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65" windowWidth="23715" windowHeight="9915" firstSheet="1" activeTab="3"/>
  </bookViews>
  <sheets>
    <sheet name="REMISIONES ENERO " sheetId="1" r:id="rId1"/>
    <sheet name="DEUDAS DE ENERO" sheetId="4" r:id="rId2"/>
    <sheet name="REMISIONES FEBRERO 2016" sheetId="5" r:id="rId3"/>
    <sheet name="REMISIONES  MARZO 2016   " sheetId="6" r:id="rId4"/>
    <sheet name="Hoja5" sheetId="7" r:id="rId5"/>
    <sheet name="Hoja6" sheetId="8" r:id="rId6"/>
    <sheet name="Hoja7" sheetId="9" r:id="rId7"/>
    <sheet name="Hoja3" sheetId="3" r:id="rId8"/>
    <sheet name="Hoja8" sheetId="10" r:id="rId9"/>
    <sheet name="Hoja9" sheetId="11" r:id="rId10"/>
    <sheet name="Hoja10" sheetId="12" r:id="rId11"/>
    <sheet name="Hoja11" sheetId="13" r:id="rId12"/>
  </sheets>
  <calcPr calcId="144525"/>
</workbook>
</file>

<file path=xl/calcChain.xml><?xml version="1.0" encoding="utf-8"?>
<calcChain xmlns="http://schemas.openxmlformats.org/spreadsheetml/2006/main">
  <c r="H1120" i="6" l="1"/>
  <c r="H2553" i="6" l="1"/>
  <c r="H2661" i="6"/>
  <c r="H696" i="1" l="1"/>
  <c r="H3163" i="6" l="1"/>
  <c r="H3036" i="6" l="1"/>
  <c r="H1535" i="5"/>
  <c r="H2702" i="6" l="1"/>
  <c r="H2264" i="6" l="1"/>
  <c r="H1246" i="5"/>
  <c r="H2238" i="5" l="1"/>
  <c r="H3468" i="6" l="1"/>
  <c r="H1557" i="6"/>
  <c r="H3615" i="6" l="1"/>
  <c r="H2184" i="5" l="1"/>
  <c r="H515" i="5"/>
  <c r="H3459" i="6"/>
  <c r="H3301" i="6"/>
  <c r="H2650" i="6"/>
  <c r="H3568" i="6" l="1"/>
  <c r="F3803" i="6" l="1"/>
  <c r="I3802" i="6"/>
  <c r="I3801" i="6"/>
  <c r="I3800" i="6"/>
  <c r="I3799" i="6"/>
  <c r="I3798" i="6"/>
  <c r="I3797" i="6"/>
  <c r="I3796" i="6"/>
  <c r="I3795" i="6"/>
  <c r="I3794" i="6"/>
  <c r="I3793" i="6"/>
  <c r="I3792" i="6"/>
  <c r="I3791" i="6"/>
  <c r="I3790" i="6"/>
  <c r="I3789" i="6"/>
  <c r="I3788" i="6"/>
  <c r="I3787" i="6"/>
  <c r="I3786" i="6"/>
  <c r="I3785" i="6"/>
  <c r="I3784" i="6"/>
  <c r="I3783" i="6"/>
  <c r="I3782" i="6"/>
  <c r="I3781" i="6"/>
  <c r="I3780" i="6"/>
  <c r="I3779" i="6"/>
  <c r="I3778" i="6"/>
  <c r="I3777" i="6"/>
  <c r="I3776" i="6"/>
  <c r="I3775" i="6"/>
  <c r="I3774" i="6"/>
  <c r="I3773" i="6"/>
  <c r="I3772" i="6"/>
  <c r="I3771" i="6"/>
  <c r="I3770" i="6"/>
  <c r="I3769" i="6"/>
  <c r="I3768" i="6"/>
  <c r="I3767" i="6"/>
  <c r="I3766" i="6"/>
  <c r="I3765" i="6"/>
  <c r="I3764" i="6"/>
  <c r="H3763" i="6"/>
  <c r="I3763" i="6" s="1"/>
  <c r="I3762" i="6"/>
  <c r="I3761" i="6"/>
  <c r="I3760" i="6"/>
  <c r="H3759" i="6"/>
  <c r="I3759" i="6" s="1"/>
  <c r="I3758" i="6"/>
  <c r="I3757" i="6"/>
  <c r="H3756" i="6"/>
  <c r="I3756" i="6" s="1"/>
  <c r="I3755" i="6"/>
  <c r="I3754" i="6"/>
  <c r="I3753" i="6"/>
  <c r="I3752" i="6"/>
  <c r="H3751" i="6"/>
  <c r="I3751" i="6" s="1"/>
  <c r="H3750" i="6"/>
  <c r="I3750" i="6" s="1"/>
  <c r="H3749" i="6"/>
  <c r="I3749" i="6" s="1"/>
  <c r="H3748" i="6"/>
  <c r="I3748" i="6" s="1"/>
  <c r="I3747" i="6"/>
  <c r="I3746" i="6"/>
  <c r="I3745" i="6"/>
  <c r="I3744" i="6"/>
  <c r="I3743" i="6"/>
  <c r="I3742" i="6"/>
  <c r="I3741" i="6"/>
  <c r="I3740" i="6"/>
  <c r="H3739" i="6"/>
  <c r="I3739" i="6" s="1"/>
  <c r="H3738" i="6"/>
  <c r="I3738" i="6" s="1"/>
  <c r="H3737" i="6"/>
  <c r="I3737" i="6" s="1"/>
  <c r="H3736" i="6"/>
  <c r="I3736" i="6" s="1"/>
  <c r="H3735" i="6"/>
  <c r="I3735" i="6" s="1"/>
  <c r="H3734" i="6"/>
  <c r="I3734" i="6" s="1"/>
  <c r="H3733" i="6"/>
  <c r="I3733" i="6" s="1"/>
  <c r="H3732" i="6"/>
  <c r="I3732" i="6" s="1"/>
  <c r="I3731" i="6"/>
  <c r="H3730" i="6"/>
  <c r="I3730" i="6" s="1"/>
  <c r="H3729" i="6"/>
  <c r="I3729" i="6" s="1"/>
  <c r="H3728" i="6"/>
  <c r="I3728" i="6" s="1"/>
  <c r="H3727" i="6"/>
  <c r="I3727" i="6" s="1"/>
  <c r="H3726" i="6"/>
  <c r="I3726" i="6" s="1"/>
  <c r="I3725" i="6"/>
  <c r="H3724" i="6"/>
  <c r="I3724" i="6" s="1"/>
  <c r="H3723" i="6"/>
  <c r="I3723" i="6" s="1"/>
  <c r="H3722" i="6"/>
  <c r="I3722" i="6" s="1"/>
  <c r="H3721" i="6"/>
  <c r="I3721" i="6" s="1"/>
  <c r="H3720" i="6"/>
  <c r="I3720" i="6" s="1"/>
  <c r="H3719" i="6"/>
  <c r="I3719" i="6" s="1"/>
  <c r="H3718" i="6"/>
  <c r="I3718" i="6" s="1"/>
  <c r="I3717" i="6"/>
  <c r="I3716" i="6"/>
  <c r="H3715" i="6"/>
  <c r="I3715" i="6" s="1"/>
  <c r="H3714" i="6"/>
  <c r="I3714" i="6" s="1"/>
  <c r="I3713" i="6"/>
  <c r="H3712" i="6"/>
  <c r="I3712" i="6" s="1"/>
  <c r="I3711" i="6"/>
  <c r="I3710" i="6"/>
  <c r="I3709" i="6"/>
  <c r="I3708" i="6"/>
  <c r="I3707" i="6"/>
  <c r="H3706" i="6"/>
  <c r="I3706" i="6" s="1"/>
  <c r="I3705" i="6"/>
  <c r="I3704" i="6"/>
  <c r="I3703" i="6"/>
  <c r="H3702" i="6"/>
  <c r="I3702" i="6" s="1"/>
  <c r="I3701" i="6"/>
  <c r="H3700" i="6"/>
  <c r="I3700" i="6" s="1"/>
  <c r="I3699" i="6"/>
  <c r="H3698" i="6"/>
  <c r="I3698" i="6" s="1"/>
  <c r="I3697" i="6"/>
  <c r="H3696" i="6"/>
  <c r="I3696" i="6" s="1"/>
  <c r="I3695" i="6"/>
  <c r="H3694" i="6"/>
  <c r="I3694" i="6" s="1"/>
  <c r="I3693" i="6"/>
  <c r="I3692" i="6"/>
  <c r="H3691" i="6"/>
  <c r="I3691" i="6" s="1"/>
  <c r="H3690" i="6"/>
  <c r="I3690" i="6" s="1"/>
  <c r="H3689" i="6"/>
  <c r="I3689" i="6" s="1"/>
  <c r="H3688" i="6"/>
  <c r="I3688" i="6" s="1"/>
  <c r="I3687" i="6"/>
  <c r="I3686" i="6"/>
  <c r="I3685" i="6"/>
  <c r="I3684" i="6"/>
  <c r="I3683" i="6"/>
  <c r="I3682" i="6"/>
  <c r="I3681" i="6"/>
  <c r="I3680" i="6"/>
  <c r="H3679" i="6"/>
  <c r="I3679" i="6" s="1"/>
  <c r="I3678" i="6"/>
  <c r="I3677" i="6"/>
  <c r="I3676" i="6"/>
  <c r="I3675" i="6"/>
  <c r="I3674" i="6"/>
  <c r="I3673" i="6"/>
  <c r="I3672" i="6"/>
  <c r="I3671" i="6"/>
  <c r="I3670" i="6"/>
  <c r="I3669" i="6"/>
  <c r="H3668" i="6"/>
  <c r="I3668" i="6" s="1"/>
  <c r="H3667" i="6"/>
  <c r="I3667" i="6" s="1"/>
  <c r="I3666" i="6"/>
  <c r="I3665" i="6"/>
  <c r="I3664" i="6"/>
  <c r="H3663" i="6"/>
  <c r="I3663" i="6" s="1"/>
  <c r="H3662" i="6"/>
  <c r="I3662" i="6" s="1"/>
  <c r="I3661" i="6"/>
  <c r="H3660" i="6"/>
  <c r="I3660" i="6" s="1"/>
  <c r="H3659" i="6"/>
  <c r="I3659" i="6" s="1"/>
  <c r="I3658" i="6"/>
  <c r="I3657" i="6"/>
  <c r="H3656" i="6"/>
  <c r="I3656" i="6" s="1"/>
  <c r="I3655" i="6"/>
  <c r="H3654" i="6"/>
  <c r="I3654" i="6" s="1"/>
  <c r="I3653" i="6"/>
  <c r="I3652" i="6"/>
  <c r="I3651" i="6"/>
  <c r="I3650" i="6"/>
  <c r="H3649" i="6"/>
  <c r="I3649" i="6" s="1"/>
  <c r="H3648" i="6"/>
  <c r="I3648" i="6" s="1"/>
  <c r="H3647" i="6"/>
  <c r="I3647" i="6" s="1"/>
  <c r="H3646" i="6"/>
  <c r="I3646" i="6" s="1"/>
  <c r="H3645" i="6"/>
  <c r="I3645" i="6" s="1"/>
  <c r="I3644" i="6"/>
  <c r="I3643" i="6"/>
  <c r="H3642" i="6"/>
  <c r="I3642" i="6" s="1"/>
  <c r="I3641" i="6"/>
  <c r="I3640" i="6"/>
  <c r="I3639" i="6"/>
  <c r="I3638" i="6"/>
  <c r="I3637" i="6"/>
  <c r="H3636" i="6"/>
  <c r="I3636" i="6" s="1"/>
  <c r="I3635" i="6"/>
  <c r="I3634" i="6"/>
  <c r="I3633" i="6"/>
  <c r="H3632" i="6"/>
  <c r="I3632" i="6" s="1"/>
  <c r="I3631" i="6"/>
  <c r="I3630" i="6"/>
  <c r="H3629" i="6"/>
  <c r="I3629" i="6" s="1"/>
  <c r="I3628" i="6"/>
  <c r="I3627" i="6"/>
  <c r="I3626" i="6"/>
  <c r="I3625" i="6"/>
  <c r="I3624" i="6"/>
  <c r="I3623" i="6"/>
  <c r="I3622" i="6"/>
  <c r="H3621" i="6"/>
  <c r="I3621" i="6" s="1"/>
  <c r="H3620" i="6"/>
  <c r="I3620" i="6" s="1"/>
  <c r="I3619" i="6"/>
  <c r="I3618" i="6"/>
  <c r="I3617" i="6"/>
  <c r="I3616" i="6"/>
  <c r="I3615" i="6"/>
  <c r="I3614" i="6"/>
  <c r="I3613" i="6"/>
  <c r="I3612" i="6"/>
  <c r="I3611" i="6"/>
  <c r="I3610" i="6"/>
  <c r="I3609" i="6"/>
  <c r="I3608" i="6"/>
  <c r="I3607" i="6"/>
  <c r="I3606" i="6"/>
  <c r="I3605" i="6"/>
  <c r="I3604" i="6"/>
  <c r="H3603" i="6"/>
  <c r="I3603" i="6" s="1"/>
  <c r="H3602" i="6"/>
  <c r="I3602" i="6" s="1"/>
  <c r="H3601" i="6"/>
  <c r="I3601" i="6" s="1"/>
  <c r="H3600" i="6"/>
  <c r="I3600" i="6" s="1"/>
  <c r="H3599" i="6"/>
  <c r="I3599" i="6" s="1"/>
  <c r="H3598" i="6"/>
  <c r="I3598" i="6" s="1"/>
  <c r="I3597" i="6"/>
  <c r="I3596" i="6"/>
  <c r="H3595" i="6"/>
  <c r="I3595" i="6" s="1"/>
  <c r="I3594" i="6"/>
  <c r="I3593" i="6"/>
  <c r="I3592" i="6"/>
  <c r="H3591" i="6"/>
  <c r="I3591" i="6" s="1"/>
  <c r="I3590" i="6"/>
  <c r="H3589" i="6"/>
  <c r="I3589" i="6" s="1"/>
  <c r="H3588" i="6"/>
  <c r="I3588" i="6" s="1"/>
  <c r="H3587" i="6"/>
  <c r="I3587" i="6" s="1"/>
  <c r="H3586" i="6"/>
  <c r="I3586" i="6" s="1"/>
  <c r="H3585" i="6"/>
  <c r="I3585" i="6" s="1"/>
  <c r="I3584" i="6"/>
  <c r="I3583" i="6"/>
  <c r="I3582" i="6"/>
  <c r="H3581" i="6"/>
  <c r="I3581" i="6" s="1"/>
  <c r="H3580" i="6"/>
  <c r="I3580" i="6" s="1"/>
  <c r="H3579" i="6"/>
  <c r="I3579" i="6" s="1"/>
  <c r="H3578" i="6"/>
  <c r="I3578" i="6" s="1"/>
  <c r="I3577" i="6"/>
  <c r="H3576" i="6"/>
  <c r="I3576" i="6" s="1"/>
  <c r="H3575" i="6"/>
  <c r="I3575" i="6" s="1"/>
  <c r="H3574" i="6"/>
  <c r="I3574" i="6" s="1"/>
  <c r="H3573" i="6"/>
  <c r="I3573" i="6" s="1"/>
  <c r="H3572" i="6"/>
  <c r="I3572" i="6" s="1"/>
  <c r="H3571" i="6"/>
  <c r="I3571" i="6" s="1"/>
  <c r="H3570" i="6"/>
  <c r="I3570" i="6" s="1"/>
  <c r="H3569" i="6"/>
  <c r="I3569" i="6" s="1"/>
  <c r="I3568" i="6"/>
  <c r="I3567" i="6"/>
  <c r="H3566" i="6"/>
  <c r="I3566" i="6" s="1"/>
  <c r="I3565" i="6"/>
  <c r="I3564" i="6"/>
  <c r="I3563" i="6"/>
  <c r="I3562" i="6"/>
  <c r="I3561" i="6"/>
  <c r="I3560" i="6"/>
  <c r="I3559" i="6"/>
  <c r="I3558" i="6"/>
  <c r="I3557" i="6"/>
  <c r="I3556" i="6"/>
  <c r="I3555" i="6"/>
  <c r="I3554" i="6"/>
  <c r="I3553" i="6"/>
  <c r="I3552" i="6"/>
  <c r="I3551" i="6"/>
  <c r="I3550" i="6"/>
  <c r="I3549" i="6"/>
  <c r="I3548" i="6"/>
  <c r="I3547" i="6"/>
  <c r="I3546" i="6"/>
  <c r="I3545" i="6"/>
  <c r="I3544" i="6"/>
  <c r="I3543" i="6"/>
  <c r="I3542" i="6"/>
  <c r="I3541" i="6"/>
  <c r="I3540" i="6"/>
  <c r="H3539" i="6"/>
  <c r="I3539" i="6" s="1"/>
  <c r="H3538" i="6"/>
  <c r="I3538" i="6" s="1"/>
  <c r="H3537" i="6"/>
  <c r="I3537" i="6" s="1"/>
  <c r="H3536" i="6"/>
  <c r="I3536" i="6" s="1"/>
  <c r="I3535" i="6"/>
  <c r="H3534" i="6"/>
  <c r="I3534" i="6" s="1"/>
  <c r="I3533" i="6"/>
  <c r="H3532" i="6"/>
  <c r="I3532" i="6" s="1"/>
  <c r="H3531" i="6"/>
  <c r="I3531" i="6" s="1"/>
  <c r="I3530" i="6"/>
  <c r="I3529" i="6"/>
  <c r="I3528" i="6"/>
  <c r="I3527" i="6"/>
  <c r="I3526" i="6"/>
  <c r="I3525" i="6"/>
  <c r="I3524" i="6"/>
  <c r="I3523" i="6"/>
  <c r="H3522" i="6"/>
  <c r="I3522" i="6" s="1"/>
  <c r="H3521" i="6"/>
  <c r="I3521" i="6" s="1"/>
  <c r="I3520" i="6"/>
  <c r="H3519" i="6"/>
  <c r="I3519" i="6" s="1"/>
  <c r="H3518" i="6"/>
  <c r="I3518" i="6" s="1"/>
  <c r="I3517" i="6"/>
  <c r="H3516" i="6"/>
  <c r="I3516" i="6" s="1"/>
  <c r="I3515" i="6"/>
  <c r="H3514" i="6"/>
  <c r="I3514" i="6" s="1"/>
  <c r="H3513" i="6"/>
  <c r="I3513" i="6" s="1"/>
  <c r="I3512" i="6"/>
  <c r="H3511" i="6"/>
  <c r="I3511" i="6" s="1"/>
  <c r="H3510" i="6"/>
  <c r="I3510" i="6" s="1"/>
  <c r="I3509" i="6"/>
  <c r="H3508" i="6"/>
  <c r="I3508" i="6" s="1"/>
  <c r="I3507" i="6"/>
  <c r="H3506" i="6"/>
  <c r="I3506" i="6" s="1"/>
  <c r="H3505" i="6"/>
  <c r="I3505" i="6" s="1"/>
  <c r="H3504" i="6"/>
  <c r="I3504" i="6" s="1"/>
  <c r="I3503" i="6"/>
  <c r="H3502" i="6"/>
  <c r="I3502" i="6" s="1"/>
  <c r="H3501" i="6"/>
  <c r="I3501" i="6" s="1"/>
  <c r="I3500" i="6"/>
  <c r="I3499" i="6"/>
  <c r="I3498" i="6"/>
  <c r="I3497" i="6"/>
  <c r="I3496" i="6"/>
  <c r="I3495" i="6"/>
  <c r="H3494" i="6"/>
  <c r="I3494" i="6" s="1"/>
  <c r="I3493" i="6"/>
  <c r="I3492" i="6"/>
  <c r="I3491" i="6"/>
  <c r="I3490" i="6"/>
  <c r="I3489" i="6"/>
  <c r="I3488" i="6"/>
  <c r="I3487" i="6"/>
  <c r="I3486" i="6"/>
  <c r="I3485" i="6"/>
  <c r="H3484" i="6"/>
  <c r="I3484" i="6" s="1"/>
  <c r="I3483" i="6"/>
  <c r="I3482" i="6"/>
  <c r="H3481" i="6"/>
  <c r="I3481" i="6" s="1"/>
  <c r="I3480" i="6"/>
  <c r="I3479" i="6"/>
  <c r="I3478" i="6"/>
  <c r="H3477" i="6"/>
  <c r="I3477" i="6" s="1"/>
  <c r="I3476" i="6"/>
  <c r="I3475" i="6"/>
  <c r="I3474" i="6"/>
  <c r="I3473" i="6"/>
  <c r="I3472" i="6"/>
  <c r="I3471" i="6"/>
  <c r="I3470" i="6"/>
  <c r="H3469" i="6"/>
  <c r="I3469" i="6" s="1"/>
  <c r="I3468" i="6"/>
  <c r="I3467" i="6"/>
  <c r="I3466" i="6"/>
  <c r="H3465" i="6"/>
  <c r="I3465" i="6" s="1"/>
  <c r="H3464" i="6"/>
  <c r="I3464" i="6" s="1"/>
  <c r="H3463" i="6"/>
  <c r="I3463" i="6" s="1"/>
  <c r="I3462" i="6"/>
  <c r="I3461" i="6"/>
  <c r="H3460" i="6"/>
  <c r="I3460" i="6" s="1"/>
  <c r="I3459" i="6"/>
  <c r="H3458" i="6"/>
  <c r="I3458" i="6" s="1"/>
  <c r="H3457" i="6"/>
  <c r="I3457" i="6" s="1"/>
  <c r="I3456" i="6"/>
  <c r="H3455" i="6"/>
  <c r="I3455" i="6" s="1"/>
  <c r="H3454" i="6"/>
  <c r="I3454" i="6" s="1"/>
  <c r="H3453" i="6"/>
  <c r="I3453" i="6" s="1"/>
  <c r="H3452" i="6"/>
  <c r="I3452" i="6" s="1"/>
  <c r="I3451" i="6"/>
  <c r="H3450" i="6"/>
  <c r="I3450" i="6" s="1"/>
  <c r="H3449" i="6"/>
  <c r="I3449" i="6" s="1"/>
  <c r="I3448" i="6"/>
  <c r="I3447" i="6"/>
  <c r="I3446" i="6"/>
  <c r="H3445" i="6"/>
  <c r="I3445" i="6" s="1"/>
  <c r="H3444" i="6"/>
  <c r="I3444" i="6" s="1"/>
  <c r="H3443" i="6"/>
  <c r="I3443" i="6" s="1"/>
  <c r="H3442" i="6"/>
  <c r="I3442" i="6" s="1"/>
  <c r="H3441" i="6"/>
  <c r="I3441" i="6" s="1"/>
  <c r="H3440" i="6"/>
  <c r="I3440" i="6" s="1"/>
  <c r="H3439" i="6"/>
  <c r="I3439" i="6" s="1"/>
  <c r="H3438" i="6"/>
  <c r="I3438" i="6" s="1"/>
  <c r="H3437" i="6"/>
  <c r="I3437" i="6" s="1"/>
  <c r="H3436" i="6"/>
  <c r="I3436" i="6" s="1"/>
  <c r="I3435" i="6"/>
  <c r="H3434" i="6"/>
  <c r="I3434" i="6" s="1"/>
  <c r="H3433" i="6"/>
  <c r="I3433" i="6" s="1"/>
  <c r="H3432" i="6"/>
  <c r="I3432" i="6" s="1"/>
  <c r="H3431" i="6"/>
  <c r="I3431" i="6" s="1"/>
  <c r="H3430" i="6"/>
  <c r="I3430" i="6" s="1"/>
  <c r="H3429" i="6"/>
  <c r="I3429" i="6" s="1"/>
  <c r="I3428" i="6"/>
  <c r="H3427" i="6"/>
  <c r="I3427" i="6" s="1"/>
  <c r="H3426" i="6"/>
  <c r="I3426" i="6" s="1"/>
  <c r="H3425" i="6"/>
  <c r="I3425" i="6" s="1"/>
  <c r="H3424" i="6"/>
  <c r="I3424" i="6" s="1"/>
  <c r="H3423" i="6"/>
  <c r="I3423" i="6" s="1"/>
  <c r="H3422" i="6"/>
  <c r="I3422" i="6" s="1"/>
  <c r="H3421" i="6"/>
  <c r="I3421" i="6" s="1"/>
  <c r="H3420" i="6"/>
  <c r="I3420" i="6" s="1"/>
  <c r="H3419" i="6"/>
  <c r="I3419" i="6" s="1"/>
  <c r="H3418" i="6"/>
  <c r="I3418" i="6" s="1"/>
  <c r="H3417" i="6"/>
  <c r="I3417" i="6" s="1"/>
  <c r="H3416" i="6"/>
  <c r="I3416" i="6" s="1"/>
  <c r="I3415" i="6"/>
  <c r="H3414" i="6"/>
  <c r="I3414" i="6" s="1"/>
  <c r="H3413" i="6"/>
  <c r="I3413" i="6" s="1"/>
  <c r="I3412" i="6"/>
  <c r="H3411" i="6"/>
  <c r="I3411" i="6" s="1"/>
  <c r="H3410" i="6"/>
  <c r="I3410" i="6" s="1"/>
  <c r="I3409" i="6"/>
  <c r="H3408" i="6"/>
  <c r="I3408" i="6" s="1"/>
  <c r="H3407" i="6"/>
  <c r="I3407" i="6" s="1"/>
  <c r="I3406" i="6"/>
  <c r="H3405" i="6"/>
  <c r="I3405" i="6" s="1"/>
  <c r="H3404" i="6"/>
  <c r="I3404" i="6" s="1"/>
  <c r="H3403" i="6"/>
  <c r="I3403" i="6" s="1"/>
  <c r="H3402" i="6"/>
  <c r="I3402" i="6" s="1"/>
  <c r="I3401" i="6"/>
  <c r="H3400" i="6"/>
  <c r="I3400" i="6" s="1"/>
  <c r="H3399" i="6"/>
  <c r="I3399" i="6" s="1"/>
  <c r="H3398" i="6"/>
  <c r="I3398" i="6" s="1"/>
  <c r="H3397" i="6"/>
  <c r="I3397" i="6" s="1"/>
  <c r="H3396" i="6"/>
  <c r="I3396" i="6" s="1"/>
  <c r="I3395" i="6"/>
  <c r="I3394" i="6"/>
  <c r="H3393" i="6"/>
  <c r="I3393" i="6" s="1"/>
  <c r="H3392" i="6"/>
  <c r="I3392" i="6" s="1"/>
  <c r="I3391" i="6"/>
  <c r="I3390" i="6"/>
  <c r="I3389" i="6"/>
  <c r="H3388" i="6"/>
  <c r="I3388" i="6" s="1"/>
  <c r="I3387" i="6"/>
  <c r="H3386" i="6"/>
  <c r="I3386" i="6" s="1"/>
  <c r="I3385" i="6"/>
  <c r="I3384" i="6"/>
  <c r="I3383" i="6"/>
  <c r="I3382" i="6"/>
  <c r="H3381" i="6"/>
  <c r="I3381" i="6" s="1"/>
  <c r="I3380" i="6"/>
  <c r="I3379" i="6"/>
  <c r="I3378" i="6"/>
  <c r="H3377" i="6"/>
  <c r="I3377" i="6" s="1"/>
  <c r="H3376" i="6"/>
  <c r="I3376" i="6" s="1"/>
  <c r="I3375" i="6"/>
  <c r="I3374" i="6"/>
  <c r="I3373" i="6"/>
  <c r="I3372" i="6"/>
  <c r="H3371" i="6"/>
  <c r="I3371" i="6" s="1"/>
  <c r="I3370" i="6"/>
  <c r="I3369" i="6"/>
  <c r="I3368" i="6"/>
  <c r="H3367" i="6"/>
  <c r="I3367" i="6" s="1"/>
  <c r="I3366" i="6"/>
  <c r="I3365" i="6"/>
  <c r="I3364" i="6"/>
  <c r="I3363" i="6"/>
  <c r="I3362" i="6"/>
  <c r="I3361" i="6"/>
  <c r="I3360" i="6"/>
  <c r="I3359" i="6"/>
  <c r="I3358" i="6"/>
  <c r="H3357" i="6"/>
  <c r="I3357" i="6" s="1"/>
  <c r="H3356" i="6"/>
  <c r="I3356" i="6" s="1"/>
  <c r="H3355" i="6"/>
  <c r="I3355" i="6" s="1"/>
  <c r="H3354" i="6"/>
  <c r="I3354" i="6" s="1"/>
  <c r="H3353" i="6"/>
  <c r="I3353" i="6" s="1"/>
  <c r="I3352" i="6"/>
  <c r="H3351" i="6"/>
  <c r="I3351" i="6" s="1"/>
  <c r="H3350" i="6"/>
  <c r="I3350" i="6" s="1"/>
  <c r="H3349" i="6"/>
  <c r="I3349" i="6" s="1"/>
  <c r="H3348" i="6"/>
  <c r="I3348" i="6" s="1"/>
  <c r="H3347" i="6"/>
  <c r="I3347" i="6" s="1"/>
  <c r="H3346" i="6"/>
  <c r="I3346" i="6" s="1"/>
  <c r="H3345" i="6"/>
  <c r="I3345" i="6" s="1"/>
  <c r="H3344" i="6"/>
  <c r="I3344" i="6" s="1"/>
  <c r="H3343" i="6"/>
  <c r="I3343" i="6" s="1"/>
  <c r="I3342" i="6"/>
  <c r="I3341" i="6"/>
  <c r="H3340" i="6"/>
  <c r="I3340" i="6" s="1"/>
  <c r="H3339" i="6"/>
  <c r="I3339" i="6" s="1"/>
  <c r="H3338" i="6"/>
  <c r="I3338" i="6" s="1"/>
  <c r="I3337" i="6"/>
  <c r="I3336" i="6"/>
  <c r="I3335" i="6"/>
  <c r="I3334" i="6"/>
  <c r="I3333" i="6"/>
  <c r="I3332" i="6"/>
  <c r="H3331" i="6"/>
  <c r="I3331" i="6" s="1"/>
  <c r="I3330" i="6"/>
  <c r="H3329" i="6"/>
  <c r="I3329" i="6" s="1"/>
  <c r="H3328" i="6"/>
  <c r="I3328" i="6" s="1"/>
  <c r="I3327" i="6"/>
  <c r="H3326" i="6"/>
  <c r="I3326" i="6" s="1"/>
  <c r="I3325" i="6"/>
  <c r="I3324" i="6"/>
  <c r="I3323" i="6"/>
  <c r="I3322" i="6"/>
  <c r="H3321" i="6"/>
  <c r="I3321" i="6" s="1"/>
  <c r="H3320" i="6"/>
  <c r="I3320" i="6" s="1"/>
  <c r="I3319" i="6"/>
  <c r="H3318" i="6"/>
  <c r="I3318" i="6" s="1"/>
  <c r="H3317" i="6"/>
  <c r="I3317" i="6" s="1"/>
  <c r="H3316" i="6"/>
  <c r="I3316" i="6" s="1"/>
  <c r="H3315" i="6"/>
  <c r="I3315" i="6" s="1"/>
  <c r="H3314" i="6"/>
  <c r="I3314" i="6" s="1"/>
  <c r="H3313" i="6"/>
  <c r="I3313" i="6" s="1"/>
  <c r="H3312" i="6"/>
  <c r="I3312" i="6" s="1"/>
  <c r="I3311" i="6"/>
  <c r="I3310" i="6"/>
  <c r="I3309" i="6"/>
  <c r="H3308" i="6"/>
  <c r="I3308" i="6" s="1"/>
  <c r="H3307" i="6"/>
  <c r="I3307" i="6" s="1"/>
  <c r="H3306" i="6"/>
  <c r="I3306" i="6" s="1"/>
  <c r="H3305" i="6"/>
  <c r="I3305" i="6" s="1"/>
  <c r="I3304" i="6"/>
  <c r="I3303" i="6"/>
  <c r="H3302" i="6"/>
  <c r="I3302" i="6" s="1"/>
  <c r="I3301" i="6"/>
  <c r="I3300" i="6"/>
  <c r="I3299" i="6"/>
  <c r="H3298" i="6"/>
  <c r="I3298" i="6" s="1"/>
  <c r="I3297" i="6"/>
  <c r="I3296" i="6"/>
  <c r="H3295" i="6"/>
  <c r="I3295" i="6" s="1"/>
  <c r="H3294" i="6"/>
  <c r="I3294" i="6" s="1"/>
  <c r="H3293" i="6"/>
  <c r="I3293" i="6" s="1"/>
  <c r="I3292" i="6"/>
  <c r="H3291" i="6"/>
  <c r="I3291" i="6" s="1"/>
  <c r="I3290" i="6"/>
  <c r="H3289" i="6"/>
  <c r="I3289" i="6" s="1"/>
  <c r="H3288" i="6"/>
  <c r="I3288" i="6" s="1"/>
  <c r="I3287" i="6"/>
  <c r="I3286" i="6"/>
  <c r="I3285" i="6"/>
  <c r="H3284" i="6"/>
  <c r="I3284" i="6" s="1"/>
  <c r="I3283" i="6"/>
  <c r="H3282" i="6"/>
  <c r="I3282" i="6" s="1"/>
  <c r="I3281" i="6"/>
  <c r="I3280" i="6"/>
  <c r="H3279" i="6"/>
  <c r="I3279" i="6" s="1"/>
  <c r="H3278" i="6"/>
  <c r="I3278" i="6" s="1"/>
  <c r="H3277" i="6"/>
  <c r="I3277" i="6" s="1"/>
  <c r="H3276" i="6"/>
  <c r="I3276" i="6" s="1"/>
  <c r="H3275" i="6"/>
  <c r="I3275" i="6" s="1"/>
  <c r="H3274" i="6"/>
  <c r="I3274" i="6" s="1"/>
  <c r="H3273" i="6"/>
  <c r="I3273" i="6" s="1"/>
  <c r="H3272" i="6"/>
  <c r="I3272" i="6" s="1"/>
  <c r="H3271" i="6"/>
  <c r="I3271" i="6" s="1"/>
  <c r="I3270" i="6"/>
  <c r="I3269" i="6"/>
  <c r="I3268" i="6"/>
  <c r="H3267" i="6"/>
  <c r="I3267" i="6" s="1"/>
  <c r="H3266" i="6"/>
  <c r="I3266" i="6" s="1"/>
  <c r="H3265" i="6"/>
  <c r="I3265" i="6" s="1"/>
  <c r="H3264" i="6"/>
  <c r="I3264" i="6" s="1"/>
  <c r="I3263" i="6"/>
  <c r="H3262" i="6"/>
  <c r="I3262" i="6" s="1"/>
  <c r="H3261" i="6"/>
  <c r="I3261" i="6" s="1"/>
  <c r="H3260" i="6"/>
  <c r="I3260" i="6" s="1"/>
  <c r="H3259" i="6"/>
  <c r="I3259" i="6" s="1"/>
  <c r="H3258" i="6"/>
  <c r="I3258" i="6" s="1"/>
  <c r="I3257" i="6"/>
  <c r="I3256" i="6"/>
  <c r="I3255" i="6"/>
  <c r="H3254" i="6"/>
  <c r="I3254" i="6" s="1"/>
  <c r="I3253" i="6"/>
  <c r="I3252" i="6"/>
  <c r="I3251" i="6"/>
  <c r="H3250" i="6"/>
  <c r="I3250" i="6" s="1"/>
  <c r="I3249" i="6"/>
  <c r="H3248" i="6"/>
  <c r="I3248" i="6" s="1"/>
  <c r="I3247" i="6"/>
  <c r="H3246" i="6"/>
  <c r="I3246" i="6" s="1"/>
  <c r="H3245" i="6"/>
  <c r="I3245" i="6" s="1"/>
  <c r="I3244" i="6"/>
  <c r="H3243" i="6"/>
  <c r="I3243" i="6" s="1"/>
  <c r="H3242" i="6"/>
  <c r="I3242" i="6" s="1"/>
  <c r="I3241" i="6"/>
  <c r="I3240" i="6"/>
  <c r="H3239" i="6"/>
  <c r="I3239" i="6" s="1"/>
  <c r="H3238" i="6"/>
  <c r="I3238" i="6" s="1"/>
  <c r="H3237" i="6"/>
  <c r="I3237" i="6" s="1"/>
  <c r="H3236" i="6"/>
  <c r="I3236" i="6" s="1"/>
  <c r="H3235" i="6"/>
  <c r="I3235" i="6" s="1"/>
  <c r="I3234" i="6"/>
  <c r="H3233" i="6"/>
  <c r="I3233" i="6" s="1"/>
  <c r="H3232" i="6"/>
  <c r="I3232" i="6" s="1"/>
  <c r="H3231" i="6"/>
  <c r="I3231" i="6" s="1"/>
  <c r="I3230" i="6"/>
  <c r="I3229" i="6"/>
  <c r="H3228" i="6"/>
  <c r="I3228" i="6" s="1"/>
  <c r="H3227" i="6"/>
  <c r="I3227" i="6" s="1"/>
  <c r="I3226" i="6"/>
  <c r="H3225" i="6"/>
  <c r="I3225" i="6" s="1"/>
  <c r="H3224" i="6"/>
  <c r="I3224" i="6" s="1"/>
  <c r="H3223" i="6"/>
  <c r="I3223" i="6" s="1"/>
  <c r="I3222" i="6"/>
  <c r="I3221" i="6"/>
  <c r="H3220" i="6"/>
  <c r="I3220" i="6" s="1"/>
  <c r="H3219" i="6"/>
  <c r="I3219" i="6" s="1"/>
  <c r="H3218" i="6"/>
  <c r="I3218" i="6" s="1"/>
  <c r="I3217" i="6"/>
  <c r="H3216" i="6"/>
  <c r="I3216" i="6" s="1"/>
  <c r="H3215" i="6"/>
  <c r="I3215" i="6" s="1"/>
  <c r="I3214" i="6"/>
  <c r="I3213" i="6"/>
  <c r="H3212" i="6"/>
  <c r="I3212" i="6" s="1"/>
  <c r="H3211" i="6"/>
  <c r="I3211" i="6" s="1"/>
  <c r="I3210" i="6"/>
  <c r="I3209" i="6"/>
  <c r="H3208" i="6"/>
  <c r="I3208" i="6" s="1"/>
  <c r="H3207" i="6"/>
  <c r="I3207" i="6" s="1"/>
  <c r="H3206" i="6"/>
  <c r="I3206" i="6" s="1"/>
  <c r="H3205" i="6"/>
  <c r="I3205" i="6" s="1"/>
  <c r="H3204" i="6"/>
  <c r="I3204" i="6" s="1"/>
  <c r="H3203" i="6"/>
  <c r="I3203" i="6" s="1"/>
  <c r="I3202" i="6"/>
  <c r="I3201" i="6"/>
  <c r="I3200" i="6"/>
  <c r="H3199" i="6"/>
  <c r="I3199" i="6" s="1"/>
  <c r="H3198" i="6"/>
  <c r="I3198" i="6" s="1"/>
  <c r="H3197" i="6"/>
  <c r="I3197" i="6" s="1"/>
  <c r="H3196" i="6"/>
  <c r="I3196" i="6" s="1"/>
  <c r="H3195" i="6"/>
  <c r="I3195" i="6" s="1"/>
  <c r="H3194" i="6"/>
  <c r="I3194" i="6" s="1"/>
  <c r="H3193" i="6"/>
  <c r="I3193" i="6" s="1"/>
  <c r="H3192" i="6"/>
  <c r="I3192" i="6" s="1"/>
  <c r="H3191" i="6"/>
  <c r="I3191" i="6" s="1"/>
  <c r="H3190" i="6"/>
  <c r="I3190" i="6" s="1"/>
  <c r="I3189" i="6"/>
  <c r="H3188" i="6"/>
  <c r="I3188" i="6" s="1"/>
  <c r="H3187" i="6"/>
  <c r="I3187" i="6" s="1"/>
  <c r="H3186" i="6"/>
  <c r="I3186" i="6" s="1"/>
  <c r="I3185" i="6"/>
  <c r="H3184" i="6"/>
  <c r="I3184" i="6" s="1"/>
  <c r="H3183" i="6"/>
  <c r="I3183" i="6" s="1"/>
  <c r="H3182" i="6"/>
  <c r="I3182" i="6" s="1"/>
  <c r="H3181" i="6"/>
  <c r="I3181" i="6" s="1"/>
  <c r="I3180" i="6"/>
  <c r="H3179" i="6"/>
  <c r="I3179" i="6" s="1"/>
  <c r="I3178" i="6"/>
  <c r="H3177" i="6"/>
  <c r="I3177" i="6" s="1"/>
  <c r="I3176" i="6"/>
  <c r="I3175" i="6"/>
  <c r="H3174" i="6"/>
  <c r="I3174" i="6" s="1"/>
  <c r="I3173" i="6"/>
  <c r="I3172" i="6"/>
  <c r="I3171" i="6"/>
  <c r="I3170" i="6"/>
  <c r="I3169" i="6"/>
  <c r="H3168" i="6"/>
  <c r="I3168" i="6" s="1"/>
  <c r="H3167" i="6"/>
  <c r="I3167" i="6" s="1"/>
  <c r="H3166" i="6"/>
  <c r="I3166" i="6" s="1"/>
  <c r="I3165" i="6"/>
  <c r="I3164" i="6"/>
  <c r="I3163" i="6"/>
  <c r="H3162" i="6"/>
  <c r="I3162" i="6" s="1"/>
  <c r="H3161" i="6"/>
  <c r="I3161" i="6" s="1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H3147" i="6"/>
  <c r="I3147" i="6" s="1"/>
  <c r="I3146" i="6"/>
  <c r="I3145" i="6"/>
  <c r="I3144" i="6"/>
  <c r="H3143" i="6"/>
  <c r="I3143" i="6" s="1"/>
  <c r="H3142" i="6"/>
  <c r="I3142" i="6" s="1"/>
  <c r="H3141" i="6"/>
  <c r="I3141" i="6" s="1"/>
  <c r="I3140" i="6"/>
  <c r="I3139" i="6"/>
  <c r="H3138" i="6"/>
  <c r="I3138" i="6" s="1"/>
  <c r="I3137" i="6"/>
  <c r="I3136" i="6"/>
  <c r="H3135" i="6"/>
  <c r="I3135" i="6" s="1"/>
  <c r="H3134" i="6"/>
  <c r="I3134" i="6" s="1"/>
  <c r="I3133" i="6"/>
  <c r="H3132" i="6"/>
  <c r="I3132" i="6" s="1"/>
  <c r="I3131" i="6"/>
  <c r="H3130" i="6"/>
  <c r="I3130" i="6" s="1"/>
  <c r="I3129" i="6"/>
  <c r="I3128" i="6"/>
  <c r="I3127" i="6"/>
  <c r="I3126" i="6"/>
  <c r="I3125" i="6"/>
  <c r="H3124" i="6"/>
  <c r="I3124" i="6" s="1"/>
  <c r="I3123" i="6"/>
  <c r="H3122" i="6"/>
  <c r="I3122" i="6" s="1"/>
  <c r="I3121" i="6"/>
  <c r="I3120" i="6"/>
  <c r="I3119" i="6"/>
  <c r="I3118" i="6"/>
  <c r="H3117" i="6"/>
  <c r="I3117" i="6" s="1"/>
  <c r="I3116" i="6"/>
  <c r="I3115" i="6"/>
  <c r="I3114" i="6"/>
  <c r="I3113" i="6"/>
  <c r="H3112" i="6"/>
  <c r="I3112" i="6" s="1"/>
  <c r="H3111" i="6"/>
  <c r="I3111" i="6" s="1"/>
  <c r="H3110" i="6"/>
  <c r="I3110" i="6" s="1"/>
  <c r="H3109" i="6"/>
  <c r="I3109" i="6" s="1"/>
  <c r="H3108" i="6"/>
  <c r="I3108" i="6" s="1"/>
  <c r="H3107" i="6"/>
  <c r="I3107" i="6" s="1"/>
  <c r="H3106" i="6"/>
  <c r="I3106" i="6" s="1"/>
  <c r="H3105" i="6"/>
  <c r="I3105" i="6" s="1"/>
  <c r="I3104" i="6"/>
  <c r="H3103" i="6"/>
  <c r="I3103" i="6" s="1"/>
  <c r="H3102" i="6"/>
  <c r="I3102" i="6" s="1"/>
  <c r="I3101" i="6"/>
  <c r="H3100" i="6"/>
  <c r="I3100" i="6" s="1"/>
  <c r="H3099" i="6"/>
  <c r="I3099" i="6" s="1"/>
  <c r="H3098" i="6"/>
  <c r="I3098" i="6" s="1"/>
  <c r="H3097" i="6"/>
  <c r="I3097" i="6" s="1"/>
  <c r="I3096" i="6"/>
  <c r="I3095" i="6"/>
  <c r="I3094" i="6"/>
  <c r="I3093" i="6"/>
  <c r="I3092" i="6"/>
  <c r="H3091" i="6"/>
  <c r="I3091" i="6" s="1"/>
  <c r="I3090" i="6"/>
  <c r="H3089" i="6"/>
  <c r="I3089" i="6" s="1"/>
  <c r="H3088" i="6"/>
  <c r="I3088" i="6" s="1"/>
  <c r="H3087" i="6"/>
  <c r="I3087" i="6" s="1"/>
  <c r="H3086" i="6"/>
  <c r="I3086" i="6" s="1"/>
  <c r="I3085" i="6"/>
  <c r="H3084" i="6"/>
  <c r="I3084" i="6" s="1"/>
  <c r="I3083" i="6"/>
  <c r="H3082" i="6"/>
  <c r="I3082" i="6" s="1"/>
  <c r="H3081" i="6"/>
  <c r="I3081" i="6" s="1"/>
  <c r="H3080" i="6"/>
  <c r="I3080" i="6" s="1"/>
  <c r="I3079" i="6"/>
  <c r="H3078" i="6"/>
  <c r="I3078" i="6" s="1"/>
  <c r="H3077" i="6"/>
  <c r="I3077" i="6" s="1"/>
  <c r="H3076" i="6"/>
  <c r="I3076" i="6" s="1"/>
  <c r="I3075" i="6"/>
  <c r="H3074" i="6"/>
  <c r="I3074" i="6" s="1"/>
  <c r="H3073" i="6"/>
  <c r="I3073" i="6" s="1"/>
  <c r="H3072" i="6"/>
  <c r="I3072" i="6" s="1"/>
  <c r="H3071" i="6"/>
  <c r="I3071" i="6" s="1"/>
  <c r="H3070" i="6"/>
  <c r="I3070" i="6" s="1"/>
  <c r="H3069" i="6"/>
  <c r="I3069" i="6" s="1"/>
  <c r="H3068" i="6"/>
  <c r="I3068" i="6" s="1"/>
  <c r="H3067" i="6"/>
  <c r="I3067" i="6" s="1"/>
  <c r="H3066" i="6"/>
  <c r="I3066" i="6" s="1"/>
  <c r="H3065" i="6"/>
  <c r="I3065" i="6" s="1"/>
  <c r="H3064" i="6"/>
  <c r="I3064" i="6" s="1"/>
  <c r="H3063" i="6"/>
  <c r="I3063" i="6" s="1"/>
  <c r="H3062" i="6"/>
  <c r="I3062" i="6" s="1"/>
  <c r="I3061" i="6"/>
  <c r="I3060" i="6"/>
  <c r="H3058" i="6"/>
  <c r="I3058" i="6" s="1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H3044" i="6"/>
  <c r="I3044" i="6" s="1"/>
  <c r="H3043" i="6"/>
  <c r="I3043" i="6" s="1"/>
  <c r="I3042" i="6"/>
  <c r="I3041" i="6"/>
  <c r="I3040" i="6"/>
  <c r="I3039" i="6"/>
  <c r="I3038" i="6"/>
  <c r="H3037" i="6"/>
  <c r="I3037" i="6" s="1"/>
  <c r="I3036" i="6"/>
  <c r="I3035" i="6"/>
  <c r="I3034" i="6"/>
  <c r="H3033" i="6"/>
  <c r="I3033" i="6" s="1"/>
  <c r="H3032" i="6"/>
  <c r="I3032" i="6" s="1"/>
  <c r="I3031" i="6"/>
  <c r="I3030" i="6"/>
  <c r="I3029" i="6"/>
  <c r="I3028" i="6"/>
  <c r="I3027" i="6"/>
  <c r="I3026" i="6"/>
  <c r="I3025" i="6"/>
  <c r="H3024" i="6"/>
  <c r="I3024" i="6" s="1"/>
  <c r="H3023" i="6"/>
  <c r="I3023" i="6" s="1"/>
  <c r="I3022" i="6"/>
  <c r="I3021" i="6"/>
  <c r="I3020" i="6"/>
  <c r="I3019" i="6"/>
  <c r="H3018" i="6"/>
  <c r="I3018" i="6" s="1"/>
  <c r="I3017" i="6"/>
  <c r="I3016" i="6"/>
  <c r="I3015" i="6"/>
  <c r="I3014" i="6"/>
  <c r="I3013" i="6"/>
  <c r="I3012" i="6"/>
  <c r="I3011" i="6"/>
  <c r="H3010" i="6"/>
  <c r="I3010" i="6" s="1"/>
  <c r="I3009" i="6"/>
  <c r="I3008" i="6"/>
  <c r="H3007" i="6"/>
  <c r="I3007" i="6" s="1"/>
  <c r="H3006" i="6"/>
  <c r="I3006" i="6" s="1"/>
  <c r="I3005" i="6"/>
  <c r="I3004" i="6"/>
  <c r="I3003" i="6"/>
  <c r="I3002" i="6"/>
  <c r="H3001" i="6"/>
  <c r="I3001" i="6" s="1"/>
  <c r="H3000" i="6"/>
  <c r="I3000" i="6" s="1"/>
  <c r="I2999" i="6"/>
  <c r="I2998" i="6"/>
  <c r="H2997" i="6"/>
  <c r="I2997" i="6" s="1"/>
  <c r="H2996" i="6"/>
  <c r="I2996" i="6" s="1"/>
  <c r="H2995" i="6"/>
  <c r="I2995" i="6" s="1"/>
  <c r="H2994" i="6"/>
  <c r="I2994" i="6" s="1"/>
  <c r="H2993" i="6"/>
  <c r="I2993" i="6" s="1"/>
  <c r="H2992" i="6"/>
  <c r="I2992" i="6" s="1"/>
  <c r="I2991" i="6"/>
  <c r="H2990" i="6"/>
  <c r="I2990" i="6" s="1"/>
  <c r="I2989" i="6"/>
  <c r="I2988" i="6"/>
  <c r="H2987" i="6"/>
  <c r="I2987" i="6" s="1"/>
  <c r="I2986" i="6"/>
  <c r="I2985" i="6"/>
  <c r="I2984" i="6"/>
  <c r="I2983" i="6"/>
  <c r="I2982" i="6"/>
  <c r="H2981" i="6"/>
  <c r="I2981" i="6" s="1"/>
  <c r="H2980" i="6"/>
  <c r="I2980" i="6" s="1"/>
  <c r="I2979" i="6"/>
  <c r="I2978" i="6"/>
  <c r="I2977" i="6"/>
  <c r="H2976" i="6"/>
  <c r="I2976" i="6" s="1"/>
  <c r="H2975" i="6"/>
  <c r="I2975" i="6" s="1"/>
  <c r="I2974" i="6"/>
  <c r="I2973" i="6"/>
  <c r="I2972" i="6"/>
  <c r="H2971" i="6"/>
  <c r="I2971" i="6" s="1"/>
  <c r="I2970" i="6"/>
  <c r="I2969" i="6"/>
  <c r="I2968" i="6"/>
  <c r="H2967" i="6"/>
  <c r="I2967" i="6" s="1"/>
  <c r="H2966" i="6"/>
  <c r="I2966" i="6" s="1"/>
  <c r="I2965" i="6"/>
  <c r="H2964" i="6"/>
  <c r="I2964" i="6" s="1"/>
  <c r="H2963" i="6"/>
  <c r="I2963" i="6" s="1"/>
  <c r="H2962" i="6"/>
  <c r="I2962" i="6" s="1"/>
  <c r="H2961" i="6"/>
  <c r="I2961" i="6" s="1"/>
  <c r="H2960" i="6"/>
  <c r="I2960" i="6" s="1"/>
  <c r="H2959" i="6"/>
  <c r="I2959" i="6" s="1"/>
  <c r="H2958" i="6"/>
  <c r="I2958" i="6" s="1"/>
  <c r="H2957" i="6"/>
  <c r="I2957" i="6" s="1"/>
  <c r="H2956" i="6"/>
  <c r="I2956" i="6" s="1"/>
  <c r="H2955" i="6"/>
  <c r="I2955" i="6" s="1"/>
  <c r="H2954" i="6"/>
  <c r="I2954" i="6" s="1"/>
  <c r="H2953" i="6"/>
  <c r="I2953" i="6" s="1"/>
  <c r="H2952" i="6"/>
  <c r="I2952" i="6" s="1"/>
  <c r="H2951" i="6"/>
  <c r="I2951" i="6" s="1"/>
  <c r="H2950" i="6"/>
  <c r="I2950" i="6" s="1"/>
  <c r="H2949" i="6"/>
  <c r="I2949" i="6" s="1"/>
  <c r="H2948" i="6"/>
  <c r="I2948" i="6" s="1"/>
  <c r="H2947" i="6"/>
  <c r="I2947" i="6" s="1"/>
  <c r="I2946" i="6"/>
  <c r="H2945" i="6"/>
  <c r="I2945" i="6" s="1"/>
  <c r="H2944" i="6"/>
  <c r="I2944" i="6" s="1"/>
  <c r="H2943" i="6"/>
  <c r="I2943" i="6" s="1"/>
  <c r="H2942" i="6"/>
  <c r="I2942" i="6" s="1"/>
  <c r="H2941" i="6"/>
  <c r="I2941" i="6" s="1"/>
  <c r="H2940" i="6"/>
  <c r="I2940" i="6" s="1"/>
  <c r="H2939" i="6"/>
  <c r="I2939" i="6" s="1"/>
  <c r="H2938" i="6"/>
  <c r="I2938" i="6" s="1"/>
  <c r="I2937" i="6"/>
  <c r="I2936" i="6"/>
  <c r="I2935" i="6"/>
  <c r="I2934" i="6"/>
  <c r="I2933" i="6"/>
  <c r="H2932" i="6"/>
  <c r="I2932" i="6" s="1"/>
  <c r="H2931" i="6"/>
  <c r="I2931" i="6" s="1"/>
  <c r="H2930" i="6"/>
  <c r="I2930" i="6" s="1"/>
  <c r="I2929" i="6"/>
  <c r="I2928" i="6"/>
  <c r="I2927" i="6"/>
  <c r="H2926" i="6"/>
  <c r="I2926" i="6" s="1"/>
  <c r="I2925" i="6"/>
  <c r="I2924" i="6"/>
  <c r="I2923" i="6"/>
  <c r="I2922" i="6"/>
  <c r="I2921" i="6"/>
  <c r="I2920" i="6"/>
  <c r="H2919" i="6"/>
  <c r="I2919" i="6" s="1"/>
  <c r="I2918" i="6"/>
  <c r="I2917" i="6"/>
  <c r="H2916" i="6"/>
  <c r="I2916" i="6" s="1"/>
  <c r="I2915" i="6"/>
  <c r="I2914" i="6"/>
  <c r="I2913" i="6"/>
  <c r="I2912" i="6"/>
  <c r="H2911" i="6"/>
  <c r="I2911" i="6" s="1"/>
  <c r="I2910" i="6"/>
  <c r="I2909" i="6"/>
  <c r="I2908" i="6"/>
  <c r="I2907" i="6"/>
  <c r="I2906" i="6"/>
  <c r="I2905" i="6"/>
  <c r="I2904" i="6"/>
  <c r="I2903" i="6"/>
  <c r="I2902" i="6"/>
  <c r="H2901" i="6"/>
  <c r="I2901" i="6" s="1"/>
  <c r="I2900" i="6"/>
  <c r="H2899" i="6"/>
  <c r="I2899" i="6" s="1"/>
  <c r="I2898" i="6"/>
  <c r="I2897" i="6"/>
  <c r="H2896" i="6"/>
  <c r="I2896" i="6" s="1"/>
  <c r="I2895" i="6"/>
  <c r="I2894" i="6"/>
  <c r="I2893" i="6"/>
  <c r="I2892" i="6"/>
  <c r="H2891" i="6"/>
  <c r="I2891" i="6" s="1"/>
  <c r="I2890" i="6"/>
  <c r="I2889" i="6"/>
  <c r="I2888" i="6"/>
  <c r="I2887" i="6"/>
  <c r="I2886" i="6"/>
  <c r="I2885" i="6"/>
  <c r="I2884" i="6"/>
  <c r="H2883" i="6"/>
  <c r="I2883" i="6" s="1"/>
  <c r="H2882" i="6"/>
  <c r="I2882" i="6" s="1"/>
  <c r="H2881" i="6"/>
  <c r="I2881" i="6" s="1"/>
  <c r="H2880" i="6"/>
  <c r="I2880" i="6" s="1"/>
  <c r="H2879" i="6"/>
  <c r="I2879" i="6" s="1"/>
  <c r="H2878" i="6"/>
  <c r="I2878" i="6" s="1"/>
  <c r="H2877" i="6"/>
  <c r="I2877" i="6" s="1"/>
  <c r="I2876" i="6"/>
  <c r="I2875" i="6"/>
  <c r="I2874" i="6"/>
  <c r="I2873" i="6"/>
  <c r="I2872" i="6"/>
  <c r="H2871" i="6"/>
  <c r="I2871" i="6" s="1"/>
  <c r="I2870" i="6"/>
  <c r="I2869" i="6"/>
  <c r="H2868" i="6"/>
  <c r="I2868" i="6" s="1"/>
  <c r="H2867" i="6"/>
  <c r="I2867" i="6" s="1"/>
  <c r="H2866" i="6"/>
  <c r="I2866" i="6" s="1"/>
  <c r="H2865" i="6"/>
  <c r="I2865" i="6" s="1"/>
  <c r="H2864" i="6"/>
  <c r="I2864" i="6" s="1"/>
  <c r="H2863" i="6"/>
  <c r="I2863" i="6" s="1"/>
  <c r="H2862" i="6"/>
  <c r="I2862" i="6" s="1"/>
  <c r="I2861" i="6"/>
  <c r="H2860" i="6"/>
  <c r="I2860" i="6" s="1"/>
  <c r="H2859" i="6"/>
  <c r="I2859" i="6" s="1"/>
  <c r="H2858" i="6"/>
  <c r="I2858" i="6" s="1"/>
  <c r="I2857" i="6"/>
  <c r="H2856" i="6"/>
  <c r="I2856" i="6" s="1"/>
  <c r="H2855" i="6"/>
  <c r="I2855" i="6" s="1"/>
  <c r="H2854" i="6"/>
  <c r="I2854" i="6" s="1"/>
  <c r="H2853" i="6"/>
  <c r="I2853" i="6" s="1"/>
  <c r="H2852" i="6"/>
  <c r="I2852" i="6" s="1"/>
  <c r="I2851" i="6"/>
  <c r="H2850" i="6"/>
  <c r="I2850" i="6" s="1"/>
  <c r="I2849" i="6"/>
  <c r="I2848" i="6"/>
  <c r="I2847" i="6"/>
  <c r="I2846" i="6"/>
  <c r="I2845" i="6"/>
  <c r="H2844" i="6"/>
  <c r="I2844" i="6" s="1"/>
  <c r="H2843" i="6"/>
  <c r="I2843" i="6" s="1"/>
  <c r="H2842" i="6"/>
  <c r="I2842" i="6" s="1"/>
  <c r="I2841" i="6"/>
  <c r="H2840" i="6"/>
  <c r="I2840" i="6" s="1"/>
  <c r="H2839" i="6"/>
  <c r="I2839" i="6" s="1"/>
  <c r="I2838" i="6"/>
  <c r="I2837" i="6"/>
  <c r="I2836" i="6"/>
  <c r="I2835" i="6"/>
  <c r="I2834" i="6"/>
  <c r="I2833" i="6"/>
  <c r="I2832" i="6"/>
  <c r="I2831" i="6"/>
  <c r="I2830" i="6"/>
  <c r="I2829" i="6"/>
  <c r="H2828" i="6"/>
  <c r="I2828" i="6" s="1"/>
  <c r="I2827" i="6"/>
  <c r="H2826" i="6"/>
  <c r="I2826" i="6" s="1"/>
  <c r="H2825" i="6"/>
  <c r="I2825" i="6" s="1"/>
  <c r="H2824" i="6"/>
  <c r="I2824" i="6" s="1"/>
  <c r="H2823" i="6"/>
  <c r="I2823" i="6" s="1"/>
  <c r="H2822" i="6"/>
  <c r="I2822" i="6" s="1"/>
  <c r="I2821" i="6"/>
  <c r="H2820" i="6"/>
  <c r="I2820" i="6" s="1"/>
  <c r="H2819" i="6"/>
  <c r="I2819" i="6" s="1"/>
  <c r="H2818" i="6"/>
  <c r="I2818" i="6" s="1"/>
  <c r="H2817" i="6"/>
  <c r="I2817" i="6" s="1"/>
  <c r="H2816" i="6"/>
  <c r="I2816" i="6" s="1"/>
  <c r="H2815" i="6"/>
  <c r="I2815" i="6" s="1"/>
  <c r="H2814" i="6"/>
  <c r="I2814" i="6" s="1"/>
  <c r="H2813" i="6"/>
  <c r="I2813" i="6" s="1"/>
  <c r="I2812" i="6"/>
  <c r="H2811" i="6"/>
  <c r="I2811" i="6" s="1"/>
  <c r="H2810" i="6"/>
  <c r="I2810" i="6" s="1"/>
  <c r="H2809" i="6"/>
  <c r="I2809" i="6" s="1"/>
  <c r="H2808" i="6"/>
  <c r="I2808" i="6" s="1"/>
  <c r="H2807" i="6"/>
  <c r="I2807" i="6" s="1"/>
  <c r="H2806" i="6"/>
  <c r="I2806" i="6" s="1"/>
  <c r="I2805" i="6"/>
  <c r="I2804" i="6"/>
  <c r="I2803" i="6"/>
  <c r="H2802" i="6"/>
  <c r="I2802" i="6" s="1"/>
  <c r="H2801" i="6"/>
  <c r="I2801" i="6" s="1"/>
  <c r="I2800" i="6"/>
  <c r="I2799" i="6"/>
  <c r="I2798" i="6"/>
  <c r="H2797" i="6"/>
  <c r="I2797" i="6" s="1"/>
  <c r="I2796" i="6"/>
  <c r="H2795" i="6"/>
  <c r="I2795" i="6" s="1"/>
  <c r="H2794" i="6"/>
  <c r="I2794" i="6" s="1"/>
  <c r="I2793" i="6"/>
  <c r="I2792" i="6"/>
  <c r="H2791" i="6"/>
  <c r="I2791" i="6" s="1"/>
  <c r="I2790" i="6"/>
  <c r="I2789" i="6"/>
  <c r="H2788" i="6"/>
  <c r="I2788" i="6" s="1"/>
  <c r="I2787" i="6"/>
  <c r="I2786" i="6"/>
  <c r="H2785" i="6"/>
  <c r="I2785" i="6" s="1"/>
  <c r="H2784" i="6"/>
  <c r="I2784" i="6" s="1"/>
  <c r="I2783" i="6"/>
  <c r="I2782" i="6"/>
  <c r="I2781" i="6"/>
  <c r="I2780" i="6"/>
  <c r="H2779" i="6"/>
  <c r="I2779" i="6" s="1"/>
  <c r="I2778" i="6"/>
  <c r="H2777" i="6"/>
  <c r="I2777" i="6" s="1"/>
  <c r="H2776" i="6"/>
  <c r="I2776" i="6" s="1"/>
  <c r="I2775" i="6"/>
  <c r="I2774" i="6"/>
  <c r="I2773" i="6"/>
  <c r="H2772" i="6"/>
  <c r="I2772" i="6" s="1"/>
  <c r="I2771" i="6"/>
  <c r="I2770" i="6"/>
  <c r="I2769" i="6"/>
  <c r="H2768" i="6"/>
  <c r="I2768" i="6" s="1"/>
  <c r="I2767" i="6"/>
  <c r="H2766" i="6"/>
  <c r="I2766" i="6" s="1"/>
  <c r="H2765" i="6"/>
  <c r="I2765" i="6" s="1"/>
  <c r="H2764" i="6"/>
  <c r="I2764" i="6" s="1"/>
  <c r="H2763" i="6"/>
  <c r="I2763" i="6" s="1"/>
  <c r="H2762" i="6"/>
  <c r="I2762" i="6" s="1"/>
  <c r="H2761" i="6"/>
  <c r="I2761" i="6" s="1"/>
  <c r="H2760" i="6"/>
  <c r="I2760" i="6" s="1"/>
  <c r="I2759" i="6"/>
  <c r="I2758" i="6"/>
  <c r="I2757" i="6"/>
  <c r="I2756" i="6"/>
  <c r="I2755" i="6"/>
  <c r="H2754" i="6"/>
  <c r="I2754" i="6" s="1"/>
  <c r="I2753" i="6"/>
  <c r="I2752" i="6"/>
  <c r="I2751" i="6"/>
  <c r="I2750" i="6"/>
  <c r="I2749" i="6"/>
  <c r="H2748" i="6"/>
  <c r="I2748" i="6" s="1"/>
  <c r="I2747" i="6"/>
  <c r="I2746" i="6"/>
  <c r="I2745" i="6"/>
  <c r="H2744" i="6"/>
  <c r="I2744" i="6" s="1"/>
  <c r="I2743" i="6"/>
  <c r="I2742" i="6"/>
  <c r="I2741" i="6"/>
  <c r="H2740" i="6"/>
  <c r="I2740" i="6" s="1"/>
  <c r="I2739" i="6"/>
  <c r="I2738" i="6"/>
  <c r="I2737" i="6"/>
  <c r="H2736" i="6"/>
  <c r="I2736" i="6" s="1"/>
  <c r="I2735" i="6"/>
  <c r="I2734" i="6"/>
  <c r="I2733" i="6"/>
  <c r="I2732" i="6"/>
  <c r="I2731" i="6"/>
  <c r="H2730" i="6"/>
  <c r="I2730" i="6" s="1"/>
  <c r="H2729" i="6"/>
  <c r="I2729" i="6" s="1"/>
  <c r="I2728" i="6"/>
  <c r="I2727" i="6"/>
  <c r="I2726" i="6"/>
  <c r="I2725" i="6"/>
  <c r="H2724" i="6"/>
  <c r="I2724" i="6" s="1"/>
  <c r="I2723" i="6"/>
  <c r="H2722" i="6"/>
  <c r="I2722" i="6" s="1"/>
  <c r="I2721" i="6"/>
  <c r="I2720" i="6"/>
  <c r="I2719" i="6"/>
  <c r="H2718" i="6"/>
  <c r="I2718" i="6" s="1"/>
  <c r="I2717" i="6"/>
  <c r="I2716" i="6"/>
  <c r="I2715" i="6"/>
  <c r="H2714" i="6"/>
  <c r="I2714" i="6" s="1"/>
  <c r="H2713" i="6"/>
  <c r="I2713" i="6" s="1"/>
  <c r="I2712" i="6"/>
  <c r="I2711" i="6"/>
  <c r="I2710" i="6"/>
  <c r="H2709" i="6"/>
  <c r="I2709" i="6" s="1"/>
  <c r="H2708" i="6"/>
  <c r="I2708" i="6" s="1"/>
  <c r="I2707" i="6"/>
  <c r="I2706" i="6"/>
  <c r="I2705" i="6"/>
  <c r="I2704" i="6"/>
  <c r="I2703" i="6"/>
  <c r="I2702" i="6"/>
  <c r="H2701" i="6"/>
  <c r="I2701" i="6" s="1"/>
  <c r="I2700" i="6"/>
  <c r="H2699" i="6"/>
  <c r="I2699" i="6" s="1"/>
  <c r="I2698" i="6"/>
  <c r="H2697" i="6"/>
  <c r="I2697" i="6" s="1"/>
  <c r="I2696" i="6"/>
  <c r="H2695" i="6"/>
  <c r="I2695" i="6" s="1"/>
  <c r="I2694" i="6"/>
  <c r="I2693" i="6"/>
  <c r="I2692" i="6"/>
  <c r="I2691" i="6"/>
  <c r="H2690" i="6"/>
  <c r="I2690" i="6" s="1"/>
  <c r="I2689" i="6"/>
  <c r="I2688" i="6"/>
  <c r="I2687" i="6"/>
  <c r="I2686" i="6"/>
  <c r="H2685" i="6"/>
  <c r="I2685" i="6" s="1"/>
  <c r="H2684" i="6"/>
  <c r="I2684" i="6" s="1"/>
  <c r="I2683" i="6"/>
  <c r="H2682" i="6"/>
  <c r="I2682" i="6" s="1"/>
  <c r="H2681" i="6"/>
  <c r="I2681" i="6" s="1"/>
  <c r="H2680" i="6"/>
  <c r="I2680" i="6" s="1"/>
  <c r="I2679" i="6"/>
  <c r="I2678" i="6"/>
  <c r="I2677" i="6"/>
  <c r="I2676" i="6"/>
  <c r="I2675" i="6"/>
  <c r="I2674" i="6"/>
  <c r="I2673" i="6"/>
  <c r="I2672" i="6"/>
  <c r="H2671" i="6"/>
  <c r="I2671" i="6" s="1"/>
  <c r="I2670" i="6"/>
  <c r="H2669" i="6"/>
  <c r="I2669" i="6" s="1"/>
  <c r="I2668" i="6"/>
  <c r="I2667" i="6"/>
  <c r="I2666" i="6"/>
  <c r="I2665" i="6"/>
  <c r="H2664" i="6"/>
  <c r="I2664" i="6" s="1"/>
  <c r="H2663" i="6"/>
  <c r="I2663" i="6" s="1"/>
  <c r="H2662" i="6"/>
  <c r="I2662" i="6" s="1"/>
  <c r="I2661" i="6"/>
  <c r="H2660" i="6"/>
  <c r="I2660" i="6" s="1"/>
  <c r="I2659" i="6"/>
  <c r="H2658" i="6"/>
  <c r="I2658" i="6" s="1"/>
  <c r="I2657" i="6"/>
  <c r="I2656" i="6"/>
  <c r="I2655" i="6"/>
  <c r="H2654" i="6"/>
  <c r="I2654" i="6" s="1"/>
  <c r="I2653" i="6"/>
  <c r="I2652" i="6"/>
  <c r="I2651" i="6"/>
  <c r="I2650" i="6"/>
  <c r="H2649" i="6"/>
  <c r="I2649" i="6" s="1"/>
  <c r="I2648" i="6"/>
  <c r="H2647" i="6"/>
  <c r="I2647" i="6" s="1"/>
  <c r="I2646" i="6"/>
  <c r="H2645" i="6"/>
  <c r="I2645" i="6" s="1"/>
  <c r="I2644" i="6"/>
  <c r="H2643" i="6"/>
  <c r="I2643" i="6" s="1"/>
  <c r="I2642" i="6"/>
  <c r="I2641" i="6"/>
  <c r="H2640" i="6"/>
  <c r="I2640" i="6" s="1"/>
  <c r="H2639" i="6"/>
  <c r="I2639" i="6" s="1"/>
  <c r="H2638" i="6"/>
  <c r="I2638" i="6" s="1"/>
  <c r="H2637" i="6"/>
  <c r="I2637" i="6" s="1"/>
  <c r="I2636" i="6"/>
  <c r="H2634" i="6"/>
  <c r="I2634" i="6" s="1"/>
  <c r="I2633" i="6"/>
  <c r="H2632" i="6"/>
  <c r="I2632" i="6" s="1"/>
  <c r="I2631" i="6"/>
  <c r="H2630" i="6"/>
  <c r="I2630" i="6" s="1"/>
  <c r="H2629" i="6"/>
  <c r="I2629" i="6" s="1"/>
  <c r="H2628" i="6"/>
  <c r="I2628" i="6" s="1"/>
  <c r="H2627" i="6"/>
  <c r="I2627" i="6" s="1"/>
  <c r="I2626" i="6"/>
  <c r="I2625" i="6"/>
  <c r="H2624" i="6"/>
  <c r="I2624" i="6" s="1"/>
  <c r="I2623" i="6"/>
  <c r="I2622" i="6"/>
  <c r="I2621" i="6"/>
  <c r="I2620" i="6"/>
  <c r="I2619" i="6"/>
  <c r="I2618" i="6"/>
  <c r="I2617" i="6"/>
  <c r="I2616" i="6"/>
  <c r="I2615" i="6"/>
  <c r="I2614" i="6"/>
  <c r="H2613" i="6"/>
  <c r="I2613" i="6" s="1"/>
  <c r="I2612" i="6"/>
  <c r="I2611" i="6"/>
  <c r="I2610" i="6"/>
  <c r="H2609" i="6"/>
  <c r="I2609" i="6" s="1"/>
  <c r="I2608" i="6"/>
  <c r="H2607" i="6"/>
  <c r="I2607" i="6" s="1"/>
  <c r="H2606" i="6"/>
  <c r="I2606" i="6" s="1"/>
  <c r="I2605" i="6"/>
  <c r="I2604" i="6"/>
  <c r="I2603" i="6"/>
  <c r="I2602" i="6"/>
  <c r="I2601" i="6"/>
  <c r="I2600" i="6"/>
  <c r="I2599" i="6"/>
  <c r="I2598" i="6"/>
  <c r="H2597" i="6"/>
  <c r="I2597" i="6" s="1"/>
  <c r="I2596" i="6"/>
  <c r="I2595" i="6"/>
  <c r="I2594" i="6"/>
  <c r="H2593" i="6"/>
  <c r="I2593" i="6" s="1"/>
  <c r="I2592" i="6"/>
  <c r="I2591" i="6"/>
  <c r="H2590" i="6"/>
  <c r="I2590" i="6" s="1"/>
  <c r="H2589" i="6"/>
  <c r="I2589" i="6" s="1"/>
  <c r="H2588" i="6"/>
  <c r="I2588" i="6" s="1"/>
  <c r="H2587" i="6"/>
  <c r="I2587" i="6" s="1"/>
  <c r="H2586" i="6"/>
  <c r="I2586" i="6" s="1"/>
  <c r="H2585" i="6"/>
  <c r="I2585" i="6" s="1"/>
  <c r="H2584" i="6"/>
  <c r="I2584" i="6" s="1"/>
  <c r="H2583" i="6"/>
  <c r="I2583" i="6" s="1"/>
  <c r="I2582" i="6"/>
  <c r="H2581" i="6"/>
  <c r="I2581" i="6" s="1"/>
  <c r="H2580" i="6"/>
  <c r="I2580" i="6" s="1"/>
  <c r="H2579" i="6"/>
  <c r="I2579" i="6" s="1"/>
  <c r="H2578" i="6"/>
  <c r="I2578" i="6" s="1"/>
  <c r="H2577" i="6"/>
  <c r="I2577" i="6" s="1"/>
  <c r="H2576" i="6"/>
  <c r="I2576" i="6" s="1"/>
  <c r="I2575" i="6"/>
  <c r="H2574" i="6"/>
  <c r="I2574" i="6" s="1"/>
  <c r="I2573" i="6"/>
  <c r="H2572" i="6"/>
  <c r="I2572" i="6" s="1"/>
  <c r="H2571" i="6"/>
  <c r="I2571" i="6" s="1"/>
  <c r="H2570" i="6"/>
  <c r="I2570" i="6" s="1"/>
  <c r="I2569" i="6"/>
  <c r="H2568" i="6"/>
  <c r="I2568" i="6" s="1"/>
  <c r="I2567" i="6"/>
  <c r="I2566" i="6"/>
  <c r="H2565" i="6"/>
  <c r="I2565" i="6" s="1"/>
  <c r="H2564" i="6"/>
  <c r="I2564" i="6" s="1"/>
  <c r="H2563" i="6"/>
  <c r="I2563" i="6" s="1"/>
  <c r="H2562" i="6"/>
  <c r="I2562" i="6" s="1"/>
  <c r="H2561" i="6"/>
  <c r="I2561" i="6" s="1"/>
  <c r="H2560" i="6"/>
  <c r="I2560" i="6" s="1"/>
  <c r="H2559" i="6"/>
  <c r="I2559" i="6" s="1"/>
  <c r="I2558" i="6"/>
  <c r="H2557" i="6"/>
  <c r="I2557" i="6" s="1"/>
  <c r="H2556" i="6"/>
  <c r="I2556" i="6" s="1"/>
  <c r="I2555" i="6"/>
  <c r="H2554" i="6"/>
  <c r="I2554" i="6" s="1"/>
  <c r="I2553" i="6"/>
  <c r="I2552" i="6"/>
  <c r="I2551" i="6"/>
  <c r="I2550" i="6"/>
  <c r="I2549" i="6"/>
  <c r="I2548" i="6"/>
  <c r="I2547" i="6"/>
  <c r="I2546" i="6"/>
  <c r="H2545" i="6"/>
  <c r="I2545" i="6" s="1"/>
  <c r="I2544" i="6"/>
  <c r="I2543" i="6"/>
  <c r="I2542" i="6"/>
  <c r="I2541" i="6"/>
  <c r="I2540" i="6"/>
  <c r="H2539" i="6"/>
  <c r="I2539" i="6" s="1"/>
  <c r="I2538" i="6"/>
  <c r="I2537" i="6"/>
  <c r="I2536" i="6"/>
  <c r="H2535" i="6"/>
  <c r="I2535" i="6" s="1"/>
  <c r="I2534" i="6"/>
  <c r="I2533" i="6"/>
  <c r="H2532" i="6"/>
  <c r="I2532" i="6" s="1"/>
  <c r="H2531" i="6"/>
  <c r="I2531" i="6" s="1"/>
  <c r="H2530" i="6"/>
  <c r="I2530" i="6" s="1"/>
  <c r="I2529" i="6"/>
  <c r="I2528" i="6"/>
  <c r="H2527" i="6"/>
  <c r="I2527" i="6" s="1"/>
  <c r="H2526" i="6"/>
  <c r="I2526" i="6" s="1"/>
  <c r="H2525" i="6"/>
  <c r="I2525" i="6" s="1"/>
  <c r="I2524" i="6"/>
  <c r="I2523" i="6"/>
  <c r="I2522" i="6"/>
  <c r="I2521" i="6"/>
  <c r="H2520" i="6"/>
  <c r="I2520" i="6" s="1"/>
  <c r="I2519" i="6"/>
  <c r="H2518" i="6"/>
  <c r="I2518" i="6" s="1"/>
  <c r="H2517" i="6"/>
  <c r="I2517" i="6" s="1"/>
  <c r="I2516" i="6"/>
  <c r="H2515" i="6"/>
  <c r="I2515" i="6" s="1"/>
  <c r="I2514" i="6"/>
  <c r="H2513" i="6"/>
  <c r="I2513" i="6" s="1"/>
  <c r="H2512" i="6"/>
  <c r="I2512" i="6" s="1"/>
  <c r="I2511" i="6"/>
  <c r="I2510" i="6"/>
  <c r="I2509" i="6"/>
  <c r="I2508" i="6"/>
  <c r="I2507" i="6"/>
  <c r="H2506" i="6"/>
  <c r="I2506" i="6" s="1"/>
  <c r="H2505" i="6"/>
  <c r="I2505" i="6" s="1"/>
  <c r="I2504" i="6"/>
  <c r="I2503" i="6"/>
  <c r="H2502" i="6"/>
  <c r="I2502" i="6" s="1"/>
  <c r="H2501" i="6"/>
  <c r="I2501" i="6" s="1"/>
  <c r="H2500" i="6"/>
  <c r="I2500" i="6" s="1"/>
  <c r="H2499" i="6"/>
  <c r="I2499" i="6" s="1"/>
  <c r="H2498" i="6"/>
  <c r="I2498" i="6" s="1"/>
  <c r="H2497" i="6"/>
  <c r="I2497" i="6" s="1"/>
  <c r="H2496" i="6"/>
  <c r="I2496" i="6" s="1"/>
  <c r="H2495" i="6"/>
  <c r="I2495" i="6" s="1"/>
  <c r="H2494" i="6"/>
  <c r="I2494" i="6" s="1"/>
  <c r="H2493" i="6"/>
  <c r="I2493" i="6" s="1"/>
  <c r="H2492" i="6"/>
  <c r="I2492" i="6" s="1"/>
  <c r="H2491" i="6"/>
  <c r="I2491" i="6" s="1"/>
  <c r="H2490" i="6"/>
  <c r="I2490" i="6" s="1"/>
  <c r="I2489" i="6"/>
  <c r="H2488" i="6"/>
  <c r="I2488" i="6" s="1"/>
  <c r="I2487" i="6"/>
  <c r="I2486" i="6"/>
  <c r="I2485" i="6"/>
  <c r="H2484" i="6"/>
  <c r="I2484" i="6" s="1"/>
  <c r="I2483" i="6"/>
  <c r="H2482" i="6"/>
  <c r="I2482" i="6" s="1"/>
  <c r="H2481" i="6"/>
  <c r="I2481" i="6" s="1"/>
  <c r="H2480" i="6"/>
  <c r="I2480" i="6" s="1"/>
  <c r="H2479" i="6"/>
  <c r="I2479" i="6" s="1"/>
  <c r="H2478" i="6"/>
  <c r="I2478" i="6" s="1"/>
  <c r="H2477" i="6"/>
  <c r="I2477" i="6" s="1"/>
  <c r="I2476" i="6"/>
  <c r="I2475" i="6"/>
  <c r="H2474" i="6"/>
  <c r="I2474" i="6" s="1"/>
  <c r="H2473" i="6"/>
  <c r="I2473" i="6" s="1"/>
  <c r="H2472" i="6"/>
  <c r="I2472" i="6" s="1"/>
  <c r="H2471" i="6"/>
  <c r="I2471" i="6" s="1"/>
  <c r="H2470" i="6"/>
  <c r="I2470" i="6" s="1"/>
  <c r="I2469" i="6"/>
  <c r="I2468" i="6"/>
  <c r="H2467" i="6"/>
  <c r="I2467" i="6" s="1"/>
  <c r="I2466" i="6"/>
  <c r="I2465" i="6"/>
  <c r="I2464" i="6"/>
  <c r="I2463" i="6"/>
  <c r="I2462" i="6"/>
  <c r="I2461" i="6"/>
  <c r="I2460" i="6"/>
  <c r="H2459" i="6"/>
  <c r="I2459" i="6" s="1"/>
  <c r="I2458" i="6"/>
  <c r="I2457" i="6"/>
  <c r="H2456" i="6"/>
  <c r="I2456" i="6" s="1"/>
  <c r="H2455" i="6"/>
  <c r="I2455" i="6" s="1"/>
  <c r="I2454" i="6"/>
  <c r="I2453" i="6"/>
  <c r="I2452" i="6"/>
  <c r="H2451" i="6"/>
  <c r="I2451" i="6" s="1"/>
  <c r="I2450" i="6"/>
  <c r="H2449" i="6"/>
  <c r="I2449" i="6" s="1"/>
  <c r="I2448" i="6"/>
  <c r="I2447" i="6"/>
  <c r="I2446" i="6"/>
  <c r="H2445" i="6"/>
  <c r="I2445" i="6" s="1"/>
  <c r="I2444" i="6"/>
  <c r="I2443" i="6"/>
  <c r="H2442" i="6"/>
  <c r="I2442" i="6" s="1"/>
  <c r="I2441" i="6"/>
  <c r="I2440" i="6"/>
  <c r="H2439" i="6"/>
  <c r="I2439" i="6" s="1"/>
  <c r="I2438" i="6"/>
  <c r="H2437" i="6"/>
  <c r="I2437" i="6" s="1"/>
  <c r="I2436" i="6"/>
  <c r="I2435" i="6"/>
  <c r="H2434" i="6"/>
  <c r="I2434" i="6" s="1"/>
  <c r="H2433" i="6"/>
  <c r="I2433" i="6" s="1"/>
  <c r="I2432" i="6"/>
  <c r="H2431" i="6"/>
  <c r="I2431" i="6" s="1"/>
  <c r="I2430" i="6"/>
  <c r="I2429" i="6"/>
  <c r="I2428" i="6"/>
  <c r="H2427" i="6"/>
  <c r="I2427" i="6" s="1"/>
  <c r="I2426" i="6"/>
  <c r="I2425" i="6"/>
  <c r="I2424" i="6"/>
  <c r="I2423" i="6"/>
  <c r="H2422" i="6"/>
  <c r="I2422" i="6" s="1"/>
  <c r="I2421" i="6"/>
  <c r="I2420" i="6"/>
  <c r="I2419" i="6"/>
  <c r="I2418" i="6"/>
  <c r="I2417" i="6"/>
  <c r="I2416" i="6"/>
  <c r="I2415" i="6"/>
  <c r="I2414" i="6"/>
  <c r="I2413" i="6"/>
  <c r="I2412" i="6"/>
  <c r="H2411" i="6"/>
  <c r="I2411" i="6" s="1"/>
  <c r="I2410" i="6"/>
  <c r="I2409" i="6"/>
  <c r="I2408" i="6"/>
  <c r="I2407" i="6"/>
  <c r="H2406" i="6"/>
  <c r="I2406" i="6" s="1"/>
  <c r="H2405" i="6"/>
  <c r="I2405" i="6" s="1"/>
  <c r="I2404" i="6"/>
  <c r="H2403" i="6"/>
  <c r="I2403" i="6" s="1"/>
  <c r="H2402" i="6"/>
  <c r="I2402" i="6" s="1"/>
  <c r="H2401" i="6"/>
  <c r="I2401" i="6" s="1"/>
  <c r="H2400" i="6"/>
  <c r="I2400" i="6" s="1"/>
  <c r="H2399" i="6"/>
  <c r="I2399" i="6" s="1"/>
  <c r="I2398" i="6"/>
  <c r="I2397" i="6"/>
  <c r="I2396" i="6"/>
  <c r="H2395" i="6"/>
  <c r="I2395" i="6" s="1"/>
  <c r="H2394" i="6"/>
  <c r="I2394" i="6" s="1"/>
  <c r="H2393" i="6"/>
  <c r="I2393" i="6" s="1"/>
  <c r="H2392" i="6"/>
  <c r="I2392" i="6" s="1"/>
  <c r="H2391" i="6"/>
  <c r="I2391" i="6" s="1"/>
  <c r="I2390" i="6"/>
  <c r="H2389" i="6"/>
  <c r="I2389" i="6" s="1"/>
  <c r="H2388" i="6"/>
  <c r="I2388" i="6" s="1"/>
  <c r="H2387" i="6"/>
  <c r="I2387" i="6" s="1"/>
  <c r="H2386" i="6"/>
  <c r="I2386" i="6" s="1"/>
  <c r="I2385" i="6"/>
  <c r="H2384" i="6"/>
  <c r="I2384" i="6" s="1"/>
  <c r="H2383" i="6"/>
  <c r="I2383" i="6" s="1"/>
  <c r="H2382" i="6"/>
  <c r="I2382" i="6" s="1"/>
  <c r="H2381" i="6"/>
  <c r="I2381" i="6" s="1"/>
  <c r="H2380" i="6"/>
  <c r="I2380" i="6" s="1"/>
  <c r="H2379" i="6"/>
  <c r="I2379" i="6" s="1"/>
  <c r="H2378" i="6"/>
  <c r="I2378" i="6" s="1"/>
  <c r="I2377" i="6"/>
  <c r="I2376" i="6"/>
  <c r="H2375" i="6"/>
  <c r="I2375" i="6" s="1"/>
  <c r="H2374" i="6"/>
  <c r="I2374" i="6" s="1"/>
  <c r="H2373" i="6"/>
  <c r="I2373" i="6" s="1"/>
  <c r="H2372" i="6"/>
  <c r="I2372" i="6" s="1"/>
  <c r="I2371" i="6"/>
  <c r="H2370" i="6"/>
  <c r="I2370" i="6" s="1"/>
  <c r="I2369" i="6"/>
  <c r="H2368" i="6"/>
  <c r="I2368" i="6" s="1"/>
  <c r="I2367" i="6"/>
  <c r="I2366" i="6"/>
  <c r="I2365" i="6"/>
  <c r="I2364" i="6"/>
  <c r="H2363" i="6"/>
  <c r="I2363" i="6" s="1"/>
  <c r="I2362" i="6"/>
  <c r="I2361" i="6"/>
  <c r="I2360" i="6"/>
  <c r="H2359" i="6"/>
  <c r="I2359" i="6" s="1"/>
  <c r="I2358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H2345" i="6"/>
  <c r="I2345" i="6" s="1"/>
  <c r="H2344" i="6"/>
  <c r="I2344" i="6" s="1"/>
  <c r="H2343" i="6"/>
  <c r="I2343" i="6" s="1"/>
  <c r="I2342" i="6"/>
  <c r="I2341" i="6"/>
  <c r="H2340" i="6"/>
  <c r="I2340" i="6" s="1"/>
  <c r="I2339" i="6"/>
  <c r="I2338" i="6"/>
  <c r="I2337" i="6"/>
  <c r="I2336" i="6"/>
  <c r="I2335" i="6"/>
  <c r="I2334" i="6"/>
  <c r="I2333" i="6"/>
  <c r="I2332" i="6"/>
  <c r="I2331" i="6"/>
  <c r="H2330" i="6"/>
  <c r="I2330" i="6" s="1"/>
  <c r="H2329" i="6"/>
  <c r="I2329" i="6" s="1"/>
  <c r="H2328" i="6"/>
  <c r="I2328" i="6" s="1"/>
  <c r="I2327" i="6"/>
  <c r="H2326" i="6"/>
  <c r="I2326" i="6" s="1"/>
  <c r="H2325" i="6"/>
  <c r="I2325" i="6" s="1"/>
  <c r="I2324" i="6"/>
  <c r="H2323" i="6"/>
  <c r="I2323" i="6" s="1"/>
  <c r="I2322" i="6"/>
  <c r="H2321" i="6"/>
  <c r="I2321" i="6" s="1"/>
  <c r="I2320" i="6"/>
  <c r="H2319" i="6"/>
  <c r="I2319" i="6" s="1"/>
  <c r="I2318" i="6"/>
  <c r="H2317" i="6"/>
  <c r="I2317" i="6" s="1"/>
  <c r="I2316" i="6"/>
  <c r="H2315" i="6"/>
  <c r="I2315" i="6" s="1"/>
  <c r="I2314" i="6"/>
  <c r="I2313" i="6"/>
  <c r="H2312" i="6"/>
  <c r="I2312" i="6" s="1"/>
  <c r="H2311" i="6"/>
  <c r="I2311" i="6" s="1"/>
  <c r="H2310" i="6"/>
  <c r="I2310" i="6" s="1"/>
  <c r="I2309" i="6"/>
  <c r="H2308" i="6"/>
  <c r="I2308" i="6" s="1"/>
  <c r="H2307" i="6"/>
  <c r="I2307" i="6" s="1"/>
  <c r="I2306" i="6"/>
  <c r="H2305" i="6"/>
  <c r="I2305" i="6" s="1"/>
  <c r="H2304" i="6"/>
  <c r="I2304" i="6" s="1"/>
  <c r="I2303" i="6"/>
  <c r="I2302" i="6"/>
  <c r="I2301" i="6"/>
  <c r="I2300" i="6"/>
  <c r="I2299" i="6"/>
  <c r="H2298" i="6"/>
  <c r="I2298" i="6" s="1"/>
  <c r="H2297" i="6"/>
  <c r="I2297" i="6" s="1"/>
  <c r="H2296" i="6"/>
  <c r="I2296" i="6" s="1"/>
  <c r="H2295" i="6"/>
  <c r="I2295" i="6" s="1"/>
  <c r="H2294" i="6"/>
  <c r="I2294" i="6" s="1"/>
  <c r="H2293" i="6"/>
  <c r="I2293" i="6" s="1"/>
  <c r="H2292" i="6"/>
  <c r="I2292" i="6" s="1"/>
  <c r="H2291" i="6"/>
  <c r="I2291" i="6" s="1"/>
  <c r="I2290" i="6"/>
  <c r="I2289" i="6"/>
  <c r="H2288" i="6"/>
  <c r="I2288" i="6" s="1"/>
  <c r="I2287" i="6"/>
  <c r="I2286" i="6"/>
  <c r="I2285" i="6"/>
  <c r="I2284" i="6"/>
  <c r="H2283" i="6"/>
  <c r="I2283" i="6" s="1"/>
  <c r="H2282" i="6"/>
  <c r="I2282" i="6" s="1"/>
  <c r="I2281" i="6"/>
  <c r="I2280" i="6"/>
  <c r="I2279" i="6"/>
  <c r="I2278" i="6"/>
  <c r="I2277" i="6"/>
  <c r="I2276" i="6"/>
  <c r="I2275" i="6"/>
  <c r="H2274" i="6"/>
  <c r="I2274" i="6" s="1"/>
  <c r="I2273" i="6"/>
  <c r="H2272" i="6"/>
  <c r="I2272" i="6" s="1"/>
  <c r="H2271" i="6"/>
  <c r="I2271" i="6" s="1"/>
  <c r="I2270" i="6"/>
  <c r="H2269" i="6"/>
  <c r="I2269" i="6" s="1"/>
  <c r="I2268" i="6"/>
  <c r="I2267" i="6"/>
  <c r="I2266" i="6"/>
  <c r="H2265" i="6"/>
  <c r="I2265" i="6" s="1"/>
  <c r="I2264" i="6"/>
  <c r="I2263" i="6"/>
  <c r="I2262" i="6"/>
  <c r="I2261" i="6"/>
  <c r="I2260" i="6"/>
  <c r="I2259" i="6"/>
  <c r="I2258" i="6"/>
  <c r="H2257" i="6"/>
  <c r="I2257" i="6" s="1"/>
  <c r="I2256" i="6"/>
  <c r="I2255" i="6"/>
  <c r="I2254" i="6"/>
  <c r="I2253" i="6"/>
  <c r="H2252" i="6"/>
  <c r="I2252" i="6" s="1"/>
  <c r="I2251" i="6"/>
  <c r="I2250" i="6"/>
  <c r="H2249" i="6"/>
  <c r="I2249" i="6" s="1"/>
  <c r="I2248" i="6"/>
  <c r="H2247" i="6"/>
  <c r="I2247" i="6" s="1"/>
  <c r="H2246" i="6"/>
  <c r="I2246" i="6" s="1"/>
  <c r="I2245" i="6"/>
  <c r="I2244" i="6"/>
  <c r="I2243" i="6"/>
  <c r="I2242" i="6"/>
  <c r="I2241" i="6"/>
  <c r="H2240" i="6"/>
  <c r="I2240" i="6" s="1"/>
  <c r="H2239" i="6"/>
  <c r="I2239" i="6" s="1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H2226" i="6"/>
  <c r="I2226" i="6" s="1"/>
  <c r="H2225" i="6"/>
  <c r="I2225" i="6" s="1"/>
  <c r="I2224" i="6"/>
  <c r="I2223" i="6"/>
  <c r="I2222" i="6"/>
  <c r="I2221" i="6"/>
  <c r="H2220" i="6"/>
  <c r="I2220" i="6" s="1"/>
  <c r="H2219" i="6"/>
  <c r="I2219" i="6" s="1"/>
  <c r="H2218" i="6"/>
  <c r="I2218" i="6" s="1"/>
  <c r="H2217" i="6"/>
  <c r="I2217" i="6" s="1"/>
  <c r="H2216" i="6"/>
  <c r="I2216" i="6" s="1"/>
  <c r="H2215" i="6"/>
  <c r="I2215" i="6" s="1"/>
  <c r="H2214" i="6"/>
  <c r="I2214" i="6" s="1"/>
  <c r="I2213" i="6"/>
  <c r="H2212" i="6"/>
  <c r="I2212" i="6" s="1"/>
  <c r="H2211" i="6"/>
  <c r="I2211" i="6" s="1"/>
  <c r="H2210" i="6"/>
  <c r="I2210" i="6" s="1"/>
  <c r="I2209" i="6"/>
  <c r="H2208" i="6"/>
  <c r="I2208" i="6" s="1"/>
  <c r="H2207" i="6"/>
  <c r="I2207" i="6" s="1"/>
  <c r="H2206" i="6"/>
  <c r="I2206" i="6" s="1"/>
  <c r="H2205" i="6"/>
  <c r="I2205" i="6" s="1"/>
  <c r="H2204" i="6"/>
  <c r="I2204" i="6" s="1"/>
  <c r="H2203" i="6"/>
  <c r="I2203" i="6" s="1"/>
  <c r="H2202" i="6"/>
  <c r="I2202" i="6" s="1"/>
  <c r="H2201" i="6"/>
  <c r="I2201" i="6" s="1"/>
  <c r="H2200" i="6"/>
  <c r="I2200" i="6" s="1"/>
  <c r="H2199" i="6"/>
  <c r="I2199" i="6" s="1"/>
  <c r="H2198" i="6"/>
  <c r="I2198" i="6" s="1"/>
  <c r="I2197" i="6"/>
  <c r="I2196" i="6"/>
  <c r="H2195" i="6"/>
  <c r="I2195" i="6" s="1"/>
  <c r="I2194" i="6"/>
  <c r="I2193" i="6"/>
  <c r="I2192" i="6"/>
  <c r="H2191" i="6"/>
  <c r="I2191" i="6" s="1"/>
  <c r="H2190" i="6"/>
  <c r="I2190" i="6" s="1"/>
  <c r="H2189" i="6"/>
  <c r="I2189" i="6" s="1"/>
  <c r="H2188" i="6"/>
  <c r="I2188" i="6" s="1"/>
  <c r="H2187" i="6"/>
  <c r="I2187" i="6" s="1"/>
  <c r="H2186" i="6"/>
  <c r="I2186" i="6" s="1"/>
  <c r="I2185" i="6"/>
  <c r="I2184" i="6"/>
  <c r="I2183" i="6"/>
  <c r="I2182" i="6"/>
  <c r="I2181" i="6"/>
  <c r="I2180" i="6"/>
  <c r="H2179" i="6"/>
  <c r="I2179" i="6" s="1"/>
  <c r="I2178" i="6"/>
  <c r="H2177" i="6"/>
  <c r="I2177" i="6" s="1"/>
  <c r="H2176" i="6"/>
  <c r="I2176" i="6" s="1"/>
  <c r="I2175" i="6"/>
  <c r="H2174" i="6"/>
  <c r="I2174" i="6" s="1"/>
  <c r="I2173" i="6"/>
  <c r="I2172" i="6"/>
  <c r="I2171" i="6"/>
  <c r="H2170" i="6"/>
  <c r="I2170" i="6" s="1"/>
  <c r="I2169" i="6"/>
  <c r="I2168" i="6"/>
  <c r="I2167" i="6"/>
  <c r="I2166" i="6"/>
  <c r="I2165" i="6"/>
  <c r="H2164" i="6"/>
  <c r="I2164" i="6" s="1"/>
  <c r="H2163" i="6"/>
  <c r="I2163" i="6" s="1"/>
  <c r="I2162" i="6"/>
  <c r="I2161" i="6"/>
  <c r="I2160" i="6"/>
  <c r="I2159" i="6"/>
  <c r="I2158" i="6"/>
  <c r="I2157" i="6"/>
  <c r="I2156" i="6"/>
  <c r="I2155" i="6"/>
  <c r="I2154" i="6"/>
  <c r="I2153" i="6"/>
  <c r="H2152" i="6"/>
  <c r="I2152" i="6" s="1"/>
  <c r="I2151" i="6"/>
  <c r="I2150" i="6"/>
  <c r="H2149" i="6"/>
  <c r="I2149" i="6" s="1"/>
  <c r="H2148" i="6"/>
  <c r="I2148" i="6" s="1"/>
  <c r="I2147" i="6"/>
  <c r="H2146" i="6"/>
  <c r="I2146" i="6" s="1"/>
  <c r="I2145" i="6"/>
  <c r="I2144" i="6"/>
  <c r="H2143" i="6"/>
  <c r="I2143" i="6" s="1"/>
  <c r="I2142" i="6"/>
  <c r="I2141" i="6"/>
  <c r="I2140" i="6"/>
  <c r="I2139" i="6"/>
  <c r="I2138" i="6"/>
  <c r="I2137" i="6"/>
  <c r="I2136" i="6"/>
  <c r="I2135" i="6"/>
  <c r="I2134" i="6"/>
  <c r="I2133" i="6"/>
  <c r="H2132" i="6"/>
  <c r="I2132" i="6" s="1"/>
  <c r="I2131" i="6"/>
  <c r="I2130" i="6"/>
  <c r="I2129" i="6"/>
  <c r="I2128" i="6"/>
  <c r="H2127" i="6"/>
  <c r="I2127" i="6" s="1"/>
  <c r="H2126" i="6"/>
  <c r="I2126" i="6" s="1"/>
  <c r="I2125" i="6"/>
  <c r="I2124" i="6"/>
  <c r="I2123" i="6"/>
  <c r="I2122" i="6"/>
  <c r="I2121" i="6"/>
  <c r="I2120" i="6"/>
  <c r="H2119" i="6"/>
  <c r="I2119" i="6" s="1"/>
  <c r="I2118" i="6"/>
  <c r="I2117" i="6"/>
  <c r="I2116" i="6"/>
  <c r="I2115" i="6"/>
  <c r="H2114" i="6"/>
  <c r="I2114" i="6" s="1"/>
  <c r="I2113" i="6"/>
  <c r="H2112" i="6"/>
  <c r="I2112" i="6" s="1"/>
  <c r="I2111" i="6"/>
  <c r="I2110" i="6"/>
  <c r="I2109" i="6"/>
  <c r="I2108" i="6"/>
  <c r="I2107" i="6"/>
  <c r="I2106" i="6"/>
  <c r="I2105" i="6"/>
  <c r="I2104" i="6"/>
  <c r="I2103" i="6"/>
  <c r="I2102" i="6"/>
  <c r="I2101" i="6"/>
  <c r="I2100" i="6"/>
  <c r="H2099" i="6"/>
  <c r="I2099" i="6" s="1"/>
  <c r="H2098" i="6"/>
  <c r="I2098" i="6" s="1"/>
  <c r="H2097" i="6"/>
  <c r="I2097" i="6" s="1"/>
  <c r="I2096" i="6"/>
  <c r="H2095" i="6"/>
  <c r="I2095" i="6" s="1"/>
  <c r="H2094" i="6"/>
  <c r="I2094" i="6" s="1"/>
  <c r="H2093" i="6"/>
  <c r="I2093" i="6" s="1"/>
  <c r="I2092" i="6"/>
  <c r="H2091" i="6"/>
  <c r="I2091" i="6" s="1"/>
  <c r="I2090" i="6"/>
  <c r="I2089" i="6"/>
  <c r="I2088" i="6"/>
  <c r="I2087" i="6"/>
  <c r="I2086" i="6"/>
  <c r="I2085" i="6"/>
  <c r="I2084" i="6"/>
  <c r="H2083" i="6"/>
  <c r="I2083" i="6" s="1"/>
  <c r="I2082" i="6"/>
  <c r="H2081" i="6"/>
  <c r="I2081" i="6" s="1"/>
  <c r="H2080" i="6"/>
  <c r="I2080" i="6" s="1"/>
  <c r="I2079" i="6"/>
  <c r="H2078" i="6"/>
  <c r="I2078" i="6" s="1"/>
  <c r="I2077" i="6"/>
  <c r="I2076" i="6"/>
  <c r="H2075" i="6"/>
  <c r="I2075" i="6" s="1"/>
  <c r="H2074" i="6"/>
  <c r="I2074" i="6" s="1"/>
  <c r="I2073" i="6"/>
  <c r="I2072" i="6"/>
  <c r="I2071" i="6"/>
  <c r="I2070" i="6"/>
  <c r="I2069" i="6"/>
  <c r="I2068" i="6"/>
  <c r="I2067" i="6"/>
  <c r="H2066" i="6"/>
  <c r="I2066" i="6" s="1"/>
  <c r="I2065" i="6"/>
  <c r="H2064" i="6"/>
  <c r="I2064" i="6" s="1"/>
  <c r="I2063" i="6"/>
  <c r="I2062" i="6"/>
  <c r="H2061" i="6"/>
  <c r="I2061" i="6" s="1"/>
  <c r="I2060" i="6"/>
  <c r="I2059" i="6"/>
  <c r="H2058" i="6"/>
  <c r="I2058" i="6" s="1"/>
  <c r="H2057" i="6"/>
  <c r="I2057" i="6" s="1"/>
  <c r="H2056" i="6"/>
  <c r="I2056" i="6" s="1"/>
  <c r="H2055" i="6"/>
  <c r="I2055" i="6" s="1"/>
  <c r="H2054" i="6"/>
  <c r="I2054" i="6" s="1"/>
  <c r="I2053" i="6"/>
  <c r="H2052" i="6"/>
  <c r="I2052" i="6" s="1"/>
  <c r="H2051" i="6"/>
  <c r="I2051" i="6" s="1"/>
  <c r="I2050" i="6"/>
  <c r="H2049" i="6"/>
  <c r="I2049" i="6" s="1"/>
  <c r="H2048" i="6"/>
  <c r="I2048" i="6" s="1"/>
  <c r="H2047" i="6"/>
  <c r="I2047" i="6" s="1"/>
  <c r="H2046" i="6"/>
  <c r="I2046" i="6" s="1"/>
  <c r="I2045" i="6"/>
  <c r="I2044" i="6"/>
  <c r="I2043" i="6"/>
  <c r="I2042" i="6"/>
  <c r="I2041" i="6"/>
  <c r="I2040" i="6"/>
  <c r="I2039" i="6"/>
  <c r="H2038" i="6"/>
  <c r="I2038" i="6" s="1"/>
  <c r="I2037" i="6"/>
  <c r="H2036" i="6"/>
  <c r="I2036" i="6" s="1"/>
  <c r="H2035" i="6"/>
  <c r="I2035" i="6" s="1"/>
  <c r="H2034" i="6"/>
  <c r="I2034" i="6" s="1"/>
  <c r="I2033" i="6"/>
  <c r="I2032" i="6"/>
  <c r="I2031" i="6"/>
  <c r="I2030" i="6"/>
  <c r="H2029" i="6"/>
  <c r="I2029" i="6" s="1"/>
  <c r="I2028" i="6"/>
  <c r="H2027" i="6"/>
  <c r="I2027" i="6" s="1"/>
  <c r="H2026" i="6"/>
  <c r="I2026" i="6" s="1"/>
  <c r="H2025" i="6"/>
  <c r="I2025" i="6" s="1"/>
  <c r="H2024" i="6"/>
  <c r="I2024" i="6" s="1"/>
  <c r="H2023" i="6"/>
  <c r="I2023" i="6" s="1"/>
  <c r="H2022" i="6"/>
  <c r="I2022" i="6" s="1"/>
  <c r="I2021" i="6"/>
  <c r="H2020" i="6"/>
  <c r="I2020" i="6" s="1"/>
  <c r="H2019" i="6"/>
  <c r="I2019" i="6" s="1"/>
  <c r="H2018" i="6"/>
  <c r="I2018" i="6" s="1"/>
  <c r="H2017" i="6"/>
  <c r="I2017" i="6" s="1"/>
  <c r="H2016" i="6"/>
  <c r="I2016" i="6" s="1"/>
  <c r="H2015" i="6"/>
  <c r="I2015" i="6" s="1"/>
  <c r="I2014" i="6"/>
  <c r="H2013" i="6"/>
  <c r="I2013" i="6" s="1"/>
  <c r="I2012" i="6"/>
  <c r="I2011" i="6"/>
  <c r="I2010" i="6"/>
  <c r="I2009" i="6"/>
  <c r="H2008" i="6"/>
  <c r="I2008" i="6" s="1"/>
  <c r="H2007" i="6"/>
  <c r="I2007" i="6" s="1"/>
  <c r="I2006" i="6"/>
  <c r="I2005" i="6"/>
  <c r="I2004" i="6"/>
  <c r="I2003" i="6"/>
  <c r="I2002" i="6"/>
  <c r="I2001" i="6"/>
  <c r="I2000" i="6"/>
  <c r="H1999" i="6"/>
  <c r="I1999" i="6" s="1"/>
  <c r="I1998" i="6"/>
  <c r="I1997" i="6"/>
  <c r="I1996" i="6"/>
  <c r="H1995" i="6"/>
  <c r="I1995" i="6" s="1"/>
  <c r="I1994" i="6"/>
  <c r="I1993" i="6"/>
  <c r="I1992" i="6"/>
  <c r="H1991" i="6"/>
  <c r="I1991" i="6" s="1"/>
  <c r="H1990" i="6"/>
  <c r="I1990" i="6" s="1"/>
  <c r="I1989" i="6"/>
  <c r="I1988" i="6"/>
  <c r="H1987" i="6"/>
  <c r="I1987" i="6" s="1"/>
  <c r="I1986" i="6"/>
  <c r="I1985" i="6"/>
  <c r="H1984" i="6"/>
  <c r="I1984" i="6" s="1"/>
  <c r="H1983" i="6"/>
  <c r="I1983" i="6" s="1"/>
  <c r="H1982" i="6"/>
  <c r="I1982" i="6" s="1"/>
  <c r="H1981" i="6"/>
  <c r="I1981" i="6" s="1"/>
  <c r="H1980" i="6"/>
  <c r="I1980" i="6" s="1"/>
  <c r="I1979" i="6"/>
  <c r="H1978" i="6"/>
  <c r="I1978" i="6" s="1"/>
  <c r="H1977" i="6"/>
  <c r="I1977" i="6" s="1"/>
  <c r="I1976" i="6"/>
  <c r="H1975" i="6"/>
  <c r="I1975" i="6" s="1"/>
  <c r="H1974" i="6"/>
  <c r="I1974" i="6" s="1"/>
  <c r="I1973" i="6"/>
  <c r="H1972" i="6"/>
  <c r="I1972" i="6" s="1"/>
  <c r="H1971" i="6"/>
  <c r="I1971" i="6" s="1"/>
  <c r="I1970" i="6"/>
  <c r="H1969" i="6"/>
  <c r="I1969" i="6" s="1"/>
  <c r="H1968" i="6"/>
  <c r="I1968" i="6" s="1"/>
  <c r="H1967" i="6"/>
  <c r="I1967" i="6" s="1"/>
  <c r="I1966" i="6"/>
  <c r="I1965" i="6"/>
  <c r="I1964" i="6"/>
  <c r="H1963" i="6"/>
  <c r="I1963" i="6" s="1"/>
  <c r="I1962" i="6"/>
  <c r="I1961" i="6"/>
  <c r="I1960" i="6"/>
  <c r="I1959" i="6"/>
  <c r="I1958" i="6"/>
  <c r="H1957" i="6"/>
  <c r="I1957" i="6" s="1"/>
  <c r="I1956" i="6"/>
  <c r="I1955" i="6"/>
  <c r="H1954" i="6"/>
  <c r="I1954" i="6" s="1"/>
  <c r="I1953" i="6"/>
  <c r="H1952" i="6"/>
  <c r="I1952" i="6" s="1"/>
  <c r="I1951" i="6"/>
  <c r="I1950" i="6"/>
  <c r="I1949" i="6"/>
  <c r="I1948" i="6"/>
  <c r="I1947" i="6"/>
  <c r="I1946" i="6"/>
  <c r="I1945" i="6"/>
  <c r="I1944" i="6"/>
  <c r="I1943" i="6"/>
  <c r="I1942" i="6"/>
  <c r="H1941" i="6"/>
  <c r="I1941" i="6" s="1"/>
  <c r="H1940" i="6"/>
  <c r="I1940" i="6" s="1"/>
  <c r="H1939" i="6"/>
  <c r="I1939" i="6" s="1"/>
  <c r="H1938" i="6"/>
  <c r="I1938" i="6" s="1"/>
  <c r="H1937" i="6"/>
  <c r="I1937" i="6" s="1"/>
  <c r="I1936" i="6"/>
  <c r="I1935" i="6"/>
  <c r="H1934" i="6"/>
  <c r="I1934" i="6" s="1"/>
  <c r="H1933" i="6"/>
  <c r="I1933" i="6" s="1"/>
  <c r="I1932" i="6"/>
  <c r="H1931" i="6"/>
  <c r="I1931" i="6" s="1"/>
  <c r="H1930" i="6"/>
  <c r="I1930" i="6" s="1"/>
  <c r="H1929" i="6"/>
  <c r="I1929" i="6" s="1"/>
  <c r="H1928" i="6"/>
  <c r="I1928" i="6" s="1"/>
  <c r="H1927" i="6"/>
  <c r="I1927" i="6" s="1"/>
  <c r="H1926" i="6"/>
  <c r="I1926" i="6" s="1"/>
  <c r="H1925" i="6"/>
  <c r="I1925" i="6" s="1"/>
  <c r="I1924" i="6"/>
  <c r="H1923" i="6"/>
  <c r="I1923" i="6" s="1"/>
  <c r="I1922" i="6"/>
  <c r="H1921" i="6"/>
  <c r="I1921" i="6" s="1"/>
  <c r="H1920" i="6"/>
  <c r="I1920" i="6" s="1"/>
  <c r="H1919" i="6"/>
  <c r="I1919" i="6" s="1"/>
  <c r="H1918" i="6"/>
  <c r="I1918" i="6" s="1"/>
  <c r="H1917" i="6"/>
  <c r="I1917" i="6" s="1"/>
  <c r="I1916" i="6"/>
  <c r="H1915" i="6"/>
  <c r="I1915" i="6" s="1"/>
  <c r="I1914" i="6"/>
  <c r="I1913" i="6"/>
  <c r="H1912" i="6"/>
  <c r="I1912" i="6" s="1"/>
  <c r="H1911" i="6"/>
  <c r="I1911" i="6" s="1"/>
  <c r="H1910" i="6"/>
  <c r="I1910" i="6" s="1"/>
  <c r="I1909" i="6"/>
  <c r="H1908" i="6"/>
  <c r="I1908" i="6" s="1"/>
  <c r="H1907" i="6"/>
  <c r="I1907" i="6" s="1"/>
  <c r="H1906" i="6"/>
  <c r="I1906" i="6" s="1"/>
  <c r="H1905" i="6"/>
  <c r="I1905" i="6" s="1"/>
  <c r="H1904" i="6"/>
  <c r="I1904" i="6" s="1"/>
  <c r="H1903" i="6"/>
  <c r="I1903" i="6" s="1"/>
  <c r="I1902" i="6"/>
  <c r="H1901" i="6"/>
  <c r="I1901" i="6" s="1"/>
  <c r="H1900" i="6"/>
  <c r="I1900" i="6" s="1"/>
  <c r="I1899" i="6"/>
  <c r="H1898" i="6"/>
  <c r="I1898" i="6" s="1"/>
  <c r="H1897" i="6"/>
  <c r="I1897" i="6" s="1"/>
  <c r="H1896" i="6"/>
  <c r="I1896" i="6" s="1"/>
  <c r="H1895" i="6"/>
  <c r="I1895" i="6" s="1"/>
  <c r="I1894" i="6"/>
  <c r="H1893" i="6"/>
  <c r="I1893" i="6" s="1"/>
  <c r="I1892" i="6"/>
  <c r="H1891" i="6"/>
  <c r="I1891" i="6" s="1"/>
  <c r="H1890" i="6"/>
  <c r="I1890" i="6" s="1"/>
  <c r="H1889" i="6"/>
  <c r="I1889" i="6" s="1"/>
  <c r="I1888" i="6"/>
  <c r="I1887" i="6"/>
  <c r="I1886" i="6"/>
  <c r="H1885" i="6"/>
  <c r="I1885" i="6" s="1"/>
  <c r="I1884" i="6"/>
  <c r="I1883" i="6"/>
  <c r="I1882" i="6"/>
  <c r="I1881" i="6"/>
  <c r="I1880" i="6"/>
  <c r="I1879" i="6"/>
  <c r="I1878" i="6"/>
  <c r="I1877" i="6"/>
  <c r="H1876" i="6"/>
  <c r="I1876" i="6" s="1"/>
  <c r="I1875" i="6"/>
  <c r="H1874" i="6"/>
  <c r="I1874" i="6" s="1"/>
  <c r="H1873" i="6"/>
  <c r="I1873" i="6" s="1"/>
  <c r="I1872" i="6"/>
  <c r="H1871" i="6"/>
  <c r="I1871" i="6" s="1"/>
  <c r="H1870" i="6"/>
  <c r="I1870" i="6" s="1"/>
  <c r="H1869" i="6"/>
  <c r="I1869" i="6" s="1"/>
  <c r="H1868" i="6"/>
  <c r="I1868" i="6" s="1"/>
  <c r="I1867" i="6"/>
  <c r="H1866" i="6"/>
  <c r="I1866" i="6" s="1"/>
  <c r="I1865" i="6"/>
  <c r="I1864" i="6"/>
  <c r="I1863" i="6"/>
  <c r="H1862" i="6"/>
  <c r="I1862" i="6" s="1"/>
  <c r="I1861" i="6"/>
  <c r="I1860" i="6"/>
  <c r="I1859" i="6"/>
  <c r="I1858" i="6"/>
  <c r="H1857" i="6"/>
  <c r="I1857" i="6" s="1"/>
  <c r="I1856" i="6"/>
  <c r="I1855" i="6"/>
  <c r="H1854" i="6"/>
  <c r="I1854" i="6" s="1"/>
  <c r="H1853" i="6"/>
  <c r="I1853" i="6" s="1"/>
  <c r="I1852" i="6"/>
  <c r="H1851" i="6"/>
  <c r="I1851" i="6" s="1"/>
  <c r="H1850" i="6"/>
  <c r="I1850" i="6" s="1"/>
  <c r="H1849" i="6"/>
  <c r="I1849" i="6" s="1"/>
  <c r="I1848" i="6"/>
  <c r="H1847" i="6"/>
  <c r="I1847" i="6" s="1"/>
  <c r="I1846" i="6"/>
  <c r="H1845" i="6"/>
  <c r="I1845" i="6" s="1"/>
  <c r="H1844" i="6"/>
  <c r="I1844" i="6" s="1"/>
  <c r="H1843" i="6"/>
  <c r="I1843" i="6" s="1"/>
  <c r="I1842" i="6"/>
  <c r="I1841" i="6"/>
  <c r="H1840" i="6"/>
  <c r="I1840" i="6" s="1"/>
  <c r="H1839" i="6"/>
  <c r="I1839" i="6" s="1"/>
  <c r="H1838" i="6"/>
  <c r="I1838" i="6" s="1"/>
  <c r="I1837" i="6"/>
  <c r="I1836" i="6"/>
  <c r="I1835" i="6"/>
  <c r="H1834" i="6"/>
  <c r="I1834" i="6" s="1"/>
  <c r="H1833" i="6"/>
  <c r="I1833" i="6" s="1"/>
  <c r="H1832" i="6"/>
  <c r="I1832" i="6" s="1"/>
  <c r="I1831" i="6"/>
  <c r="I1830" i="6"/>
  <c r="I1829" i="6"/>
  <c r="I1828" i="6"/>
  <c r="H1827" i="6"/>
  <c r="I1827" i="6" s="1"/>
  <c r="I1826" i="6"/>
  <c r="H1825" i="6"/>
  <c r="I1825" i="6" s="1"/>
  <c r="H1824" i="6"/>
  <c r="I1824" i="6" s="1"/>
  <c r="H1823" i="6"/>
  <c r="I1823" i="6" s="1"/>
  <c r="H1822" i="6"/>
  <c r="I1822" i="6" s="1"/>
  <c r="H1821" i="6"/>
  <c r="I1821" i="6" s="1"/>
  <c r="H1820" i="6"/>
  <c r="I1820" i="6" s="1"/>
  <c r="H1819" i="6"/>
  <c r="I1819" i="6" s="1"/>
  <c r="H1818" i="6"/>
  <c r="I1818" i="6" s="1"/>
  <c r="H1817" i="6"/>
  <c r="I1817" i="6" s="1"/>
  <c r="H1816" i="6"/>
  <c r="I1816" i="6" s="1"/>
  <c r="H1815" i="6"/>
  <c r="I1815" i="6" s="1"/>
  <c r="I1814" i="6"/>
  <c r="H1813" i="6"/>
  <c r="I1813" i="6" s="1"/>
  <c r="H1812" i="6"/>
  <c r="I1812" i="6" s="1"/>
  <c r="H1811" i="6"/>
  <c r="I1811" i="6" s="1"/>
  <c r="H1810" i="6"/>
  <c r="I1810" i="6" s="1"/>
  <c r="H1809" i="6"/>
  <c r="I1809" i="6" s="1"/>
  <c r="H1808" i="6"/>
  <c r="I1808" i="6" s="1"/>
  <c r="H1807" i="6"/>
  <c r="I1807" i="6" s="1"/>
  <c r="H1806" i="6"/>
  <c r="I1806" i="6" s="1"/>
  <c r="H1805" i="6"/>
  <c r="I1805" i="6" s="1"/>
  <c r="H1804" i="6"/>
  <c r="I1804" i="6" s="1"/>
  <c r="I1803" i="6"/>
  <c r="H1802" i="6"/>
  <c r="I1802" i="6" s="1"/>
  <c r="I1801" i="6"/>
  <c r="I1800" i="6"/>
  <c r="I1799" i="6"/>
  <c r="I1798" i="6"/>
  <c r="I1797" i="6"/>
  <c r="I1796" i="6"/>
  <c r="H1795" i="6"/>
  <c r="I1795" i="6" s="1"/>
  <c r="I1794" i="6"/>
  <c r="H1793" i="6"/>
  <c r="I1793" i="6" s="1"/>
  <c r="I1792" i="6"/>
  <c r="I1791" i="6"/>
  <c r="H1790" i="6"/>
  <c r="I1790" i="6" s="1"/>
  <c r="H1789" i="6"/>
  <c r="I1789" i="6" s="1"/>
  <c r="H1788" i="6"/>
  <c r="I1788" i="6" s="1"/>
  <c r="H1787" i="6"/>
  <c r="I1787" i="6" s="1"/>
  <c r="I1786" i="6"/>
  <c r="I1785" i="6"/>
  <c r="H1784" i="6"/>
  <c r="I1784" i="6" s="1"/>
  <c r="I1783" i="6"/>
  <c r="I1782" i="6"/>
  <c r="I1781" i="6"/>
  <c r="I1780" i="6"/>
  <c r="H1779" i="6"/>
  <c r="I1779" i="6" s="1"/>
  <c r="H1778" i="6"/>
  <c r="I1778" i="6" s="1"/>
  <c r="I1777" i="6"/>
  <c r="I1776" i="6"/>
  <c r="H1775" i="6"/>
  <c r="I1775" i="6" s="1"/>
  <c r="I1774" i="6"/>
  <c r="I1773" i="6"/>
  <c r="I1772" i="6"/>
  <c r="H1771" i="6"/>
  <c r="I1771" i="6" s="1"/>
  <c r="H1770" i="6"/>
  <c r="I1770" i="6" s="1"/>
  <c r="I1769" i="6"/>
  <c r="H1768" i="6"/>
  <c r="I1768" i="6" s="1"/>
  <c r="H1767" i="6"/>
  <c r="I1767" i="6" s="1"/>
  <c r="I1766" i="6"/>
  <c r="I1765" i="6"/>
  <c r="I1764" i="6"/>
  <c r="I1763" i="6"/>
  <c r="I1762" i="6"/>
  <c r="I1761" i="6"/>
  <c r="I1760" i="6"/>
  <c r="H1759" i="6"/>
  <c r="I1759" i="6" s="1"/>
  <c r="H1758" i="6"/>
  <c r="I1758" i="6" s="1"/>
  <c r="I1757" i="6"/>
  <c r="I1756" i="6"/>
  <c r="I1755" i="6"/>
  <c r="I1754" i="6"/>
  <c r="H1753" i="6"/>
  <c r="I1753" i="6" s="1"/>
  <c r="I1752" i="6"/>
  <c r="I1751" i="6"/>
  <c r="I1750" i="6"/>
  <c r="I1749" i="6"/>
  <c r="I1748" i="6"/>
  <c r="I1747" i="6"/>
  <c r="I1746" i="6"/>
  <c r="I1745" i="6"/>
  <c r="I1744" i="6"/>
  <c r="I1743" i="6"/>
  <c r="H1742" i="6"/>
  <c r="I1742" i="6" s="1"/>
  <c r="I1741" i="6"/>
  <c r="I1740" i="6"/>
  <c r="I1739" i="6"/>
  <c r="I1738" i="6"/>
  <c r="I1737" i="6"/>
  <c r="I1736" i="6"/>
  <c r="H1735" i="6"/>
  <c r="I1735" i="6" s="1"/>
  <c r="H1734" i="6"/>
  <c r="I1734" i="6" s="1"/>
  <c r="I1733" i="6"/>
  <c r="H1732" i="6"/>
  <c r="I1732" i="6" s="1"/>
  <c r="H1731" i="6"/>
  <c r="I1731" i="6" s="1"/>
  <c r="H1730" i="6"/>
  <c r="I1730" i="6" s="1"/>
  <c r="H1729" i="6"/>
  <c r="I1729" i="6" s="1"/>
  <c r="H1728" i="6"/>
  <c r="I1728" i="6" s="1"/>
  <c r="H1727" i="6"/>
  <c r="I1727" i="6" s="1"/>
  <c r="H1726" i="6"/>
  <c r="I1726" i="6" s="1"/>
  <c r="I1725" i="6"/>
  <c r="I1724" i="6"/>
  <c r="H1723" i="6"/>
  <c r="I1723" i="6" s="1"/>
  <c r="H1722" i="6"/>
  <c r="I1722" i="6" s="1"/>
  <c r="H1721" i="6"/>
  <c r="I1721" i="6" s="1"/>
  <c r="H1720" i="6"/>
  <c r="I1720" i="6" s="1"/>
  <c r="H1719" i="6"/>
  <c r="I1719" i="6" s="1"/>
  <c r="H1718" i="6"/>
  <c r="I1718" i="6" s="1"/>
  <c r="I1717" i="6"/>
  <c r="H1716" i="6"/>
  <c r="I1716" i="6" s="1"/>
  <c r="I1715" i="6"/>
  <c r="I1714" i="6"/>
  <c r="H1713" i="6"/>
  <c r="I1713" i="6" s="1"/>
  <c r="I1712" i="6"/>
  <c r="I1711" i="6"/>
  <c r="H1710" i="6"/>
  <c r="I1710" i="6" s="1"/>
  <c r="H1709" i="6"/>
  <c r="I1709" i="6" s="1"/>
  <c r="I1708" i="6"/>
  <c r="I1707" i="6"/>
  <c r="I1706" i="6"/>
  <c r="I1705" i="6"/>
  <c r="I1704" i="6"/>
  <c r="I1703" i="6"/>
  <c r="H1702" i="6"/>
  <c r="I1702" i="6" s="1"/>
  <c r="I1701" i="6"/>
  <c r="H1700" i="6"/>
  <c r="I1700" i="6" s="1"/>
  <c r="I1699" i="6"/>
  <c r="H1698" i="6"/>
  <c r="I1698" i="6" s="1"/>
  <c r="I1697" i="6"/>
  <c r="H1696" i="6"/>
  <c r="I1696" i="6" s="1"/>
  <c r="H1695" i="6"/>
  <c r="I1695" i="6" s="1"/>
  <c r="H1694" i="6"/>
  <c r="I1694" i="6" s="1"/>
  <c r="H1693" i="6"/>
  <c r="I1693" i="6" s="1"/>
  <c r="H1692" i="6"/>
  <c r="I1692" i="6" s="1"/>
  <c r="I1691" i="6"/>
  <c r="I1690" i="6"/>
  <c r="H1689" i="6"/>
  <c r="I1689" i="6" s="1"/>
  <c r="H1688" i="6"/>
  <c r="I1688" i="6" s="1"/>
  <c r="H1687" i="6"/>
  <c r="I1687" i="6" s="1"/>
  <c r="I1686" i="6"/>
  <c r="I1685" i="6"/>
  <c r="H1684" i="6"/>
  <c r="I1684" i="6" s="1"/>
  <c r="H1683" i="6"/>
  <c r="I1683" i="6" s="1"/>
  <c r="I1682" i="6"/>
  <c r="H1681" i="6"/>
  <c r="I1681" i="6" s="1"/>
  <c r="I1680" i="6"/>
  <c r="H1679" i="6"/>
  <c r="I1679" i="6" s="1"/>
  <c r="I1678" i="6"/>
  <c r="I1677" i="6"/>
  <c r="I1676" i="6"/>
  <c r="H1675" i="6"/>
  <c r="I1675" i="6" s="1"/>
  <c r="H1674" i="6"/>
  <c r="I1674" i="6" s="1"/>
  <c r="H1673" i="6"/>
  <c r="I1673" i="6" s="1"/>
  <c r="H1672" i="6"/>
  <c r="I1672" i="6" s="1"/>
  <c r="H1671" i="6"/>
  <c r="I1671" i="6" s="1"/>
  <c r="I1670" i="6"/>
  <c r="H1669" i="6"/>
  <c r="I1669" i="6" s="1"/>
  <c r="I1668" i="6"/>
  <c r="I1667" i="6"/>
  <c r="I1666" i="6"/>
  <c r="I1665" i="6"/>
  <c r="I1664" i="6"/>
  <c r="I1663" i="6"/>
  <c r="I1662" i="6"/>
  <c r="I1661" i="6"/>
  <c r="I1660" i="6"/>
  <c r="I1659" i="6"/>
  <c r="H1658" i="6"/>
  <c r="I1658" i="6" s="1"/>
  <c r="H1657" i="6"/>
  <c r="I1657" i="6" s="1"/>
  <c r="I1656" i="6"/>
  <c r="I1655" i="6"/>
  <c r="I1654" i="6"/>
  <c r="I1653" i="6"/>
  <c r="I1652" i="6"/>
  <c r="H1651" i="6"/>
  <c r="I1651" i="6" s="1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H1634" i="6"/>
  <c r="I1634" i="6" s="1"/>
  <c r="I1633" i="6"/>
  <c r="H1632" i="6"/>
  <c r="I1632" i="6" s="1"/>
  <c r="I1631" i="6"/>
  <c r="I1630" i="6"/>
  <c r="H1629" i="6"/>
  <c r="I1629" i="6" s="1"/>
  <c r="H1628" i="6"/>
  <c r="I1628" i="6" s="1"/>
  <c r="I1627" i="6"/>
  <c r="I1626" i="6"/>
  <c r="I1625" i="6"/>
  <c r="I1624" i="6"/>
  <c r="I1623" i="6"/>
  <c r="I1622" i="6"/>
  <c r="I1621" i="6"/>
  <c r="H1620" i="6"/>
  <c r="I1620" i="6" s="1"/>
  <c r="H1619" i="6"/>
  <c r="I1619" i="6" s="1"/>
  <c r="I1618" i="6"/>
  <c r="I1617" i="6"/>
  <c r="I1616" i="6"/>
  <c r="I1615" i="6"/>
  <c r="I1614" i="6"/>
  <c r="I1613" i="6"/>
  <c r="I1612" i="6"/>
  <c r="H1611" i="6"/>
  <c r="I1611" i="6" s="1"/>
  <c r="H1610" i="6"/>
  <c r="I1610" i="6" s="1"/>
  <c r="I1609" i="6"/>
  <c r="H1608" i="6"/>
  <c r="I1608" i="6" s="1"/>
  <c r="I1607" i="6"/>
  <c r="I1606" i="6"/>
  <c r="I1605" i="6"/>
  <c r="I1604" i="6"/>
  <c r="I1603" i="6"/>
  <c r="H1602" i="6"/>
  <c r="I1602" i="6" s="1"/>
  <c r="I1601" i="6"/>
  <c r="H1600" i="6"/>
  <c r="I1600" i="6" s="1"/>
  <c r="H1599" i="6"/>
  <c r="I1599" i="6" s="1"/>
  <c r="I1598" i="6"/>
  <c r="I1597" i="6"/>
  <c r="I1596" i="6"/>
  <c r="H1595" i="6"/>
  <c r="I1595" i="6" s="1"/>
  <c r="I1594" i="6"/>
  <c r="H1593" i="6"/>
  <c r="I1593" i="6" s="1"/>
  <c r="H1592" i="6"/>
  <c r="I1592" i="6" s="1"/>
  <c r="H1591" i="6"/>
  <c r="I1591" i="6" s="1"/>
  <c r="I1590" i="6"/>
  <c r="I1589" i="6"/>
  <c r="H1588" i="6"/>
  <c r="I1588" i="6" s="1"/>
  <c r="H1587" i="6"/>
  <c r="I1587" i="6" s="1"/>
  <c r="H1586" i="6"/>
  <c r="I1586" i="6" s="1"/>
  <c r="H1585" i="6"/>
  <c r="I1585" i="6" s="1"/>
  <c r="I1584" i="6"/>
  <c r="I1583" i="6"/>
  <c r="I1582" i="6"/>
  <c r="I1581" i="6"/>
  <c r="I1580" i="6"/>
  <c r="I1579" i="6"/>
  <c r="I1578" i="6"/>
  <c r="I1577" i="6"/>
  <c r="I1576" i="6"/>
  <c r="H1575" i="6"/>
  <c r="I1575" i="6" s="1"/>
  <c r="H1574" i="6"/>
  <c r="I1574" i="6" s="1"/>
  <c r="H1573" i="6"/>
  <c r="I1573" i="6" s="1"/>
  <c r="H1572" i="6"/>
  <c r="I1572" i="6" s="1"/>
  <c r="H1571" i="6"/>
  <c r="I1571" i="6" s="1"/>
  <c r="H1570" i="6"/>
  <c r="I1570" i="6" s="1"/>
  <c r="H1569" i="6"/>
  <c r="I1569" i="6" s="1"/>
  <c r="H1568" i="6"/>
  <c r="I1568" i="6" s="1"/>
  <c r="I1567" i="6"/>
  <c r="I1566" i="6"/>
  <c r="I1565" i="6"/>
  <c r="I1564" i="6"/>
  <c r="H1563" i="6"/>
  <c r="I1563" i="6" s="1"/>
  <c r="H1562" i="6"/>
  <c r="I1562" i="6" s="1"/>
  <c r="I1561" i="6"/>
  <c r="I1560" i="6"/>
  <c r="H1559" i="6"/>
  <c r="I1559" i="6" s="1"/>
  <c r="I1558" i="6"/>
  <c r="I1557" i="6"/>
  <c r="H1556" i="6"/>
  <c r="I1556" i="6" s="1"/>
  <c r="I1555" i="6"/>
  <c r="I1554" i="6"/>
  <c r="H1553" i="6"/>
  <c r="I1553" i="6" s="1"/>
  <c r="I1552" i="6"/>
  <c r="I1551" i="6"/>
  <c r="H1550" i="6"/>
  <c r="I1550" i="6" s="1"/>
  <c r="H1549" i="6"/>
  <c r="I1549" i="6" s="1"/>
  <c r="I1548" i="6"/>
  <c r="H1547" i="6"/>
  <c r="I1547" i="6" s="1"/>
  <c r="I1546" i="6"/>
  <c r="I1545" i="6"/>
  <c r="I1544" i="6"/>
  <c r="I1543" i="6"/>
  <c r="I1542" i="6"/>
  <c r="I1541" i="6"/>
  <c r="I1540" i="6"/>
  <c r="H1539" i="6"/>
  <c r="I1539" i="6" s="1"/>
  <c r="I1538" i="6"/>
  <c r="I1537" i="6"/>
  <c r="I1536" i="6"/>
  <c r="I1535" i="6"/>
  <c r="H1534" i="6"/>
  <c r="I1534" i="6" s="1"/>
  <c r="I1533" i="6"/>
  <c r="H1532" i="6"/>
  <c r="I1532" i="6" s="1"/>
  <c r="H1531" i="6"/>
  <c r="I1531" i="6" s="1"/>
  <c r="I1530" i="6"/>
  <c r="I1529" i="6"/>
  <c r="H1528" i="6"/>
  <c r="I1528" i="6" s="1"/>
  <c r="I1527" i="6"/>
  <c r="I1526" i="6"/>
  <c r="H1525" i="6"/>
  <c r="I1525" i="6" s="1"/>
  <c r="I1524" i="6"/>
  <c r="I1523" i="6"/>
  <c r="H1522" i="6"/>
  <c r="I1522" i="6" s="1"/>
  <c r="I1521" i="6"/>
  <c r="H1520" i="6"/>
  <c r="I1520" i="6" s="1"/>
  <c r="H1519" i="6"/>
  <c r="I1519" i="6" s="1"/>
  <c r="H1518" i="6"/>
  <c r="I1518" i="6" s="1"/>
  <c r="H1517" i="6"/>
  <c r="I1517" i="6" s="1"/>
  <c r="I1516" i="6"/>
  <c r="H1515" i="6"/>
  <c r="I1515" i="6" s="1"/>
  <c r="I1514" i="6"/>
  <c r="I1513" i="6"/>
  <c r="I1512" i="6"/>
  <c r="I1511" i="6"/>
  <c r="I1510" i="6"/>
  <c r="H1509" i="6"/>
  <c r="I1509" i="6" s="1"/>
  <c r="I1508" i="6"/>
  <c r="I1507" i="6"/>
  <c r="H1506" i="6"/>
  <c r="I1506" i="6" s="1"/>
  <c r="H1505" i="6"/>
  <c r="I1505" i="6" s="1"/>
  <c r="H1504" i="6"/>
  <c r="I1504" i="6" s="1"/>
  <c r="I1503" i="6"/>
  <c r="H1502" i="6"/>
  <c r="I1502" i="6" s="1"/>
  <c r="I1501" i="6"/>
  <c r="I1500" i="6"/>
  <c r="I1499" i="6"/>
  <c r="I1498" i="6"/>
  <c r="I1497" i="6"/>
  <c r="I1496" i="6"/>
  <c r="H1495" i="6"/>
  <c r="I1495" i="6" s="1"/>
  <c r="I1494" i="6"/>
  <c r="I1493" i="6"/>
  <c r="I1492" i="6"/>
  <c r="I1491" i="6"/>
  <c r="H1490" i="6"/>
  <c r="I1490" i="6" s="1"/>
  <c r="I1489" i="6"/>
  <c r="H1488" i="6"/>
  <c r="I1488" i="6" s="1"/>
  <c r="H1487" i="6"/>
  <c r="I1487" i="6" s="1"/>
  <c r="I1486" i="6"/>
  <c r="I1485" i="6"/>
  <c r="H1484" i="6"/>
  <c r="I1484" i="6" s="1"/>
  <c r="I1483" i="6"/>
  <c r="H1482" i="6"/>
  <c r="I1482" i="6" s="1"/>
  <c r="H1481" i="6"/>
  <c r="I1481" i="6" s="1"/>
  <c r="H1480" i="6"/>
  <c r="I1480" i="6" s="1"/>
  <c r="H1479" i="6"/>
  <c r="I1479" i="6" s="1"/>
  <c r="H1478" i="6"/>
  <c r="I1478" i="6" s="1"/>
  <c r="H1477" i="6"/>
  <c r="I1477" i="6" s="1"/>
  <c r="I1476" i="6"/>
  <c r="I1475" i="6"/>
  <c r="I1474" i="6"/>
  <c r="H1473" i="6"/>
  <c r="I1473" i="6" s="1"/>
  <c r="H1472" i="6"/>
  <c r="I1472" i="6" s="1"/>
  <c r="I1471" i="6"/>
  <c r="H1470" i="6"/>
  <c r="I1470" i="6" s="1"/>
  <c r="I1469" i="6"/>
  <c r="H1468" i="6"/>
  <c r="I1468" i="6" s="1"/>
  <c r="I1467" i="6"/>
  <c r="H1466" i="6"/>
  <c r="I1466" i="6" s="1"/>
  <c r="H1465" i="6"/>
  <c r="I1465" i="6" s="1"/>
  <c r="I1464" i="6"/>
  <c r="I1463" i="6"/>
  <c r="I1462" i="6"/>
  <c r="H1461" i="6"/>
  <c r="I1461" i="6" s="1"/>
  <c r="H1460" i="6"/>
  <c r="I1460" i="6" s="1"/>
  <c r="H1459" i="6"/>
  <c r="I1459" i="6" s="1"/>
  <c r="H1458" i="6"/>
  <c r="I1458" i="6" s="1"/>
  <c r="H1457" i="6"/>
  <c r="I1457" i="6" s="1"/>
  <c r="I1456" i="6"/>
  <c r="I1455" i="6"/>
  <c r="I1454" i="6"/>
  <c r="H1453" i="6"/>
  <c r="I1453" i="6" s="1"/>
  <c r="H1452" i="6"/>
  <c r="I1452" i="6" s="1"/>
  <c r="H1451" i="6"/>
  <c r="I1450" i="6"/>
  <c r="H1449" i="6"/>
  <c r="I1449" i="6" s="1"/>
  <c r="H1448" i="6"/>
  <c r="I1448" i="6" s="1"/>
  <c r="H1447" i="6"/>
  <c r="I1447" i="6" s="1"/>
  <c r="H1446" i="6"/>
  <c r="I1446" i="6" s="1"/>
  <c r="H1445" i="6"/>
  <c r="I1445" i="6" s="1"/>
  <c r="I1444" i="6"/>
  <c r="H1443" i="6"/>
  <c r="I1443" i="6" s="1"/>
  <c r="H1442" i="6"/>
  <c r="I1442" i="6" s="1"/>
  <c r="I1441" i="6"/>
  <c r="I1440" i="6"/>
  <c r="H1439" i="6"/>
  <c r="I1439" i="6" s="1"/>
  <c r="I1438" i="6"/>
  <c r="I1437" i="6"/>
  <c r="H1436" i="6"/>
  <c r="I1436" i="6" s="1"/>
  <c r="H1435" i="6"/>
  <c r="I1435" i="6" s="1"/>
  <c r="H1434" i="6"/>
  <c r="I1434" i="6" s="1"/>
  <c r="I1433" i="6"/>
  <c r="H1432" i="6"/>
  <c r="I1432" i="6" s="1"/>
  <c r="H1431" i="6"/>
  <c r="I1431" i="6" s="1"/>
  <c r="I1430" i="6"/>
  <c r="I1429" i="6"/>
  <c r="I1428" i="6"/>
  <c r="H1427" i="6"/>
  <c r="I1427" i="6" s="1"/>
  <c r="H1426" i="6"/>
  <c r="I1426" i="6" s="1"/>
  <c r="I1425" i="6"/>
  <c r="I1424" i="6"/>
  <c r="H1423" i="6"/>
  <c r="I1423" i="6" s="1"/>
  <c r="H1422" i="6"/>
  <c r="I1422" i="6" s="1"/>
  <c r="I1421" i="6"/>
  <c r="H1420" i="6"/>
  <c r="I1420" i="6" s="1"/>
  <c r="H1419" i="6"/>
  <c r="I1419" i="6" s="1"/>
  <c r="H1418" i="6"/>
  <c r="I1418" i="6" s="1"/>
  <c r="H1417" i="6"/>
  <c r="I1417" i="6" s="1"/>
  <c r="I1416" i="6"/>
  <c r="H1415" i="6"/>
  <c r="I1415" i="6" s="1"/>
  <c r="I1414" i="6"/>
  <c r="I1413" i="6"/>
  <c r="I1412" i="6"/>
  <c r="I1411" i="6"/>
  <c r="I1410" i="6"/>
  <c r="I1409" i="6"/>
  <c r="H1408" i="6"/>
  <c r="I1408" i="6" s="1"/>
  <c r="H1407" i="6"/>
  <c r="I1407" i="6" s="1"/>
  <c r="H1406" i="6"/>
  <c r="I1406" i="6" s="1"/>
  <c r="H1405" i="6"/>
  <c r="I1405" i="6" s="1"/>
  <c r="H1404" i="6"/>
  <c r="I1404" i="6" s="1"/>
  <c r="I1403" i="6"/>
  <c r="H1402" i="6"/>
  <c r="I1402" i="6" s="1"/>
  <c r="H1401" i="6"/>
  <c r="I1401" i="6" s="1"/>
  <c r="I1400" i="6"/>
  <c r="I1399" i="6"/>
  <c r="I1398" i="6"/>
  <c r="I1397" i="6"/>
  <c r="I1396" i="6"/>
  <c r="I1395" i="6"/>
  <c r="I1394" i="6"/>
  <c r="H1393" i="6"/>
  <c r="I1393" i="6" s="1"/>
  <c r="H1392" i="6"/>
  <c r="I1392" i="6" s="1"/>
  <c r="I1391" i="6"/>
  <c r="I1390" i="6"/>
  <c r="I1389" i="6"/>
  <c r="I1388" i="6"/>
  <c r="H1387" i="6"/>
  <c r="I1387" i="6" s="1"/>
  <c r="H1386" i="6"/>
  <c r="I1386" i="6" s="1"/>
  <c r="I1385" i="6"/>
  <c r="H1384" i="6"/>
  <c r="I1384" i="6" s="1"/>
  <c r="I1383" i="6"/>
  <c r="I1382" i="6"/>
  <c r="I1381" i="6"/>
  <c r="H1380" i="6"/>
  <c r="I1380" i="6" s="1"/>
  <c r="H1379" i="6"/>
  <c r="I1379" i="6" s="1"/>
  <c r="H1378" i="6"/>
  <c r="I1378" i="6" s="1"/>
  <c r="H1377" i="6"/>
  <c r="I1377" i="6" s="1"/>
  <c r="H1376" i="6"/>
  <c r="I1376" i="6" s="1"/>
  <c r="H1375" i="6"/>
  <c r="I1375" i="6" s="1"/>
  <c r="H1374" i="6"/>
  <c r="I1374" i="6" s="1"/>
  <c r="H1373" i="6"/>
  <c r="I1373" i="6" s="1"/>
  <c r="I1372" i="6"/>
  <c r="I1371" i="6"/>
  <c r="H1370" i="6"/>
  <c r="I1370" i="6" s="1"/>
  <c r="H1369" i="6"/>
  <c r="I1369" i="6" s="1"/>
  <c r="H1368" i="6"/>
  <c r="I1368" i="6" s="1"/>
  <c r="H1367" i="6"/>
  <c r="I1367" i="6" s="1"/>
  <c r="H1366" i="6"/>
  <c r="I1366" i="6" s="1"/>
  <c r="I1365" i="6"/>
  <c r="I1364" i="6"/>
  <c r="I1363" i="6"/>
  <c r="H1362" i="6"/>
  <c r="I1362" i="6" s="1"/>
  <c r="I1361" i="6"/>
  <c r="I1360" i="6"/>
  <c r="I1359" i="6"/>
  <c r="H1358" i="6"/>
  <c r="I1358" i="6" s="1"/>
  <c r="I1357" i="6"/>
  <c r="H1356" i="6"/>
  <c r="I1356" i="6" s="1"/>
  <c r="H1355" i="6"/>
  <c r="I1355" i="6" s="1"/>
  <c r="I1354" i="6"/>
  <c r="H1353" i="6"/>
  <c r="I1353" i="6" s="1"/>
  <c r="I1352" i="6"/>
  <c r="I1351" i="6"/>
  <c r="H1350" i="6"/>
  <c r="I1350" i="6" s="1"/>
  <c r="I1349" i="6"/>
  <c r="I1348" i="6"/>
  <c r="I1347" i="6"/>
  <c r="H1346" i="6"/>
  <c r="I1346" i="6" s="1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H1330" i="6"/>
  <c r="I1330" i="6" s="1"/>
  <c r="I1329" i="6"/>
  <c r="H1328" i="6"/>
  <c r="I1328" i="6" s="1"/>
  <c r="I1327" i="6"/>
  <c r="H1326" i="6"/>
  <c r="I1326" i="6" s="1"/>
  <c r="I1325" i="6"/>
  <c r="I1324" i="6"/>
  <c r="I1323" i="6"/>
  <c r="I1322" i="6"/>
  <c r="I1321" i="6"/>
  <c r="H1320" i="6"/>
  <c r="I1320" i="6" s="1"/>
  <c r="I1319" i="6"/>
  <c r="H1318" i="6"/>
  <c r="I1318" i="6" s="1"/>
  <c r="H1317" i="6"/>
  <c r="I1317" i="6" s="1"/>
  <c r="H1316" i="6"/>
  <c r="I1316" i="6" s="1"/>
  <c r="H1315" i="6"/>
  <c r="I1315" i="6" s="1"/>
  <c r="I1314" i="6"/>
  <c r="I1313" i="6"/>
  <c r="I1312" i="6"/>
  <c r="H1311" i="6"/>
  <c r="I1311" i="6" s="1"/>
  <c r="H1310" i="6"/>
  <c r="I1310" i="6" s="1"/>
  <c r="I1309" i="6"/>
  <c r="H1308" i="6"/>
  <c r="I1308" i="6" s="1"/>
  <c r="I1307" i="6"/>
  <c r="I1306" i="6"/>
  <c r="H1305" i="6"/>
  <c r="I1305" i="6" s="1"/>
  <c r="H1304" i="6"/>
  <c r="I1304" i="6" s="1"/>
  <c r="H1303" i="6"/>
  <c r="I1303" i="6" s="1"/>
  <c r="H1302" i="6"/>
  <c r="I1302" i="6" s="1"/>
  <c r="H1301" i="6"/>
  <c r="I1301" i="6" s="1"/>
  <c r="H1300" i="6"/>
  <c r="I1300" i="6" s="1"/>
  <c r="H1299" i="6"/>
  <c r="I1299" i="6" s="1"/>
  <c r="I1298" i="6"/>
  <c r="H1297" i="6"/>
  <c r="I1297" i="6" s="1"/>
  <c r="H1296" i="6"/>
  <c r="I1296" i="6" s="1"/>
  <c r="I1295" i="6"/>
  <c r="H1294" i="6"/>
  <c r="I1294" i="6" s="1"/>
  <c r="H1293" i="6"/>
  <c r="I1293" i="6" s="1"/>
  <c r="H1292" i="6"/>
  <c r="I1292" i="6" s="1"/>
  <c r="H1291" i="6"/>
  <c r="I1291" i="6" s="1"/>
  <c r="H1290" i="6"/>
  <c r="I1290" i="6" s="1"/>
  <c r="H1289" i="6"/>
  <c r="I1289" i="6" s="1"/>
  <c r="H1288" i="6"/>
  <c r="I1288" i="6" s="1"/>
  <c r="H1287" i="6"/>
  <c r="I1287" i="6" s="1"/>
  <c r="H1286" i="6"/>
  <c r="I1286" i="6" s="1"/>
  <c r="H1285" i="6"/>
  <c r="I1285" i="6" s="1"/>
  <c r="H1284" i="6"/>
  <c r="I1284" i="6" s="1"/>
  <c r="I1283" i="6"/>
  <c r="H1282" i="6"/>
  <c r="I1282" i="6" s="1"/>
  <c r="I1281" i="6"/>
  <c r="H1280" i="6"/>
  <c r="I1280" i="6" s="1"/>
  <c r="H1279" i="6"/>
  <c r="I1279" i="6" s="1"/>
  <c r="H1278" i="6"/>
  <c r="I1278" i="6" s="1"/>
  <c r="H1277" i="6"/>
  <c r="I1277" i="6" s="1"/>
  <c r="I1276" i="6"/>
  <c r="H1275" i="6"/>
  <c r="I1275" i="6" s="1"/>
  <c r="H1274" i="6"/>
  <c r="I1274" i="6" s="1"/>
  <c r="H1273" i="6"/>
  <c r="I1273" i="6" s="1"/>
  <c r="H1272" i="6"/>
  <c r="I1272" i="6" s="1"/>
  <c r="H1271" i="6"/>
  <c r="I1271" i="6" s="1"/>
  <c r="H1270" i="6"/>
  <c r="I1270" i="6" s="1"/>
  <c r="H1269" i="6"/>
  <c r="I1269" i="6" s="1"/>
  <c r="H1268" i="6"/>
  <c r="I1268" i="6" s="1"/>
  <c r="H1267" i="6"/>
  <c r="I1267" i="6" s="1"/>
  <c r="I1266" i="6"/>
  <c r="H1265" i="6"/>
  <c r="I1265" i="6" s="1"/>
  <c r="H1264" i="6"/>
  <c r="I1264" i="6" s="1"/>
  <c r="I1263" i="6"/>
  <c r="H1262" i="6"/>
  <c r="I1262" i="6" s="1"/>
  <c r="I1261" i="6"/>
  <c r="I1260" i="6"/>
  <c r="I1259" i="6"/>
  <c r="I1258" i="6"/>
  <c r="H1257" i="6"/>
  <c r="I1257" i="6" s="1"/>
  <c r="I1256" i="6"/>
  <c r="H1255" i="6"/>
  <c r="I1255" i="6" s="1"/>
  <c r="H1254" i="6"/>
  <c r="I1254" i="6" s="1"/>
  <c r="I1253" i="6"/>
  <c r="H1252" i="6"/>
  <c r="I1252" i="6" s="1"/>
  <c r="I1251" i="6"/>
  <c r="I1250" i="6"/>
  <c r="I1249" i="6"/>
  <c r="H1248" i="6"/>
  <c r="I1248" i="6" s="1"/>
  <c r="H1247" i="6"/>
  <c r="I1247" i="6" s="1"/>
  <c r="H1246" i="6"/>
  <c r="I1246" i="6" s="1"/>
  <c r="H1245" i="6"/>
  <c r="I1245" i="6" s="1"/>
  <c r="H1244" i="6"/>
  <c r="I1244" i="6" s="1"/>
  <c r="H1243" i="6"/>
  <c r="I1243" i="6" s="1"/>
  <c r="I1242" i="6"/>
  <c r="H1241" i="6"/>
  <c r="I1241" i="6" s="1"/>
  <c r="H1240" i="6"/>
  <c r="I1240" i="6" s="1"/>
  <c r="I1239" i="6"/>
  <c r="I1238" i="6"/>
  <c r="H1237" i="6"/>
  <c r="I1237" i="6" s="1"/>
  <c r="H1236" i="6"/>
  <c r="I1236" i="6" s="1"/>
  <c r="H1235" i="6"/>
  <c r="I1235" i="6" s="1"/>
  <c r="H1234" i="6"/>
  <c r="I1234" i="6" s="1"/>
  <c r="I1233" i="6"/>
  <c r="I1232" i="6"/>
  <c r="I1231" i="6"/>
  <c r="I1230" i="6"/>
  <c r="H1229" i="6"/>
  <c r="I1229" i="6" s="1"/>
  <c r="I1228" i="6"/>
  <c r="I1227" i="6"/>
  <c r="I1226" i="6"/>
  <c r="I1225" i="6"/>
  <c r="H1224" i="6"/>
  <c r="I1224" i="6" s="1"/>
  <c r="I1223" i="6"/>
  <c r="H1222" i="6"/>
  <c r="I1222" i="6" s="1"/>
  <c r="I1221" i="6"/>
  <c r="I1220" i="6"/>
  <c r="I1219" i="6"/>
  <c r="I1218" i="6"/>
  <c r="I1217" i="6"/>
  <c r="I1216" i="6"/>
  <c r="H1215" i="6"/>
  <c r="I1215" i="6" s="1"/>
  <c r="I1214" i="6"/>
  <c r="I1213" i="6"/>
  <c r="I1212" i="6"/>
  <c r="H1211" i="6"/>
  <c r="I1211" i="6" s="1"/>
  <c r="I1210" i="6"/>
  <c r="I1209" i="6"/>
  <c r="I1208" i="6"/>
  <c r="I1207" i="6"/>
  <c r="I1206" i="6"/>
  <c r="I1205" i="6"/>
  <c r="I1204" i="6"/>
  <c r="H1203" i="6"/>
  <c r="I1203" i="6" s="1"/>
  <c r="H1202" i="6"/>
  <c r="I1202" i="6" s="1"/>
  <c r="I1201" i="6"/>
  <c r="I1200" i="6"/>
  <c r="I1199" i="6"/>
  <c r="I1198" i="6"/>
  <c r="I1197" i="6"/>
  <c r="I1196" i="6"/>
  <c r="I1195" i="6"/>
  <c r="H1193" i="6"/>
  <c r="I1193" i="6" s="1"/>
  <c r="H1192" i="6"/>
  <c r="I1192" i="6" s="1"/>
  <c r="I1191" i="6"/>
  <c r="I1190" i="6"/>
  <c r="I1189" i="6"/>
  <c r="I1188" i="6"/>
  <c r="H1187" i="6"/>
  <c r="I1187" i="6" s="1"/>
  <c r="H1186" i="6"/>
  <c r="I1186" i="6" s="1"/>
  <c r="H1185" i="6"/>
  <c r="I1185" i="6" s="1"/>
  <c r="H1184" i="6"/>
  <c r="I1184" i="6" s="1"/>
  <c r="I1183" i="6"/>
  <c r="H1182" i="6"/>
  <c r="I1182" i="6" s="1"/>
  <c r="H1181" i="6"/>
  <c r="I1181" i="6" s="1"/>
  <c r="H1180" i="6"/>
  <c r="I1180" i="6" s="1"/>
  <c r="H1179" i="6"/>
  <c r="I1179" i="6" s="1"/>
  <c r="H1178" i="6"/>
  <c r="I1178" i="6" s="1"/>
  <c r="H1177" i="6"/>
  <c r="I1177" i="6" s="1"/>
  <c r="H1176" i="6"/>
  <c r="I1176" i="6" s="1"/>
  <c r="H1175" i="6"/>
  <c r="I1175" i="6" s="1"/>
  <c r="H1174" i="6"/>
  <c r="I1174" i="6" s="1"/>
  <c r="H1173" i="6"/>
  <c r="I1173" i="6" s="1"/>
  <c r="H1172" i="6"/>
  <c r="I1172" i="6" s="1"/>
  <c r="I1171" i="6"/>
  <c r="H1170" i="6"/>
  <c r="I1170" i="6" s="1"/>
  <c r="H1169" i="6"/>
  <c r="I1169" i="6" s="1"/>
  <c r="I1168" i="6"/>
  <c r="H1167" i="6"/>
  <c r="I1167" i="6" s="1"/>
  <c r="H1166" i="6"/>
  <c r="I1166" i="6" s="1"/>
  <c r="I1165" i="6"/>
  <c r="H1164" i="6"/>
  <c r="I1164" i="6" s="1"/>
  <c r="H1163" i="6"/>
  <c r="I1163" i="6" s="1"/>
  <c r="I1162" i="6"/>
  <c r="I1161" i="6"/>
  <c r="I1160" i="6"/>
  <c r="H1159" i="6"/>
  <c r="I1159" i="6" s="1"/>
  <c r="I1158" i="6"/>
  <c r="I1157" i="6"/>
  <c r="I1156" i="6"/>
  <c r="I1155" i="6"/>
  <c r="H1154" i="6"/>
  <c r="I1154" i="6" s="1"/>
  <c r="I1153" i="6"/>
  <c r="I1152" i="6"/>
  <c r="I1151" i="6"/>
  <c r="I1150" i="6"/>
  <c r="I1149" i="6"/>
  <c r="I1148" i="6"/>
  <c r="I1147" i="6"/>
  <c r="I1146" i="6"/>
  <c r="H1145" i="6"/>
  <c r="I1145" i="6" s="1"/>
  <c r="I1144" i="6"/>
  <c r="I1143" i="6"/>
  <c r="I1142" i="6"/>
  <c r="I1141" i="6"/>
  <c r="I1140" i="6"/>
  <c r="H1139" i="6"/>
  <c r="I1139" i="6" s="1"/>
  <c r="I1138" i="6"/>
  <c r="I1137" i="6"/>
  <c r="I1136" i="6"/>
  <c r="I1135" i="6"/>
  <c r="I1134" i="6"/>
  <c r="H1133" i="6"/>
  <c r="I1133" i="6" s="1"/>
  <c r="H1132" i="6"/>
  <c r="I1132" i="6" s="1"/>
  <c r="H1131" i="6"/>
  <c r="I1131" i="6" s="1"/>
  <c r="H1130" i="6"/>
  <c r="I1130" i="6" s="1"/>
  <c r="H1129" i="6"/>
  <c r="I1129" i="6" s="1"/>
  <c r="H1128" i="6"/>
  <c r="I1128" i="6" s="1"/>
  <c r="H1127" i="6"/>
  <c r="I1127" i="6" s="1"/>
  <c r="H1126" i="6"/>
  <c r="I1126" i="6" s="1"/>
  <c r="I1125" i="6"/>
  <c r="H1124" i="6"/>
  <c r="I1124" i="6" s="1"/>
  <c r="H1123" i="6"/>
  <c r="I1123" i="6" s="1"/>
  <c r="H1122" i="6"/>
  <c r="I1122" i="6" s="1"/>
  <c r="I1121" i="6"/>
  <c r="I1120" i="6"/>
  <c r="H1119" i="6"/>
  <c r="I1119" i="6" s="1"/>
  <c r="H1118" i="6"/>
  <c r="I1118" i="6" s="1"/>
  <c r="H1117" i="6"/>
  <c r="I1117" i="6" s="1"/>
  <c r="I1116" i="6"/>
  <c r="I1115" i="6"/>
  <c r="H1114" i="6"/>
  <c r="I1114" i="6" s="1"/>
  <c r="H1113" i="6"/>
  <c r="I1113" i="6" s="1"/>
  <c r="I1112" i="6"/>
  <c r="I1111" i="6"/>
  <c r="H1110" i="6"/>
  <c r="I1110" i="6" s="1"/>
  <c r="H1109" i="6"/>
  <c r="I1109" i="6" s="1"/>
  <c r="I1108" i="6"/>
  <c r="I1107" i="6"/>
  <c r="H1106" i="6"/>
  <c r="I1106" i="6" s="1"/>
  <c r="I1105" i="6"/>
  <c r="I1104" i="6"/>
  <c r="H1103" i="6"/>
  <c r="I1103" i="6" s="1"/>
  <c r="H1102" i="6"/>
  <c r="I1102" i="6" s="1"/>
  <c r="H1101" i="6"/>
  <c r="I1101" i="6" s="1"/>
  <c r="H1100" i="6"/>
  <c r="I1100" i="6" s="1"/>
  <c r="H1099" i="6"/>
  <c r="I1099" i="6" s="1"/>
  <c r="H1098" i="6"/>
  <c r="I1098" i="6" s="1"/>
  <c r="I1097" i="6"/>
  <c r="I1096" i="6"/>
  <c r="I1095" i="6"/>
  <c r="H1094" i="6"/>
  <c r="I1094" i="6" s="1"/>
  <c r="I1093" i="6"/>
  <c r="I1092" i="6"/>
  <c r="I1091" i="6"/>
  <c r="I1090" i="6"/>
  <c r="I1089" i="6"/>
  <c r="I1088" i="6"/>
  <c r="H1087" i="6"/>
  <c r="I1087" i="6" s="1"/>
  <c r="I1086" i="6"/>
  <c r="I1085" i="6"/>
  <c r="I1084" i="6"/>
  <c r="I1083" i="6"/>
  <c r="I1082" i="6"/>
  <c r="I1081" i="6"/>
  <c r="H1080" i="6"/>
  <c r="I1080" i="6" s="1"/>
  <c r="I1079" i="6"/>
  <c r="H1077" i="6"/>
  <c r="I1077" i="6" s="1"/>
  <c r="I1076" i="6"/>
  <c r="H1075" i="6"/>
  <c r="I1075" i="6" s="1"/>
  <c r="I1074" i="6"/>
  <c r="I1073" i="6"/>
  <c r="H1072" i="6"/>
  <c r="I1072" i="6" s="1"/>
  <c r="I1071" i="6"/>
  <c r="I1070" i="6"/>
  <c r="I1069" i="6"/>
  <c r="I1068" i="6"/>
  <c r="I1067" i="6"/>
  <c r="I1066" i="6"/>
  <c r="I1065" i="6"/>
  <c r="I1064" i="6"/>
  <c r="H1063" i="6"/>
  <c r="I1063" i="6" s="1"/>
  <c r="H1062" i="6"/>
  <c r="I1062" i="6" s="1"/>
  <c r="I1061" i="6"/>
  <c r="I1060" i="6"/>
  <c r="I1059" i="6"/>
  <c r="H1058" i="6"/>
  <c r="I1058" i="6" s="1"/>
  <c r="I1057" i="6"/>
  <c r="I1056" i="6"/>
  <c r="I1055" i="6"/>
  <c r="I1054" i="6"/>
  <c r="I1053" i="6"/>
  <c r="I1052" i="6"/>
  <c r="H1051" i="6"/>
  <c r="I1051" i="6" s="1"/>
  <c r="H1050" i="6"/>
  <c r="I1050" i="6" s="1"/>
  <c r="H1049" i="6"/>
  <c r="I1049" i="6" s="1"/>
  <c r="I1048" i="6"/>
  <c r="I1047" i="6"/>
  <c r="I1046" i="6"/>
  <c r="H1045" i="6"/>
  <c r="I1045" i="6" s="1"/>
  <c r="I1044" i="6"/>
  <c r="I1043" i="6"/>
  <c r="I1042" i="6"/>
  <c r="I1041" i="6"/>
  <c r="I1040" i="6"/>
  <c r="H1039" i="6"/>
  <c r="I1039" i="6" s="1"/>
  <c r="H1038" i="6"/>
  <c r="I1038" i="6" s="1"/>
  <c r="I1037" i="6"/>
  <c r="I1036" i="6"/>
  <c r="I1035" i="6"/>
  <c r="H1034" i="6"/>
  <c r="I1034" i="6" s="1"/>
  <c r="H1033" i="6"/>
  <c r="I1033" i="6" s="1"/>
  <c r="I1032" i="6"/>
  <c r="H1031" i="6"/>
  <c r="I1031" i="6" s="1"/>
  <c r="H1030" i="6"/>
  <c r="I1030" i="6" s="1"/>
  <c r="H1029" i="6"/>
  <c r="I1029" i="6" s="1"/>
  <c r="H1028" i="6"/>
  <c r="I1028" i="6" s="1"/>
  <c r="H1027" i="6"/>
  <c r="I1027" i="6" s="1"/>
  <c r="H1026" i="6"/>
  <c r="I1026" i="6" s="1"/>
  <c r="H1025" i="6"/>
  <c r="I1025" i="6" s="1"/>
  <c r="H1024" i="6"/>
  <c r="I1024" i="6" s="1"/>
  <c r="H1023" i="6"/>
  <c r="I1023" i="6" s="1"/>
  <c r="H1022" i="6"/>
  <c r="I1022" i="6" s="1"/>
  <c r="H1021" i="6"/>
  <c r="I1021" i="6" s="1"/>
  <c r="H1020" i="6"/>
  <c r="I1020" i="6" s="1"/>
  <c r="I1019" i="6"/>
  <c r="H1018" i="6"/>
  <c r="I1018" i="6" s="1"/>
  <c r="H1017" i="6"/>
  <c r="I1017" i="6" s="1"/>
  <c r="H1016" i="6"/>
  <c r="I1016" i="6" s="1"/>
  <c r="H1015" i="6"/>
  <c r="I1015" i="6" s="1"/>
  <c r="H1014" i="6"/>
  <c r="I1014" i="6" s="1"/>
  <c r="H1013" i="6"/>
  <c r="I1013" i="6" s="1"/>
  <c r="I1012" i="6"/>
  <c r="H1011" i="6"/>
  <c r="I1011" i="6" s="1"/>
  <c r="H1010" i="6"/>
  <c r="I1010" i="6" s="1"/>
  <c r="H1009" i="6"/>
  <c r="I1009" i="6" s="1"/>
  <c r="I1008" i="6"/>
  <c r="I1007" i="6"/>
  <c r="I1006" i="6"/>
  <c r="H1005" i="6"/>
  <c r="I1005" i="6" s="1"/>
  <c r="I1004" i="6"/>
  <c r="H1003" i="6"/>
  <c r="I1003" i="6" s="1"/>
  <c r="H1002" i="6"/>
  <c r="I1002" i="6" s="1"/>
  <c r="I1001" i="6"/>
  <c r="I1000" i="6"/>
  <c r="H999" i="6"/>
  <c r="I999" i="6" s="1"/>
  <c r="H998" i="6"/>
  <c r="I998" i="6" s="1"/>
  <c r="I997" i="6"/>
  <c r="H996" i="6"/>
  <c r="I996" i="6" s="1"/>
  <c r="I995" i="6"/>
  <c r="I994" i="6"/>
  <c r="H993" i="6"/>
  <c r="I993" i="6" s="1"/>
  <c r="H992" i="6"/>
  <c r="I992" i="6" s="1"/>
  <c r="H991" i="6"/>
  <c r="I991" i="6" s="1"/>
  <c r="I990" i="6"/>
  <c r="H989" i="6"/>
  <c r="I989" i="6" s="1"/>
  <c r="H988" i="6"/>
  <c r="I988" i="6" s="1"/>
  <c r="I987" i="6"/>
  <c r="H986" i="6"/>
  <c r="I986" i="6" s="1"/>
  <c r="I985" i="6"/>
  <c r="H984" i="6"/>
  <c r="I984" i="6" s="1"/>
  <c r="H983" i="6"/>
  <c r="I983" i="6" s="1"/>
  <c r="H982" i="6"/>
  <c r="I982" i="6" s="1"/>
  <c r="H981" i="6"/>
  <c r="I981" i="6" s="1"/>
  <c r="I980" i="6"/>
  <c r="I979" i="6"/>
  <c r="I978" i="6"/>
  <c r="I977" i="6"/>
  <c r="I976" i="6"/>
  <c r="I975" i="6"/>
  <c r="H974" i="6"/>
  <c r="I974" i="6" s="1"/>
  <c r="H973" i="6"/>
  <c r="I973" i="6" s="1"/>
  <c r="H972" i="6"/>
  <c r="I972" i="6" s="1"/>
  <c r="I971" i="6"/>
  <c r="I970" i="6"/>
  <c r="I969" i="6"/>
  <c r="I968" i="6"/>
  <c r="I967" i="6"/>
  <c r="H966" i="6"/>
  <c r="I966" i="6" s="1"/>
  <c r="H965" i="6"/>
  <c r="I965" i="6" s="1"/>
  <c r="I964" i="6"/>
  <c r="I963" i="6"/>
  <c r="H962" i="6"/>
  <c r="I962" i="6" s="1"/>
  <c r="I961" i="6"/>
  <c r="I960" i="6"/>
  <c r="H959" i="6"/>
  <c r="I959" i="6" s="1"/>
  <c r="I958" i="6"/>
  <c r="I957" i="6"/>
  <c r="I956" i="6"/>
  <c r="I955" i="6"/>
  <c r="I954" i="6"/>
  <c r="H953" i="6"/>
  <c r="I953" i="6" s="1"/>
  <c r="I952" i="6"/>
  <c r="I951" i="6"/>
  <c r="H950" i="6"/>
  <c r="I950" i="6" s="1"/>
  <c r="H949" i="6"/>
  <c r="I949" i="6" s="1"/>
  <c r="I948" i="6"/>
  <c r="I947" i="6"/>
  <c r="H946" i="6"/>
  <c r="I946" i="6" s="1"/>
  <c r="I945" i="6"/>
  <c r="I944" i="6"/>
  <c r="H943" i="6"/>
  <c r="I943" i="6" s="1"/>
  <c r="H942" i="6"/>
  <c r="I942" i="6" s="1"/>
  <c r="I941" i="6"/>
  <c r="I940" i="6"/>
  <c r="I939" i="6"/>
  <c r="I938" i="6"/>
  <c r="I937" i="6"/>
  <c r="I936" i="6"/>
  <c r="I935" i="6"/>
  <c r="I934" i="6"/>
  <c r="H933" i="6"/>
  <c r="I933" i="6" s="1"/>
  <c r="H932" i="6"/>
  <c r="I932" i="6" s="1"/>
  <c r="I931" i="6"/>
  <c r="I930" i="6"/>
  <c r="H929" i="6"/>
  <c r="I929" i="6" s="1"/>
  <c r="H928" i="6"/>
  <c r="I928" i="6" s="1"/>
  <c r="I927" i="6"/>
  <c r="H926" i="6"/>
  <c r="I926" i="6" s="1"/>
  <c r="I925" i="6"/>
  <c r="I924" i="6"/>
  <c r="H923" i="6"/>
  <c r="I923" i="6" s="1"/>
  <c r="H922" i="6"/>
  <c r="I922" i="6" s="1"/>
  <c r="H921" i="6"/>
  <c r="I921" i="6" s="1"/>
  <c r="H920" i="6"/>
  <c r="I920" i="6" s="1"/>
  <c r="H919" i="6"/>
  <c r="I919" i="6" s="1"/>
  <c r="I918" i="6"/>
  <c r="I917" i="6"/>
  <c r="I916" i="6"/>
  <c r="H915" i="6"/>
  <c r="I915" i="6" s="1"/>
  <c r="I914" i="6"/>
  <c r="I913" i="6"/>
  <c r="I912" i="6"/>
  <c r="I911" i="6"/>
  <c r="I910" i="6"/>
  <c r="I909" i="6"/>
  <c r="I908" i="6"/>
  <c r="H907" i="6"/>
  <c r="I907" i="6" s="1"/>
  <c r="I906" i="6"/>
  <c r="H905" i="6"/>
  <c r="I905" i="6" s="1"/>
  <c r="H904" i="6"/>
  <c r="I904" i="6" s="1"/>
  <c r="H903" i="6"/>
  <c r="I903" i="6" s="1"/>
  <c r="I902" i="6"/>
  <c r="I901" i="6"/>
  <c r="I900" i="6"/>
  <c r="H899" i="6"/>
  <c r="I899" i="6" s="1"/>
  <c r="H898" i="6"/>
  <c r="I898" i="6" s="1"/>
  <c r="I897" i="6"/>
  <c r="H896" i="6"/>
  <c r="I896" i="6" s="1"/>
  <c r="H895" i="6"/>
  <c r="I895" i="6" s="1"/>
  <c r="H894" i="6"/>
  <c r="I894" i="6" s="1"/>
  <c r="H893" i="6"/>
  <c r="I893" i="6" s="1"/>
  <c r="H892" i="6"/>
  <c r="I892" i="6" s="1"/>
  <c r="H891" i="6"/>
  <c r="I891" i="6" s="1"/>
  <c r="H890" i="6"/>
  <c r="I890" i="6" s="1"/>
  <c r="H889" i="6"/>
  <c r="I889" i="6" s="1"/>
  <c r="H888" i="6"/>
  <c r="I888" i="6" s="1"/>
  <c r="H887" i="6"/>
  <c r="I887" i="6" s="1"/>
  <c r="H886" i="6"/>
  <c r="I886" i="6" s="1"/>
  <c r="H885" i="6"/>
  <c r="I885" i="6" s="1"/>
  <c r="H884" i="6"/>
  <c r="I884" i="6" s="1"/>
  <c r="H883" i="6"/>
  <c r="I883" i="6" s="1"/>
  <c r="H882" i="6"/>
  <c r="I882" i="6" s="1"/>
  <c r="H881" i="6"/>
  <c r="I881" i="6" s="1"/>
  <c r="I880" i="6"/>
  <c r="H879" i="6"/>
  <c r="I879" i="6" s="1"/>
  <c r="H878" i="6"/>
  <c r="I878" i="6" s="1"/>
  <c r="I877" i="6"/>
  <c r="H876" i="6"/>
  <c r="I876" i="6" s="1"/>
  <c r="I875" i="6"/>
  <c r="I874" i="6"/>
  <c r="H873" i="6"/>
  <c r="I873" i="6" s="1"/>
  <c r="H872" i="6"/>
  <c r="I872" i="6" s="1"/>
  <c r="I871" i="6"/>
  <c r="H870" i="6"/>
  <c r="I870" i="6" s="1"/>
  <c r="H869" i="6"/>
  <c r="I869" i="6" s="1"/>
  <c r="H868" i="6"/>
  <c r="I868" i="6" s="1"/>
  <c r="H867" i="6"/>
  <c r="I867" i="6" s="1"/>
  <c r="I866" i="6"/>
  <c r="H865" i="6"/>
  <c r="I865" i="6" s="1"/>
  <c r="H864" i="6"/>
  <c r="I864" i="6" s="1"/>
  <c r="H863" i="6"/>
  <c r="I863" i="6" s="1"/>
  <c r="H862" i="6"/>
  <c r="I862" i="6" s="1"/>
  <c r="H861" i="6"/>
  <c r="I861" i="6" s="1"/>
  <c r="H860" i="6"/>
  <c r="I860" i="6" s="1"/>
  <c r="H859" i="6"/>
  <c r="I859" i="6" s="1"/>
  <c r="H858" i="6"/>
  <c r="I858" i="6" s="1"/>
  <c r="I857" i="6"/>
  <c r="H856" i="6"/>
  <c r="I856" i="6" s="1"/>
  <c r="I855" i="6"/>
  <c r="H854" i="6"/>
  <c r="I854" i="6" s="1"/>
  <c r="H853" i="6"/>
  <c r="I853" i="6" s="1"/>
  <c r="I852" i="6"/>
  <c r="I851" i="6"/>
  <c r="I850" i="6"/>
  <c r="I849" i="6"/>
  <c r="H848" i="6"/>
  <c r="I848" i="6" s="1"/>
  <c r="I847" i="6"/>
  <c r="H846" i="6"/>
  <c r="I846" i="6" s="1"/>
  <c r="H845" i="6"/>
  <c r="I845" i="6" s="1"/>
  <c r="H844" i="6"/>
  <c r="I844" i="6" s="1"/>
  <c r="H843" i="6"/>
  <c r="I843" i="6" s="1"/>
  <c r="I842" i="6"/>
  <c r="H841" i="6"/>
  <c r="I841" i="6" s="1"/>
  <c r="H840" i="6"/>
  <c r="I840" i="6" s="1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H811" i="6"/>
  <c r="I811" i="6" s="1"/>
  <c r="I810" i="6"/>
  <c r="I809" i="6"/>
  <c r="I808" i="6"/>
  <c r="I807" i="6"/>
  <c r="I806" i="6"/>
  <c r="H805" i="6"/>
  <c r="I805" i="6" s="1"/>
  <c r="H804" i="6"/>
  <c r="I804" i="6" s="1"/>
  <c r="H803" i="6"/>
  <c r="I803" i="6" s="1"/>
  <c r="I802" i="6"/>
  <c r="H801" i="6"/>
  <c r="I801" i="6" s="1"/>
  <c r="I800" i="6"/>
  <c r="H799" i="6"/>
  <c r="I799" i="6" s="1"/>
  <c r="I798" i="6"/>
  <c r="H797" i="6"/>
  <c r="I797" i="6" s="1"/>
  <c r="I796" i="6"/>
  <c r="H795" i="6"/>
  <c r="I795" i="6" s="1"/>
  <c r="I794" i="6"/>
  <c r="I793" i="6"/>
  <c r="I792" i="6"/>
  <c r="H791" i="6"/>
  <c r="I791" i="6" s="1"/>
  <c r="H790" i="6"/>
  <c r="I790" i="6" s="1"/>
  <c r="I789" i="6"/>
  <c r="H788" i="6"/>
  <c r="I788" i="6" s="1"/>
  <c r="I787" i="6"/>
  <c r="H786" i="6"/>
  <c r="I786" i="6" s="1"/>
  <c r="I785" i="6"/>
  <c r="I784" i="6"/>
  <c r="I783" i="6"/>
  <c r="I782" i="6"/>
  <c r="H781" i="6"/>
  <c r="I781" i="6" s="1"/>
  <c r="I780" i="6"/>
  <c r="I779" i="6"/>
  <c r="I778" i="6"/>
  <c r="H777" i="6"/>
  <c r="I777" i="6" s="1"/>
  <c r="I776" i="6"/>
  <c r="H775" i="6"/>
  <c r="I775" i="6" s="1"/>
  <c r="H774" i="6"/>
  <c r="I774" i="6" s="1"/>
  <c r="H773" i="6"/>
  <c r="I773" i="6" s="1"/>
  <c r="H772" i="6"/>
  <c r="I772" i="6" s="1"/>
  <c r="I771" i="6"/>
  <c r="I770" i="6"/>
  <c r="I769" i="6"/>
  <c r="I768" i="6"/>
  <c r="I767" i="6"/>
  <c r="I766" i="6"/>
  <c r="H765" i="6"/>
  <c r="I765" i="6" s="1"/>
  <c r="H764" i="6"/>
  <c r="I764" i="6" s="1"/>
  <c r="I763" i="6"/>
  <c r="H762" i="6"/>
  <c r="I762" i="6" s="1"/>
  <c r="I761" i="6"/>
  <c r="H760" i="6"/>
  <c r="I760" i="6" s="1"/>
  <c r="H759" i="6"/>
  <c r="I759" i="6" s="1"/>
  <c r="H758" i="6"/>
  <c r="I758" i="6" s="1"/>
  <c r="H757" i="6"/>
  <c r="I757" i="6" s="1"/>
  <c r="H756" i="6"/>
  <c r="I756" i="6" s="1"/>
  <c r="H755" i="6"/>
  <c r="I755" i="6" s="1"/>
  <c r="H754" i="6"/>
  <c r="I754" i="6" s="1"/>
  <c r="H753" i="6"/>
  <c r="I753" i="6" s="1"/>
  <c r="H752" i="6"/>
  <c r="I752" i="6" s="1"/>
  <c r="I751" i="6"/>
  <c r="H750" i="6"/>
  <c r="I750" i="6" s="1"/>
  <c r="H749" i="6"/>
  <c r="I749" i="6" s="1"/>
  <c r="I748" i="6"/>
  <c r="I747" i="6"/>
  <c r="H746" i="6"/>
  <c r="I746" i="6" s="1"/>
  <c r="I745" i="6"/>
  <c r="H744" i="6"/>
  <c r="I744" i="6" s="1"/>
  <c r="H743" i="6"/>
  <c r="I743" i="6" s="1"/>
  <c r="H742" i="6"/>
  <c r="I742" i="6" s="1"/>
  <c r="H741" i="6"/>
  <c r="I741" i="6" s="1"/>
  <c r="H740" i="6"/>
  <c r="I740" i="6" s="1"/>
  <c r="H739" i="6"/>
  <c r="I739" i="6" s="1"/>
  <c r="I738" i="6"/>
  <c r="H737" i="6"/>
  <c r="I737" i="6" s="1"/>
  <c r="H736" i="6"/>
  <c r="I736" i="6" s="1"/>
  <c r="H735" i="6"/>
  <c r="I735" i="6" s="1"/>
  <c r="I734" i="6"/>
  <c r="H733" i="6"/>
  <c r="I733" i="6" s="1"/>
  <c r="H732" i="6"/>
  <c r="I732" i="6" s="1"/>
  <c r="H731" i="6"/>
  <c r="I731" i="6" s="1"/>
  <c r="I730" i="6"/>
  <c r="H729" i="6"/>
  <c r="I729" i="6" s="1"/>
  <c r="I728" i="6"/>
  <c r="I727" i="6"/>
  <c r="I726" i="6"/>
  <c r="I725" i="6"/>
  <c r="H724" i="6"/>
  <c r="I724" i="6" s="1"/>
  <c r="I723" i="6"/>
  <c r="I722" i="6"/>
  <c r="H721" i="6"/>
  <c r="I721" i="6" s="1"/>
  <c r="H720" i="6"/>
  <c r="I720" i="6" s="1"/>
  <c r="I719" i="6"/>
  <c r="I718" i="6"/>
  <c r="H717" i="6"/>
  <c r="I717" i="6" s="1"/>
  <c r="H716" i="6"/>
  <c r="I716" i="6" s="1"/>
  <c r="H715" i="6"/>
  <c r="I715" i="6" s="1"/>
  <c r="H714" i="6"/>
  <c r="I714" i="6" s="1"/>
  <c r="H713" i="6"/>
  <c r="I713" i="6" s="1"/>
  <c r="I712" i="6"/>
  <c r="I711" i="6"/>
  <c r="I710" i="6"/>
  <c r="H709" i="6"/>
  <c r="I709" i="6" s="1"/>
  <c r="I708" i="6"/>
  <c r="I707" i="6"/>
  <c r="I706" i="6"/>
  <c r="I705" i="6"/>
  <c r="I704" i="6"/>
  <c r="H703" i="6"/>
  <c r="I703" i="6" s="1"/>
  <c r="I702" i="6"/>
  <c r="H701" i="6"/>
  <c r="I701" i="6" s="1"/>
  <c r="H700" i="6"/>
  <c r="I700" i="6" s="1"/>
  <c r="I699" i="6"/>
  <c r="I698" i="6"/>
  <c r="H697" i="6"/>
  <c r="I697" i="6" s="1"/>
  <c r="I696" i="6"/>
  <c r="I695" i="6"/>
  <c r="I694" i="6"/>
  <c r="H693" i="6"/>
  <c r="I693" i="6" s="1"/>
  <c r="H692" i="6"/>
  <c r="I692" i="6" s="1"/>
  <c r="H691" i="6"/>
  <c r="I691" i="6" s="1"/>
  <c r="I690" i="6"/>
  <c r="I689" i="6"/>
  <c r="H688" i="6"/>
  <c r="I688" i="6" s="1"/>
  <c r="H687" i="6"/>
  <c r="I687" i="6" s="1"/>
  <c r="I686" i="6"/>
  <c r="H685" i="6"/>
  <c r="I685" i="6" s="1"/>
  <c r="H684" i="6"/>
  <c r="I684" i="6" s="1"/>
  <c r="I683" i="6"/>
  <c r="I682" i="6"/>
  <c r="I681" i="6"/>
  <c r="I680" i="6"/>
  <c r="I679" i="6"/>
  <c r="I678" i="6"/>
  <c r="H677" i="6"/>
  <c r="I677" i="6" s="1"/>
  <c r="H676" i="6"/>
  <c r="I676" i="6" s="1"/>
  <c r="I675" i="6"/>
  <c r="H674" i="6"/>
  <c r="I674" i="6" s="1"/>
  <c r="I673" i="6"/>
  <c r="I672" i="6"/>
  <c r="I671" i="6"/>
  <c r="H670" i="6"/>
  <c r="I670" i="6" s="1"/>
  <c r="H669" i="6"/>
  <c r="I669" i="6" s="1"/>
  <c r="H668" i="6"/>
  <c r="I668" i="6" s="1"/>
  <c r="I667" i="6"/>
  <c r="I666" i="6"/>
  <c r="I665" i="6"/>
  <c r="I664" i="6"/>
  <c r="I663" i="6"/>
  <c r="I662" i="6"/>
  <c r="I661" i="6"/>
  <c r="I660" i="6"/>
  <c r="I659" i="6"/>
  <c r="H658" i="6"/>
  <c r="I658" i="6" s="1"/>
  <c r="I657" i="6"/>
  <c r="I656" i="6"/>
  <c r="I655" i="6"/>
  <c r="H654" i="6"/>
  <c r="I654" i="6" s="1"/>
  <c r="I653" i="6"/>
  <c r="I652" i="6"/>
  <c r="H651" i="6"/>
  <c r="I651" i="6" s="1"/>
  <c r="I650" i="6"/>
  <c r="I649" i="6"/>
  <c r="I648" i="6"/>
  <c r="H647" i="6"/>
  <c r="I647" i="6" s="1"/>
  <c r="H646" i="6"/>
  <c r="I646" i="6" s="1"/>
  <c r="I645" i="6"/>
  <c r="H644" i="6"/>
  <c r="I644" i="6" s="1"/>
  <c r="I643" i="6"/>
  <c r="I642" i="6"/>
  <c r="I641" i="6"/>
  <c r="I640" i="6"/>
  <c r="I639" i="6"/>
  <c r="I638" i="6"/>
  <c r="I637" i="6"/>
  <c r="H636" i="6"/>
  <c r="I636" i="6" s="1"/>
  <c r="I635" i="6"/>
  <c r="H634" i="6"/>
  <c r="I634" i="6" s="1"/>
  <c r="H633" i="6"/>
  <c r="I633" i="6" s="1"/>
  <c r="H632" i="6"/>
  <c r="I632" i="6" s="1"/>
  <c r="H631" i="6"/>
  <c r="I631" i="6" s="1"/>
  <c r="H630" i="6"/>
  <c r="I630" i="6" s="1"/>
  <c r="H629" i="6"/>
  <c r="I629" i="6" s="1"/>
  <c r="I628" i="6"/>
  <c r="H627" i="6"/>
  <c r="I627" i="6" s="1"/>
  <c r="I626" i="6"/>
  <c r="I625" i="6"/>
  <c r="H624" i="6"/>
  <c r="I624" i="6" s="1"/>
  <c r="I623" i="6"/>
  <c r="I622" i="6"/>
  <c r="H621" i="6"/>
  <c r="I621" i="6" s="1"/>
  <c r="I620" i="6"/>
  <c r="H619" i="6"/>
  <c r="I619" i="6" s="1"/>
  <c r="I618" i="6"/>
  <c r="I617" i="6"/>
  <c r="H616" i="6"/>
  <c r="I616" i="6" s="1"/>
  <c r="I615" i="6"/>
  <c r="H614" i="6"/>
  <c r="I614" i="6" s="1"/>
  <c r="H613" i="6"/>
  <c r="I613" i="6" s="1"/>
  <c r="I612" i="6"/>
  <c r="I611" i="6"/>
  <c r="I610" i="6"/>
  <c r="I609" i="6"/>
  <c r="I608" i="6"/>
  <c r="I607" i="6"/>
  <c r="I606" i="6"/>
  <c r="I605" i="6"/>
  <c r="I604" i="6"/>
  <c r="I603" i="6"/>
  <c r="I602" i="6"/>
  <c r="I601" i="6"/>
  <c r="H600" i="6"/>
  <c r="I600" i="6" s="1"/>
  <c r="I599" i="6"/>
  <c r="I598" i="6"/>
  <c r="I597" i="6"/>
  <c r="H596" i="6"/>
  <c r="I596" i="6" s="1"/>
  <c r="I595" i="6"/>
  <c r="I594" i="6"/>
  <c r="H593" i="6"/>
  <c r="I593" i="6" s="1"/>
  <c r="I592" i="6"/>
  <c r="H591" i="6"/>
  <c r="I591" i="6" s="1"/>
  <c r="H590" i="6"/>
  <c r="I590" i="6" s="1"/>
  <c r="I589" i="6"/>
  <c r="I588" i="6"/>
  <c r="H587" i="6"/>
  <c r="I587" i="6" s="1"/>
  <c r="I586" i="6"/>
  <c r="I585" i="6"/>
  <c r="H584" i="6"/>
  <c r="I584" i="6" s="1"/>
  <c r="I583" i="6"/>
  <c r="I582" i="6"/>
  <c r="H581" i="6"/>
  <c r="I581" i="6" s="1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H563" i="6"/>
  <c r="I563" i="6" s="1"/>
  <c r="I562" i="6"/>
  <c r="H561" i="6"/>
  <c r="I561" i="6" s="1"/>
  <c r="H560" i="6"/>
  <c r="I560" i="6" s="1"/>
  <c r="H559" i="6"/>
  <c r="I559" i="6" s="1"/>
  <c r="H558" i="6"/>
  <c r="I558" i="6" s="1"/>
  <c r="H557" i="6"/>
  <c r="I557" i="6" s="1"/>
  <c r="I556" i="6"/>
  <c r="H555" i="6"/>
  <c r="I555" i="6" s="1"/>
  <c r="H554" i="6"/>
  <c r="I554" i="6" s="1"/>
  <c r="H553" i="6"/>
  <c r="I553" i="6" s="1"/>
  <c r="H552" i="6"/>
  <c r="I552" i="6" s="1"/>
  <c r="H551" i="6"/>
  <c r="I551" i="6" s="1"/>
  <c r="I550" i="6"/>
  <c r="H549" i="6"/>
  <c r="I549" i="6" s="1"/>
  <c r="H548" i="6"/>
  <c r="I548" i="6" s="1"/>
  <c r="H547" i="6"/>
  <c r="I547" i="6" s="1"/>
  <c r="H546" i="6"/>
  <c r="I546" i="6" s="1"/>
  <c r="H545" i="6"/>
  <c r="I545" i="6" s="1"/>
  <c r="H544" i="6"/>
  <c r="I544" i="6" s="1"/>
  <c r="H543" i="6"/>
  <c r="I543" i="6" s="1"/>
  <c r="H542" i="6"/>
  <c r="I542" i="6" s="1"/>
  <c r="H541" i="6"/>
  <c r="I541" i="6" s="1"/>
  <c r="H540" i="6"/>
  <c r="I540" i="6" s="1"/>
  <c r="I539" i="6"/>
  <c r="H538" i="6"/>
  <c r="I538" i="6" s="1"/>
  <c r="H537" i="6"/>
  <c r="I537" i="6" s="1"/>
  <c r="H536" i="6"/>
  <c r="I536" i="6" s="1"/>
  <c r="H535" i="6"/>
  <c r="I535" i="6" s="1"/>
  <c r="H534" i="6"/>
  <c r="I534" i="6" s="1"/>
  <c r="H533" i="6"/>
  <c r="I533" i="6" s="1"/>
  <c r="H532" i="6"/>
  <c r="I532" i="6" s="1"/>
  <c r="H531" i="6"/>
  <c r="I531" i="6" s="1"/>
  <c r="I530" i="6"/>
  <c r="H529" i="6"/>
  <c r="I529" i="6" s="1"/>
  <c r="H528" i="6"/>
  <c r="I528" i="6" s="1"/>
  <c r="I527" i="6"/>
  <c r="H526" i="6"/>
  <c r="I526" i="6" s="1"/>
  <c r="I525" i="6"/>
  <c r="H524" i="6"/>
  <c r="I524" i="6" s="1"/>
  <c r="H523" i="6"/>
  <c r="I523" i="6" s="1"/>
  <c r="I522" i="6"/>
  <c r="I521" i="6"/>
  <c r="I520" i="6"/>
  <c r="I519" i="6"/>
  <c r="I518" i="6"/>
  <c r="I517" i="6"/>
  <c r="H516" i="6"/>
  <c r="I516" i="6" s="1"/>
  <c r="I515" i="6"/>
  <c r="H514" i="6"/>
  <c r="I514" i="6" s="1"/>
  <c r="I513" i="6"/>
  <c r="I512" i="6"/>
  <c r="I511" i="6"/>
  <c r="I510" i="6"/>
  <c r="I509" i="6"/>
  <c r="I508" i="6"/>
  <c r="H507" i="6"/>
  <c r="I507" i="6" s="1"/>
  <c r="H506" i="6"/>
  <c r="I506" i="6" s="1"/>
  <c r="H505" i="6"/>
  <c r="I505" i="6" s="1"/>
  <c r="I504" i="6"/>
  <c r="H503" i="6"/>
  <c r="I503" i="6" s="1"/>
  <c r="H501" i="6"/>
  <c r="I501" i="6" s="1"/>
  <c r="H500" i="6"/>
  <c r="I500" i="6" s="1"/>
  <c r="I499" i="6"/>
  <c r="I498" i="6"/>
  <c r="H497" i="6"/>
  <c r="I497" i="6" s="1"/>
  <c r="H496" i="6"/>
  <c r="I496" i="6" s="1"/>
  <c r="H495" i="6"/>
  <c r="I495" i="6" s="1"/>
  <c r="H494" i="6"/>
  <c r="I494" i="6" s="1"/>
  <c r="I493" i="6"/>
  <c r="H492" i="6"/>
  <c r="I492" i="6" s="1"/>
  <c r="I491" i="6"/>
  <c r="I490" i="6"/>
  <c r="I489" i="6"/>
  <c r="I488" i="6"/>
  <c r="H487" i="6"/>
  <c r="I487" i="6" s="1"/>
  <c r="I486" i="6"/>
  <c r="I485" i="6"/>
  <c r="I484" i="6"/>
  <c r="I483" i="6"/>
  <c r="H482" i="6"/>
  <c r="I482" i="6" s="1"/>
  <c r="I481" i="6"/>
  <c r="I480" i="6"/>
  <c r="I479" i="6"/>
  <c r="I478" i="6"/>
  <c r="I477" i="6"/>
  <c r="I476" i="6"/>
  <c r="I475" i="6"/>
  <c r="H474" i="6"/>
  <c r="I474" i="6" s="1"/>
  <c r="H473" i="6"/>
  <c r="I473" i="6" s="1"/>
  <c r="I472" i="6"/>
  <c r="I471" i="6"/>
  <c r="H470" i="6"/>
  <c r="I470" i="6" s="1"/>
  <c r="I469" i="6"/>
  <c r="H468" i="6"/>
  <c r="I468" i="6" s="1"/>
  <c r="H467" i="6"/>
  <c r="I467" i="6" s="1"/>
  <c r="H466" i="6"/>
  <c r="I466" i="6" s="1"/>
  <c r="I465" i="6"/>
  <c r="I464" i="6"/>
  <c r="I463" i="6"/>
  <c r="I462" i="6"/>
  <c r="I461" i="6"/>
  <c r="I460" i="6"/>
  <c r="I459" i="6"/>
  <c r="I458" i="6"/>
  <c r="H457" i="6"/>
  <c r="I457" i="6" s="1"/>
  <c r="I456" i="6"/>
  <c r="H455" i="6"/>
  <c r="I455" i="6" s="1"/>
  <c r="I454" i="6"/>
  <c r="H453" i="6"/>
  <c r="I453" i="6" s="1"/>
  <c r="I452" i="6"/>
  <c r="I451" i="6"/>
  <c r="I450" i="6"/>
  <c r="I449" i="6"/>
  <c r="I448" i="6"/>
  <c r="I447" i="6"/>
  <c r="I446" i="6"/>
  <c r="H445" i="6"/>
  <c r="I445" i="6" s="1"/>
  <c r="I444" i="6"/>
  <c r="H443" i="6"/>
  <c r="I443" i="6" s="1"/>
  <c r="H442" i="6"/>
  <c r="I442" i="6" s="1"/>
  <c r="I441" i="6"/>
  <c r="H440" i="6"/>
  <c r="I440" i="6" s="1"/>
  <c r="H439" i="6"/>
  <c r="I439" i="6" s="1"/>
  <c r="I438" i="6"/>
  <c r="H437" i="6"/>
  <c r="I437" i="6" s="1"/>
  <c r="H436" i="6"/>
  <c r="I436" i="6" s="1"/>
  <c r="I435" i="6"/>
  <c r="I434" i="6"/>
  <c r="H433" i="6"/>
  <c r="I433" i="6" s="1"/>
  <c r="H432" i="6"/>
  <c r="I432" i="6" s="1"/>
  <c r="H431" i="6"/>
  <c r="I431" i="6" s="1"/>
  <c r="H430" i="6"/>
  <c r="I430" i="6" s="1"/>
  <c r="I429" i="6"/>
  <c r="H428" i="6"/>
  <c r="I428" i="6" s="1"/>
  <c r="I427" i="6"/>
  <c r="H426" i="6"/>
  <c r="I426" i="6" s="1"/>
  <c r="I425" i="6"/>
  <c r="I424" i="6"/>
  <c r="I423" i="6"/>
  <c r="I422" i="6"/>
  <c r="H421" i="6"/>
  <c r="I421" i="6" s="1"/>
  <c r="I420" i="6"/>
  <c r="I419" i="6"/>
  <c r="I418" i="6"/>
  <c r="I417" i="6"/>
  <c r="I416" i="6"/>
  <c r="H415" i="6"/>
  <c r="I415" i="6" s="1"/>
  <c r="I414" i="6"/>
  <c r="I413" i="6"/>
  <c r="I412" i="6"/>
  <c r="I411" i="6"/>
  <c r="I410" i="6"/>
  <c r="I409" i="6"/>
  <c r="I408" i="6"/>
  <c r="H407" i="6"/>
  <c r="I407" i="6" s="1"/>
  <c r="H406" i="6"/>
  <c r="I406" i="6" s="1"/>
  <c r="H405" i="6"/>
  <c r="I405" i="6" s="1"/>
  <c r="H404" i="6"/>
  <c r="I404" i="6" s="1"/>
  <c r="H403" i="6"/>
  <c r="I403" i="6" s="1"/>
  <c r="H402" i="6"/>
  <c r="I402" i="6" s="1"/>
  <c r="I401" i="6"/>
  <c r="H400" i="6"/>
  <c r="I400" i="6" s="1"/>
  <c r="H399" i="6"/>
  <c r="I399" i="6" s="1"/>
  <c r="H398" i="6"/>
  <c r="I398" i="6" s="1"/>
  <c r="H397" i="6"/>
  <c r="I397" i="6" s="1"/>
  <c r="H396" i="6"/>
  <c r="I396" i="6" s="1"/>
  <c r="H395" i="6"/>
  <c r="I395" i="6" s="1"/>
  <c r="H394" i="6"/>
  <c r="I394" i="6" s="1"/>
  <c r="I393" i="6"/>
  <c r="I392" i="6"/>
  <c r="I391" i="6"/>
  <c r="H390" i="6"/>
  <c r="I390" i="6" s="1"/>
  <c r="H389" i="6"/>
  <c r="I389" i="6" s="1"/>
  <c r="I388" i="6"/>
  <c r="I387" i="6"/>
  <c r="I386" i="6"/>
  <c r="I385" i="6"/>
  <c r="H384" i="6"/>
  <c r="I384" i="6" s="1"/>
  <c r="H383" i="6"/>
  <c r="I383" i="6" s="1"/>
  <c r="I382" i="6"/>
  <c r="I381" i="6"/>
  <c r="I380" i="6"/>
  <c r="H379" i="6"/>
  <c r="I379" i="6" s="1"/>
  <c r="I378" i="6"/>
  <c r="I377" i="6"/>
  <c r="H376" i="6"/>
  <c r="I376" i="6" s="1"/>
  <c r="I375" i="6"/>
  <c r="I374" i="6"/>
  <c r="H373" i="6"/>
  <c r="I373" i="6" s="1"/>
  <c r="I372" i="6"/>
  <c r="H371" i="6"/>
  <c r="I371" i="6" s="1"/>
  <c r="H370" i="6"/>
  <c r="I370" i="6" s="1"/>
  <c r="H369" i="6"/>
  <c r="I369" i="6" s="1"/>
  <c r="I368" i="6"/>
  <c r="H367" i="6"/>
  <c r="I367" i="6" s="1"/>
  <c r="H366" i="6"/>
  <c r="I366" i="6" s="1"/>
  <c r="H365" i="6"/>
  <c r="I365" i="6" s="1"/>
  <c r="I364" i="6"/>
  <c r="I363" i="6"/>
  <c r="H362" i="6"/>
  <c r="I362" i="6" s="1"/>
  <c r="I361" i="6"/>
  <c r="I360" i="6"/>
  <c r="H359" i="6"/>
  <c r="I359" i="6" s="1"/>
  <c r="I358" i="6"/>
  <c r="I357" i="6"/>
  <c r="I356" i="6"/>
  <c r="I355" i="6"/>
  <c r="I354" i="6"/>
  <c r="I353" i="6"/>
  <c r="I352" i="6"/>
  <c r="I351" i="6"/>
  <c r="I350" i="6"/>
  <c r="I349" i="6"/>
  <c r="I348" i="6"/>
  <c r="I347" i="6"/>
  <c r="H346" i="6"/>
  <c r="I346" i="6" s="1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H332" i="6"/>
  <c r="I332" i="6" s="1"/>
  <c r="H331" i="6"/>
  <c r="I331" i="6" s="1"/>
  <c r="I330" i="6"/>
  <c r="H329" i="6"/>
  <c r="I329" i="6" s="1"/>
  <c r="H328" i="6"/>
  <c r="I328" i="6" s="1"/>
  <c r="I327" i="6"/>
  <c r="H326" i="6"/>
  <c r="I326" i="6" s="1"/>
  <c r="I325" i="6"/>
  <c r="H324" i="6"/>
  <c r="I324" i="6" s="1"/>
  <c r="H323" i="6"/>
  <c r="I323" i="6" s="1"/>
  <c r="H322" i="6"/>
  <c r="I322" i="6" s="1"/>
  <c r="I321" i="6"/>
  <c r="I320" i="6"/>
  <c r="H319" i="6"/>
  <c r="I319" i="6" s="1"/>
  <c r="I318" i="6"/>
  <c r="H317" i="6"/>
  <c r="I317" i="6" s="1"/>
  <c r="H316" i="6"/>
  <c r="I316" i="6" s="1"/>
  <c r="H315" i="6"/>
  <c r="I315" i="6" s="1"/>
  <c r="H314" i="6"/>
  <c r="I314" i="6" s="1"/>
  <c r="H313" i="6"/>
  <c r="I313" i="6" s="1"/>
  <c r="H312" i="6"/>
  <c r="I312" i="6" s="1"/>
  <c r="H311" i="6"/>
  <c r="I311" i="6" s="1"/>
  <c r="H310" i="6"/>
  <c r="I310" i="6" s="1"/>
  <c r="H309" i="6"/>
  <c r="I309" i="6" s="1"/>
  <c r="I308" i="6"/>
  <c r="H307" i="6"/>
  <c r="I307" i="6" s="1"/>
  <c r="H306" i="6"/>
  <c r="I306" i="6" s="1"/>
  <c r="H305" i="6"/>
  <c r="I305" i="6" s="1"/>
  <c r="H304" i="6"/>
  <c r="I304" i="6" s="1"/>
  <c r="I303" i="6"/>
  <c r="I302" i="6"/>
  <c r="I301" i="6"/>
  <c r="H300" i="6"/>
  <c r="I300" i="6" s="1"/>
  <c r="H299" i="6"/>
  <c r="I299" i="6" s="1"/>
  <c r="H298" i="6"/>
  <c r="I298" i="6" s="1"/>
  <c r="H297" i="6"/>
  <c r="I297" i="6" s="1"/>
  <c r="H296" i="6"/>
  <c r="I296" i="6" s="1"/>
  <c r="H295" i="6"/>
  <c r="I295" i="6" s="1"/>
  <c r="H294" i="6"/>
  <c r="I294" i="6" s="1"/>
  <c r="I293" i="6"/>
  <c r="H292" i="6"/>
  <c r="I292" i="6" s="1"/>
  <c r="H291" i="6"/>
  <c r="I291" i="6" s="1"/>
  <c r="I290" i="6"/>
  <c r="I289" i="6"/>
  <c r="I288" i="6"/>
  <c r="I287" i="6"/>
  <c r="I286" i="6"/>
  <c r="H285" i="6"/>
  <c r="I285" i="6" s="1"/>
  <c r="H284" i="6"/>
  <c r="I284" i="6" s="1"/>
  <c r="I283" i="6"/>
  <c r="H282" i="6"/>
  <c r="I282" i="6" s="1"/>
  <c r="H281" i="6"/>
  <c r="I281" i="6" s="1"/>
  <c r="H280" i="6"/>
  <c r="I280" i="6" s="1"/>
  <c r="I279" i="6"/>
  <c r="I278" i="6"/>
  <c r="I277" i="6"/>
  <c r="I276" i="6"/>
  <c r="H275" i="6"/>
  <c r="I275" i="6" s="1"/>
  <c r="I274" i="6"/>
  <c r="H273" i="6"/>
  <c r="I273" i="6" s="1"/>
  <c r="I272" i="6"/>
  <c r="H271" i="6"/>
  <c r="I271" i="6" s="1"/>
  <c r="I270" i="6"/>
  <c r="H269" i="6"/>
  <c r="I269" i="6" s="1"/>
  <c r="H268" i="6"/>
  <c r="I268" i="6" s="1"/>
  <c r="H267" i="6"/>
  <c r="I267" i="6" s="1"/>
  <c r="H266" i="6"/>
  <c r="I266" i="6" s="1"/>
  <c r="H265" i="6"/>
  <c r="I265" i="6" s="1"/>
  <c r="I264" i="6"/>
  <c r="H263" i="6"/>
  <c r="I263" i="6" s="1"/>
  <c r="H262" i="6"/>
  <c r="I262" i="6" s="1"/>
  <c r="I261" i="6"/>
  <c r="H260" i="6"/>
  <c r="I260" i="6" s="1"/>
  <c r="I259" i="6"/>
  <c r="H258" i="6"/>
  <c r="I258" i="6" s="1"/>
  <c r="H257" i="6"/>
  <c r="I257" i="6" s="1"/>
  <c r="H256" i="6"/>
  <c r="I256" i="6" s="1"/>
  <c r="H255" i="6"/>
  <c r="I255" i="6" s="1"/>
  <c r="H254" i="6"/>
  <c r="I254" i="6" s="1"/>
  <c r="I253" i="6"/>
  <c r="I252" i="6"/>
  <c r="I251" i="6"/>
  <c r="H250" i="6"/>
  <c r="I250" i="6" s="1"/>
  <c r="H249" i="6"/>
  <c r="I249" i="6" s="1"/>
  <c r="I248" i="6"/>
  <c r="I247" i="6"/>
  <c r="I246" i="6"/>
  <c r="H245" i="6"/>
  <c r="I245" i="6" s="1"/>
  <c r="I244" i="6"/>
  <c r="I243" i="6"/>
  <c r="H242" i="6"/>
  <c r="I242" i="6" s="1"/>
  <c r="I241" i="6"/>
  <c r="I240" i="6"/>
  <c r="I239" i="6"/>
  <c r="I238" i="6"/>
  <c r="I237" i="6"/>
  <c r="H236" i="6"/>
  <c r="I236" i="6" s="1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H222" i="6"/>
  <c r="I222" i="6" s="1"/>
  <c r="H221" i="6"/>
  <c r="I221" i="6" s="1"/>
  <c r="I220" i="6"/>
  <c r="H219" i="6"/>
  <c r="I219" i="6" s="1"/>
  <c r="I218" i="6"/>
  <c r="H217" i="6"/>
  <c r="I217" i="6" s="1"/>
  <c r="I216" i="6"/>
  <c r="H215" i="6"/>
  <c r="I215" i="6" s="1"/>
  <c r="I214" i="6"/>
  <c r="H213" i="6"/>
  <c r="I213" i="6" s="1"/>
  <c r="H212" i="6"/>
  <c r="I212" i="6" s="1"/>
  <c r="I211" i="6"/>
  <c r="I210" i="6"/>
  <c r="H209" i="6"/>
  <c r="I209" i="6" s="1"/>
  <c r="I208" i="6"/>
  <c r="H207" i="6"/>
  <c r="I207" i="6" s="1"/>
  <c r="H206" i="6"/>
  <c r="I206" i="6" s="1"/>
  <c r="H205" i="6"/>
  <c r="I205" i="6" s="1"/>
  <c r="H204" i="6"/>
  <c r="I204" i="6" s="1"/>
  <c r="H203" i="6"/>
  <c r="I203" i="6" s="1"/>
  <c r="I202" i="6"/>
  <c r="I201" i="6"/>
  <c r="I200" i="6"/>
  <c r="H199" i="6"/>
  <c r="I199" i="6" s="1"/>
  <c r="I198" i="6"/>
  <c r="I197" i="6"/>
  <c r="I196" i="6"/>
  <c r="I195" i="6"/>
  <c r="I194" i="6"/>
  <c r="I193" i="6"/>
  <c r="I192" i="6"/>
  <c r="H191" i="6"/>
  <c r="I191" i="6" s="1"/>
  <c r="I190" i="6"/>
  <c r="H189" i="6"/>
  <c r="I189" i="6" s="1"/>
  <c r="I188" i="6"/>
  <c r="H187" i="6"/>
  <c r="I187" i="6" s="1"/>
  <c r="I186" i="6"/>
  <c r="I185" i="6"/>
  <c r="I184" i="6"/>
  <c r="H183" i="6"/>
  <c r="I183" i="6" s="1"/>
  <c r="I182" i="6"/>
  <c r="I181" i="6"/>
  <c r="I180" i="6"/>
  <c r="H179" i="6"/>
  <c r="I179" i="6" s="1"/>
  <c r="H178" i="6"/>
  <c r="I178" i="6" s="1"/>
  <c r="H177" i="6"/>
  <c r="I177" i="6" s="1"/>
  <c r="I176" i="6"/>
  <c r="I175" i="6"/>
  <c r="I174" i="6"/>
  <c r="H173" i="6"/>
  <c r="I173" i="6" s="1"/>
  <c r="H172" i="6"/>
  <c r="I172" i="6" s="1"/>
  <c r="H171" i="6"/>
  <c r="I171" i="6" s="1"/>
  <c r="H170" i="6"/>
  <c r="I170" i="6" s="1"/>
  <c r="H169" i="6"/>
  <c r="I169" i="6" s="1"/>
  <c r="I168" i="6"/>
  <c r="H167" i="6"/>
  <c r="I167" i="6" s="1"/>
  <c r="H166" i="6"/>
  <c r="I166" i="6" s="1"/>
  <c r="H165" i="6"/>
  <c r="I165" i="6" s="1"/>
  <c r="H164" i="6"/>
  <c r="I164" i="6" s="1"/>
  <c r="H163" i="6"/>
  <c r="I163" i="6" s="1"/>
  <c r="H162" i="6"/>
  <c r="I162" i="6" s="1"/>
  <c r="H161" i="6"/>
  <c r="I161" i="6" s="1"/>
  <c r="H160" i="6"/>
  <c r="I160" i="6" s="1"/>
  <c r="I159" i="6"/>
  <c r="H158" i="6"/>
  <c r="I158" i="6" s="1"/>
  <c r="H157" i="6"/>
  <c r="I157" i="6" s="1"/>
  <c r="I156" i="6"/>
  <c r="H155" i="6"/>
  <c r="I155" i="6" s="1"/>
  <c r="H154" i="6"/>
  <c r="I154" i="6" s="1"/>
  <c r="H153" i="6"/>
  <c r="I153" i="6" s="1"/>
  <c r="I152" i="6"/>
  <c r="I151" i="6"/>
  <c r="I150" i="6"/>
  <c r="H149" i="6"/>
  <c r="I149" i="6" s="1"/>
  <c r="H148" i="6"/>
  <c r="I148" i="6" s="1"/>
  <c r="H147" i="6"/>
  <c r="I147" i="6" s="1"/>
  <c r="H146" i="6"/>
  <c r="I146" i="6" s="1"/>
  <c r="H145" i="6"/>
  <c r="I145" i="6" s="1"/>
  <c r="H144" i="6"/>
  <c r="I144" i="6" s="1"/>
  <c r="H143" i="6"/>
  <c r="I143" i="6" s="1"/>
  <c r="I142" i="6"/>
  <c r="I141" i="6"/>
  <c r="I140" i="6"/>
  <c r="I139" i="6"/>
  <c r="I138" i="6"/>
  <c r="I137" i="6"/>
  <c r="I136" i="6"/>
  <c r="I135" i="6"/>
  <c r="I134" i="6"/>
  <c r="I133" i="6"/>
  <c r="I132" i="6"/>
  <c r="H131" i="6"/>
  <c r="I131" i="6" s="1"/>
  <c r="I130" i="6"/>
  <c r="I129" i="6"/>
  <c r="H128" i="6"/>
  <c r="I128" i="6" s="1"/>
  <c r="H127" i="6"/>
  <c r="I127" i="6" s="1"/>
  <c r="H126" i="6"/>
  <c r="I126" i="6" s="1"/>
  <c r="H125" i="6"/>
  <c r="I125" i="6" s="1"/>
  <c r="H124" i="6"/>
  <c r="I124" i="6" s="1"/>
  <c r="I123" i="6"/>
  <c r="H122" i="6"/>
  <c r="I122" i="6" s="1"/>
  <c r="H121" i="6"/>
  <c r="I121" i="6" s="1"/>
  <c r="H120" i="6"/>
  <c r="I120" i="6" s="1"/>
  <c r="H119" i="6"/>
  <c r="I119" i="6" s="1"/>
  <c r="H118" i="6"/>
  <c r="I118" i="6" s="1"/>
  <c r="H117" i="6"/>
  <c r="I117" i="6" s="1"/>
  <c r="H116" i="6"/>
  <c r="I116" i="6" s="1"/>
  <c r="H115" i="6"/>
  <c r="I115" i="6" s="1"/>
  <c r="H114" i="6"/>
  <c r="I114" i="6" s="1"/>
  <c r="I113" i="6"/>
  <c r="H112" i="6"/>
  <c r="I112" i="6" s="1"/>
  <c r="I111" i="6"/>
  <c r="I110" i="6"/>
  <c r="H109" i="6"/>
  <c r="I109" i="6" s="1"/>
  <c r="I108" i="6"/>
  <c r="H107" i="6"/>
  <c r="I107" i="6" s="1"/>
  <c r="I106" i="6"/>
  <c r="I105" i="6"/>
  <c r="I104" i="6"/>
  <c r="I103" i="6"/>
  <c r="I102" i="6"/>
  <c r="I101" i="6"/>
  <c r="I100" i="6"/>
  <c r="H99" i="6"/>
  <c r="I99" i="6" s="1"/>
  <c r="H98" i="6"/>
  <c r="I98" i="6" s="1"/>
  <c r="H97" i="6"/>
  <c r="I97" i="6" s="1"/>
  <c r="H96" i="6"/>
  <c r="I96" i="6" s="1"/>
  <c r="I95" i="6"/>
  <c r="H94" i="6"/>
  <c r="I94" i="6" s="1"/>
  <c r="I93" i="6"/>
  <c r="H92" i="6"/>
  <c r="I92" i="6" s="1"/>
  <c r="H91" i="6"/>
  <c r="I91" i="6" s="1"/>
  <c r="H90" i="6"/>
  <c r="I90" i="6" s="1"/>
  <c r="I89" i="6"/>
  <c r="I88" i="6"/>
  <c r="H87" i="6"/>
  <c r="I87" i="6" s="1"/>
  <c r="H86" i="6"/>
  <c r="I86" i="6" s="1"/>
  <c r="H85" i="6"/>
  <c r="I85" i="6" s="1"/>
  <c r="H84" i="6"/>
  <c r="I84" i="6" s="1"/>
  <c r="H83" i="6"/>
  <c r="I83" i="6" s="1"/>
  <c r="H82" i="6"/>
  <c r="I82" i="6" s="1"/>
  <c r="H81" i="6"/>
  <c r="I81" i="6" s="1"/>
  <c r="I80" i="6"/>
  <c r="I79" i="6"/>
  <c r="H78" i="6"/>
  <c r="I78" i="6" s="1"/>
  <c r="H77" i="6"/>
  <c r="I77" i="6" s="1"/>
  <c r="H76" i="6"/>
  <c r="I76" i="6" s="1"/>
  <c r="H75" i="6"/>
  <c r="I75" i="6" s="1"/>
  <c r="I74" i="6"/>
  <c r="H73" i="6"/>
  <c r="I73" i="6" s="1"/>
  <c r="I72" i="6"/>
  <c r="I71" i="6"/>
  <c r="H70" i="6"/>
  <c r="I70" i="6" s="1"/>
  <c r="I69" i="6"/>
  <c r="I68" i="6"/>
  <c r="I67" i="6"/>
  <c r="I66" i="6"/>
  <c r="H65" i="6"/>
  <c r="I65" i="6" s="1"/>
  <c r="H64" i="6"/>
  <c r="I64" i="6" s="1"/>
  <c r="H63" i="6"/>
  <c r="I63" i="6" s="1"/>
  <c r="H62" i="6"/>
  <c r="I62" i="6" s="1"/>
  <c r="H61" i="6"/>
  <c r="I61" i="6" s="1"/>
  <c r="H60" i="6"/>
  <c r="I60" i="6" s="1"/>
  <c r="I59" i="6"/>
  <c r="H58" i="6"/>
  <c r="I58" i="6" s="1"/>
  <c r="H57" i="6"/>
  <c r="I57" i="6" s="1"/>
  <c r="I56" i="6"/>
  <c r="I55" i="6"/>
  <c r="H54" i="6"/>
  <c r="I54" i="6" s="1"/>
  <c r="H53" i="6"/>
  <c r="I53" i="6" s="1"/>
  <c r="H52" i="6"/>
  <c r="I52" i="6" s="1"/>
  <c r="I51" i="6"/>
  <c r="I50" i="6"/>
  <c r="H49" i="6"/>
  <c r="I49" i="6" s="1"/>
  <c r="I48" i="6"/>
  <c r="I47" i="6"/>
  <c r="I46" i="6"/>
  <c r="I45" i="6"/>
  <c r="H44" i="6"/>
  <c r="I44" i="6" s="1"/>
  <c r="I43" i="6"/>
  <c r="I42" i="6"/>
  <c r="I41" i="6"/>
  <c r="I40" i="6"/>
  <c r="I39" i="6"/>
  <c r="I38" i="6"/>
  <c r="I37" i="6"/>
  <c r="I36" i="6"/>
  <c r="H35" i="6"/>
  <c r="I35" i="6" s="1"/>
  <c r="I34" i="6"/>
  <c r="I33" i="6"/>
  <c r="H32" i="6"/>
  <c r="I32" i="6" s="1"/>
  <c r="H31" i="6"/>
  <c r="I31" i="6" s="1"/>
  <c r="H30" i="6"/>
  <c r="I30" i="6" s="1"/>
  <c r="I29" i="6"/>
  <c r="I28" i="6"/>
  <c r="I27" i="6"/>
  <c r="I26" i="6"/>
  <c r="I25" i="6"/>
  <c r="I24" i="6"/>
  <c r="I23" i="6"/>
  <c r="I22" i="6"/>
  <c r="H21" i="6"/>
  <c r="I21" i="6" s="1"/>
  <c r="H20" i="6"/>
  <c r="I20" i="6" s="1"/>
  <c r="I19" i="6"/>
  <c r="H18" i="6"/>
  <c r="I18" i="6" s="1"/>
  <c r="I17" i="6"/>
  <c r="H16" i="6"/>
  <c r="I16" i="6" s="1"/>
  <c r="I15" i="6"/>
  <c r="H14" i="6"/>
  <c r="I14" i="6" s="1"/>
  <c r="H13" i="6"/>
  <c r="I13" i="6" s="1"/>
  <c r="I12" i="6"/>
  <c r="H11" i="6"/>
  <c r="I11" i="6" s="1"/>
  <c r="I10" i="6"/>
  <c r="H9" i="6"/>
  <c r="I9" i="6" s="1"/>
  <c r="H8" i="6"/>
  <c r="I8" i="6" s="1"/>
  <c r="H7" i="6"/>
  <c r="I7" i="6" s="1"/>
  <c r="H6" i="6"/>
  <c r="I6" i="6" s="1"/>
  <c r="H5" i="6"/>
  <c r="B5" i="6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B210" i="6" s="1"/>
  <c r="B211" i="6" s="1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B243" i="6" s="1"/>
  <c r="B244" i="6" s="1"/>
  <c r="B245" i="6" s="1"/>
  <c r="B246" i="6" s="1"/>
  <c r="B247" i="6" s="1"/>
  <c r="B248" i="6" s="1"/>
  <c r="B249" i="6" s="1"/>
  <c r="B250" i="6" s="1"/>
  <c r="B251" i="6" s="1"/>
  <c r="B252" i="6" s="1"/>
  <c r="B253" i="6" s="1"/>
  <c r="B254" i="6" s="1"/>
  <c r="B255" i="6" s="1"/>
  <c r="B256" i="6" s="1"/>
  <c r="B257" i="6" s="1"/>
  <c r="B258" i="6" s="1"/>
  <c r="B259" i="6" s="1"/>
  <c r="B260" i="6" s="1"/>
  <c r="B261" i="6" s="1"/>
  <c r="B262" i="6" s="1"/>
  <c r="B263" i="6" s="1"/>
  <c r="B264" i="6" s="1"/>
  <c r="B265" i="6" s="1"/>
  <c r="B266" i="6" s="1"/>
  <c r="B267" i="6" s="1"/>
  <c r="B268" i="6" s="1"/>
  <c r="B269" i="6" s="1"/>
  <c r="B270" i="6" s="1"/>
  <c r="B271" i="6" s="1"/>
  <c r="B272" i="6" s="1"/>
  <c r="B273" i="6" s="1"/>
  <c r="B274" i="6" s="1"/>
  <c r="B275" i="6" s="1"/>
  <c r="B276" i="6" s="1"/>
  <c r="B277" i="6" s="1"/>
  <c r="B278" i="6" s="1"/>
  <c r="B279" i="6" s="1"/>
  <c r="B280" i="6" s="1"/>
  <c r="B281" i="6" s="1"/>
  <c r="B282" i="6" s="1"/>
  <c r="B283" i="6" s="1"/>
  <c r="B284" i="6" s="1"/>
  <c r="B285" i="6" s="1"/>
  <c r="B286" i="6" s="1"/>
  <c r="B287" i="6" s="1"/>
  <c r="B288" i="6" s="1"/>
  <c r="B289" i="6" s="1"/>
  <c r="B290" i="6" s="1"/>
  <c r="B291" i="6" s="1"/>
  <c r="B292" i="6" s="1"/>
  <c r="B293" i="6" s="1"/>
  <c r="B294" i="6" s="1"/>
  <c r="B295" i="6" s="1"/>
  <c r="B296" i="6" s="1"/>
  <c r="B297" i="6" s="1"/>
  <c r="B298" i="6" s="1"/>
  <c r="B299" i="6" s="1"/>
  <c r="B300" i="6" s="1"/>
  <c r="B301" i="6" s="1"/>
  <c r="B302" i="6" s="1"/>
  <c r="B303" i="6" s="1"/>
  <c r="B304" i="6" s="1"/>
  <c r="B305" i="6" s="1"/>
  <c r="B306" i="6" s="1"/>
  <c r="B307" i="6" s="1"/>
  <c r="B308" i="6" s="1"/>
  <c r="B309" i="6" s="1"/>
  <c r="B310" i="6" s="1"/>
  <c r="B311" i="6" s="1"/>
  <c r="B312" i="6" s="1"/>
  <c r="B313" i="6" s="1"/>
  <c r="B314" i="6" s="1"/>
  <c r="B315" i="6" s="1"/>
  <c r="B316" i="6" s="1"/>
  <c r="B317" i="6" s="1"/>
  <c r="B318" i="6" s="1"/>
  <c r="B319" i="6" s="1"/>
  <c r="B320" i="6" s="1"/>
  <c r="B321" i="6" s="1"/>
  <c r="B322" i="6" s="1"/>
  <c r="B323" i="6" s="1"/>
  <c r="B324" i="6" s="1"/>
  <c r="B325" i="6" s="1"/>
  <c r="B326" i="6" s="1"/>
  <c r="B327" i="6" s="1"/>
  <c r="B328" i="6" s="1"/>
  <c r="B329" i="6" s="1"/>
  <c r="B330" i="6" s="1"/>
  <c r="B331" i="6" s="1"/>
  <c r="B332" i="6" s="1"/>
  <c r="B333" i="6" s="1"/>
  <c r="B334" i="6" s="1"/>
  <c r="B335" i="6" s="1"/>
  <c r="B336" i="6" s="1"/>
  <c r="B337" i="6" s="1"/>
  <c r="B338" i="6" s="1"/>
  <c r="B339" i="6" s="1"/>
  <c r="B340" i="6" s="1"/>
  <c r="B341" i="6" s="1"/>
  <c r="B342" i="6" s="1"/>
  <c r="B343" i="6" s="1"/>
  <c r="B344" i="6" s="1"/>
  <c r="B345" i="6" s="1"/>
  <c r="B346" i="6" s="1"/>
  <c r="B347" i="6" s="1"/>
  <c r="B348" i="6" s="1"/>
  <c r="B349" i="6" s="1"/>
  <c r="B350" i="6" s="1"/>
  <c r="B351" i="6" s="1"/>
  <c r="B352" i="6" s="1"/>
  <c r="B353" i="6" s="1"/>
  <c r="B354" i="6" s="1"/>
  <c r="B355" i="6" s="1"/>
  <c r="B356" i="6" s="1"/>
  <c r="B357" i="6" s="1"/>
  <c r="B358" i="6" s="1"/>
  <c r="B359" i="6" s="1"/>
  <c r="B360" i="6" s="1"/>
  <c r="B361" i="6" s="1"/>
  <c r="B362" i="6" s="1"/>
  <c r="B363" i="6" s="1"/>
  <c r="B364" i="6" s="1"/>
  <c r="B365" i="6" s="1"/>
  <c r="B366" i="6" s="1"/>
  <c r="B367" i="6" s="1"/>
  <c r="B368" i="6" s="1"/>
  <c r="B369" i="6" s="1"/>
  <c r="B370" i="6" s="1"/>
  <c r="B371" i="6" s="1"/>
  <c r="B372" i="6" s="1"/>
  <c r="B373" i="6" s="1"/>
  <c r="B374" i="6" s="1"/>
  <c r="B375" i="6" s="1"/>
  <c r="B376" i="6" s="1"/>
  <c r="B377" i="6" s="1"/>
  <c r="B378" i="6" s="1"/>
  <c r="B379" i="6" s="1"/>
  <c r="B380" i="6" s="1"/>
  <c r="B381" i="6" s="1"/>
  <c r="B382" i="6" s="1"/>
  <c r="B383" i="6" s="1"/>
  <c r="B384" i="6" s="1"/>
  <c r="B385" i="6" s="1"/>
  <c r="B386" i="6" s="1"/>
  <c r="B387" i="6" s="1"/>
  <c r="B388" i="6" s="1"/>
  <c r="B389" i="6" s="1"/>
  <c r="B390" i="6" s="1"/>
  <c r="B391" i="6" s="1"/>
  <c r="B392" i="6" s="1"/>
  <c r="B393" i="6" s="1"/>
  <c r="B394" i="6" s="1"/>
  <c r="B395" i="6" s="1"/>
  <c r="B396" i="6" s="1"/>
  <c r="B397" i="6" s="1"/>
  <c r="B398" i="6" s="1"/>
  <c r="B399" i="6" s="1"/>
  <c r="B400" i="6" s="1"/>
  <c r="B401" i="6" s="1"/>
  <c r="B402" i="6" s="1"/>
  <c r="B403" i="6" s="1"/>
  <c r="B404" i="6" s="1"/>
  <c r="B405" i="6" s="1"/>
  <c r="B406" i="6" s="1"/>
  <c r="B407" i="6" s="1"/>
  <c r="B408" i="6" s="1"/>
  <c r="B409" i="6" s="1"/>
  <c r="B410" i="6" s="1"/>
  <c r="B411" i="6" s="1"/>
  <c r="B412" i="6" s="1"/>
  <c r="B413" i="6" s="1"/>
  <c r="B414" i="6" s="1"/>
  <c r="B415" i="6" s="1"/>
  <c r="B416" i="6" s="1"/>
  <c r="B417" i="6" s="1"/>
  <c r="B418" i="6" s="1"/>
  <c r="B419" i="6" s="1"/>
  <c r="B420" i="6" s="1"/>
  <c r="B421" i="6" s="1"/>
  <c r="B422" i="6" s="1"/>
  <c r="B423" i="6" s="1"/>
  <c r="B424" i="6" s="1"/>
  <c r="B425" i="6" s="1"/>
  <c r="B426" i="6" s="1"/>
  <c r="B427" i="6" s="1"/>
  <c r="B428" i="6" s="1"/>
  <c r="B429" i="6" s="1"/>
  <c r="B430" i="6" s="1"/>
  <c r="B431" i="6" s="1"/>
  <c r="B432" i="6" s="1"/>
  <c r="B433" i="6" s="1"/>
  <c r="B434" i="6" s="1"/>
  <c r="B435" i="6" s="1"/>
  <c r="B436" i="6" s="1"/>
  <c r="B437" i="6" s="1"/>
  <c r="B438" i="6" s="1"/>
  <c r="B439" i="6" s="1"/>
  <c r="B440" i="6" s="1"/>
  <c r="B441" i="6" s="1"/>
  <c r="B442" i="6" s="1"/>
  <c r="B443" i="6" s="1"/>
  <c r="B444" i="6" s="1"/>
  <c r="B445" i="6" s="1"/>
  <c r="B446" i="6" s="1"/>
  <c r="B447" i="6" s="1"/>
  <c r="B448" i="6" s="1"/>
  <c r="B449" i="6" s="1"/>
  <c r="B450" i="6" s="1"/>
  <c r="B451" i="6" s="1"/>
  <c r="B452" i="6" s="1"/>
  <c r="B453" i="6" s="1"/>
  <c r="B454" i="6" s="1"/>
  <c r="B455" i="6" s="1"/>
  <c r="B456" i="6" s="1"/>
  <c r="B457" i="6" s="1"/>
  <c r="B458" i="6" s="1"/>
  <c r="B459" i="6" s="1"/>
  <c r="B460" i="6" s="1"/>
  <c r="B461" i="6" s="1"/>
  <c r="B462" i="6" s="1"/>
  <c r="B463" i="6" s="1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B545" i="6" s="1"/>
  <c r="B546" i="6" s="1"/>
  <c r="B547" i="6" s="1"/>
  <c r="B548" i="6" s="1"/>
  <c r="B549" i="6" s="1"/>
  <c r="B550" i="6" s="1"/>
  <c r="B551" i="6" s="1"/>
  <c r="B552" i="6" s="1"/>
  <c r="B553" i="6" s="1"/>
  <c r="B554" i="6" s="1"/>
  <c r="B555" i="6" s="1"/>
  <c r="B556" i="6" s="1"/>
  <c r="B557" i="6" s="1"/>
  <c r="B558" i="6" s="1"/>
  <c r="B559" i="6" s="1"/>
  <c r="B560" i="6" s="1"/>
  <c r="B561" i="6" s="1"/>
  <c r="B562" i="6" s="1"/>
  <c r="B563" i="6" s="1"/>
  <c r="B564" i="6" s="1"/>
  <c r="B565" i="6" s="1"/>
  <c r="B566" i="6" s="1"/>
  <c r="B567" i="6" s="1"/>
  <c r="B568" i="6" s="1"/>
  <c r="B569" i="6" s="1"/>
  <c r="B570" i="6" s="1"/>
  <c r="B571" i="6" s="1"/>
  <c r="B572" i="6" s="1"/>
  <c r="B573" i="6" s="1"/>
  <c r="B574" i="6" s="1"/>
  <c r="B575" i="6" s="1"/>
  <c r="B576" i="6" s="1"/>
  <c r="B577" i="6" s="1"/>
  <c r="B578" i="6" s="1"/>
  <c r="B579" i="6" s="1"/>
  <c r="B580" i="6" s="1"/>
  <c r="B581" i="6" s="1"/>
  <c r="B582" i="6" s="1"/>
  <c r="B583" i="6" s="1"/>
  <c r="B584" i="6" s="1"/>
  <c r="B585" i="6" s="1"/>
  <c r="B586" i="6" s="1"/>
  <c r="B587" i="6" s="1"/>
  <c r="B588" i="6" s="1"/>
  <c r="B589" i="6" s="1"/>
  <c r="B590" i="6" s="1"/>
  <c r="B591" i="6" s="1"/>
  <c r="B592" i="6" s="1"/>
  <c r="B593" i="6" s="1"/>
  <c r="B594" i="6" s="1"/>
  <c r="B595" i="6" s="1"/>
  <c r="B596" i="6" s="1"/>
  <c r="B597" i="6" s="1"/>
  <c r="B598" i="6" s="1"/>
  <c r="B599" i="6" s="1"/>
  <c r="B600" i="6" s="1"/>
  <c r="B601" i="6" s="1"/>
  <c r="B602" i="6" s="1"/>
  <c r="B603" i="6" s="1"/>
  <c r="B604" i="6" s="1"/>
  <c r="B605" i="6" s="1"/>
  <c r="B606" i="6" s="1"/>
  <c r="B607" i="6" s="1"/>
  <c r="B608" i="6" s="1"/>
  <c r="B609" i="6" s="1"/>
  <c r="B610" i="6" s="1"/>
  <c r="B611" i="6" s="1"/>
  <c r="B612" i="6" s="1"/>
  <c r="B613" i="6" s="1"/>
  <c r="B614" i="6" s="1"/>
  <c r="B615" i="6" s="1"/>
  <c r="B616" i="6" s="1"/>
  <c r="B617" i="6" s="1"/>
  <c r="B618" i="6" s="1"/>
  <c r="B619" i="6" s="1"/>
  <c r="B620" i="6" s="1"/>
  <c r="B621" i="6" s="1"/>
  <c r="B622" i="6" s="1"/>
  <c r="B623" i="6" s="1"/>
  <c r="B624" i="6" s="1"/>
  <c r="B625" i="6" s="1"/>
  <c r="B626" i="6" s="1"/>
  <c r="B627" i="6" s="1"/>
  <c r="B628" i="6" s="1"/>
  <c r="B629" i="6" s="1"/>
  <c r="B630" i="6" s="1"/>
  <c r="B631" i="6" s="1"/>
  <c r="B632" i="6" s="1"/>
  <c r="B633" i="6" s="1"/>
  <c r="B634" i="6" s="1"/>
  <c r="B635" i="6" s="1"/>
  <c r="B636" i="6" s="1"/>
  <c r="B637" i="6" s="1"/>
  <c r="B638" i="6" s="1"/>
  <c r="B639" i="6" s="1"/>
  <c r="B640" i="6" s="1"/>
  <c r="B641" i="6" s="1"/>
  <c r="B642" i="6" s="1"/>
  <c r="B643" i="6" s="1"/>
  <c r="B644" i="6" s="1"/>
  <c r="B645" i="6" s="1"/>
  <c r="B646" i="6" s="1"/>
  <c r="B647" i="6" s="1"/>
  <c r="B648" i="6" s="1"/>
  <c r="B649" i="6" s="1"/>
  <c r="B650" i="6" s="1"/>
  <c r="B651" i="6" s="1"/>
  <c r="B652" i="6" s="1"/>
  <c r="B653" i="6" s="1"/>
  <c r="B654" i="6" s="1"/>
  <c r="B655" i="6" s="1"/>
  <c r="B656" i="6" s="1"/>
  <c r="B657" i="6" s="1"/>
  <c r="B658" i="6" s="1"/>
  <c r="B659" i="6" s="1"/>
  <c r="B660" i="6" s="1"/>
  <c r="B661" i="6" s="1"/>
  <c r="B662" i="6" s="1"/>
  <c r="B663" i="6" s="1"/>
  <c r="B664" i="6" s="1"/>
  <c r="B665" i="6" s="1"/>
  <c r="B666" i="6" s="1"/>
  <c r="B667" i="6" s="1"/>
  <c r="B668" i="6" s="1"/>
  <c r="B669" i="6" s="1"/>
  <c r="B670" i="6" s="1"/>
  <c r="B671" i="6" s="1"/>
  <c r="B672" i="6" s="1"/>
  <c r="B673" i="6" s="1"/>
  <c r="B674" i="6" s="1"/>
  <c r="B675" i="6" s="1"/>
  <c r="B676" i="6" s="1"/>
  <c r="B677" i="6" s="1"/>
  <c r="B678" i="6" s="1"/>
  <c r="B679" i="6" s="1"/>
  <c r="B680" i="6" s="1"/>
  <c r="B681" i="6" s="1"/>
  <c r="B682" i="6" s="1"/>
  <c r="B683" i="6" s="1"/>
  <c r="B684" i="6" s="1"/>
  <c r="B685" i="6" s="1"/>
  <c r="B686" i="6" s="1"/>
  <c r="B687" i="6" s="1"/>
  <c r="B688" i="6" s="1"/>
  <c r="B689" i="6" s="1"/>
  <c r="B690" i="6" s="1"/>
  <c r="B691" i="6" s="1"/>
  <c r="B692" i="6" s="1"/>
  <c r="B693" i="6" s="1"/>
  <c r="B694" i="6" s="1"/>
  <c r="B695" i="6" s="1"/>
  <c r="B696" i="6" s="1"/>
  <c r="B697" i="6" s="1"/>
  <c r="B698" i="6" s="1"/>
  <c r="B699" i="6" s="1"/>
  <c r="B700" i="6" s="1"/>
  <c r="B701" i="6" s="1"/>
  <c r="B702" i="6" s="1"/>
  <c r="B703" i="6" s="1"/>
  <c r="B704" i="6" s="1"/>
  <c r="B705" i="6" s="1"/>
  <c r="B706" i="6" s="1"/>
  <c r="B707" i="6" s="1"/>
  <c r="B708" i="6" s="1"/>
  <c r="B709" i="6" s="1"/>
  <c r="B710" i="6" s="1"/>
  <c r="B711" i="6" s="1"/>
  <c r="B712" i="6" s="1"/>
  <c r="B713" i="6" s="1"/>
  <c r="B714" i="6" s="1"/>
  <c r="B715" i="6" s="1"/>
  <c r="B716" i="6" s="1"/>
  <c r="B717" i="6" s="1"/>
  <c r="B718" i="6" s="1"/>
  <c r="B719" i="6" s="1"/>
  <c r="B720" i="6" s="1"/>
  <c r="B721" i="6" s="1"/>
  <c r="B722" i="6" s="1"/>
  <c r="B723" i="6" s="1"/>
  <c r="B724" i="6" s="1"/>
  <c r="B725" i="6" s="1"/>
  <c r="B726" i="6" s="1"/>
  <c r="B727" i="6" s="1"/>
  <c r="B728" i="6" s="1"/>
  <c r="B729" i="6" s="1"/>
  <c r="B730" i="6" s="1"/>
  <c r="B731" i="6" s="1"/>
  <c r="B732" i="6" s="1"/>
  <c r="B733" i="6" s="1"/>
  <c r="B734" i="6" s="1"/>
  <c r="B735" i="6" s="1"/>
  <c r="B736" i="6" s="1"/>
  <c r="B737" i="6" s="1"/>
  <c r="B738" i="6" s="1"/>
  <c r="B739" i="6" s="1"/>
  <c r="B740" i="6" s="1"/>
  <c r="B741" i="6" s="1"/>
  <c r="B742" i="6" s="1"/>
  <c r="B743" i="6" s="1"/>
  <c r="B744" i="6" s="1"/>
  <c r="B745" i="6" s="1"/>
  <c r="B746" i="6" s="1"/>
  <c r="B747" i="6" s="1"/>
  <c r="B748" i="6" s="1"/>
  <c r="B749" i="6" s="1"/>
  <c r="B750" i="6" s="1"/>
  <c r="B751" i="6" s="1"/>
  <c r="B752" i="6" s="1"/>
  <c r="B753" i="6" s="1"/>
  <c r="B754" i="6" s="1"/>
  <c r="B755" i="6" s="1"/>
  <c r="B756" i="6" s="1"/>
  <c r="B757" i="6" s="1"/>
  <c r="B758" i="6" s="1"/>
  <c r="B759" i="6" s="1"/>
  <c r="B760" i="6" s="1"/>
  <c r="B761" i="6" s="1"/>
  <c r="B762" i="6" s="1"/>
  <c r="B763" i="6" s="1"/>
  <c r="B764" i="6" s="1"/>
  <c r="B765" i="6" s="1"/>
  <c r="B766" i="6" s="1"/>
  <c r="B767" i="6" s="1"/>
  <c r="B768" i="6" s="1"/>
  <c r="B769" i="6" s="1"/>
  <c r="B770" i="6" s="1"/>
  <c r="B771" i="6" s="1"/>
  <c r="B772" i="6" s="1"/>
  <c r="B773" i="6" s="1"/>
  <c r="B774" i="6" s="1"/>
  <c r="B775" i="6" s="1"/>
  <c r="B776" i="6" s="1"/>
  <c r="B777" i="6" s="1"/>
  <c r="B778" i="6" s="1"/>
  <c r="B779" i="6" s="1"/>
  <c r="B780" i="6" s="1"/>
  <c r="B781" i="6" s="1"/>
  <c r="B782" i="6" s="1"/>
  <c r="B783" i="6" s="1"/>
  <c r="B784" i="6" s="1"/>
  <c r="B785" i="6" s="1"/>
  <c r="B786" i="6" s="1"/>
  <c r="B787" i="6" s="1"/>
  <c r="B788" i="6" s="1"/>
  <c r="B789" i="6" s="1"/>
  <c r="B790" i="6" s="1"/>
  <c r="B791" i="6" s="1"/>
  <c r="B792" i="6" s="1"/>
  <c r="B793" i="6" s="1"/>
  <c r="B794" i="6" s="1"/>
  <c r="B795" i="6" s="1"/>
  <c r="B796" i="6" s="1"/>
  <c r="B797" i="6" s="1"/>
  <c r="B798" i="6" s="1"/>
  <c r="B799" i="6" s="1"/>
  <c r="B800" i="6" s="1"/>
  <c r="B801" i="6" s="1"/>
  <c r="B802" i="6" s="1"/>
  <c r="B803" i="6" s="1"/>
  <c r="B804" i="6" s="1"/>
  <c r="B805" i="6" s="1"/>
  <c r="B806" i="6" s="1"/>
  <c r="B807" i="6" s="1"/>
  <c r="B808" i="6" s="1"/>
  <c r="B809" i="6" s="1"/>
  <c r="B810" i="6" s="1"/>
  <c r="B811" i="6" s="1"/>
  <c r="B812" i="6" s="1"/>
  <c r="B813" i="6" s="1"/>
  <c r="B814" i="6" s="1"/>
  <c r="B815" i="6" s="1"/>
  <c r="B816" i="6" s="1"/>
  <c r="B817" i="6" s="1"/>
  <c r="B818" i="6" s="1"/>
  <c r="B819" i="6" s="1"/>
  <c r="B820" i="6" s="1"/>
  <c r="B821" i="6" s="1"/>
  <c r="B822" i="6" s="1"/>
  <c r="B823" i="6" s="1"/>
  <c r="B824" i="6" s="1"/>
  <c r="B825" i="6" s="1"/>
  <c r="B826" i="6" s="1"/>
  <c r="B827" i="6" s="1"/>
  <c r="B828" i="6" s="1"/>
  <c r="B829" i="6" s="1"/>
  <c r="B830" i="6" s="1"/>
  <c r="B831" i="6" s="1"/>
  <c r="B832" i="6" s="1"/>
  <c r="B833" i="6" s="1"/>
  <c r="B834" i="6" s="1"/>
  <c r="B835" i="6" s="1"/>
  <c r="B836" i="6" s="1"/>
  <c r="B837" i="6" s="1"/>
  <c r="B838" i="6" s="1"/>
  <c r="B839" i="6" s="1"/>
  <c r="B840" i="6" s="1"/>
  <c r="B841" i="6" s="1"/>
  <c r="B842" i="6" s="1"/>
  <c r="B843" i="6" s="1"/>
  <c r="B844" i="6" s="1"/>
  <c r="B845" i="6" s="1"/>
  <c r="B846" i="6" s="1"/>
  <c r="B847" i="6" s="1"/>
  <c r="B848" i="6" s="1"/>
  <c r="B849" i="6" s="1"/>
  <c r="B850" i="6" s="1"/>
  <c r="B851" i="6" s="1"/>
  <c r="B852" i="6" s="1"/>
  <c r="B853" i="6" s="1"/>
  <c r="B854" i="6" s="1"/>
  <c r="B855" i="6" s="1"/>
  <c r="B856" i="6" s="1"/>
  <c r="B857" i="6" s="1"/>
  <c r="B858" i="6" s="1"/>
  <c r="B859" i="6" s="1"/>
  <c r="B860" i="6" s="1"/>
  <c r="B861" i="6" s="1"/>
  <c r="B862" i="6" s="1"/>
  <c r="B863" i="6" s="1"/>
  <c r="B864" i="6" s="1"/>
  <c r="B865" i="6" s="1"/>
  <c r="B866" i="6" s="1"/>
  <c r="B867" i="6" s="1"/>
  <c r="B868" i="6" s="1"/>
  <c r="B869" i="6" s="1"/>
  <c r="B870" i="6" s="1"/>
  <c r="B871" i="6" s="1"/>
  <c r="B872" i="6" s="1"/>
  <c r="B873" i="6" s="1"/>
  <c r="B874" i="6" s="1"/>
  <c r="B875" i="6" s="1"/>
  <c r="B876" i="6" s="1"/>
  <c r="B877" i="6" s="1"/>
  <c r="B878" i="6" s="1"/>
  <c r="B879" i="6" s="1"/>
  <c r="B880" i="6" s="1"/>
  <c r="B881" i="6" s="1"/>
  <c r="B882" i="6" s="1"/>
  <c r="B883" i="6" s="1"/>
  <c r="B884" i="6" s="1"/>
  <c r="B885" i="6" s="1"/>
  <c r="B886" i="6" s="1"/>
  <c r="B887" i="6" s="1"/>
  <c r="B888" i="6" s="1"/>
  <c r="B889" i="6" s="1"/>
  <c r="B890" i="6" s="1"/>
  <c r="B891" i="6" s="1"/>
  <c r="B892" i="6" s="1"/>
  <c r="B893" i="6" s="1"/>
  <c r="B894" i="6" s="1"/>
  <c r="B895" i="6" s="1"/>
  <c r="B896" i="6" s="1"/>
  <c r="B897" i="6" s="1"/>
  <c r="B898" i="6" s="1"/>
  <c r="B899" i="6" s="1"/>
  <c r="B900" i="6" s="1"/>
  <c r="B901" i="6" s="1"/>
  <c r="B902" i="6" s="1"/>
  <c r="B903" i="6" s="1"/>
  <c r="B904" i="6" s="1"/>
  <c r="B905" i="6" s="1"/>
  <c r="B906" i="6" s="1"/>
  <c r="B907" i="6" s="1"/>
  <c r="B908" i="6" s="1"/>
  <c r="B909" i="6" s="1"/>
  <c r="B910" i="6" s="1"/>
  <c r="B911" i="6" s="1"/>
  <c r="B912" i="6" s="1"/>
  <c r="B913" i="6" s="1"/>
  <c r="B914" i="6" s="1"/>
  <c r="B915" i="6" s="1"/>
  <c r="B916" i="6" s="1"/>
  <c r="B917" i="6" s="1"/>
  <c r="B918" i="6" s="1"/>
  <c r="B919" i="6" s="1"/>
  <c r="B920" i="6" s="1"/>
  <c r="B921" i="6" s="1"/>
  <c r="B922" i="6" s="1"/>
  <c r="B923" i="6" s="1"/>
  <c r="B924" i="6" s="1"/>
  <c r="B925" i="6" s="1"/>
  <c r="B926" i="6" s="1"/>
  <c r="B927" i="6" s="1"/>
  <c r="B928" i="6" s="1"/>
  <c r="B929" i="6" s="1"/>
  <c r="B930" i="6" s="1"/>
  <c r="B931" i="6" s="1"/>
  <c r="B932" i="6" s="1"/>
  <c r="B933" i="6" s="1"/>
  <c r="B934" i="6" s="1"/>
  <c r="B935" i="6" s="1"/>
  <c r="B936" i="6" s="1"/>
  <c r="B937" i="6" s="1"/>
  <c r="B938" i="6" s="1"/>
  <c r="B939" i="6" s="1"/>
  <c r="B940" i="6" s="1"/>
  <c r="B941" i="6" s="1"/>
  <c r="B942" i="6" s="1"/>
  <c r="B943" i="6" s="1"/>
  <c r="B944" i="6" s="1"/>
  <c r="B945" i="6" s="1"/>
  <c r="B946" i="6" s="1"/>
  <c r="B947" i="6" s="1"/>
  <c r="B948" i="6" s="1"/>
  <c r="B949" i="6" s="1"/>
  <c r="B950" i="6" s="1"/>
  <c r="B951" i="6" s="1"/>
  <c r="B952" i="6" s="1"/>
  <c r="B953" i="6" s="1"/>
  <c r="B954" i="6" s="1"/>
  <c r="B955" i="6" s="1"/>
  <c r="B956" i="6" s="1"/>
  <c r="B957" i="6" s="1"/>
  <c r="B958" i="6" s="1"/>
  <c r="B959" i="6" s="1"/>
  <c r="B960" i="6" s="1"/>
  <c r="B961" i="6" s="1"/>
  <c r="B962" i="6" s="1"/>
  <c r="B963" i="6" s="1"/>
  <c r="B964" i="6" s="1"/>
  <c r="B965" i="6" s="1"/>
  <c r="B966" i="6" s="1"/>
  <c r="B967" i="6" s="1"/>
  <c r="B968" i="6" s="1"/>
  <c r="B969" i="6" s="1"/>
  <c r="B970" i="6" s="1"/>
  <c r="B971" i="6" s="1"/>
  <c r="B972" i="6" s="1"/>
  <c r="B973" i="6" s="1"/>
  <c r="B974" i="6" s="1"/>
  <c r="B975" i="6" s="1"/>
  <c r="B976" i="6" s="1"/>
  <c r="B977" i="6" s="1"/>
  <c r="B978" i="6" s="1"/>
  <c r="B979" i="6" s="1"/>
  <c r="B980" i="6" s="1"/>
  <c r="B981" i="6" s="1"/>
  <c r="B982" i="6" s="1"/>
  <c r="B983" i="6" s="1"/>
  <c r="B984" i="6" s="1"/>
  <c r="B985" i="6" s="1"/>
  <c r="B986" i="6" s="1"/>
  <c r="B987" i="6" s="1"/>
  <c r="B988" i="6" s="1"/>
  <c r="B989" i="6" s="1"/>
  <c r="B990" i="6" s="1"/>
  <c r="B991" i="6" s="1"/>
  <c r="B992" i="6" s="1"/>
  <c r="B993" i="6" s="1"/>
  <c r="B994" i="6" s="1"/>
  <c r="B995" i="6" s="1"/>
  <c r="B996" i="6" s="1"/>
  <c r="B997" i="6" s="1"/>
  <c r="B998" i="6" s="1"/>
  <c r="B999" i="6" s="1"/>
  <c r="B1000" i="6" s="1"/>
  <c r="B1001" i="6" s="1"/>
  <c r="B1002" i="6" s="1"/>
  <c r="B1003" i="6" s="1"/>
  <c r="B1004" i="6" s="1"/>
  <c r="B1005" i="6" s="1"/>
  <c r="B1006" i="6" s="1"/>
  <c r="B1007" i="6" s="1"/>
  <c r="B1008" i="6" s="1"/>
  <c r="B1009" i="6" s="1"/>
  <c r="B1010" i="6" s="1"/>
  <c r="B1011" i="6" s="1"/>
  <c r="B1012" i="6" s="1"/>
  <c r="B1013" i="6" s="1"/>
  <c r="B1014" i="6" s="1"/>
  <c r="B1015" i="6" s="1"/>
  <c r="B1016" i="6" s="1"/>
  <c r="B1017" i="6" s="1"/>
  <c r="B1018" i="6" s="1"/>
  <c r="B1019" i="6" s="1"/>
  <c r="B1020" i="6" s="1"/>
  <c r="B1021" i="6" s="1"/>
  <c r="B1022" i="6" s="1"/>
  <c r="B1023" i="6" s="1"/>
  <c r="B1024" i="6" s="1"/>
  <c r="B1025" i="6" s="1"/>
  <c r="B1026" i="6" s="1"/>
  <c r="B1027" i="6" s="1"/>
  <c r="B1028" i="6" s="1"/>
  <c r="B1029" i="6" s="1"/>
  <c r="B1030" i="6" s="1"/>
  <c r="B1031" i="6" s="1"/>
  <c r="B1032" i="6" s="1"/>
  <c r="B1033" i="6" s="1"/>
  <c r="B1034" i="6" s="1"/>
  <c r="B1035" i="6" s="1"/>
  <c r="B1036" i="6" s="1"/>
  <c r="B1037" i="6" s="1"/>
  <c r="B1038" i="6" s="1"/>
  <c r="B1039" i="6" s="1"/>
  <c r="B1040" i="6" s="1"/>
  <c r="B1041" i="6" s="1"/>
  <c r="B1042" i="6" s="1"/>
  <c r="B1043" i="6" s="1"/>
  <c r="B1044" i="6" s="1"/>
  <c r="B1045" i="6" s="1"/>
  <c r="B1046" i="6" s="1"/>
  <c r="B1047" i="6" s="1"/>
  <c r="B1048" i="6" s="1"/>
  <c r="B1049" i="6" s="1"/>
  <c r="B1050" i="6" s="1"/>
  <c r="B1051" i="6" s="1"/>
  <c r="B1052" i="6" s="1"/>
  <c r="B1053" i="6" s="1"/>
  <c r="B1054" i="6" s="1"/>
  <c r="B1055" i="6" s="1"/>
  <c r="B1056" i="6" s="1"/>
  <c r="B1057" i="6" s="1"/>
  <c r="B1058" i="6" s="1"/>
  <c r="B1059" i="6" s="1"/>
  <c r="B1060" i="6" s="1"/>
  <c r="B1061" i="6" s="1"/>
  <c r="B1062" i="6" s="1"/>
  <c r="B1063" i="6" s="1"/>
  <c r="B1064" i="6" s="1"/>
  <c r="B1065" i="6" s="1"/>
  <c r="B1066" i="6" s="1"/>
  <c r="B1067" i="6" s="1"/>
  <c r="B1068" i="6" s="1"/>
  <c r="B1069" i="6" s="1"/>
  <c r="B1070" i="6" s="1"/>
  <c r="B1071" i="6" s="1"/>
  <c r="B1072" i="6" s="1"/>
  <c r="B1073" i="6" s="1"/>
  <c r="B1074" i="6" s="1"/>
  <c r="B1075" i="6" s="1"/>
  <c r="B1076" i="6" s="1"/>
  <c r="B1077" i="6" s="1"/>
  <c r="B1078" i="6" s="1"/>
  <c r="B1079" i="6" s="1"/>
  <c r="B1080" i="6" s="1"/>
  <c r="B1081" i="6" s="1"/>
  <c r="B1082" i="6" s="1"/>
  <c r="B1083" i="6" s="1"/>
  <c r="B1084" i="6" s="1"/>
  <c r="B1085" i="6" s="1"/>
  <c r="B1086" i="6" s="1"/>
  <c r="B1087" i="6" s="1"/>
  <c r="B1088" i="6" s="1"/>
  <c r="B1089" i="6" s="1"/>
  <c r="B1090" i="6" s="1"/>
  <c r="B1091" i="6" s="1"/>
  <c r="B1092" i="6" s="1"/>
  <c r="B1093" i="6" s="1"/>
  <c r="B1094" i="6" s="1"/>
  <c r="B1095" i="6" s="1"/>
  <c r="B1096" i="6" s="1"/>
  <c r="B1097" i="6" s="1"/>
  <c r="B1098" i="6" s="1"/>
  <c r="B1099" i="6" s="1"/>
  <c r="B1100" i="6" s="1"/>
  <c r="B1101" i="6" s="1"/>
  <c r="B1102" i="6" s="1"/>
  <c r="B1103" i="6" s="1"/>
  <c r="B1104" i="6" s="1"/>
  <c r="B1105" i="6" s="1"/>
  <c r="B1106" i="6" s="1"/>
  <c r="B1107" i="6" s="1"/>
  <c r="B1108" i="6" s="1"/>
  <c r="B1109" i="6" s="1"/>
  <c r="B1110" i="6" s="1"/>
  <c r="B1111" i="6" s="1"/>
  <c r="B1112" i="6" s="1"/>
  <c r="B1113" i="6" s="1"/>
  <c r="B1114" i="6" s="1"/>
  <c r="B1115" i="6" s="1"/>
  <c r="B1116" i="6" s="1"/>
  <c r="B1117" i="6" s="1"/>
  <c r="B1118" i="6" s="1"/>
  <c r="B1119" i="6" s="1"/>
  <c r="B1120" i="6" s="1"/>
  <c r="B1121" i="6" s="1"/>
  <c r="B1122" i="6" s="1"/>
  <c r="B1123" i="6" s="1"/>
  <c r="B1124" i="6" s="1"/>
  <c r="B1125" i="6" s="1"/>
  <c r="B1126" i="6" s="1"/>
  <c r="B1127" i="6" s="1"/>
  <c r="B1128" i="6" s="1"/>
  <c r="B1129" i="6" s="1"/>
  <c r="B1130" i="6" s="1"/>
  <c r="B1131" i="6" s="1"/>
  <c r="B1132" i="6" s="1"/>
  <c r="B1133" i="6" s="1"/>
  <c r="B1134" i="6" s="1"/>
  <c r="B1135" i="6" s="1"/>
  <c r="B1136" i="6" s="1"/>
  <c r="B1137" i="6" s="1"/>
  <c r="B1138" i="6" s="1"/>
  <c r="B1139" i="6" s="1"/>
  <c r="B1140" i="6" s="1"/>
  <c r="B1141" i="6" s="1"/>
  <c r="B1142" i="6" s="1"/>
  <c r="B1143" i="6" s="1"/>
  <c r="B1144" i="6" s="1"/>
  <c r="B1145" i="6" s="1"/>
  <c r="B1146" i="6" s="1"/>
  <c r="B1147" i="6" s="1"/>
  <c r="B1148" i="6" s="1"/>
  <c r="B1149" i="6" s="1"/>
  <c r="B1150" i="6" s="1"/>
  <c r="B1151" i="6" s="1"/>
  <c r="B1152" i="6" s="1"/>
  <c r="B1153" i="6" s="1"/>
  <c r="B1154" i="6" s="1"/>
  <c r="B1155" i="6" s="1"/>
  <c r="B1156" i="6" s="1"/>
  <c r="B1157" i="6" s="1"/>
  <c r="B1158" i="6" s="1"/>
  <c r="B1159" i="6" s="1"/>
  <c r="B1160" i="6" s="1"/>
  <c r="B1161" i="6" s="1"/>
  <c r="B1162" i="6" s="1"/>
  <c r="B1163" i="6" s="1"/>
  <c r="B1164" i="6" s="1"/>
  <c r="B1165" i="6" s="1"/>
  <c r="B1166" i="6" s="1"/>
  <c r="B1167" i="6" s="1"/>
  <c r="B1168" i="6" s="1"/>
  <c r="B1169" i="6" s="1"/>
  <c r="B1170" i="6" s="1"/>
  <c r="B1171" i="6" s="1"/>
  <c r="B1172" i="6" s="1"/>
  <c r="B1173" i="6" s="1"/>
  <c r="B1174" i="6" s="1"/>
  <c r="B1175" i="6" s="1"/>
  <c r="B1176" i="6" s="1"/>
  <c r="B1177" i="6" s="1"/>
  <c r="B1178" i="6" s="1"/>
  <c r="B1179" i="6" s="1"/>
  <c r="B1180" i="6" s="1"/>
  <c r="B1181" i="6" s="1"/>
  <c r="B1182" i="6" s="1"/>
  <c r="B1183" i="6" s="1"/>
  <c r="B1184" i="6" s="1"/>
  <c r="B1185" i="6" s="1"/>
  <c r="B1186" i="6" s="1"/>
  <c r="B1187" i="6" s="1"/>
  <c r="B1188" i="6" s="1"/>
  <c r="B1189" i="6" s="1"/>
  <c r="B1190" i="6" s="1"/>
  <c r="B1191" i="6" s="1"/>
  <c r="B1192" i="6" s="1"/>
  <c r="B1193" i="6" s="1"/>
  <c r="B1194" i="6" s="1"/>
  <c r="B1195" i="6" s="1"/>
  <c r="B1196" i="6" s="1"/>
  <c r="B1197" i="6" s="1"/>
  <c r="B1198" i="6" s="1"/>
  <c r="B1199" i="6" s="1"/>
  <c r="B1200" i="6" s="1"/>
  <c r="B1201" i="6" s="1"/>
  <c r="B1202" i="6" s="1"/>
  <c r="B1203" i="6" s="1"/>
  <c r="B1204" i="6" s="1"/>
  <c r="B1205" i="6" s="1"/>
  <c r="B1206" i="6" s="1"/>
  <c r="B1207" i="6" s="1"/>
  <c r="B1208" i="6" s="1"/>
  <c r="B1209" i="6" s="1"/>
  <c r="B1210" i="6" s="1"/>
  <c r="B1211" i="6" s="1"/>
  <c r="B1212" i="6" s="1"/>
  <c r="B1213" i="6" s="1"/>
  <c r="B1214" i="6" s="1"/>
  <c r="B1215" i="6" s="1"/>
  <c r="B1216" i="6" s="1"/>
  <c r="B1217" i="6" s="1"/>
  <c r="B1218" i="6" s="1"/>
  <c r="B1219" i="6" s="1"/>
  <c r="B1220" i="6" s="1"/>
  <c r="B1221" i="6" s="1"/>
  <c r="B1222" i="6" s="1"/>
  <c r="B1223" i="6" s="1"/>
  <c r="B1224" i="6" s="1"/>
  <c r="B1225" i="6" s="1"/>
  <c r="B1226" i="6" s="1"/>
  <c r="B1227" i="6" s="1"/>
  <c r="B1228" i="6" s="1"/>
  <c r="B1229" i="6" s="1"/>
  <c r="B1230" i="6" s="1"/>
  <c r="B1231" i="6" s="1"/>
  <c r="B1232" i="6" s="1"/>
  <c r="B1233" i="6" s="1"/>
  <c r="B1234" i="6" s="1"/>
  <c r="B1235" i="6" s="1"/>
  <c r="B1236" i="6" s="1"/>
  <c r="B1237" i="6" s="1"/>
  <c r="B1238" i="6" s="1"/>
  <c r="B1239" i="6" s="1"/>
  <c r="B1240" i="6" s="1"/>
  <c r="B1241" i="6" s="1"/>
  <c r="B1242" i="6" s="1"/>
  <c r="B1243" i="6" s="1"/>
  <c r="B1244" i="6" s="1"/>
  <c r="B1245" i="6" s="1"/>
  <c r="B1246" i="6" s="1"/>
  <c r="B1247" i="6" s="1"/>
  <c r="B1248" i="6" s="1"/>
  <c r="B1249" i="6" s="1"/>
  <c r="B1250" i="6" s="1"/>
  <c r="B1251" i="6" s="1"/>
  <c r="B1252" i="6" s="1"/>
  <c r="B1253" i="6" s="1"/>
  <c r="B1254" i="6" s="1"/>
  <c r="B1255" i="6" s="1"/>
  <c r="B1256" i="6" s="1"/>
  <c r="B1257" i="6" s="1"/>
  <c r="B1258" i="6" s="1"/>
  <c r="B1259" i="6" s="1"/>
  <c r="B1260" i="6" s="1"/>
  <c r="B1261" i="6" s="1"/>
  <c r="B1262" i="6" s="1"/>
  <c r="B1263" i="6" s="1"/>
  <c r="B1264" i="6" s="1"/>
  <c r="B1265" i="6" s="1"/>
  <c r="B1266" i="6" s="1"/>
  <c r="B1267" i="6" s="1"/>
  <c r="B1268" i="6" s="1"/>
  <c r="B1269" i="6" s="1"/>
  <c r="B1270" i="6" s="1"/>
  <c r="B1271" i="6" s="1"/>
  <c r="B1272" i="6" s="1"/>
  <c r="B1273" i="6" s="1"/>
  <c r="B1274" i="6" s="1"/>
  <c r="B1275" i="6" s="1"/>
  <c r="B1276" i="6" s="1"/>
  <c r="B1277" i="6" s="1"/>
  <c r="B1278" i="6" s="1"/>
  <c r="B1279" i="6" s="1"/>
  <c r="B1280" i="6" s="1"/>
  <c r="B1281" i="6" s="1"/>
  <c r="B1282" i="6" s="1"/>
  <c r="B1283" i="6" s="1"/>
  <c r="B1284" i="6" s="1"/>
  <c r="B1285" i="6" s="1"/>
  <c r="B1286" i="6" s="1"/>
  <c r="B1287" i="6" s="1"/>
  <c r="B1288" i="6" s="1"/>
  <c r="B1289" i="6" s="1"/>
  <c r="B1290" i="6" s="1"/>
  <c r="B1291" i="6" s="1"/>
  <c r="B1292" i="6" s="1"/>
  <c r="B1293" i="6" s="1"/>
  <c r="B1294" i="6" s="1"/>
  <c r="B1295" i="6" s="1"/>
  <c r="B1296" i="6" s="1"/>
  <c r="B1297" i="6" s="1"/>
  <c r="B1298" i="6" s="1"/>
  <c r="B1299" i="6" s="1"/>
  <c r="B1300" i="6" s="1"/>
  <c r="B1301" i="6" s="1"/>
  <c r="B1302" i="6" s="1"/>
  <c r="B1303" i="6" s="1"/>
  <c r="B1304" i="6" s="1"/>
  <c r="B1305" i="6" s="1"/>
  <c r="B1306" i="6" s="1"/>
  <c r="B1307" i="6" s="1"/>
  <c r="B1308" i="6" s="1"/>
  <c r="B1309" i="6" s="1"/>
  <c r="B1310" i="6" s="1"/>
  <c r="B1311" i="6" s="1"/>
  <c r="B1312" i="6" s="1"/>
  <c r="B1313" i="6" s="1"/>
  <c r="B1314" i="6" s="1"/>
  <c r="B1315" i="6" s="1"/>
  <c r="B1316" i="6" s="1"/>
  <c r="B1317" i="6" s="1"/>
  <c r="B1318" i="6" s="1"/>
  <c r="B1319" i="6" s="1"/>
  <c r="B1320" i="6" s="1"/>
  <c r="B1321" i="6" s="1"/>
  <c r="B1322" i="6" s="1"/>
  <c r="B1323" i="6" s="1"/>
  <c r="B1324" i="6" s="1"/>
  <c r="B1325" i="6" s="1"/>
  <c r="B1326" i="6" s="1"/>
  <c r="B1327" i="6" s="1"/>
  <c r="B1328" i="6" s="1"/>
  <c r="B1329" i="6" s="1"/>
  <c r="B1330" i="6" s="1"/>
  <c r="B1331" i="6" s="1"/>
  <c r="B1332" i="6" s="1"/>
  <c r="B1333" i="6" s="1"/>
  <c r="B1334" i="6" s="1"/>
  <c r="B1335" i="6" s="1"/>
  <c r="B1336" i="6" s="1"/>
  <c r="B1337" i="6" s="1"/>
  <c r="B1338" i="6" s="1"/>
  <c r="B1339" i="6" s="1"/>
  <c r="B1340" i="6" s="1"/>
  <c r="B1341" i="6" s="1"/>
  <c r="B1342" i="6" s="1"/>
  <c r="B1343" i="6" s="1"/>
  <c r="B1344" i="6" s="1"/>
  <c r="B1345" i="6" s="1"/>
  <c r="B1346" i="6" s="1"/>
  <c r="B1347" i="6" s="1"/>
  <c r="B1348" i="6" s="1"/>
  <c r="B1349" i="6" s="1"/>
  <c r="B1350" i="6" s="1"/>
  <c r="B1351" i="6" s="1"/>
  <c r="B1352" i="6" s="1"/>
  <c r="B1353" i="6" s="1"/>
  <c r="B1354" i="6" s="1"/>
  <c r="B1355" i="6" s="1"/>
  <c r="B1356" i="6" s="1"/>
  <c r="B1357" i="6" s="1"/>
  <c r="B1358" i="6" s="1"/>
  <c r="B1359" i="6" s="1"/>
  <c r="B1360" i="6" s="1"/>
  <c r="B1361" i="6" s="1"/>
  <c r="B1362" i="6" s="1"/>
  <c r="B1363" i="6" s="1"/>
  <c r="B1364" i="6" s="1"/>
  <c r="B1365" i="6" s="1"/>
  <c r="B1366" i="6" s="1"/>
  <c r="B1367" i="6" s="1"/>
  <c r="B1368" i="6" s="1"/>
  <c r="B1369" i="6" s="1"/>
  <c r="B1370" i="6" s="1"/>
  <c r="B1371" i="6" s="1"/>
  <c r="B1372" i="6" s="1"/>
  <c r="B1373" i="6" s="1"/>
  <c r="B1374" i="6" s="1"/>
  <c r="B1375" i="6" s="1"/>
  <c r="B1376" i="6" s="1"/>
  <c r="B1377" i="6" s="1"/>
  <c r="B1378" i="6" s="1"/>
  <c r="B1379" i="6" s="1"/>
  <c r="B1380" i="6" s="1"/>
  <c r="B1381" i="6" s="1"/>
  <c r="B1382" i="6" s="1"/>
  <c r="B1383" i="6" s="1"/>
  <c r="B1384" i="6" s="1"/>
  <c r="B1385" i="6" s="1"/>
  <c r="B1386" i="6" s="1"/>
  <c r="B1387" i="6" s="1"/>
  <c r="B1388" i="6" s="1"/>
  <c r="B1389" i="6" s="1"/>
  <c r="B1390" i="6" s="1"/>
  <c r="B1391" i="6" s="1"/>
  <c r="B1392" i="6" s="1"/>
  <c r="B1393" i="6" s="1"/>
  <c r="B1394" i="6" s="1"/>
  <c r="B1395" i="6" s="1"/>
  <c r="B1396" i="6" s="1"/>
  <c r="B1397" i="6" s="1"/>
  <c r="B1398" i="6" s="1"/>
  <c r="B1399" i="6" s="1"/>
  <c r="B1400" i="6" s="1"/>
  <c r="B1401" i="6" s="1"/>
  <c r="B1402" i="6" s="1"/>
  <c r="B1403" i="6" s="1"/>
  <c r="B1404" i="6" s="1"/>
  <c r="B1405" i="6" s="1"/>
  <c r="B1406" i="6" s="1"/>
  <c r="B1407" i="6" s="1"/>
  <c r="B1408" i="6" s="1"/>
  <c r="B1409" i="6" s="1"/>
  <c r="B1410" i="6" s="1"/>
  <c r="B1411" i="6" s="1"/>
  <c r="B1412" i="6" s="1"/>
  <c r="B1413" i="6" s="1"/>
  <c r="B1414" i="6" s="1"/>
  <c r="B1415" i="6" s="1"/>
  <c r="B1416" i="6" s="1"/>
  <c r="B1417" i="6" s="1"/>
  <c r="B1418" i="6" s="1"/>
  <c r="B1419" i="6" s="1"/>
  <c r="B1420" i="6" s="1"/>
  <c r="B1421" i="6" s="1"/>
  <c r="B1422" i="6" s="1"/>
  <c r="B1423" i="6" s="1"/>
  <c r="B1424" i="6" s="1"/>
  <c r="B1425" i="6" s="1"/>
  <c r="B1426" i="6" s="1"/>
  <c r="B1427" i="6" s="1"/>
  <c r="B1428" i="6" s="1"/>
  <c r="B1429" i="6" s="1"/>
  <c r="B1430" i="6" s="1"/>
  <c r="B1431" i="6" s="1"/>
  <c r="B1432" i="6" s="1"/>
  <c r="B1433" i="6" s="1"/>
  <c r="B1434" i="6" s="1"/>
  <c r="B1435" i="6" s="1"/>
  <c r="B1436" i="6" s="1"/>
  <c r="B1437" i="6" s="1"/>
  <c r="B1438" i="6" s="1"/>
  <c r="B1439" i="6" s="1"/>
  <c r="B1440" i="6" s="1"/>
  <c r="B1441" i="6" s="1"/>
  <c r="B1442" i="6" s="1"/>
  <c r="B1443" i="6" s="1"/>
  <c r="B1444" i="6" s="1"/>
  <c r="B1445" i="6" s="1"/>
  <c r="B1446" i="6" s="1"/>
  <c r="B1447" i="6" s="1"/>
  <c r="B1448" i="6" s="1"/>
  <c r="B1449" i="6" s="1"/>
  <c r="B1450" i="6" s="1"/>
  <c r="B1451" i="6" s="1"/>
  <c r="B1452" i="6" s="1"/>
  <c r="B1453" i="6" s="1"/>
  <c r="B1454" i="6" s="1"/>
  <c r="B1455" i="6" s="1"/>
  <c r="B1456" i="6" s="1"/>
  <c r="B1457" i="6" s="1"/>
  <c r="B1458" i="6" s="1"/>
  <c r="B1459" i="6" s="1"/>
  <c r="B1460" i="6" s="1"/>
  <c r="B1461" i="6" s="1"/>
  <c r="B1462" i="6" s="1"/>
  <c r="B1463" i="6" s="1"/>
  <c r="B1464" i="6" s="1"/>
  <c r="B1465" i="6" s="1"/>
  <c r="B1466" i="6" s="1"/>
  <c r="B1467" i="6" s="1"/>
  <c r="B1468" i="6" s="1"/>
  <c r="B1469" i="6" s="1"/>
  <c r="B1470" i="6" s="1"/>
  <c r="B1471" i="6" s="1"/>
  <c r="B1472" i="6" s="1"/>
  <c r="B1473" i="6" s="1"/>
  <c r="B1474" i="6" s="1"/>
  <c r="B1475" i="6" s="1"/>
  <c r="B1476" i="6" s="1"/>
  <c r="B1477" i="6" s="1"/>
  <c r="B1478" i="6" s="1"/>
  <c r="B1479" i="6" s="1"/>
  <c r="B1480" i="6" s="1"/>
  <c r="B1481" i="6" s="1"/>
  <c r="B1482" i="6" s="1"/>
  <c r="B1483" i="6" s="1"/>
  <c r="B1484" i="6" s="1"/>
  <c r="B1485" i="6" s="1"/>
  <c r="B1486" i="6" s="1"/>
  <c r="B1487" i="6" s="1"/>
  <c r="B1488" i="6" s="1"/>
  <c r="B1489" i="6" s="1"/>
  <c r="B1490" i="6" s="1"/>
  <c r="B1491" i="6" s="1"/>
  <c r="B1492" i="6" s="1"/>
  <c r="B1493" i="6" s="1"/>
  <c r="B1494" i="6" s="1"/>
  <c r="B1495" i="6" s="1"/>
  <c r="B1496" i="6" s="1"/>
  <c r="B1497" i="6" s="1"/>
  <c r="B1498" i="6" s="1"/>
  <c r="B1499" i="6" s="1"/>
  <c r="B1500" i="6" s="1"/>
  <c r="B1501" i="6" s="1"/>
  <c r="B1502" i="6" s="1"/>
  <c r="B1503" i="6" s="1"/>
  <c r="B1504" i="6" s="1"/>
  <c r="B1505" i="6" s="1"/>
  <c r="B1506" i="6" s="1"/>
  <c r="B1507" i="6" s="1"/>
  <c r="B1508" i="6" s="1"/>
  <c r="B1509" i="6" s="1"/>
  <c r="B1510" i="6" s="1"/>
  <c r="B1511" i="6" s="1"/>
  <c r="B1512" i="6" s="1"/>
  <c r="B1513" i="6" s="1"/>
  <c r="B1514" i="6" s="1"/>
  <c r="B1515" i="6" s="1"/>
  <c r="B1516" i="6" s="1"/>
  <c r="B1517" i="6" s="1"/>
  <c r="B1518" i="6" s="1"/>
  <c r="B1519" i="6" s="1"/>
  <c r="B1520" i="6" s="1"/>
  <c r="B1521" i="6" s="1"/>
  <c r="B1522" i="6" s="1"/>
  <c r="B1523" i="6" s="1"/>
  <c r="B1524" i="6" s="1"/>
  <c r="B1525" i="6" s="1"/>
  <c r="B1526" i="6" s="1"/>
  <c r="B1527" i="6" s="1"/>
  <c r="B1528" i="6" s="1"/>
  <c r="B1529" i="6" s="1"/>
  <c r="B1530" i="6" s="1"/>
  <c r="B1531" i="6" s="1"/>
  <c r="B1532" i="6" s="1"/>
  <c r="B1533" i="6" s="1"/>
  <c r="B1534" i="6" s="1"/>
  <c r="B1535" i="6" s="1"/>
  <c r="B1536" i="6" s="1"/>
  <c r="B1537" i="6" s="1"/>
  <c r="B1538" i="6" s="1"/>
  <c r="B1539" i="6" s="1"/>
  <c r="B1540" i="6" s="1"/>
  <c r="B1541" i="6" s="1"/>
  <c r="B1542" i="6" s="1"/>
  <c r="B1543" i="6" s="1"/>
  <c r="B1544" i="6" s="1"/>
  <c r="B1545" i="6" s="1"/>
  <c r="B1546" i="6" s="1"/>
  <c r="B1547" i="6" s="1"/>
  <c r="B1548" i="6" s="1"/>
  <c r="B1549" i="6" s="1"/>
  <c r="B1550" i="6" s="1"/>
  <c r="B1551" i="6" s="1"/>
  <c r="B1552" i="6" s="1"/>
  <c r="B1553" i="6" s="1"/>
  <c r="B1554" i="6" s="1"/>
  <c r="B1555" i="6" s="1"/>
  <c r="B1556" i="6" s="1"/>
  <c r="B1557" i="6" s="1"/>
  <c r="B1558" i="6" s="1"/>
  <c r="B1559" i="6" s="1"/>
  <c r="B1560" i="6" s="1"/>
  <c r="B1561" i="6" s="1"/>
  <c r="B1562" i="6" s="1"/>
  <c r="B1563" i="6" s="1"/>
  <c r="B1564" i="6" s="1"/>
  <c r="B1565" i="6" s="1"/>
  <c r="B1566" i="6" s="1"/>
  <c r="B1567" i="6" s="1"/>
  <c r="B1568" i="6" s="1"/>
  <c r="B1569" i="6" s="1"/>
  <c r="B1570" i="6" s="1"/>
  <c r="B1571" i="6" s="1"/>
  <c r="B1572" i="6" s="1"/>
  <c r="B1573" i="6" s="1"/>
  <c r="B1574" i="6" s="1"/>
  <c r="B1575" i="6" s="1"/>
  <c r="B1576" i="6" s="1"/>
  <c r="B1577" i="6" s="1"/>
  <c r="B1578" i="6" s="1"/>
  <c r="B1579" i="6" s="1"/>
  <c r="B1580" i="6" s="1"/>
  <c r="B1581" i="6" s="1"/>
  <c r="B1582" i="6" s="1"/>
  <c r="B1583" i="6" s="1"/>
  <c r="B1584" i="6" s="1"/>
  <c r="B1585" i="6" s="1"/>
  <c r="B1586" i="6" s="1"/>
  <c r="B1587" i="6" s="1"/>
  <c r="B1588" i="6" s="1"/>
  <c r="B1589" i="6" s="1"/>
  <c r="B1590" i="6" s="1"/>
  <c r="B1591" i="6" s="1"/>
  <c r="B1592" i="6" s="1"/>
  <c r="B1593" i="6" s="1"/>
  <c r="B1594" i="6" s="1"/>
  <c r="B1595" i="6" s="1"/>
  <c r="B1596" i="6" s="1"/>
  <c r="B1597" i="6" s="1"/>
  <c r="B1598" i="6" s="1"/>
  <c r="B1599" i="6" s="1"/>
  <c r="B1600" i="6" s="1"/>
  <c r="B1601" i="6" s="1"/>
  <c r="B1602" i="6" s="1"/>
  <c r="B1603" i="6" s="1"/>
  <c r="B1604" i="6" s="1"/>
  <c r="B1605" i="6" s="1"/>
  <c r="B1606" i="6" s="1"/>
  <c r="B1607" i="6" s="1"/>
  <c r="B1608" i="6" s="1"/>
  <c r="B1609" i="6" s="1"/>
  <c r="B1610" i="6" s="1"/>
  <c r="B1611" i="6" s="1"/>
  <c r="B1612" i="6" s="1"/>
  <c r="B1613" i="6" s="1"/>
  <c r="B1614" i="6" s="1"/>
  <c r="B1615" i="6" s="1"/>
  <c r="B1616" i="6" s="1"/>
  <c r="B1617" i="6" s="1"/>
  <c r="B1618" i="6" s="1"/>
  <c r="B1619" i="6" s="1"/>
  <c r="B1620" i="6" s="1"/>
  <c r="B1621" i="6" s="1"/>
  <c r="B1622" i="6" s="1"/>
  <c r="B1623" i="6" s="1"/>
  <c r="B1624" i="6" s="1"/>
  <c r="B1625" i="6" s="1"/>
  <c r="B1626" i="6" s="1"/>
  <c r="B1627" i="6" s="1"/>
  <c r="B1628" i="6" s="1"/>
  <c r="B1629" i="6" s="1"/>
  <c r="B1630" i="6" s="1"/>
  <c r="B1631" i="6" s="1"/>
  <c r="B1632" i="6" s="1"/>
  <c r="B1633" i="6" s="1"/>
  <c r="B1634" i="6" s="1"/>
  <c r="B1635" i="6" s="1"/>
  <c r="B1636" i="6" s="1"/>
  <c r="B1637" i="6" s="1"/>
  <c r="B1638" i="6" s="1"/>
  <c r="B1639" i="6" s="1"/>
  <c r="B1640" i="6" s="1"/>
  <c r="B1641" i="6" s="1"/>
  <c r="B1642" i="6" s="1"/>
  <c r="B1643" i="6" s="1"/>
  <c r="B1644" i="6" s="1"/>
  <c r="B1645" i="6" s="1"/>
  <c r="B1646" i="6" s="1"/>
  <c r="B1647" i="6" s="1"/>
  <c r="B1648" i="6" s="1"/>
  <c r="B1649" i="6" s="1"/>
  <c r="B1650" i="6" s="1"/>
  <c r="B1651" i="6" s="1"/>
  <c r="B1652" i="6" s="1"/>
  <c r="B1653" i="6" s="1"/>
  <c r="B1654" i="6" s="1"/>
  <c r="B1655" i="6" s="1"/>
  <c r="B1656" i="6" s="1"/>
  <c r="B1657" i="6" s="1"/>
  <c r="B1658" i="6" s="1"/>
  <c r="B1659" i="6" s="1"/>
  <c r="B1660" i="6" s="1"/>
  <c r="B1661" i="6" s="1"/>
  <c r="B1662" i="6" s="1"/>
  <c r="B1663" i="6" s="1"/>
  <c r="B1664" i="6" s="1"/>
  <c r="B1665" i="6" s="1"/>
  <c r="B1666" i="6" s="1"/>
  <c r="B1667" i="6" s="1"/>
  <c r="B1668" i="6" s="1"/>
  <c r="B1669" i="6" s="1"/>
  <c r="B1670" i="6" s="1"/>
  <c r="B1671" i="6" s="1"/>
  <c r="B1672" i="6" s="1"/>
  <c r="B1673" i="6" s="1"/>
  <c r="B1674" i="6" s="1"/>
  <c r="B1675" i="6" s="1"/>
  <c r="B1676" i="6" s="1"/>
  <c r="B1677" i="6" s="1"/>
  <c r="B1678" i="6" s="1"/>
  <c r="B1679" i="6" s="1"/>
  <c r="B1680" i="6" s="1"/>
  <c r="B1681" i="6" s="1"/>
  <c r="B1682" i="6" s="1"/>
  <c r="B1683" i="6" s="1"/>
  <c r="B1684" i="6" s="1"/>
  <c r="B1685" i="6" s="1"/>
  <c r="B1686" i="6" s="1"/>
  <c r="B1687" i="6" s="1"/>
  <c r="B1688" i="6" s="1"/>
  <c r="B1689" i="6" s="1"/>
  <c r="B1690" i="6" s="1"/>
  <c r="B1691" i="6" s="1"/>
  <c r="B1692" i="6" s="1"/>
  <c r="B1693" i="6" s="1"/>
  <c r="B1694" i="6" s="1"/>
  <c r="B1695" i="6" s="1"/>
  <c r="B1696" i="6" s="1"/>
  <c r="B1697" i="6" s="1"/>
  <c r="B1698" i="6" s="1"/>
  <c r="B1699" i="6" s="1"/>
  <c r="B1700" i="6" s="1"/>
  <c r="B1701" i="6" s="1"/>
  <c r="B1702" i="6" s="1"/>
  <c r="B1703" i="6" s="1"/>
  <c r="B1704" i="6" s="1"/>
  <c r="B1705" i="6" s="1"/>
  <c r="B1706" i="6" s="1"/>
  <c r="B1707" i="6" s="1"/>
  <c r="B1708" i="6" s="1"/>
  <c r="B1709" i="6" s="1"/>
  <c r="B1710" i="6" s="1"/>
  <c r="B1711" i="6" s="1"/>
  <c r="B1712" i="6" s="1"/>
  <c r="B1713" i="6" s="1"/>
  <c r="B1714" i="6" s="1"/>
  <c r="B1715" i="6" s="1"/>
  <c r="B1716" i="6" s="1"/>
  <c r="B1717" i="6" s="1"/>
  <c r="B1718" i="6" s="1"/>
  <c r="B1719" i="6" s="1"/>
  <c r="B1720" i="6" s="1"/>
  <c r="B1721" i="6" s="1"/>
  <c r="B1722" i="6" s="1"/>
  <c r="B1723" i="6" s="1"/>
  <c r="B1724" i="6" s="1"/>
  <c r="B1725" i="6" s="1"/>
  <c r="B1726" i="6" s="1"/>
  <c r="B1727" i="6" s="1"/>
  <c r="B1728" i="6" s="1"/>
  <c r="B1729" i="6" s="1"/>
  <c r="B1730" i="6" s="1"/>
  <c r="B1731" i="6" s="1"/>
  <c r="B1732" i="6" s="1"/>
  <c r="B1733" i="6" s="1"/>
  <c r="B1734" i="6" s="1"/>
  <c r="B1735" i="6" s="1"/>
  <c r="B1736" i="6" s="1"/>
  <c r="B1737" i="6" s="1"/>
  <c r="B1738" i="6" s="1"/>
  <c r="B1739" i="6" s="1"/>
  <c r="B1740" i="6" s="1"/>
  <c r="B1741" i="6" s="1"/>
  <c r="B1742" i="6" s="1"/>
  <c r="B1743" i="6" s="1"/>
  <c r="B1744" i="6" s="1"/>
  <c r="B1745" i="6" s="1"/>
  <c r="B1746" i="6" s="1"/>
  <c r="B1747" i="6" s="1"/>
  <c r="B1748" i="6" s="1"/>
  <c r="B1749" i="6" s="1"/>
  <c r="B1750" i="6" s="1"/>
  <c r="B1751" i="6" s="1"/>
  <c r="B1752" i="6" s="1"/>
  <c r="B1753" i="6" s="1"/>
  <c r="B1754" i="6" s="1"/>
  <c r="B1755" i="6" s="1"/>
  <c r="B1756" i="6" s="1"/>
  <c r="B1757" i="6" s="1"/>
  <c r="B1758" i="6" s="1"/>
  <c r="B1759" i="6" s="1"/>
  <c r="B1760" i="6" s="1"/>
  <c r="B1761" i="6" s="1"/>
  <c r="B1762" i="6" s="1"/>
  <c r="B1763" i="6" s="1"/>
  <c r="B1764" i="6" s="1"/>
  <c r="B1765" i="6" s="1"/>
  <c r="B1766" i="6" s="1"/>
  <c r="B1767" i="6" s="1"/>
  <c r="B1768" i="6" s="1"/>
  <c r="B1769" i="6" s="1"/>
  <c r="B1770" i="6" s="1"/>
  <c r="B1771" i="6" s="1"/>
  <c r="B1772" i="6" s="1"/>
  <c r="B1773" i="6" s="1"/>
  <c r="B1774" i="6" s="1"/>
  <c r="B1775" i="6" s="1"/>
  <c r="B1776" i="6" s="1"/>
  <c r="B1777" i="6" s="1"/>
  <c r="B1778" i="6" s="1"/>
  <c r="B1779" i="6" s="1"/>
  <c r="B1780" i="6" s="1"/>
  <c r="B1781" i="6" s="1"/>
  <c r="B1782" i="6" s="1"/>
  <c r="B1783" i="6" s="1"/>
  <c r="B1784" i="6" s="1"/>
  <c r="B1785" i="6" s="1"/>
  <c r="B1786" i="6" s="1"/>
  <c r="B1787" i="6" s="1"/>
  <c r="B1788" i="6" s="1"/>
  <c r="B1789" i="6" s="1"/>
  <c r="B1790" i="6" s="1"/>
  <c r="B1791" i="6" s="1"/>
  <c r="B1792" i="6" s="1"/>
  <c r="B1793" i="6" s="1"/>
  <c r="B1794" i="6" s="1"/>
  <c r="B1795" i="6" s="1"/>
  <c r="B1796" i="6" s="1"/>
  <c r="B1797" i="6" s="1"/>
  <c r="B1798" i="6" s="1"/>
  <c r="B1799" i="6" s="1"/>
  <c r="B1800" i="6" s="1"/>
  <c r="B1801" i="6" s="1"/>
  <c r="B1802" i="6" s="1"/>
  <c r="B1803" i="6" s="1"/>
  <c r="B1804" i="6" s="1"/>
  <c r="B1805" i="6" s="1"/>
  <c r="B1806" i="6" s="1"/>
  <c r="B1807" i="6" s="1"/>
  <c r="B1808" i="6" s="1"/>
  <c r="B1809" i="6" s="1"/>
  <c r="B1810" i="6" s="1"/>
  <c r="B1811" i="6" s="1"/>
  <c r="B1812" i="6" s="1"/>
  <c r="B1813" i="6" s="1"/>
  <c r="B1814" i="6" s="1"/>
  <c r="B1815" i="6" s="1"/>
  <c r="B1816" i="6" s="1"/>
  <c r="B1817" i="6" s="1"/>
  <c r="B1818" i="6" s="1"/>
  <c r="B1819" i="6" s="1"/>
  <c r="B1820" i="6" s="1"/>
  <c r="B1821" i="6" s="1"/>
  <c r="B1822" i="6" s="1"/>
  <c r="B1823" i="6" s="1"/>
  <c r="B1824" i="6" s="1"/>
  <c r="B1825" i="6" s="1"/>
  <c r="B1826" i="6" s="1"/>
  <c r="B1827" i="6" s="1"/>
  <c r="B1828" i="6" s="1"/>
  <c r="B1829" i="6" s="1"/>
  <c r="B1830" i="6" s="1"/>
  <c r="B1831" i="6" s="1"/>
  <c r="B1832" i="6" s="1"/>
  <c r="B1833" i="6" s="1"/>
  <c r="B1834" i="6" s="1"/>
  <c r="B1835" i="6" s="1"/>
  <c r="B1836" i="6" s="1"/>
  <c r="B1837" i="6" s="1"/>
  <c r="B1838" i="6" s="1"/>
  <c r="B1839" i="6" s="1"/>
  <c r="B1840" i="6" s="1"/>
  <c r="B1841" i="6" s="1"/>
  <c r="B1842" i="6" s="1"/>
  <c r="B1843" i="6" s="1"/>
  <c r="B1844" i="6" s="1"/>
  <c r="B1845" i="6" s="1"/>
  <c r="B1846" i="6" s="1"/>
  <c r="B1847" i="6" s="1"/>
  <c r="B1848" i="6" s="1"/>
  <c r="B1849" i="6" s="1"/>
  <c r="B1850" i="6" s="1"/>
  <c r="B1851" i="6" s="1"/>
  <c r="B1852" i="6" s="1"/>
  <c r="B1853" i="6" s="1"/>
  <c r="B1854" i="6" s="1"/>
  <c r="B1855" i="6" s="1"/>
  <c r="B1856" i="6" s="1"/>
  <c r="B1857" i="6" s="1"/>
  <c r="B1858" i="6" s="1"/>
  <c r="B1859" i="6" s="1"/>
  <c r="B1860" i="6" s="1"/>
  <c r="B1861" i="6" s="1"/>
  <c r="B1862" i="6" s="1"/>
  <c r="B1863" i="6" s="1"/>
  <c r="B1864" i="6" s="1"/>
  <c r="B1865" i="6" s="1"/>
  <c r="B1866" i="6" s="1"/>
  <c r="B1867" i="6" s="1"/>
  <c r="B1868" i="6" s="1"/>
  <c r="B1869" i="6" s="1"/>
  <c r="B1870" i="6" s="1"/>
  <c r="B1871" i="6" s="1"/>
  <c r="B1872" i="6" s="1"/>
  <c r="B1873" i="6" s="1"/>
  <c r="B1874" i="6" s="1"/>
  <c r="B1875" i="6" s="1"/>
  <c r="B1876" i="6" s="1"/>
  <c r="B1877" i="6" s="1"/>
  <c r="B1878" i="6" s="1"/>
  <c r="B1879" i="6" s="1"/>
  <c r="B1880" i="6" s="1"/>
  <c r="B1881" i="6" s="1"/>
  <c r="B1882" i="6" s="1"/>
  <c r="B1883" i="6" s="1"/>
  <c r="B1884" i="6" s="1"/>
  <c r="B1885" i="6" s="1"/>
  <c r="B1886" i="6" s="1"/>
  <c r="B1887" i="6" s="1"/>
  <c r="B1888" i="6" s="1"/>
  <c r="B1889" i="6" s="1"/>
  <c r="B1890" i="6" s="1"/>
  <c r="B1891" i="6" s="1"/>
  <c r="B1892" i="6" s="1"/>
  <c r="B1893" i="6" s="1"/>
  <c r="B1894" i="6" s="1"/>
  <c r="B1895" i="6" s="1"/>
  <c r="B1896" i="6" s="1"/>
  <c r="B1897" i="6" s="1"/>
  <c r="B1898" i="6" s="1"/>
  <c r="B1899" i="6" s="1"/>
  <c r="B1900" i="6" s="1"/>
  <c r="B1901" i="6" s="1"/>
  <c r="B1902" i="6" s="1"/>
  <c r="B1903" i="6" s="1"/>
  <c r="B1904" i="6" s="1"/>
  <c r="B1905" i="6" s="1"/>
  <c r="B1906" i="6" s="1"/>
  <c r="B1907" i="6" s="1"/>
  <c r="B1908" i="6" s="1"/>
  <c r="B1909" i="6" s="1"/>
  <c r="B1910" i="6" s="1"/>
  <c r="B1911" i="6" s="1"/>
  <c r="B1912" i="6" s="1"/>
  <c r="B1913" i="6" s="1"/>
  <c r="B1914" i="6" s="1"/>
  <c r="B1915" i="6" s="1"/>
  <c r="B1916" i="6" s="1"/>
  <c r="B1917" i="6" s="1"/>
  <c r="B1918" i="6" s="1"/>
  <c r="B1919" i="6" s="1"/>
  <c r="B1920" i="6" s="1"/>
  <c r="B1921" i="6" s="1"/>
  <c r="B1922" i="6" s="1"/>
  <c r="B1923" i="6" s="1"/>
  <c r="B1924" i="6" s="1"/>
  <c r="B1925" i="6" s="1"/>
  <c r="B1926" i="6" s="1"/>
  <c r="B1927" i="6" s="1"/>
  <c r="B1928" i="6" s="1"/>
  <c r="B1929" i="6" s="1"/>
  <c r="B1930" i="6" s="1"/>
  <c r="B1931" i="6" s="1"/>
  <c r="B1932" i="6" s="1"/>
  <c r="B1933" i="6" s="1"/>
  <c r="B1934" i="6" s="1"/>
  <c r="B1935" i="6" s="1"/>
  <c r="B1936" i="6" s="1"/>
  <c r="B1937" i="6" s="1"/>
  <c r="B1938" i="6" s="1"/>
  <c r="B1939" i="6" s="1"/>
  <c r="B1940" i="6" s="1"/>
  <c r="B1941" i="6" s="1"/>
  <c r="B1942" i="6" s="1"/>
  <c r="B1943" i="6" s="1"/>
  <c r="B1944" i="6" s="1"/>
  <c r="B1945" i="6" s="1"/>
  <c r="B1946" i="6" s="1"/>
  <c r="B1947" i="6" s="1"/>
  <c r="B1948" i="6" s="1"/>
  <c r="B1949" i="6" s="1"/>
  <c r="B1950" i="6" s="1"/>
  <c r="B1951" i="6" s="1"/>
  <c r="B1952" i="6" s="1"/>
  <c r="B1953" i="6" s="1"/>
  <c r="B1954" i="6" s="1"/>
  <c r="B1955" i="6" s="1"/>
  <c r="B1956" i="6" s="1"/>
  <c r="B1957" i="6" s="1"/>
  <c r="B1958" i="6" s="1"/>
  <c r="B1959" i="6" s="1"/>
  <c r="B1960" i="6" s="1"/>
  <c r="B1961" i="6" s="1"/>
  <c r="B1962" i="6" s="1"/>
  <c r="B1963" i="6" s="1"/>
  <c r="B1964" i="6" s="1"/>
  <c r="B1965" i="6" s="1"/>
  <c r="B1966" i="6" s="1"/>
  <c r="B1967" i="6" s="1"/>
  <c r="B1968" i="6" s="1"/>
  <c r="B1969" i="6" s="1"/>
  <c r="B1970" i="6" s="1"/>
  <c r="B1971" i="6" s="1"/>
  <c r="B1972" i="6" s="1"/>
  <c r="B1973" i="6" s="1"/>
  <c r="B1974" i="6" s="1"/>
  <c r="B1975" i="6" s="1"/>
  <c r="B1976" i="6" s="1"/>
  <c r="B1977" i="6" s="1"/>
  <c r="B1978" i="6" s="1"/>
  <c r="B1979" i="6" s="1"/>
  <c r="B1980" i="6" s="1"/>
  <c r="B1981" i="6" s="1"/>
  <c r="B1982" i="6" s="1"/>
  <c r="B1983" i="6" s="1"/>
  <c r="B1984" i="6" s="1"/>
  <c r="B1985" i="6" s="1"/>
  <c r="B1986" i="6" s="1"/>
  <c r="B1987" i="6" s="1"/>
  <c r="B1988" i="6" s="1"/>
  <c r="B1989" i="6" s="1"/>
  <c r="B1990" i="6" s="1"/>
  <c r="B1991" i="6" s="1"/>
  <c r="B1992" i="6" s="1"/>
  <c r="B1993" i="6" s="1"/>
  <c r="B1994" i="6" s="1"/>
  <c r="B1995" i="6" s="1"/>
  <c r="B1996" i="6" s="1"/>
  <c r="B1997" i="6" s="1"/>
  <c r="B1998" i="6" s="1"/>
  <c r="B1999" i="6" s="1"/>
  <c r="B2000" i="6" s="1"/>
  <c r="B2001" i="6" s="1"/>
  <c r="B2002" i="6" s="1"/>
  <c r="B2003" i="6" s="1"/>
  <c r="B2004" i="6" s="1"/>
  <c r="B2005" i="6" s="1"/>
  <c r="B2006" i="6" s="1"/>
  <c r="B2007" i="6" s="1"/>
  <c r="B2008" i="6" s="1"/>
  <c r="B2009" i="6" s="1"/>
  <c r="B2010" i="6" s="1"/>
  <c r="B2011" i="6" s="1"/>
  <c r="B2012" i="6" s="1"/>
  <c r="B2013" i="6" s="1"/>
  <c r="B2014" i="6" s="1"/>
  <c r="B2015" i="6" s="1"/>
  <c r="B2016" i="6" s="1"/>
  <c r="B2017" i="6" s="1"/>
  <c r="B2018" i="6" s="1"/>
  <c r="B2019" i="6" s="1"/>
  <c r="B2020" i="6" s="1"/>
  <c r="B2021" i="6" s="1"/>
  <c r="B2022" i="6" s="1"/>
  <c r="B2023" i="6" s="1"/>
  <c r="B2024" i="6" s="1"/>
  <c r="B2025" i="6" s="1"/>
  <c r="B2026" i="6" s="1"/>
  <c r="B2027" i="6" s="1"/>
  <c r="B2028" i="6" s="1"/>
  <c r="B2029" i="6" s="1"/>
  <c r="B2030" i="6" s="1"/>
  <c r="B2031" i="6" s="1"/>
  <c r="B2032" i="6" s="1"/>
  <c r="B2033" i="6" s="1"/>
  <c r="B2034" i="6" s="1"/>
  <c r="B2035" i="6" s="1"/>
  <c r="B2036" i="6" s="1"/>
  <c r="B2037" i="6" s="1"/>
  <c r="B2038" i="6" s="1"/>
  <c r="B2039" i="6" s="1"/>
  <c r="B2040" i="6" s="1"/>
  <c r="B2041" i="6" s="1"/>
  <c r="B2042" i="6" s="1"/>
  <c r="B2043" i="6" s="1"/>
  <c r="B2044" i="6" s="1"/>
  <c r="B2045" i="6" s="1"/>
  <c r="B2046" i="6" s="1"/>
  <c r="B2047" i="6" s="1"/>
  <c r="B2048" i="6" s="1"/>
  <c r="B2049" i="6" s="1"/>
  <c r="B2050" i="6" s="1"/>
  <c r="B2051" i="6" s="1"/>
  <c r="B2052" i="6" s="1"/>
  <c r="B2053" i="6" s="1"/>
  <c r="B2054" i="6" s="1"/>
  <c r="B2055" i="6" s="1"/>
  <c r="B2056" i="6" s="1"/>
  <c r="B2057" i="6" s="1"/>
  <c r="B2058" i="6" s="1"/>
  <c r="B2059" i="6" s="1"/>
  <c r="B2060" i="6" s="1"/>
  <c r="B2061" i="6" s="1"/>
  <c r="B2062" i="6" s="1"/>
  <c r="B2063" i="6" s="1"/>
  <c r="B2064" i="6" s="1"/>
  <c r="B2065" i="6" s="1"/>
  <c r="B2066" i="6" s="1"/>
  <c r="B2067" i="6" s="1"/>
  <c r="B2068" i="6" s="1"/>
  <c r="B2069" i="6" s="1"/>
  <c r="B2070" i="6" s="1"/>
  <c r="B2071" i="6" s="1"/>
  <c r="B2072" i="6" s="1"/>
  <c r="B2073" i="6" s="1"/>
  <c r="B2074" i="6" s="1"/>
  <c r="B2075" i="6" s="1"/>
  <c r="B2076" i="6" s="1"/>
  <c r="B2077" i="6" s="1"/>
  <c r="B2078" i="6" s="1"/>
  <c r="B2079" i="6" s="1"/>
  <c r="B2080" i="6" s="1"/>
  <c r="B2081" i="6" s="1"/>
  <c r="B2082" i="6" s="1"/>
  <c r="B2083" i="6" s="1"/>
  <c r="B2084" i="6" s="1"/>
  <c r="B2085" i="6" s="1"/>
  <c r="B2086" i="6" s="1"/>
  <c r="B2087" i="6" s="1"/>
  <c r="B2088" i="6" s="1"/>
  <c r="B2089" i="6" s="1"/>
  <c r="B2090" i="6" s="1"/>
  <c r="B2091" i="6" s="1"/>
  <c r="B2092" i="6" s="1"/>
  <c r="B2093" i="6" s="1"/>
  <c r="B2094" i="6" s="1"/>
  <c r="B2095" i="6" s="1"/>
  <c r="B2096" i="6" s="1"/>
  <c r="B2097" i="6" s="1"/>
  <c r="B2098" i="6" s="1"/>
  <c r="B2099" i="6" s="1"/>
  <c r="B2100" i="6" s="1"/>
  <c r="B2101" i="6" s="1"/>
  <c r="B2102" i="6" s="1"/>
  <c r="B2103" i="6" s="1"/>
  <c r="B2104" i="6" s="1"/>
  <c r="B2105" i="6" s="1"/>
  <c r="B2106" i="6" s="1"/>
  <c r="B2107" i="6" s="1"/>
  <c r="B2108" i="6" s="1"/>
  <c r="B2109" i="6" s="1"/>
  <c r="B2110" i="6" s="1"/>
  <c r="B2111" i="6" s="1"/>
  <c r="B2112" i="6" s="1"/>
  <c r="B2113" i="6" s="1"/>
  <c r="B2114" i="6" s="1"/>
  <c r="B2115" i="6" s="1"/>
  <c r="B2116" i="6" s="1"/>
  <c r="B2117" i="6" s="1"/>
  <c r="B2118" i="6" s="1"/>
  <c r="B2119" i="6" s="1"/>
  <c r="B2120" i="6" s="1"/>
  <c r="B2121" i="6" s="1"/>
  <c r="B2122" i="6" s="1"/>
  <c r="B2123" i="6" s="1"/>
  <c r="B2124" i="6" s="1"/>
  <c r="B2125" i="6" s="1"/>
  <c r="B2126" i="6" s="1"/>
  <c r="B2127" i="6" s="1"/>
  <c r="B2128" i="6" s="1"/>
  <c r="B2129" i="6" s="1"/>
  <c r="B2130" i="6" s="1"/>
  <c r="B2131" i="6" s="1"/>
  <c r="B2132" i="6" s="1"/>
  <c r="B2133" i="6" s="1"/>
  <c r="B2134" i="6" s="1"/>
  <c r="B2135" i="6" s="1"/>
  <c r="B2136" i="6" s="1"/>
  <c r="B2137" i="6" s="1"/>
  <c r="B2138" i="6" s="1"/>
  <c r="B2139" i="6" s="1"/>
  <c r="B2140" i="6" s="1"/>
  <c r="B2141" i="6" s="1"/>
  <c r="B2142" i="6" s="1"/>
  <c r="B2143" i="6" s="1"/>
  <c r="B2144" i="6" s="1"/>
  <c r="B2145" i="6" s="1"/>
  <c r="B2146" i="6" s="1"/>
  <c r="B2147" i="6" s="1"/>
  <c r="B2148" i="6" s="1"/>
  <c r="B2149" i="6" s="1"/>
  <c r="B2150" i="6" s="1"/>
  <c r="B2151" i="6" s="1"/>
  <c r="B2152" i="6" s="1"/>
  <c r="B2153" i="6" s="1"/>
  <c r="B2154" i="6" s="1"/>
  <c r="B2155" i="6" s="1"/>
  <c r="B2156" i="6" s="1"/>
  <c r="B2157" i="6" s="1"/>
  <c r="B2158" i="6" s="1"/>
  <c r="B2159" i="6" s="1"/>
  <c r="B2160" i="6" s="1"/>
  <c r="B2161" i="6" s="1"/>
  <c r="B2162" i="6" s="1"/>
  <c r="B2163" i="6" s="1"/>
  <c r="B2164" i="6" s="1"/>
  <c r="B2165" i="6" s="1"/>
  <c r="B2166" i="6" s="1"/>
  <c r="B2167" i="6" s="1"/>
  <c r="B2168" i="6" s="1"/>
  <c r="B2169" i="6" s="1"/>
  <c r="B2170" i="6" s="1"/>
  <c r="B2171" i="6" s="1"/>
  <c r="B2172" i="6" s="1"/>
  <c r="B2173" i="6" s="1"/>
  <c r="B2174" i="6" s="1"/>
  <c r="B2175" i="6" s="1"/>
  <c r="B2176" i="6" s="1"/>
  <c r="B2177" i="6" s="1"/>
  <c r="B2178" i="6" s="1"/>
  <c r="B2179" i="6" s="1"/>
  <c r="B2180" i="6" s="1"/>
  <c r="B2181" i="6" s="1"/>
  <c r="B2182" i="6" s="1"/>
  <c r="B2183" i="6" s="1"/>
  <c r="B2184" i="6" s="1"/>
  <c r="B2185" i="6" s="1"/>
  <c r="B2186" i="6" s="1"/>
  <c r="B2187" i="6" s="1"/>
  <c r="B2188" i="6" s="1"/>
  <c r="B2189" i="6" s="1"/>
  <c r="B2190" i="6" s="1"/>
  <c r="B2191" i="6" s="1"/>
  <c r="B2192" i="6" s="1"/>
  <c r="B2193" i="6" s="1"/>
  <c r="B2194" i="6" s="1"/>
  <c r="B2195" i="6" s="1"/>
  <c r="B2196" i="6" s="1"/>
  <c r="B2197" i="6" s="1"/>
  <c r="B2198" i="6" s="1"/>
  <c r="B2199" i="6" s="1"/>
  <c r="B2200" i="6" s="1"/>
  <c r="B2201" i="6" s="1"/>
  <c r="B2202" i="6" s="1"/>
  <c r="B2203" i="6" s="1"/>
  <c r="B2204" i="6" s="1"/>
  <c r="B2205" i="6" s="1"/>
  <c r="B2206" i="6" s="1"/>
  <c r="B2207" i="6" s="1"/>
  <c r="B2208" i="6" s="1"/>
  <c r="B2209" i="6" s="1"/>
  <c r="B2210" i="6" s="1"/>
  <c r="B2211" i="6" s="1"/>
  <c r="B2212" i="6" s="1"/>
  <c r="B2213" i="6" s="1"/>
  <c r="B2214" i="6" s="1"/>
  <c r="B2215" i="6" s="1"/>
  <c r="B2216" i="6" s="1"/>
  <c r="B2217" i="6" s="1"/>
  <c r="B2218" i="6" s="1"/>
  <c r="B2219" i="6" s="1"/>
  <c r="B2220" i="6" s="1"/>
  <c r="B2221" i="6" s="1"/>
  <c r="B2222" i="6" s="1"/>
  <c r="B2223" i="6" s="1"/>
  <c r="B2224" i="6" s="1"/>
  <c r="B2225" i="6" s="1"/>
  <c r="B2226" i="6" s="1"/>
  <c r="B2227" i="6" s="1"/>
  <c r="B2228" i="6" s="1"/>
  <c r="B2229" i="6" s="1"/>
  <c r="B2230" i="6" s="1"/>
  <c r="B2231" i="6" s="1"/>
  <c r="B2232" i="6" s="1"/>
  <c r="B2233" i="6" s="1"/>
  <c r="B2234" i="6" s="1"/>
  <c r="B2235" i="6" s="1"/>
  <c r="B2236" i="6" s="1"/>
  <c r="B2237" i="6" s="1"/>
  <c r="B2238" i="6" s="1"/>
  <c r="B2239" i="6" s="1"/>
  <c r="B2240" i="6" s="1"/>
  <c r="B2241" i="6" s="1"/>
  <c r="B2242" i="6" s="1"/>
  <c r="B2243" i="6" s="1"/>
  <c r="B2244" i="6" s="1"/>
  <c r="B2245" i="6" s="1"/>
  <c r="B2246" i="6" s="1"/>
  <c r="B2247" i="6" s="1"/>
  <c r="B2248" i="6" s="1"/>
  <c r="B2249" i="6" s="1"/>
  <c r="B2250" i="6" s="1"/>
  <c r="B2251" i="6" s="1"/>
  <c r="B2252" i="6" s="1"/>
  <c r="B2253" i="6" s="1"/>
  <c r="B2254" i="6" s="1"/>
  <c r="B2255" i="6" s="1"/>
  <c r="B2256" i="6" s="1"/>
  <c r="B2257" i="6" s="1"/>
  <c r="B2258" i="6" s="1"/>
  <c r="B2259" i="6" s="1"/>
  <c r="B2260" i="6" s="1"/>
  <c r="B2261" i="6" s="1"/>
  <c r="B2262" i="6" s="1"/>
  <c r="B2263" i="6" s="1"/>
  <c r="B2264" i="6" s="1"/>
  <c r="B2265" i="6" s="1"/>
  <c r="B2266" i="6" s="1"/>
  <c r="B2267" i="6" s="1"/>
  <c r="B2268" i="6" s="1"/>
  <c r="B2269" i="6" s="1"/>
  <c r="B2270" i="6" s="1"/>
  <c r="B2271" i="6" s="1"/>
  <c r="B2272" i="6" s="1"/>
  <c r="B2273" i="6" s="1"/>
  <c r="B2274" i="6" s="1"/>
  <c r="B2275" i="6" s="1"/>
  <c r="B2276" i="6" s="1"/>
  <c r="B2277" i="6" s="1"/>
  <c r="B2278" i="6" s="1"/>
  <c r="B2279" i="6" s="1"/>
  <c r="B2280" i="6" s="1"/>
  <c r="B2281" i="6" s="1"/>
  <c r="B2282" i="6" s="1"/>
  <c r="B2283" i="6" s="1"/>
  <c r="B2284" i="6" s="1"/>
  <c r="B2285" i="6" s="1"/>
  <c r="B2286" i="6" s="1"/>
  <c r="B2287" i="6" s="1"/>
  <c r="B2288" i="6" s="1"/>
  <c r="B2289" i="6" s="1"/>
  <c r="B2290" i="6" s="1"/>
  <c r="B2291" i="6" s="1"/>
  <c r="B2292" i="6" s="1"/>
  <c r="B2293" i="6" s="1"/>
  <c r="B2294" i="6" s="1"/>
  <c r="B2295" i="6" s="1"/>
  <c r="B2296" i="6" s="1"/>
  <c r="B2297" i="6" s="1"/>
  <c r="B2298" i="6" s="1"/>
  <c r="B2299" i="6" s="1"/>
  <c r="B2300" i="6" s="1"/>
  <c r="B2301" i="6" s="1"/>
  <c r="B2302" i="6" s="1"/>
  <c r="B2303" i="6" s="1"/>
  <c r="B2304" i="6" s="1"/>
  <c r="B2305" i="6" s="1"/>
  <c r="B2306" i="6" s="1"/>
  <c r="B2307" i="6" s="1"/>
  <c r="B2308" i="6" s="1"/>
  <c r="B2309" i="6" s="1"/>
  <c r="B2310" i="6" s="1"/>
  <c r="B2311" i="6" s="1"/>
  <c r="B2312" i="6" s="1"/>
  <c r="B2313" i="6" s="1"/>
  <c r="B2314" i="6" s="1"/>
  <c r="B2315" i="6" s="1"/>
  <c r="B2316" i="6" s="1"/>
  <c r="B2317" i="6" s="1"/>
  <c r="B2318" i="6" s="1"/>
  <c r="B2319" i="6" s="1"/>
  <c r="B2320" i="6" s="1"/>
  <c r="B2321" i="6" s="1"/>
  <c r="B2322" i="6" s="1"/>
  <c r="B2323" i="6" s="1"/>
  <c r="B2324" i="6" s="1"/>
  <c r="B2325" i="6" s="1"/>
  <c r="B2326" i="6" s="1"/>
  <c r="B2327" i="6" s="1"/>
  <c r="B2328" i="6" s="1"/>
  <c r="B2329" i="6" s="1"/>
  <c r="B2330" i="6" s="1"/>
  <c r="B2331" i="6" s="1"/>
  <c r="B2332" i="6" s="1"/>
  <c r="B2333" i="6" s="1"/>
  <c r="B2334" i="6" s="1"/>
  <c r="B2335" i="6" s="1"/>
  <c r="B2336" i="6" s="1"/>
  <c r="B2337" i="6" s="1"/>
  <c r="B2338" i="6" s="1"/>
  <c r="B2339" i="6" s="1"/>
  <c r="B2340" i="6" s="1"/>
  <c r="B2341" i="6" s="1"/>
  <c r="B2342" i="6" s="1"/>
  <c r="B2343" i="6" s="1"/>
  <c r="B2344" i="6" s="1"/>
  <c r="B2345" i="6" s="1"/>
  <c r="B2346" i="6" s="1"/>
  <c r="B2347" i="6" s="1"/>
  <c r="B2348" i="6" s="1"/>
  <c r="B2349" i="6" s="1"/>
  <c r="B2350" i="6" s="1"/>
  <c r="B2351" i="6" s="1"/>
  <c r="B2352" i="6" s="1"/>
  <c r="B2353" i="6" s="1"/>
  <c r="B2354" i="6" s="1"/>
  <c r="B2355" i="6" s="1"/>
  <c r="B2356" i="6" s="1"/>
  <c r="B2357" i="6" s="1"/>
  <c r="B2358" i="6" s="1"/>
  <c r="B2359" i="6" s="1"/>
  <c r="B2360" i="6" s="1"/>
  <c r="B2361" i="6" s="1"/>
  <c r="B2362" i="6" s="1"/>
  <c r="B2363" i="6" s="1"/>
  <c r="B2364" i="6" s="1"/>
  <c r="B2365" i="6" s="1"/>
  <c r="B2366" i="6" s="1"/>
  <c r="B2367" i="6" s="1"/>
  <c r="B2368" i="6" s="1"/>
  <c r="B2369" i="6" s="1"/>
  <c r="B2370" i="6" s="1"/>
  <c r="B2371" i="6" s="1"/>
  <c r="B2372" i="6" s="1"/>
  <c r="B2373" i="6" s="1"/>
  <c r="B2374" i="6" s="1"/>
  <c r="B2375" i="6" s="1"/>
  <c r="B2376" i="6" s="1"/>
  <c r="B2377" i="6" s="1"/>
  <c r="B2378" i="6" s="1"/>
  <c r="B2379" i="6" s="1"/>
  <c r="B2380" i="6" s="1"/>
  <c r="B2381" i="6" s="1"/>
  <c r="B2382" i="6" s="1"/>
  <c r="B2383" i="6" s="1"/>
  <c r="B2384" i="6" s="1"/>
  <c r="B2385" i="6" s="1"/>
  <c r="B2386" i="6" s="1"/>
  <c r="B2387" i="6" s="1"/>
  <c r="B2388" i="6" s="1"/>
  <c r="B2389" i="6" s="1"/>
  <c r="B2390" i="6" s="1"/>
  <c r="B2391" i="6" s="1"/>
  <c r="B2392" i="6" s="1"/>
  <c r="B2393" i="6" s="1"/>
  <c r="B2394" i="6" s="1"/>
  <c r="B2395" i="6" s="1"/>
  <c r="B2396" i="6" s="1"/>
  <c r="B2397" i="6" s="1"/>
  <c r="B2398" i="6" s="1"/>
  <c r="B2399" i="6" s="1"/>
  <c r="B2400" i="6" s="1"/>
  <c r="B2401" i="6" s="1"/>
  <c r="B2402" i="6" s="1"/>
  <c r="B2403" i="6" s="1"/>
  <c r="B2404" i="6" s="1"/>
  <c r="B2405" i="6" s="1"/>
  <c r="B2406" i="6" s="1"/>
  <c r="B2407" i="6" s="1"/>
  <c r="B2408" i="6" s="1"/>
  <c r="B2409" i="6" s="1"/>
  <c r="B2410" i="6" s="1"/>
  <c r="B2411" i="6" s="1"/>
  <c r="B2412" i="6" s="1"/>
  <c r="B2413" i="6" s="1"/>
  <c r="B2414" i="6" s="1"/>
  <c r="B2415" i="6" s="1"/>
  <c r="B2416" i="6" s="1"/>
  <c r="B2417" i="6" s="1"/>
  <c r="B2418" i="6" s="1"/>
  <c r="B2419" i="6" s="1"/>
  <c r="B2420" i="6" s="1"/>
  <c r="B2421" i="6" s="1"/>
  <c r="B2422" i="6" s="1"/>
  <c r="B2423" i="6" s="1"/>
  <c r="B2424" i="6" s="1"/>
  <c r="B2425" i="6" s="1"/>
  <c r="B2426" i="6" s="1"/>
  <c r="B2427" i="6" s="1"/>
  <c r="B2428" i="6" s="1"/>
  <c r="B2429" i="6" s="1"/>
  <c r="B2430" i="6" s="1"/>
  <c r="B2431" i="6" s="1"/>
  <c r="B2432" i="6" s="1"/>
  <c r="B2433" i="6" s="1"/>
  <c r="B2434" i="6" s="1"/>
  <c r="B2435" i="6" s="1"/>
  <c r="B2436" i="6" s="1"/>
  <c r="B2437" i="6" s="1"/>
  <c r="B2438" i="6" s="1"/>
  <c r="B2439" i="6" s="1"/>
  <c r="B2440" i="6" s="1"/>
  <c r="B2441" i="6" s="1"/>
  <c r="B2442" i="6" s="1"/>
  <c r="B2443" i="6" s="1"/>
  <c r="B2444" i="6" s="1"/>
  <c r="B2445" i="6" s="1"/>
  <c r="B2446" i="6" s="1"/>
  <c r="B2447" i="6" s="1"/>
  <c r="B2448" i="6" s="1"/>
  <c r="B2449" i="6" s="1"/>
  <c r="B2450" i="6" s="1"/>
  <c r="B2451" i="6" s="1"/>
  <c r="B2452" i="6" s="1"/>
  <c r="B2453" i="6" s="1"/>
  <c r="B2454" i="6" s="1"/>
  <c r="B2455" i="6" s="1"/>
  <c r="B2456" i="6" s="1"/>
  <c r="B2457" i="6" s="1"/>
  <c r="B2458" i="6" s="1"/>
  <c r="B2459" i="6" s="1"/>
  <c r="B2460" i="6" s="1"/>
  <c r="B2461" i="6" s="1"/>
  <c r="B2462" i="6" s="1"/>
  <c r="B2463" i="6" s="1"/>
  <c r="B2464" i="6" s="1"/>
  <c r="B2465" i="6" s="1"/>
  <c r="B2466" i="6" s="1"/>
  <c r="B2467" i="6" s="1"/>
  <c r="B2468" i="6" s="1"/>
  <c r="B2469" i="6" s="1"/>
  <c r="B2470" i="6" s="1"/>
  <c r="B2471" i="6" s="1"/>
  <c r="B2472" i="6" s="1"/>
  <c r="B2473" i="6" s="1"/>
  <c r="B2474" i="6" s="1"/>
  <c r="B2475" i="6" s="1"/>
  <c r="B2476" i="6" s="1"/>
  <c r="B2477" i="6" s="1"/>
  <c r="B2478" i="6" s="1"/>
  <c r="B2479" i="6" s="1"/>
  <c r="B2480" i="6" s="1"/>
  <c r="B2481" i="6" s="1"/>
  <c r="B2482" i="6" s="1"/>
  <c r="B2483" i="6" s="1"/>
  <c r="B2484" i="6" s="1"/>
  <c r="B2485" i="6" s="1"/>
  <c r="B2486" i="6" s="1"/>
  <c r="B2487" i="6" s="1"/>
  <c r="B2488" i="6" s="1"/>
  <c r="B2489" i="6" s="1"/>
  <c r="B2490" i="6" s="1"/>
  <c r="B2491" i="6" s="1"/>
  <c r="B2492" i="6" s="1"/>
  <c r="B2493" i="6" s="1"/>
  <c r="B2494" i="6" s="1"/>
  <c r="B2495" i="6" s="1"/>
  <c r="B2496" i="6" s="1"/>
  <c r="B2497" i="6" s="1"/>
  <c r="B2498" i="6" s="1"/>
  <c r="B2499" i="6" s="1"/>
  <c r="B2500" i="6" s="1"/>
  <c r="B2501" i="6" s="1"/>
  <c r="B2502" i="6" s="1"/>
  <c r="B2503" i="6" s="1"/>
  <c r="B2504" i="6" s="1"/>
  <c r="B2505" i="6" s="1"/>
  <c r="B2506" i="6" s="1"/>
  <c r="B2507" i="6" s="1"/>
  <c r="B2508" i="6" s="1"/>
  <c r="B2509" i="6" s="1"/>
  <c r="B2510" i="6" s="1"/>
  <c r="B2511" i="6" s="1"/>
  <c r="B2512" i="6" s="1"/>
  <c r="B2513" i="6" s="1"/>
  <c r="B2514" i="6" s="1"/>
  <c r="B2515" i="6" s="1"/>
  <c r="B2516" i="6" s="1"/>
  <c r="B2517" i="6" s="1"/>
  <c r="B2518" i="6" s="1"/>
  <c r="B2519" i="6" s="1"/>
  <c r="B2520" i="6" s="1"/>
  <c r="B2521" i="6" s="1"/>
  <c r="B2522" i="6" s="1"/>
  <c r="B2523" i="6" s="1"/>
  <c r="B2524" i="6" s="1"/>
  <c r="B2525" i="6" s="1"/>
  <c r="B2526" i="6" s="1"/>
  <c r="B2527" i="6" s="1"/>
  <c r="B2528" i="6" s="1"/>
  <c r="B2529" i="6" s="1"/>
  <c r="B2530" i="6" s="1"/>
  <c r="B2531" i="6" s="1"/>
  <c r="B2532" i="6" s="1"/>
  <c r="B2533" i="6" s="1"/>
  <c r="B2534" i="6" s="1"/>
  <c r="B2535" i="6" s="1"/>
  <c r="B2536" i="6" s="1"/>
  <c r="B2537" i="6" s="1"/>
  <c r="B2538" i="6" s="1"/>
  <c r="B2539" i="6" s="1"/>
  <c r="B2540" i="6" s="1"/>
  <c r="B2541" i="6" s="1"/>
  <c r="B2542" i="6" s="1"/>
  <c r="B2543" i="6" s="1"/>
  <c r="B2544" i="6" s="1"/>
  <c r="B2545" i="6" s="1"/>
  <c r="B2546" i="6" s="1"/>
  <c r="B2547" i="6" s="1"/>
  <c r="B2548" i="6" s="1"/>
  <c r="B2549" i="6" s="1"/>
  <c r="B2550" i="6" s="1"/>
  <c r="B2551" i="6" s="1"/>
  <c r="B2552" i="6" s="1"/>
  <c r="B2553" i="6" s="1"/>
  <c r="B2554" i="6" s="1"/>
  <c r="B2555" i="6" s="1"/>
  <c r="B2556" i="6" s="1"/>
  <c r="B2557" i="6" s="1"/>
  <c r="B2558" i="6" s="1"/>
  <c r="B2559" i="6" s="1"/>
  <c r="B2560" i="6" s="1"/>
  <c r="B2561" i="6" s="1"/>
  <c r="B2562" i="6" s="1"/>
  <c r="B2563" i="6" s="1"/>
  <c r="B2564" i="6" s="1"/>
  <c r="B2565" i="6" s="1"/>
  <c r="B2566" i="6" s="1"/>
  <c r="B2567" i="6" s="1"/>
  <c r="B2568" i="6" s="1"/>
  <c r="B2569" i="6" s="1"/>
  <c r="B2570" i="6" s="1"/>
  <c r="B2571" i="6" s="1"/>
  <c r="B2572" i="6" s="1"/>
  <c r="B2573" i="6" s="1"/>
  <c r="B2574" i="6" s="1"/>
  <c r="B2575" i="6" s="1"/>
  <c r="B2576" i="6" s="1"/>
  <c r="B2577" i="6" s="1"/>
  <c r="B2578" i="6" s="1"/>
  <c r="B2579" i="6" s="1"/>
  <c r="B2580" i="6" s="1"/>
  <c r="B2581" i="6" s="1"/>
  <c r="B2582" i="6" s="1"/>
  <c r="B2583" i="6" s="1"/>
  <c r="B2584" i="6" s="1"/>
  <c r="B2585" i="6" s="1"/>
  <c r="B2586" i="6" s="1"/>
  <c r="B2587" i="6" s="1"/>
  <c r="B2588" i="6" s="1"/>
  <c r="B2589" i="6" s="1"/>
  <c r="B2590" i="6" s="1"/>
  <c r="B2591" i="6" s="1"/>
  <c r="B2592" i="6" s="1"/>
  <c r="B2593" i="6" s="1"/>
  <c r="B2594" i="6" s="1"/>
  <c r="B2595" i="6" s="1"/>
  <c r="B2596" i="6" s="1"/>
  <c r="B2597" i="6" s="1"/>
  <c r="B2598" i="6" s="1"/>
  <c r="B2599" i="6" s="1"/>
  <c r="B2600" i="6" s="1"/>
  <c r="B2601" i="6" s="1"/>
  <c r="B2602" i="6" s="1"/>
  <c r="B2603" i="6" s="1"/>
  <c r="B2604" i="6" s="1"/>
  <c r="B2605" i="6" s="1"/>
  <c r="B2606" i="6" s="1"/>
  <c r="B2607" i="6" s="1"/>
  <c r="B2608" i="6" s="1"/>
  <c r="B2609" i="6" s="1"/>
  <c r="B2610" i="6" s="1"/>
  <c r="B2611" i="6" s="1"/>
  <c r="B2612" i="6" s="1"/>
  <c r="B2613" i="6" s="1"/>
  <c r="B2614" i="6" s="1"/>
  <c r="B2615" i="6" s="1"/>
  <c r="B2616" i="6" s="1"/>
  <c r="B2617" i="6" s="1"/>
  <c r="B2618" i="6" s="1"/>
  <c r="B2619" i="6" s="1"/>
  <c r="B2620" i="6" s="1"/>
  <c r="B2621" i="6" s="1"/>
  <c r="B2622" i="6" s="1"/>
  <c r="B2623" i="6" s="1"/>
  <c r="B2624" i="6" s="1"/>
  <c r="B2625" i="6" s="1"/>
  <c r="B2626" i="6" s="1"/>
  <c r="B2627" i="6" s="1"/>
  <c r="B2628" i="6" s="1"/>
  <c r="B2629" i="6" s="1"/>
  <c r="B2630" i="6" s="1"/>
  <c r="B2631" i="6" s="1"/>
  <c r="B2632" i="6" s="1"/>
  <c r="B2633" i="6" s="1"/>
  <c r="B2634" i="6" s="1"/>
  <c r="B2635" i="6" s="1"/>
  <c r="B2636" i="6" s="1"/>
  <c r="B2637" i="6" s="1"/>
  <c r="B2638" i="6" s="1"/>
  <c r="B2639" i="6" s="1"/>
  <c r="B2640" i="6" s="1"/>
  <c r="B2641" i="6" s="1"/>
  <c r="B2642" i="6" s="1"/>
  <c r="B2643" i="6" s="1"/>
  <c r="B2644" i="6" s="1"/>
  <c r="B2645" i="6" s="1"/>
  <c r="B2646" i="6" s="1"/>
  <c r="B2647" i="6" s="1"/>
  <c r="B2648" i="6" s="1"/>
  <c r="B2649" i="6" s="1"/>
  <c r="B2650" i="6" s="1"/>
  <c r="B2651" i="6" s="1"/>
  <c r="B2652" i="6" s="1"/>
  <c r="B2653" i="6" s="1"/>
  <c r="B2654" i="6" s="1"/>
  <c r="B2655" i="6" s="1"/>
  <c r="B2656" i="6" s="1"/>
  <c r="B2657" i="6" s="1"/>
  <c r="B2658" i="6" s="1"/>
  <c r="B2659" i="6" s="1"/>
  <c r="B2660" i="6" s="1"/>
  <c r="B2661" i="6" s="1"/>
  <c r="B2662" i="6" s="1"/>
  <c r="B2663" i="6" s="1"/>
  <c r="B2664" i="6" s="1"/>
  <c r="B2665" i="6" s="1"/>
  <c r="B2666" i="6" s="1"/>
  <c r="B2667" i="6" s="1"/>
  <c r="B2668" i="6" s="1"/>
  <c r="B2669" i="6" s="1"/>
  <c r="B2670" i="6" s="1"/>
  <c r="B2671" i="6" s="1"/>
  <c r="B2672" i="6" s="1"/>
  <c r="B2673" i="6" s="1"/>
  <c r="B2674" i="6" s="1"/>
  <c r="B2675" i="6" s="1"/>
  <c r="B2676" i="6" s="1"/>
  <c r="B2677" i="6" s="1"/>
  <c r="B2678" i="6" s="1"/>
  <c r="B2679" i="6" s="1"/>
  <c r="B2680" i="6" s="1"/>
  <c r="B2681" i="6" s="1"/>
  <c r="B2682" i="6" s="1"/>
  <c r="B2683" i="6" s="1"/>
  <c r="B2684" i="6" s="1"/>
  <c r="B2685" i="6" s="1"/>
  <c r="B2686" i="6" s="1"/>
  <c r="B2687" i="6" s="1"/>
  <c r="B2688" i="6" s="1"/>
  <c r="B2689" i="6" s="1"/>
  <c r="B2690" i="6" s="1"/>
  <c r="B2691" i="6" s="1"/>
  <c r="B2692" i="6" s="1"/>
  <c r="B2693" i="6" s="1"/>
  <c r="B2694" i="6" s="1"/>
  <c r="B2695" i="6" s="1"/>
  <c r="B2696" i="6" s="1"/>
  <c r="B2697" i="6" s="1"/>
  <c r="B2698" i="6" s="1"/>
  <c r="B2699" i="6" s="1"/>
  <c r="B2700" i="6" s="1"/>
  <c r="B2701" i="6" s="1"/>
  <c r="B2702" i="6" s="1"/>
  <c r="B2703" i="6" s="1"/>
  <c r="B2704" i="6" s="1"/>
  <c r="B2705" i="6" s="1"/>
  <c r="B2706" i="6" s="1"/>
  <c r="B2707" i="6" s="1"/>
  <c r="B2708" i="6" s="1"/>
  <c r="B2709" i="6" s="1"/>
  <c r="B2710" i="6" s="1"/>
  <c r="B2711" i="6" s="1"/>
  <c r="B2712" i="6" s="1"/>
  <c r="B2713" i="6" s="1"/>
  <c r="B2714" i="6" s="1"/>
  <c r="B2715" i="6" s="1"/>
  <c r="B2716" i="6" s="1"/>
  <c r="B2717" i="6" s="1"/>
  <c r="B2718" i="6" s="1"/>
  <c r="B2719" i="6" s="1"/>
  <c r="B2720" i="6" s="1"/>
  <c r="B2721" i="6" s="1"/>
  <c r="B2722" i="6" s="1"/>
  <c r="B2723" i="6" s="1"/>
  <c r="B2724" i="6" s="1"/>
  <c r="B2725" i="6" s="1"/>
  <c r="B2726" i="6" s="1"/>
  <c r="B2727" i="6" s="1"/>
  <c r="B2728" i="6" s="1"/>
  <c r="B2729" i="6" s="1"/>
  <c r="B2730" i="6" s="1"/>
  <c r="B2731" i="6" s="1"/>
  <c r="B2732" i="6" s="1"/>
  <c r="B2733" i="6" s="1"/>
  <c r="B2734" i="6" s="1"/>
  <c r="B2735" i="6" s="1"/>
  <c r="B2736" i="6" s="1"/>
  <c r="B2737" i="6" s="1"/>
  <c r="B2738" i="6" s="1"/>
  <c r="B2739" i="6" s="1"/>
  <c r="B2740" i="6" s="1"/>
  <c r="B2741" i="6" s="1"/>
  <c r="B2742" i="6" s="1"/>
  <c r="B2743" i="6" s="1"/>
  <c r="B2744" i="6" s="1"/>
  <c r="B2745" i="6" s="1"/>
  <c r="B2746" i="6" s="1"/>
  <c r="B2747" i="6" s="1"/>
  <c r="B2748" i="6" s="1"/>
  <c r="B2749" i="6" s="1"/>
  <c r="B2750" i="6" s="1"/>
  <c r="B2751" i="6" s="1"/>
  <c r="B2752" i="6" s="1"/>
  <c r="B2753" i="6" s="1"/>
  <c r="B2754" i="6" s="1"/>
  <c r="B2755" i="6" s="1"/>
  <c r="B2756" i="6" s="1"/>
  <c r="B2757" i="6" s="1"/>
  <c r="B2758" i="6" s="1"/>
  <c r="B2759" i="6" s="1"/>
  <c r="B2760" i="6" s="1"/>
  <c r="B2761" i="6" s="1"/>
  <c r="B2762" i="6" s="1"/>
  <c r="B2763" i="6" s="1"/>
  <c r="B2764" i="6" s="1"/>
  <c r="B2765" i="6" s="1"/>
  <c r="B2766" i="6" s="1"/>
  <c r="B2767" i="6" s="1"/>
  <c r="B2768" i="6" s="1"/>
  <c r="B2769" i="6" s="1"/>
  <c r="B2770" i="6" s="1"/>
  <c r="B2771" i="6" s="1"/>
  <c r="B2772" i="6" s="1"/>
  <c r="B2773" i="6" s="1"/>
  <c r="B2774" i="6" s="1"/>
  <c r="B2775" i="6" s="1"/>
  <c r="B2776" i="6" s="1"/>
  <c r="B2777" i="6" s="1"/>
  <c r="B2778" i="6" s="1"/>
  <c r="B2779" i="6" s="1"/>
  <c r="B2780" i="6" s="1"/>
  <c r="B2781" i="6" s="1"/>
  <c r="B2782" i="6" s="1"/>
  <c r="B2783" i="6" s="1"/>
  <c r="B2784" i="6" s="1"/>
  <c r="B2785" i="6" s="1"/>
  <c r="B2786" i="6" s="1"/>
  <c r="B2787" i="6" s="1"/>
  <c r="B2788" i="6" s="1"/>
  <c r="B2789" i="6" s="1"/>
  <c r="B2790" i="6" s="1"/>
  <c r="B2791" i="6" s="1"/>
  <c r="B2792" i="6" s="1"/>
  <c r="B2793" i="6" s="1"/>
  <c r="B2794" i="6" s="1"/>
  <c r="B2795" i="6" s="1"/>
  <c r="B2796" i="6" s="1"/>
  <c r="B2797" i="6" s="1"/>
  <c r="B2798" i="6" s="1"/>
  <c r="B2799" i="6" s="1"/>
  <c r="B2800" i="6" s="1"/>
  <c r="B2801" i="6" s="1"/>
  <c r="B2802" i="6" s="1"/>
  <c r="B2803" i="6" s="1"/>
  <c r="B2804" i="6" s="1"/>
  <c r="B2805" i="6" s="1"/>
  <c r="B2806" i="6" s="1"/>
  <c r="B2807" i="6" s="1"/>
  <c r="B2808" i="6" s="1"/>
  <c r="B2809" i="6" s="1"/>
  <c r="B2810" i="6" s="1"/>
  <c r="B2811" i="6" s="1"/>
  <c r="B2812" i="6" s="1"/>
  <c r="B2813" i="6" s="1"/>
  <c r="B2814" i="6" s="1"/>
  <c r="B2815" i="6" s="1"/>
  <c r="B2816" i="6" s="1"/>
  <c r="B2817" i="6" s="1"/>
  <c r="B2818" i="6" s="1"/>
  <c r="B2819" i="6" s="1"/>
  <c r="B2820" i="6" s="1"/>
  <c r="B2821" i="6" s="1"/>
  <c r="B2822" i="6" s="1"/>
  <c r="B2823" i="6" s="1"/>
  <c r="B2824" i="6" s="1"/>
  <c r="B2825" i="6" s="1"/>
  <c r="B2826" i="6" s="1"/>
  <c r="B2827" i="6" s="1"/>
  <c r="B2828" i="6" s="1"/>
  <c r="B2829" i="6" s="1"/>
  <c r="B2830" i="6" s="1"/>
  <c r="B2831" i="6" s="1"/>
  <c r="B2832" i="6" s="1"/>
  <c r="B2833" i="6" s="1"/>
  <c r="B2834" i="6" s="1"/>
  <c r="B2835" i="6" s="1"/>
  <c r="B2836" i="6" s="1"/>
  <c r="B2837" i="6" s="1"/>
  <c r="B2838" i="6" s="1"/>
  <c r="B2839" i="6" s="1"/>
  <c r="B2840" i="6" s="1"/>
  <c r="B2841" i="6" s="1"/>
  <c r="B2842" i="6" s="1"/>
  <c r="B2843" i="6" s="1"/>
  <c r="B2844" i="6" s="1"/>
  <c r="B2845" i="6" s="1"/>
  <c r="B2846" i="6" s="1"/>
  <c r="B2847" i="6" s="1"/>
  <c r="B2848" i="6" s="1"/>
  <c r="B2849" i="6" s="1"/>
  <c r="B2850" i="6" s="1"/>
  <c r="B2851" i="6" s="1"/>
  <c r="B2852" i="6" s="1"/>
  <c r="B2853" i="6" s="1"/>
  <c r="B2854" i="6" s="1"/>
  <c r="B2855" i="6" s="1"/>
  <c r="B2856" i="6" s="1"/>
  <c r="B2857" i="6" s="1"/>
  <c r="B2858" i="6" s="1"/>
  <c r="B2859" i="6" s="1"/>
  <c r="B2860" i="6" s="1"/>
  <c r="B2861" i="6" s="1"/>
  <c r="B2862" i="6" s="1"/>
  <c r="B2863" i="6" s="1"/>
  <c r="B2864" i="6" s="1"/>
  <c r="B2865" i="6" s="1"/>
  <c r="B2866" i="6" s="1"/>
  <c r="B2867" i="6" s="1"/>
  <c r="B2868" i="6" s="1"/>
  <c r="B2869" i="6" s="1"/>
  <c r="B2870" i="6" s="1"/>
  <c r="B2871" i="6" s="1"/>
  <c r="B2872" i="6" s="1"/>
  <c r="B2873" i="6" s="1"/>
  <c r="B2874" i="6" s="1"/>
  <c r="B2875" i="6" s="1"/>
  <c r="B2876" i="6" s="1"/>
  <c r="B2877" i="6" s="1"/>
  <c r="B2878" i="6" s="1"/>
  <c r="B2879" i="6" s="1"/>
  <c r="B2880" i="6" s="1"/>
  <c r="B2881" i="6" s="1"/>
  <c r="B2882" i="6" s="1"/>
  <c r="B2883" i="6" s="1"/>
  <c r="B2884" i="6" s="1"/>
  <c r="B2885" i="6" s="1"/>
  <c r="B2886" i="6" s="1"/>
  <c r="B2887" i="6" s="1"/>
  <c r="B2888" i="6" s="1"/>
  <c r="B2889" i="6" s="1"/>
  <c r="B2890" i="6" s="1"/>
  <c r="B2891" i="6" s="1"/>
  <c r="B2892" i="6" s="1"/>
  <c r="B2893" i="6" s="1"/>
  <c r="B2894" i="6" s="1"/>
  <c r="B2895" i="6" s="1"/>
  <c r="B2896" i="6" s="1"/>
  <c r="B2897" i="6" s="1"/>
  <c r="B2898" i="6" s="1"/>
  <c r="B2899" i="6" s="1"/>
  <c r="B2900" i="6" s="1"/>
  <c r="B2901" i="6" s="1"/>
  <c r="B2902" i="6" s="1"/>
  <c r="B2903" i="6" s="1"/>
  <c r="B2904" i="6" s="1"/>
  <c r="B2905" i="6" s="1"/>
  <c r="B2906" i="6" s="1"/>
  <c r="B2907" i="6" s="1"/>
  <c r="B2908" i="6" s="1"/>
  <c r="B2909" i="6" s="1"/>
  <c r="B2910" i="6" s="1"/>
  <c r="B2911" i="6" s="1"/>
  <c r="B2912" i="6" s="1"/>
  <c r="B2913" i="6" s="1"/>
  <c r="B2914" i="6" s="1"/>
  <c r="B2915" i="6" s="1"/>
  <c r="B2916" i="6" s="1"/>
  <c r="B2917" i="6" s="1"/>
  <c r="B2918" i="6" s="1"/>
  <c r="B2919" i="6" s="1"/>
  <c r="B2920" i="6" s="1"/>
  <c r="B2921" i="6" s="1"/>
  <c r="B2922" i="6" s="1"/>
  <c r="B2923" i="6" s="1"/>
  <c r="B2924" i="6" s="1"/>
  <c r="B2925" i="6" s="1"/>
  <c r="B2926" i="6" s="1"/>
  <c r="B2927" i="6" s="1"/>
  <c r="B2928" i="6" s="1"/>
  <c r="B2929" i="6" s="1"/>
  <c r="B2930" i="6" s="1"/>
  <c r="B2931" i="6" s="1"/>
  <c r="B2932" i="6" s="1"/>
  <c r="B2933" i="6" s="1"/>
  <c r="B2934" i="6" s="1"/>
  <c r="B2935" i="6" s="1"/>
  <c r="B2936" i="6" s="1"/>
  <c r="B2937" i="6" s="1"/>
  <c r="B2938" i="6" s="1"/>
  <c r="B2939" i="6" s="1"/>
  <c r="B2940" i="6" s="1"/>
  <c r="B2941" i="6" s="1"/>
  <c r="B2942" i="6" s="1"/>
  <c r="B2943" i="6" s="1"/>
  <c r="B2944" i="6" s="1"/>
  <c r="B2945" i="6" s="1"/>
  <c r="B2946" i="6" s="1"/>
  <c r="B2947" i="6" s="1"/>
  <c r="B2948" i="6" s="1"/>
  <c r="B2949" i="6" s="1"/>
  <c r="B2950" i="6" s="1"/>
  <c r="B2951" i="6" s="1"/>
  <c r="B2952" i="6" s="1"/>
  <c r="B2953" i="6" s="1"/>
  <c r="B2954" i="6" s="1"/>
  <c r="B2955" i="6" s="1"/>
  <c r="B2956" i="6" s="1"/>
  <c r="B2957" i="6" s="1"/>
  <c r="B2958" i="6" s="1"/>
  <c r="B2959" i="6" s="1"/>
  <c r="B2960" i="6" s="1"/>
  <c r="B2961" i="6" s="1"/>
  <c r="B2962" i="6" s="1"/>
  <c r="B2963" i="6" s="1"/>
  <c r="B2964" i="6" s="1"/>
  <c r="B2965" i="6" s="1"/>
  <c r="B2966" i="6" s="1"/>
  <c r="B2967" i="6" s="1"/>
  <c r="B2968" i="6" s="1"/>
  <c r="B2969" i="6" s="1"/>
  <c r="B2970" i="6" s="1"/>
  <c r="B2971" i="6" s="1"/>
  <c r="B2972" i="6" s="1"/>
  <c r="B2973" i="6" s="1"/>
  <c r="B2974" i="6" s="1"/>
  <c r="B2975" i="6" s="1"/>
  <c r="B2976" i="6" s="1"/>
  <c r="B2977" i="6" s="1"/>
  <c r="B2978" i="6" s="1"/>
  <c r="B2979" i="6" s="1"/>
  <c r="B2980" i="6" s="1"/>
  <c r="B2981" i="6" s="1"/>
  <c r="B2982" i="6" s="1"/>
  <c r="B2983" i="6" s="1"/>
  <c r="B2984" i="6" s="1"/>
  <c r="B2985" i="6" s="1"/>
  <c r="B2986" i="6" s="1"/>
  <c r="B2987" i="6" s="1"/>
  <c r="B2988" i="6" s="1"/>
  <c r="B2989" i="6" s="1"/>
  <c r="B2990" i="6" s="1"/>
  <c r="B2991" i="6" s="1"/>
  <c r="B2992" i="6" s="1"/>
  <c r="B2993" i="6" s="1"/>
  <c r="B2994" i="6" s="1"/>
  <c r="B2995" i="6" s="1"/>
  <c r="B2996" i="6" s="1"/>
  <c r="B2997" i="6" s="1"/>
  <c r="B2998" i="6" s="1"/>
  <c r="B2999" i="6" s="1"/>
  <c r="B3000" i="6" s="1"/>
  <c r="B3001" i="6" s="1"/>
  <c r="B3002" i="6" s="1"/>
  <c r="B3003" i="6" s="1"/>
  <c r="B3004" i="6" s="1"/>
  <c r="B3005" i="6" s="1"/>
  <c r="B3006" i="6" s="1"/>
  <c r="B3007" i="6" s="1"/>
  <c r="B3008" i="6" s="1"/>
  <c r="B3009" i="6" s="1"/>
  <c r="B3010" i="6" s="1"/>
  <c r="B3011" i="6" s="1"/>
  <c r="B3012" i="6" s="1"/>
  <c r="B3013" i="6" s="1"/>
  <c r="B3014" i="6" s="1"/>
  <c r="B3015" i="6" s="1"/>
  <c r="B3016" i="6" s="1"/>
  <c r="B3017" i="6" s="1"/>
  <c r="B3018" i="6" s="1"/>
  <c r="B3019" i="6" s="1"/>
  <c r="B3020" i="6" s="1"/>
  <c r="B3021" i="6" s="1"/>
  <c r="B3022" i="6" s="1"/>
  <c r="B3023" i="6" s="1"/>
  <c r="B3024" i="6" s="1"/>
  <c r="B3025" i="6" s="1"/>
  <c r="B3026" i="6" s="1"/>
  <c r="B3027" i="6" s="1"/>
  <c r="B3028" i="6" s="1"/>
  <c r="B3029" i="6" s="1"/>
  <c r="B3030" i="6" s="1"/>
  <c r="B3031" i="6" s="1"/>
  <c r="B3032" i="6" s="1"/>
  <c r="B3033" i="6" s="1"/>
  <c r="B3034" i="6" s="1"/>
  <c r="B3035" i="6" s="1"/>
  <c r="B3036" i="6" s="1"/>
  <c r="B3037" i="6" s="1"/>
  <c r="B3038" i="6" s="1"/>
  <c r="B3039" i="6" s="1"/>
  <c r="B3040" i="6" s="1"/>
  <c r="B3041" i="6" s="1"/>
  <c r="B3042" i="6" s="1"/>
  <c r="B3043" i="6" s="1"/>
  <c r="B3044" i="6" s="1"/>
  <c r="B3045" i="6" s="1"/>
  <c r="B3046" i="6" s="1"/>
  <c r="B3047" i="6" s="1"/>
  <c r="B3048" i="6" s="1"/>
  <c r="B3049" i="6" s="1"/>
  <c r="B3050" i="6" s="1"/>
  <c r="B3051" i="6" s="1"/>
  <c r="B3052" i="6" s="1"/>
  <c r="B3053" i="6" s="1"/>
  <c r="B3054" i="6" s="1"/>
  <c r="B3055" i="6" s="1"/>
  <c r="B3056" i="6" s="1"/>
  <c r="B3057" i="6" s="1"/>
  <c r="B3058" i="6" s="1"/>
  <c r="B3059" i="6" s="1"/>
  <c r="B3060" i="6" s="1"/>
  <c r="B3061" i="6" s="1"/>
  <c r="B3062" i="6" s="1"/>
  <c r="B3063" i="6" s="1"/>
  <c r="B3064" i="6" s="1"/>
  <c r="B3065" i="6" s="1"/>
  <c r="B3066" i="6" s="1"/>
  <c r="B3067" i="6" s="1"/>
  <c r="B3068" i="6" s="1"/>
  <c r="B3069" i="6" s="1"/>
  <c r="B3070" i="6" s="1"/>
  <c r="B3071" i="6" s="1"/>
  <c r="B3072" i="6" s="1"/>
  <c r="B3073" i="6" s="1"/>
  <c r="B3074" i="6" s="1"/>
  <c r="B3075" i="6" s="1"/>
  <c r="B3076" i="6" s="1"/>
  <c r="B3077" i="6" s="1"/>
  <c r="B3078" i="6" s="1"/>
  <c r="B3079" i="6" s="1"/>
  <c r="B3080" i="6" s="1"/>
  <c r="B3081" i="6" s="1"/>
  <c r="B3082" i="6" s="1"/>
  <c r="B3083" i="6" s="1"/>
  <c r="B3084" i="6" s="1"/>
  <c r="B3085" i="6" s="1"/>
  <c r="B3086" i="6" s="1"/>
  <c r="B3087" i="6" s="1"/>
  <c r="B3088" i="6" s="1"/>
  <c r="B3089" i="6" s="1"/>
  <c r="B3090" i="6" s="1"/>
  <c r="B3091" i="6" s="1"/>
  <c r="B3092" i="6" s="1"/>
  <c r="B3093" i="6" s="1"/>
  <c r="B3094" i="6" s="1"/>
  <c r="B3095" i="6" s="1"/>
  <c r="B3096" i="6" s="1"/>
  <c r="B3097" i="6" s="1"/>
  <c r="B3098" i="6" s="1"/>
  <c r="B3099" i="6" s="1"/>
  <c r="B3100" i="6" s="1"/>
  <c r="B3101" i="6" s="1"/>
  <c r="B3102" i="6" s="1"/>
  <c r="B3103" i="6" s="1"/>
  <c r="B3104" i="6" s="1"/>
  <c r="B3105" i="6" s="1"/>
  <c r="B3106" i="6" s="1"/>
  <c r="B3107" i="6" s="1"/>
  <c r="B3108" i="6" s="1"/>
  <c r="B3109" i="6" s="1"/>
  <c r="B3110" i="6" s="1"/>
  <c r="B3111" i="6" s="1"/>
  <c r="B3112" i="6" s="1"/>
  <c r="B3113" i="6" s="1"/>
  <c r="B3114" i="6" s="1"/>
  <c r="B3115" i="6" s="1"/>
  <c r="B3116" i="6" s="1"/>
  <c r="B3117" i="6" s="1"/>
  <c r="B3118" i="6" s="1"/>
  <c r="B3119" i="6" s="1"/>
  <c r="B3120" i="6" s="1"/>
  <c r="B3121" i="6" s="1"/>
  <c r="B3122" i="6" s="1"/>
  <c r="B3123" i="6" s="1"/>
  <c r="B3124" i="6" s="1"/>
  <c r="B3125" i="6" s="1"/>
  <c r="B3126" i="6" s="1"/>
  <c r="B3127" i="6" s="1"/>
  <c r="B3128" i="6" s="1"/>
  <c r="B3129" i="6" s="1"/>
  <c r="B3130" i="6" s="1"/>
  <c r="B3131" i="6" s="1"/>
  <c r="B3132" i="6" s="1"/>
  <c r="B3133" i="6" s="1"/>
  <c r="B3134" i="6" s="1"/>
  <c r="B3135" i="6" s="1"/>
  <c r="B3136" i="6" s="1"/>
  <c r="B3137" i="6" s="1"/>
  <c r="B3138" i="6" s="1"/>
  <c r="B3139" i="6" s="1"/>
  <c r="B3140" i="6" s="1"/>
  <c r="B3141" i="6" s="1"/>
  <c r="B3142" i="6" s="1"/>
  <c r="B3143" i="6" s="1"/>
  <c r="B3144" i="6" s="1"/>
  <c r="B3145" i="6" s="1"/>
  <c r="B3146" i="6" s="1"/>
  <c r="B3147" i="6" s="1"/>
  <c r="B3148" i="6" s="1"/>
  <c r="B3149" i="6" s="1"/>
  <c r="B3150" i="6" s="1"/>
  <c r="B3151" i="6" s="1"/>
  <c r="B3152" i="6" s="1"/>
  <c r="B3153" i="6" s="1"/>
  <c r="B3154" i="6" s="1"/>
  <c r="B3155" i="6" s="1"/>
  <c r="B3156" i="6" s="1"/>
  <c r="B3157" i="6" s="1"/>
  <c r="B3158" i="6" s="1"/>
  <c r="B3159" i="6" s="1"/>
  <c r="B3160" i="6" s="1"/>
  <c r="B3161" i="6" s="1"/>
  <c r="B3162" i="6" s="1"/>
  <c r="B3163" i="6" s="1"/>
  <c r="B3164" i="6" s="1"/>
  <c r="B3165" i="6" s="1"/>
  <c r="B3166" i="6" s="1"/>
  <c r="B3167" i="6" s="1"/>
  <c r="B3168" i="6" s="1"/>
  <c r="B3169" i="6" s="1"/>
  <c r="B3170" i="6" s="1"/>
  <c r="B3171" i="6" s="1"/>
  <c r="B3172" i="6" s="1"/>
  <c r="B3173" i="6" s="1"/>
  <c r="B3174" i="6" s="1"/>
  <c r="B3175" i="6" s="1"/>
  <c r="B3176" i="6" s="1"/>
  <c r="B3177" i="6" s="1"/>
  <c r="B3178" i="6" s="1"/>
  <c r="B3179" i="6" s="1"/>
  <c r="B3180" i="6" s="1"/>
  <c r="B3181" i="6" s="1"/>
  <c r="B3182" i="6" s="1"/>
  <c r="B3183" i="6" s="1"/>
  <c r="B3184" i="6" s="1"/>
  <c r="B3185" i="6" s="1"/>
  <c r="B3186" i="6" s="1"/>
  <c r="B3187" i="6" s="1"/>
  <c r="B3188" i="6" s="1"/>
  <c r="B3189" i="6" s="1"/>
  <c r="B3190" i="6" s="1"/>
  <c r="B3191" i="6" s="1"/>
  <c r="B3192" i="6" s="1"/>
  <c r="B3193" i="6" s="1"/>
  <c r="B3194" i="6" s="1"/>
  <c r="B3195" i="6" s="1"/>
  <c r="B3196" i="6" s="1"/>
  <c r="B3197" i="6" s="1"/>
  <c r="B3198" i="6" s="1"/>
  <c r="B3199" i="6" s="1"/>
  <c r="B3200" i="6" s="1"/>
  <c r="B3201" i="6" s="1"/>
  <c r="B3202" i="6" s="1"/>
  <c r="B3203" i="6" s="1"/>
  <c r="B3204" i="6" s="1"/>
  <c r="B3205" i="6" s="1"/>
  <c r="B3206" i="6" s="1"/>
  <c r="B3207" i="6" s="1"/>
  <c r="B3208" i="6" s="1"/>
  <c r="B3209" i="6" s="1"/>
  <c r="B3210" i="6" s="1"/>
  <c r="B3211" i="6" s="1"/>
  <c r="B3212" i="6" s="1"/>
  <c r="B3213" i="6" s="1"/>
  <c r="B3214" i="6" s="1"/>
  <c r="B3215" i="6" s="1"/>
  <c r="B3216" i="6" s="1"/>
  <c r="B3217" i="6" s="1"/>
  <c r="B3218" i="6" s="1"/>
  <c r="B3219" i="6" s="1"/>
  <c r="B3220" i="6" s="1"/>
  <c r="B3221" i="6" s="1"/>
  <c r="B3222" i="6" s="1"/>
  <c r="B3223" i="6" s="1"/>
  <c r="B3224" i="6" s="1"/>
  <c r="B3225" i="6" s="1"/>
  <c r="B3226" i="6" s="1"/>
  <c r="B3227" i="6" s="1"/>
  <c r="B3228" i="6" s="1"/>
  <c r="B3229" i="6" s="1"/>
  <c r="B3230" i="6" s="1"/>
  <c r="B3231" i="6" s="1"/>
  <c r="B3232" i="6" s="1"/>
  <c r="B3233" i="6" s="1"/>
  <c r="B3234" i="6" s="1"/>
  <c r="B3235" i="6" s="1"/>
  <c r="B3236" i="6" s="1"/>
  <c r="B3237" i="6" s="1"/>
  <c r="B3238" i="6" s="1"/>
  <c r="B3239" i="6" s="1"/>
  <c r="B3240" i="6" s="1"/>
  <c r="B3241" i="6" s="1"/>
  <c r="B3242" i="6" s="1"/>
  <c r="B3243" i="6" s="1"/>
  <c r="B3244" i="6" s="1"/>
  <c r="B3245" i="6" s="1"/>
  <c r="B3246" i="6" s="1"/>
  <c r="B3247" i="6" s="1"/>
  <c r="B3248" i="6" s="1"/>
  <c r="B3249" i="6" s="1"/>
  <c r="B3250" i="6" s="1"/>
  <c r="B3251" i="6" s="1"/>
  <c r="B3252" i="6" s="1"/>
  <c r="B3253" i="6" s="1"/>
  <c r="B3254" i="6" s="1"/>
  <c r="B3255" i="6" s="1"/>
  <c r="B3256" i="6" s="1"/>
  <c r="B3257" i="6" s="1"/>
  <c r="B3258" i="6" s="1"/>
  <c r="B3259" i="6" s="1"/>
  <c r="B3260" i="6" s="1"/>
  <c r="B3261" i="6" s="1"/>
  <c r="B3262" i="6" s="1"/>
  <c r="B3263" i="6" s="1"/>
  <c r="B3264" i="6" s="1"/>
  <c r="B3265" i="6" s="1"/>
  <c r="B3266" i="6" s="1"/>
  <c r="B3267" i="6" s="1"/>
  <c r="B3268" i="6" s="1"/>
  <c r="B3269" i="6" s="1"/>
  <c r="B3270" i="6" s="1"/>
  <c r="B3271" i="6" s="1"/>
  <c r="B3272" i="6" s="1"/>
  <c r="B3273" i="6" s="1"/>
  <c r="B3274" i="6" s="1"/>
  <c r="B3275" i="6" s="1"/>
  <c r="B3276" i="6" s="1"/>
  <c r="B3277" i="6" s="1"/>
  <c r="B3278" i="6" s="1"/>
  <c r="B3279" i="6" s="1"/>
  <c r="B3280" i="6" s="1"/>
  <c r="B3281" i="6" s="1"/>
  <c r="B3282" i="6" s="1"/>
  <c r="B3283" i="6" s="1"/>
  <c r="B3284" i="6" s="1"/>
  <c r="B3285" i="6" s="1"/>
  <c r="B3286" i="6" s="1"/>
  <c r="B3287" i="6" s="1"/>
  <c r="B3288" i="6" s="1"/>
  <c r="B3289" i="6" s="1"/>
  <c r="B3290" i="6" s="1"/>
  <c r="B3291" i="6" s="1"/>
  <c r="B3292" i="6" s="1"/>
  <c r="B3293" i="6" s="1"/>
  <c r="B3294" i="6" s="1"/>
  <c r="B3295" i="6" s="1"/>
  <c r="B3296" i="6" s="1"/>
  <c r="B3297" i="6" s="1"/>
  <c r="B3298" i="6" s="1"/>
  <c r="B3299" i="6" s="1"/>
  <c r="B3300" i="6" s="1"/>
  <c r="B3301" i="6" s="1"/>
  <c r="B3302" i="6" s="1"/>
  <c r="B3303" i="6" s="1"/>
  <c r="B3304" i="6" s="1"/>
  <c r="B3305" i="6" s="1"/>
  <c r="B3306" i="6" s="1"/>
  <c r="B3307" i="6" s="1"/>
  <c r="B3308" i="6" s="1"/>
  <c r="B3309" i="6" s="1"/>
  <c r="B3310" i="6" s="1"/>
  <c r="B3311" i="6" s="1"/>
  <c r="B3312" i="6" s="1"/>
  <c r="B3313" i="6" s="1"/>
  <c r="B3314" i="6" s="1"/>
  <c r="B3315" i="6" s="1"/>
  <c r="B3316" i="6" s="1"/>
  <c r="B3317" i="6" s="1"/>
  <c r="B3318" i="6" s="1"/>
  <c r="B3319" i="6" s="1"/>
  <c r="B3320" i="6" s="1"/>
  <c r="B3321" i="6" s="1"/>
  <c r="B3322" i="6" s="1"/>
  <c r="B3323" i="6" s="1"/>
  <c r="B3324" i="6" s="1"/>
  <c r="B3325" i="6" s="1"/>
  <c r="B3326" i="6" s="1"/>
  <c r="B3327" i="6" s="1"/>
  <c r="B3328" i="6" s="1"/>
  <c r="B3329" i="6" s="1"/>
  <c r="B3330" i="6" s="1"/>
  <c r="B3331" i="6" s="1"/>
  <c r="B3332" i="6" s="1"/>
  <c r="B3333" i="6" s="1"/>
  <c r="B3334" i="6" s="1"/>
  <c r="B3335" i="6" s="1"/>
  <c r="B3336" i="6" s="1"/>
  <c r="B3337" i="6" s="1"/>
  <c r="B3338" i="6" s="1"/>
  <c r="B3339" i="6" s="1"/>
  <c r="B3340" i="6" s="1"/>
  <c r="B3341" i="6" s="1"/>
  <c r="B3342" i="6" s="1"/>
  <c r="B3343" i="6" s="1"/>
  <c r="B3344" i="6" s="1"/>
  <c r="B3345" i="6" s="1"/>
  <c r="B3346" i="6" s="1"/>
  <c r="B3347" i="6" s="1"/>
  <c r="B3348" i="6" s="1"/>
  <c r="B3349" i="6" s="1"/>
  <c r="B3350" i="6" s="1"/>
  <c r="B3351" i="6" s="1"/>
  <c r="B3352" i="6" s="1"/>
  <c r="B3353" i="6" s="1"/>
  <c r="B3354" i="6" s="1"/>
  <c r="B3355" i="6" s="1"/>
  <c r="B3356" i="6" s="1"/>
  <c r="B3357" i="6" s="1"/>
  <c r="B3358" i="6" s="1"/>
  <c r="B3359" i="6" s="1"/>
  <c r="B3360" i="6" s="1"/>
  <c r="B3361" i="6" s="1"/>
  <c r="B3362" i="6" s="1"/>
  <c r="B3363" i="6" s="1"/>
  <c r="B3364" i="6" s="1"/>
  <c r="B3365" i="6" s="1"/>
  <c r="B3366" i="6" s="1"/>
  <c r="B3367" i="6" s="1"/>
  <c r="B3368" i="6" s="1"/>
  <c r="B3369" i="6" s="1"/>
  <c r="B3370" i="6" s="1"/>
  <c r="B3371" i="6" s="1"/>
  <c r="B3372" i="6" s="1"/>
  <c r="B3373" i="6" s="1"/>
  <c r="B3374" i="6" s="1"/>
  <c r="B3375" i="6" s="1"/>
  <c r="B3376" i="6" s="1"/>
  <c r="B3377" i="6" s="1"/>
  <c r="B3378" i="6" s="1"/>
  <c r="B3379" i="6" s="1"/>
  <c r="B3380" i="6" s="1"/>
  <c r="B3381" i="6" s="1"/>
  <c r="B3382" i="6" s="1"/>
  <c r="B3383" i="6" s="1"/>
  <c r="B3384" i="6" s="1"/>
  <c r="B3385" i="6" s="1"/>
  <c r="B3386" i="6" s="1"/>
  <c r="B3387" i="6" s="1"/>
  <c r="B3388" i="6" s="1"/>
  <c r="B3389" i="6" s="1"/>
  <c r="B3390" i="6" s="1"/>
  <c r="B3391" i="6" s="1"/>
  <c r="B3392" i="6" s="1"/>
  <c r="B3393" i="6" s="1"/>
  <c r="B3394" i="6" s="1"/>
  <c r="B3395" i="6" s="1"/>
  <c r="B3396" i="6" s="1"/>
  <c r="B3397" i="6" s="1"/>
  <c r="B3398" i="6" s="1"/>
  <c r="B3399" i="6" s="1"/>
  <c r="B3400" i="6" s="1"/>
  <c r="B3401" i="6" s="1"/>
  <c r="B3402" i="6" s="1"/>
  <c r="B3403" i="6" s="1"/>
  <c r="B3404" i="6" s="1"/>
  <c r="B3405" i="6" s="1"/>
  <c r="B3406" i="6" s="1"/>
  <c r="B3407" i="6" s="1"/>
  <c r="B3408" i="6" s="1"/>
  <c r="B3409" i="6" s="1"/>
  <c r="B3410" i="6" s="1"/>
  <c r="B3411" i="6" s="1"/>
  <c r="B3412" i="6" s="1"/>
  <c r="B3413" i="6" s="1"/>
  <c r="B3414" i="6" s="1"/>
  <c r="B3415" i="6" s="1"/>
  <c r="B3416" i="6" s="1"/>
  <c r="B3417" i="6" s="1"/>
  <c r="B3418" i="6" s="1"/>
  <c r="B3419" i="6" s="1"/>
  <c r="B3420" i="6" s="1"/>
  <c r="B3421" i="6" s="1"/>
  <c r="B3422" i="6" s="1"/>
  <c r="B3423" i="6" s="1"/>
  <c r="B3424" i="6" s="1"/>
  <c r="B3425" i="6" s="1"/>
  <c r="B3426" i="6" s="1"/>
  <c r="B3427" i="6" s="1"/>
  <c r="B3428" i="6" s="1"/>
  <c r="B3429" i="6" s="1"/>
  <c r="B3430" i="6" s="1"/>
  <c r="B3431" i="6" s="1"/>
  <c r="B3432" i="6" s="1"/>
  <c r="B3433" i="6" s="1"/>
  <c r="B3434" i="6" s="1"/>
  <c r="B3435" i="6" s="1"/>
  <c r="B3436" i="6" s="1"/>
  <c r="B3437" i="6" s="1"/>
  <c r="B3438" i="6" s="1"/>
  <c r="B3439" i="6" s="1"/>
  <c r="B3440" i="6" s="1"/>
  <c r="B3441" i="6" s="1"/>
  <c r="B3442" i="6" s="1"/>
  <c r="B3443" i="6" s="1"/>
  <c r="B3444" i="6" s="1"/>
  <c r="B3445" i="6" s="1"/>
  <c r="B3446" i="6" s="1"/>
  <c r="B3447" i="6" s="1"/>
  <c r="B3448" i="6" s="1"/>
  <c r="B3449" i="6" s="1"/>
  <c r="B3450" i="6" s="1"/>
  <c r="B3451" i="6" s="1"/>
  <c r="B3452" i="6" s="1"/>
  <c r="B3453" i="6" s="1"/>
  <c r="B3454" i="6" s="1"/>
  <c r="B3455" i="6" s="1"/>
  <c r="B3456" i="6" s="1"/>
  <c r="B3457" i="6" s="1"/>
  <c r="B3458" i="6" s="1"/>
  <c r="B3459" i="6" s="1"/>
  <c r="B3460" i="6" s="1"/>
  <c r="B3461" i="6" s="1"/>
  <c r="B3462" i="6" s="1"/>
  <c r="B3463" i="6" s="1"/>
  <c r="B3464" i="6" s="1"/>
  <c r="B3465" i="6" s="1"/>
  <c r="B3466" i="6" s="1"/>
  <c r="B3467" i="6" s="1"/>
  <c r="B3468" i="6" s="1"/>
  <c r="B3469" i="6" s="1"/>
  <c r="B3470" i="6" s="1"/>
  <c r="B3471" i="6" s="1"/>
  <c r="B3472" i="6" s="1"/>
  <c r="B3473" i="6" s="1"/>
  <c r="B3474" i="6" s="1"/>
  <c r="B3475" i="6" s="1"/>
  <c r="B3476" i="6" s="1"/>
  <c r="B3477" i="6" s="1"/>
  <c r="B3478" i="6" s="1"/>
  <c r="B3479" i="6" s="1"/>
  <c r="B3480" i="6" s="1"/>
  <c r="B3481" i="6" s="1"/>
  <c r="B3482" i="6" s="1"/>
  <c r="B3483" i="6" s="1"/>
  <c r="B3484" i="6" s="1"/>
  <c r="B3485" i="6" s="1"/>
  <c r="B3486" i="6" s="1"/>
  <c r="B3487" i="6" s="1"/>
  <c r="B3488" i="6" s="1"/>
  <c r="B3489" i="6" s="1"/>
  <c r="B3490" i="6" s="1"/>
  <c r="B3491" i="6" s="1"/>
  <c r="B3492" i="6" s="1"/>
  <c r="B3493" i="6" s="1"/>
  <c r="B3494" i="6" s="1"/>
  <c r="B3495" i="6" s="1"/>
  <c r="B3496" i="6" s="1"/>
  <c r="B3497" i="6" s="1"/>
  <c r="B3498" i="6" s="1"/>
  <c r="B3499" i="6" s="1"/>
  <c r="B3500" i="6" s="1"/>
  <c r="B3501" i="6" s="1"/>
  <c r="B3502" i="6" s="1"/>
  <c r="B3503" i="6" s="1"/>
  <c r="B3504" i="6" s="1"/>
  <c r="B3505" i="6" s="1"/>
  <c r="B3506" i="6" s="1"/>
  <c r="B3507" i="6" s="1"/>
  <c r="B3508" i="6" s="1"/>
  <c r="B3509" i="6" s="1"/>
  <c r="B3510" i="6" s="1"/>
  <c r="B3511" i="6" s="1"/>
  <c r="B3512" i="6" s="1"/>
  <c r="B3513" i="6" s="1"/>
  <c r="B3514" i="6" s="1"/>
  <c r="B3515" i="6" s="1"/>
  <c r="B3516" i="6" s="1"/>
  <c r="B3517" i="6" s="1"/>
  <c r="B3518" i="6" s="1"/>
  <c r="B3519" i="6" s="1"/>
  <c r="B3520" i="6" s="1"/>
  <c r="B3521" i="6" s="1"/>
  <c r="B3522" i="6" s="1"/>
  <c r="B3523" i="6" s="1"/>
  <c r="B3524" i="6" s="1"/>
  <c r="B3525" i="6" s="1"/>
  <c r="B3526" i="6" s="1"/>
  <c r="B3527" i="6" s="1"/>
  <c r="B3528" i="6" s="1"/>
  <c r="B3529" i="6" s="1"/>
  <c r="B3530" i="6" s="1"/>
  <c r="B3531" i="6" s="1"/>
  <c r="B3532" i="6" s="1"/>
  <c r="B3533" i="6" s="1"/>
  <c r="B3534" i="6" s="1"/>
  <c r="B3535" i="6" s="1"/>
  <c r="B3536" i="6" s="1"/>
  <c r="B3537" i="6" s="1"/>
  <c r="B3538" i="6" s="1"/>
  <c r="B3539" i="6" s="1"/>
  <c r="B3540" i="6" s="1"/>
  <c r="B3541" i="6" s="1"/>
  <c r="B3542" i="6" s="1"/>
  <c r="B3543" i="6" s="1"/>
  <c r="B3544" i="6" s="1"/>
  <c r="B3545" i="6" s="1"/>
  <c r="B3546" i="6" s="1"/>
  <c r="B3547" i="6" s="1"/>
  <c r="B3548" i="6" s="1"/>
  <c r="B3549" i="6" s="1"/>
  <c r="B3550" i="6" s="1"/>
  <c r="B3551" i="6" s="1"/>
  <c r="B3552" i="6" s="1"/>
  <c r="B3553" i="6" s="1"/>
  <c r="B3554" i="6" s="1"/>
  <c r="B3555" i="6" s="1"/>
  <c r="B3556" i="6" s="1"/>
  <c r="B3557" i="6" s="1"/>
  <c r="B3558" i="6" s="1"/>
  <c r="B3559" i="6" s="1"/>
  <c r="B3560" i="6" s="1"/>
  <c r="B3561" i="6" s="1"/>
  <c r="B3562" i="6" s="1"/>
  <c r="B3563" i="6" s="1"/>
  <c r="B3564" i="6" s="1"/>
  <c r="B3565" i="6" s="1"/>
  <c r="B3566" i="6" s="1"/>
  <c r="B3567" i="6" s="1"/>
  <c r="B3568" i="6" s="1"/>
  <c r="B3569" i="6" s="1"/>
  <c r="B3570" i="6" s="1"/>
  <c r="B3571" i="6" s="1"/>
  <c r="B3572" i="6" s="1"/>
  <c r="B3573" i="6" s="1"/>
  <c r="B3574" i="6" s="1"/>
  <c r="B3575" i="6" s="1"/>
  <c r="B3576" i="6" s="1"/>
  <c r="B3577" i="6" s="1"/>
  <c r="B3578" i="6" s="1"/>
  <c r="B3579" i="6" s="1"/>
  <c r="B3580" i="6" s="1"/>
  <c r="B3581" i="6" s="1"/>
  <c r="B3582" i="6" s="1"/>
  <c r="B3583" i="6" s="1"/>
  <c r="B3584" i="6" s="1"/>
  <c r="B3585" i="6" s="1"/>
  <c r="B3586" i="6" s="1"/>
  <c r="B3587" i="6" s="1"/>
  <c r="B3588" i="6" s="1"/>
  <c r="B3589" i="6" s="1"/>
  <c r="B3590" i="6" s="1"/>
  <c r="B3591" i="6" s="1"/>
  <c r="B3592" i="6" s="1"/>
  <c r="B3593" i="6" s="1"/>
  <c r="B3594" i="6" s="1"/>
  <c r="B3595" i="6" s="1"/>
  <c r="B3596" i="6" s="1"/>
  <c r="B3597" i="6" s="1"/>
  <c r="B3598" i="6" s="1"/>
  <c r="B3599" i="6" s="1"/>
  <c r="B3600" i="6" s="1"/>
  <c r="B3601" i="6" s="1"/>
  <c r="B3602" i="6" s="1"/>
  <c r="B3603" i="6" s="1"/>
  <c r="B3604" i="6" s="1"/>
  <c r="B3605" i="6" s="1"/>
  <c r="B3606" i="6" s="1"/>
  <c r="B3607" i="6" s="1"/>
  <c r="B3608" i="6" s="1"/>
  <c r="B3609" i="6" s="1"/>
  <c r="B3610" i="6" s="1"/>
  <c r="B3611" i="6" s="1"/>
  <c r="B3612" i="6" s="1"/>
  <c r="B3613" i="6" s="1"/>
  <c r="B3614" i="6" s="1"/>
  <c r="B3615" i="6" s="1"/>
  <c r="B3616" i="6" s="1"/>
  <c r="B3617" i="6" s="1"/>
  <c r="B3618" i="6" s="1"/>
  <c r="B3619" i="6" s="1"/>
  <c r="B3620" i="6" s="1"/>
  <c r="B3621" i="6" s="1"/>
  <c r="B3622" i="6" s="1"/>
  <c r="B3623" i="6" s="1"/>
  <c r="B3624" i="6" s="1"/>
  <c r="B3625" i="6" s="1"/>
  <c r="B3626" i="6" s="1"/>
  <c r="B3627" i="6" s="1"/>
  <c r="B3628" i="6" s="1"/>
  <c r="B3629" i="6" s="1"/>
  <c r="B3630" i="6" s="1"/>
  <c r="B3631" i="6" s="1"/>
  <c r="B3632" i="6" s="1"/>
  <c r="B3633" i="6" s="1"/>
  <c r="B3634" i="6" s="1"/>
  <c r="B3635" i="6" s="1"/>
  <c r="B3636" i="6" s="1"/>
  <c r="B3637" i="6" s="1"/>
  <c r="B3638" i="6" s="1"/>
  <c r="B3639" i="6" s="1"/>
  <c r="B3640" i="6" s="1"/>
  <c r="B3641" i="6" s="1"/>
  <c r="B3642" i="6" s="1"/>
  <c r="B3643" i="6" s="1"/>
  <c r="B3644" i="6" s="1"/>
  <c r="B3645" i="6" s="1"/>
  <c r="B3646" i="6" s="1"/>
  <c r="B3647" i="6" s="1"/>
  <c r="B3648" i="6" s="1"/>
  <c r="B3649" i="6" s="1"/>
  <c r="B3650" i="6" s="1"/>
  <c r="B3651" i="6" s="1"/>
  <c r="B3652" i="6" s="1"/>
  <c r="B3653" i="6" s="1"/>
  <c r="B3654" i="6" s="1"/>
  <c r="B3655" i="6" s="1"/>
  <c r="B3656" i="6" s="1"/>
  <c r="B3657" i="6" s="1"/>
  <c r="B3658" i="6" s="1"/>
  <c r="B3659" i="6" s="1"/>
  <c r="B3660" i="6" s="1"/>
  <c r="B3661" i="6" s="1"/>
  <c r="B3662" i="6" s="1"/>
  <c r="B3663" i="6" s="1"/>
  <c r="B3664" i="6" s="1"/>
  <c r="B3665" i="6" s="1"/>
  <c r="B3666" i="6" s="1"/>
  <c r="B3667" i="6" s="1"/>
  <c r="B3668" i="6" s="1"/>
  <c r="B3669" i="6" s="1"/>
  <c r="B3670" i="6" s="1"/>
  <c r="B3671" i="6" s="1"/>
  <c r="B3672" i="6" s="1"/>
  <c r="B3673" i="6" s="1"/>
  <c r="B3674" i="6" s="1"/>
  <c r="B3675" i="6" s="1"/>
  <c r="B3676" i="6" s="1"/>
  <c r="B3677" i="6" s="1"/>
  <c r="B3678" i="6" s="1"/>
  <c r="B3679" i="6" s="1"/>
  <c r="B3680" i="6" s="1"/>
  <c r="B3681" i="6" s="1"/>
  <c r="B3682" i="6" s="1"/>
  <c r="B3683" i="6" s="1"/>
  <c r="B3684" i="6" s="1"/>
  <c r="B3685" i="6" s="1"/>
  <c r="B3686" i="6" s="1"/>
  <c r="B3687" i="6" s="1"/>
  <c r="B3688" i="6" s="1"/>
  <c r="B3689" i="6" s="1"/>
  <c r="B3690" i="6" s="1"/>
  <c r="B3691" i="6" s="1"/>
  <c r="B3692" i="6" s="1"/>
  <c r="B3693" i="6" s="1"/>
  <c r="B3694" i="6" s="1"/>
  <c r="B3695" i="6" s="1"/>
  <c r="B3696" i="6" s="1"/>
  <c r="B3697" i="6" s="1"/>
  <c r="B3698" i="6" s="1"/>
  <c r="B3699" i="6" s="1"/>
  <c r="B3700" i="6" s="1"/>
  <c r="B3701" i="6" s="1"/>
  <c r="B3702" i="6" s="1"/>
  <c r="B3703" i="6" s="1"/>
  <c r="B3704" i="6" s="1"/>
  <c r="B3705" i="6" s="1"/>
  <c r="B3706" i="6" s="1"/>
  <c r="B3707" i="6" s="1"/>
  <c r="B3708" i="6" s="1"/>
  <c r="B3709" i="6" s="1"/>
  <c r="B3710" i="6" s="1"/>
  <c r="B3711" i="6" s="1"/>
  <c r="B3712" i="6" s="1"/>
  <c r="B3713" i="6" s="1"/>
  <c r="B3714" i="6" s="1"/>
  <c r="B3715" i="6" s="1"/>
  <c r="B3716" i="6" s="1"/>
  <c r="B3717" i="6" s="1"/>
  <c r="B3718" i="6" s="1"/>
  <c r="B3719" i="6" s="1"/>
  <c r="B3720" i="6" s="1"/>
  <c r="B3721" i="6" s="1"/>
  <c r="B3722" i="6" s="1"/>
  <c r="B3723" i="6" s="1"/>
  <c r="B3724" i="6" s="1"/>
  <c r="B3725" i="6" s="1"/>
  <c r="B3726" i="6" s="1"/>
  <c r="B3727" i="6" s="1"/>
  <c r="B3728" i="6" s="1"/>
  <c r="B3729" i="6" s="1"/>
  <c r="B3730" i="6" s="1"/>
  <c r="B3731" i="6" s="1"/>
  <c r="B3732" i="6" s="1"/>
  <c r="B3733" i="6" s="1"/>
  <c r="B3734" i="6" s="1"/>
  <c r="B3735" i="6" s="1"/>
  <c r="B3736" i="6" s="1"/>
  <c r="B3737" i="6" s="1"/>
  <c r="B3738" i="6" s="1"/>
  <c r="B3739" i="6" s="1"/>
  <c r="B3740" i="6" s="1"/>
  <c r="B3741" i="6" s="1"/>
  <c r="B3742" i="6" s="1"/>
  <c r="B3743" i="6" s="1"/>
  <c r="B3744" i="6" s="1"/>
  <c r="B3745" i="6" s="1"/>
  <c r="B3746" i="6" s="1"/>
  <c r="B3747" i="6" s="1"/>
  <c r="B3748" i="6" s="1"/>
  <c r="B3749" i="6" s="1"/>
  <c r="B3750" i="6" s="1"/>
  <c r="B3751" i="6" s="1"/>
  <c r="B3752" i="6" s="1"/>
  <c r="B3753" i="6" s="1"/>
  <c r="B3754" i="6" s="1"/>
  <c r="B3755" i="6" s="1"/>
  <c r="B3756" i="6" s="1"/>
  <c r="B3757" i="6" s="1"/>
  <c r="B3758" i="6" s="1"/>
  <c r="B3759" i="6" s="1"/>
  <c r="B3760" i="6" s="1"/>
  <c r="B3761" i="6" s="1"/>
  <c r="B3762" i="6" s="1"/>
  <c r="B3763" i="6" s="1"/>
  <c r="B3764" i="6" s="1"/>
  <c r="B3765" i="6" s="1"/>
  <c r="B3766" i="6" s="1"/>
  <c r="B3767" i="6" s="1"/>
  <c r="B3768" i="6" s="1"/>
  <c r="B3769" i="6" s="1"/>
  <c r="B3770" i="6" s="1"/>
  <c r="B3771" i="6" s="1"/>
  <c r="B3772" i="6" s="1"/>
  <c r="B3773" i="6" s="1"/>
  <c r="B3774" i="6" s="1"/>
  <c r="B3775" i="6" s="1"/>
  <c r="B3776" i="6" s="1"/>
  <c r="B3777" i="6" s="1"/>
  <c r="B3778" i="6" s="1"/>
  <c r="B3779" i="6" s="1"/>
  <c r="B3780" i="6" s="1"/>
  <c r="B3781" i="6" s="1"/>
  <c r="B3782" i="6" s="1"/>
  <c r="B3783" i="6" s="1"/>
  <c r="B3784" i="6" s="1"/>
  <c r="B3785" i="6" s="1"/>
  <c r="B3786" i="6" s="1"/>
  <c r="B3787" i="6" s="1"/>
  <c r="B3788" i="6" s="1"/>
  <c r="B3789" i="6" s="1"/>
  <c r="B3790" i="6" s="1"/>
  <c r="B3791" i="6" s="1"/>
  <c r="B3792" i="6" s="1"/>
  <c r="B3793" i="6" s="1"/>
  <c r="I4" i="6"/>
  <c r="I3" i="6"/>
  <c r="H2" i="6"/>
  <c r="H3803" i="6" l="1"/>
  <c r="F3810" i="6" s="1"/>
  <c r="I5" i="6"/>
  <c r="H3314" i="5" l="1"/>
  <c r="H4074" i="1"/>
  <c r="H435" i="1"/>
  <c r="H3207" i="5" l="1"/>
  <c r="H3021" i="5"/>
  <c r="H1988" i="1"/>
  <c r="H2496" i="5" l="1"/>
  <c r="H1077" i="5"/>
  <c r="H3452" i="5" l="1"/>
  <c r="H3398" i="5"/>
  <c r="H3600" i="5" l="1"/>
  <c r="H2957" i="5"/>
  <c r="H2874" i="5"/>
  <c r="H2502" i="5"/>
  <c r="H977" i="5"/>
  <c r="H1909" i="5"/>
  <c r="H3432" i="5"/>
  <c r="H3315" i="5" l="1"/>
  <c r="H3235" i="5"/>
  <c r="F3667" i="5"/>
  <c r="I3666" i="5"/>
  <c r="I3665" i="5"/>
  <c r="I3664" i="5"/>
  <c r="I3663" i="5"/>
  <c r="I3662" i="5"/>
  <c r="H3661" i="5"/>
  <c r="I3661" i="5" s="1"/>
  <c r="H3660" i="5"/>
  <c r="I3660" i="5" s="1"/>
  <c r="I3659" i="5"/>
  <c r="I3658" i="5"/>
  <c r="I3657" i="5"/>
  <c r="H3656" i="5"/>
  <c r="I3656" i="5" s="1"/>
  <c r="I3655" i="5"/>
  <c r="I3654" i="5"/>
  <c r="I3653" i="5"/>
  <c r="H3652" i="5"/>
  <c r="I3652" i="5" s="1"/>
  <c r="I3651" i="5"/>
  <c r="I3650" i="5"/>
  <c r="I3649" i="5"/>
  <c r="I3648" i="5"/>
  <c r="I3647" i="5"/>
  <c r="H3646" i="5"/>
  <c r="I3646" i="5" s="1"/>
  <c r="I3645" i="5"/>
  <c r="I3644" i="5"/>
  <c r="I3643" i="5"/>
  <c r="I3642" i="5"/>
  <c r="I3641" i="5"/>
  <c r="I3640" i="5"/>
  <c r="I3639" i="5"/>
  <c r="I3638" i="5"/>
  <c r="I3637" i="5"/>
  <c r="I3636" i="5"/>
  <c r="I3635" i="5"/>
  <c r="I3634" i="5"/>
  <c r="H3633" i="5"/>
  <c r="I3633" i="5" s="1"/>
  <c r="I3632" i="5"/>
  <c r="I3631" i="5"/>
  <c r="I3630" i="5"/>
  <c r="I3629" i="5"/>
  <c r="I3628" i="5"/>
  <c r="I3627" i="5"/>
  <c r="I3626" i="5"/>
  <c r="I3625" i="5"/>
  <c r="I3624" i="5"/>
  <c r="I3623" i="5"/>
  <c r="I3622" i="5"/>
  <c r="I3621" i="5"/>
  <c r="H3620" i="5"/>
  <c r="I3620" i="5" s="1"/>
  <c r="H3619" i="5"/>
  <c r="I3619" i="5" s="1"/>
  <c r="H3618" i="5"/>
  <c r="I3618" i="5" s="1"/>
  <c r="I3617" i="5"/>
  <c r="I3616" i="5"/>
  <c r="I3615" i="5"/>
  <c r="I3614" i="5"/>
  <c r="I3613" i="5"/>
  <c r="I3612" i="5"/>
  <c r="I3611" i="5"/>
  <c r="I3610" i="5"/>
  <c r="I3609" i="5"/>
  <c r="I3608" i="5"/>
  <c r="H3607" i="5"/>
  <c r="I3607" i="5" s="1"/>
  <c r="I3606" i="5"/>
  <c r="I3605" i="5"/>
  <c r="I3604" i="5"/>
  <c r="I3603" i="5"/>
  <c r="I3602" i="5"/>
  <c r="H3601" i="5"/>
  <c r="I3601" i="5" s="1"/>
  <c r="I3600" i="5"/>
  <c r="H3599" i="5"/>
  <c r="I3599" i="5" s="1"/>
  <c r="H3598" i="5"/>
  <c r="I3598" i="5" s="1"/>
  <c r="I3597" i="5"/>
  <c r="I3596" i="5"/>
  <c r="H3595" i="5"/>
  <c r="I3595" i="5" s="1"/>
  <c r="I3594" i="5"/>
  <c r="I3593" i="5"/>
  <c r="I3592" i="5"/>
  <c r="I3591" i="5"/>
  <c r="H3590" i="5"/>
  <c r="I3590" i="5" s="1"/>
  <c r="I3589" i="5"/>
  <c r="I3588" i="5"/>
  <c r="I3587" i="5"/>
  <c r="H3586" i="5"/>
  <c r="I3586" i="5" s="1"/>
  <c r="I3585" i="5"/>
  <c r="I3584" i="5"/>
  <c r="I3583" i="5"/>
  <c r="I3582" i="5"/>
  <c r="I3581" i="5"/>
  <c r="H3580" i="5"/>
  <c r="I3580" i="5" s="1"/>
  <c r="I3579" i="5"/>
  <c r="H3578" i="5"/>
  <c r="I3578" i="5" s="1"/>
  <c r="H3577" i="5"/>
  <c r="I3577" i="5" s="1"/>
  <c r="H3576" i="5"/>
  <c r="I3576" i="5" s="1"/>
  <c r="I3575" i="5"/>
  <c r="I3574" i="5"/>
  <c r="H3573" i="5"/>
  <c r="I3573" i="5" s="1"/>
  <c r="H3572" i="5"/>
  <c r="I3572" i="5" s="1"/>
  <c r="H3571" i="5"/>
  <c r="I3571" i="5" s="1"/>
  <c r="I3570" i="5"/>
  <c r="H3569" i="5"/>
  <c r="I3569" i="5" s="1"/>
  <c r="I3568" i="5"/>
  <c r="H3567" i="5"/>
  <c r="I3567" i="5" s="1"/>
  <c r="I3566" i="5"/>
  <c r="I3565" i="5"/>
  <c r="H3564" i="5"/>
  <c r="I3564" i="5" s="1"/>
  <c r="I3563" i="5"/>
  <c r="I3562" i="5"/>
  <c r="H3561" i="5"/>
  <c r="I3561" i="5" s="1"/>
  <c r="I3560" i="5"/>
  <c r="H3559" i="5"/>
  <c r="I3559" i="5" s="1"/>
  <c r="H3558" i="5"/>
  <c r="I3558" i="5" s="1"/>
  <c r="I3557" i="5"/>
  <c r="H3556" i="5"/>
  <c r="I3556" i="5" s="1"/>
  <c r="I3555" i="5"/>
  <c r="H3554" i="5"/>
  <c r="I3554" i="5" s="1"/>
  <c r="I3553" i="5"/>
  <c r="I3552" i="5"/>
  <c r="I3551" i="5"/>
  <c r="I3550" i="5"/>
  <c r="H3549" i="5"/>
  <c r="I3549" i="5" s="1"/>
  <c r="I3548" i="5"/>
  <c r="I3547" i="5"/>
  <c r="I3546" i="5"/>
  <c r="H3545" i="5"/>
  <c r="I3545" i="5" s="1"/>
  <c r="H3544" i="5"/>
  <c r="I3544" i="5" s="1"/>
  <c r="I3543" i="5"/>
  <c r="H3542" i="5"/>
  <c r="I3542" i="5" s="1"/>
  <c r="I3541" i="5"/>
  <c r="I3540" i="5"/>
  <c r="I3539" i="5"/>
  <c r="I3538" i="5"/>
  <c r="I3537" i="5"/>
  <c r="H3536" i="5"/>
  <c r="I3536" i="5" s="1"/>
  <c r="H3535" i="5"/>
  <c r="I3535" i="5" s="1"/>
  <c r="H3534" i="5"/>
  <c r="I3534" i="5" s="1"/>
  <c r="H3533" i="5"/>
  <c r="I3533" i="5" s="1"/>
  <c r="H3532" i="5"/>
  <c r="I3532" i="5" s="1"/>
  <c r="I3531" i="5"/>
  <c r="I3530" i="5"/>
  <c r="H3529" i="5"/>
  <c r="I3529" i="5" s="1"/>
  <c r="I3528" i="5"/>
  <c r="I3527" i="5"/>
  <c r="I3526" i="5"/>
  <c r="H3525" i="5"/>
  <c r="I3525" i="5" s="1"/>
  <c r="I3524" i="5"/>
  <c r="H3523" i="5"/>
  <c r="I3523" i="5" s="1"/>
  <c r="I3522" i="5"/>
  <c r="I3521" i="5"/>
  <c r="I3520" i="5"/>
  <c r="I3519" i="5"/>
  <c r="I3518" i="5"/>
  <c r="H3517" i="5"/>
  <c r="I3517" i="5" s="1"/>
  <c r="H3516" i="5"/>
  <c r="I3516" i="5" s="1"/>
  <c r="H3515" i="5"/>
  <c r="I3515" i="5" s="1"/>
  <c r="I3514" i="5"/>
  <c r="I3513" i="5"/>
  <c r="I3512" i="5"/>
  <c r="H3511" i="5"/>
  <c r="I3511" i="5" s="1"/>
  <c r="H3510" i="5"/>
  <c r="I3510" i="5" s="1"/>
  <c r="I3509" i="5"/>
  <c r="I3508" i="5"/>
  <c r="I3507" i="5"/>
  <c r="I3506" i="5"/>
  <c r="I3505" i="5"/>
  <c r="I3504" i="5"/>
  <c r="I3503" i="5"/>
  <c r="H3502" i="5"/>
  <c r="I3502" i="5" s="1"/>
  <c r="H3501" i="5"/>
  <c r="I3501" i="5" s="1"/>
  <c r="H3500" i="5"/>
  <c r="I3500" i="5" s="1"/>
  <c r="H3499" i="5"/>
  <c r="I3499" i="5" s="1"/>
  <c r="H3498" i="5"/>
  <c r="I3498" i="5" s="1"/>
  <c r="H3497" i="5"/>
  <c r="I3497" i="5" s="1"/>
  <c r="I3496" i="5"/>
  <c r="I3495" i="5"/>
  <c r="I3494" i="5"/>
  <c r="I3493" i="5"/>
  <c r="I3492" i="5"/>
  <c r="I3491" i="5"/>
  <c r="H3491" i="5"/>
  <c r="H3490" i="5"/>
  <c r="I3490" i="5" s="1"/>
  <c r="I3489" i="5"/>
  <c r="I3488" i="5"/>
  <c r="I3487" i="5"/>
  <c r="H3486" i="5"/>
  <c r="I3486" i="5" s="1"/>
  <c r="H3485" i="5"/>
  <c r="I3485" i="5" s="1"/>
  <c r="H3484" i="5"/>
  <c r="I3484" i="5" s="1"/>
  <c r="H3483" i="5"/>
  <c r="I3483" i="5" s="1"/>
  <c r="I3482" i="5"/>
  <c r="I3481" i="5"/>
  <c r="I3480" i="5"/>
  <c r="H3479" i="5"/>
  <c r="I3479" i="5" s="1"/>
  <c r="H3478" i="5"/>
  <c r="I3478" i="5" s="1"/>
  <c r="I3477" i="5"/>
  <c r="H3476" i="5"/>
  <c r="I3476" i="5" s="1"/>
  <c r="I3475" i="5"/>
  <c r="I3474" i="5"/>
  <c r="H3473" i="5"/>
  <c r="I3473" i="5" s="1"/>
  <c r="H3472" i="5"/>
  <c r="I3472" i="5" s="1"/>
  <c r="H3471" i="5"/>
  <c r="I3471" i="5" s="1"/>
  <c r="I3470" i="5"/>
  <c r="I3469" i="5"/>
  <c r="H3468" i="5"/>
  <c r="I3468" i="5" s="1"/>
  <c r="I3467" i="5"/>
  <c r="I3466" i="5"/>
  <c r="H3465" i="5"/>
  <c r="I3465" i="5" s="1"/>
  <c r="I3464" i="5"/>
  <c r="I3463" i="5"/>
  <c r="H3462" i="5"/>
  <c r="I3462" i="5" s="1"/>
  <c r="I3461" i="5"/>
  <c r="I3460" i="5"/>
  <c r="I3459" i="5"/>
  <c r="H3458" i="5"/>
  <c r="I3458" i="5" s="1"/>
  <c r="I3457" i="5"/>
  <c r="H3456" i="5"/>
  <c r="I3456" i="5" s="1"/>
  <c r="H3455" i="5"/>
  <c r="I3455" i="5" s="1"/>
  <c r="H3454" i="5"/>
  <c r="I3454" i="5" s="1"/>
  <c r="I3453" i="5"/>
  <c r="I3452" i="5"/>
  <c r="I3451" i="5"/>
  <c r="I3450" i="5"/>
  <c r="I3449" i="5"/>
  <c r="H3448" i="5"/>
  <c r="I3448" i="5" s="1"/>
  <c r="I3447" i="5"/>
  <c r="H3446" i="5"/>
  <c r="I3446" i="5" s="1"/>
  <c r="I3445" i="5"/>
  <c r="I3444" i="5"/>
  <c r="H3443" i="5"/>
  <c r="I3443" i="5" s="1"/>
  <c r="I3442" i="5"/>
  <c r="H3441" i="5"/>
  <c r="I3441" i="5" s="1"/>
  <c r="I3440" i="5"/>
  <c r="I3439" i="5"/>
  <c r="I3438" i="5"/>
  <c r="H3437" i="5"/>
  <c r="I3437" i="5" s="1"/>
  <c r="I3436" i="5"/>
  <c r="H3435" i="5"/>
  <c r="I3435" i="5" s="1"/>
  <c r="I3434" i="5"/>
  <c r="H3433" i="5"/>
  <c r="I3433" i="5" s="1"/>
  <c r="I3432" i="5"/>
  <c r="H3431" i="5"/>
  <c r="I3431" i="5" s="1"/>
  <c r="H3430" i="5"/>
  <c r="I3430" i="5" s="1"/>
  <c r="H3429" i="5"/>
  <c r="I3429" i="5" s="1"/>
  <c r="H3428" i="5"/>
  <c r="I3428" i="5" s="1"/>
  <c r="H3427" i="5"/>
  <c r="I3427" i="5" s="1"/>
  <c r="I3426" i="5"/>
  <c r="I3425" i="5"/>
  <c r="H3424" i="5"/>
  <c r="I3424" i="5" s="1"/>
  <c r="I3423" i="5"/>
  <c r="H3422" i="5"/>
  <c r="I3422" i="5" s="1"/>
  <c r="I3421" i="5"/>
  <c r="I3420" i="5"/>
  <c r="H3419" i="5"/>
  <c r="I3419" i="5" s="1"/>
  <c r="I3418" i="5"/>
  <c r="H3417" i="5"/>
  <c r="I3417" i="5" s="1"/>
  <c r="H3416" i="5"/>
  <c r="I3416" i="5" s="1"/>
  <c r="H3415" i="5"/>
  <c r="I3415" i="5" s="1"/>
  <c r="I3414" i="5"/>
  <c r="I3413" i="5"/>
  <c r="I3412" i="5"/>
  <c r="I3411" i="5"/>
  <c r="I3410" i="5"/>
  <c r="I3409" i="5"/>
  <c r="I3408" i="5"/>
  <c r="I3407" i="5"/>
  <c r="I3406" i="5"/>
  <c r="I3405" i="5"/>
  <c r="I3404" i="5"/>
  <c r="I3403" i="5"/>
  <c r="I3402" i="5"/>
  <c r="I3401" i="5"/>
  <c r="I3400" i="5"/>
  <c r="H3399" i="5"/>
  <c r="I3399" i="5" s="1"/>
  <c r="I3398" i="5"/>
  <c r="I3397" i="5"/>
  <c r="I3396" i="5"/>
  <c r="I3395" i="5"/>
  <c r="I3394" i="5"/>
  <c r="H3393" i="5"/>
  <c r="I3393" i="5" s="1"/>
  <c r="I3392" i="5"/>
  <c r="I3391" i="5"/>
  <c r="H3390" i="5"/>
  <c r="I3390" i="5" s="1"/>
  <c r="I3389" i="5"/>
  <c r="I3388" i="5"/>
  <c r="I3387" i="5"/>
  <c r="H3386" i="5"/>
  <c r="I3386" i="5" s="1"/>
  <c r="H3385" i="5"/>
  <c r="I3385" i="5" s="1"/>
  <c r="H3384" i="5"/>
  <c r="I3384" i="5" s="1"/>
  <c r="H3383" i="5"/>
  <c r="I3383" i="5" s="1"/>
  <c r="H3382" i="5"/>
  <c r="I3382" i="5" s="1"/>
  <c r="H3381" i="5"/>
  <c r="I3381" i="5" s="1"/>
  <c r="I3380" i="5"/>
  <c r="H3379" i="5"/>
  <c r="I3379" i="5" s="1"/>
  <c r="H3378" i="5"/>
  <c r="I3378" i="5" s="1"/>
  <c r="I3377" i="5"/>
  <c r="I3376" i="5"/>
  <c r="I3375" i="5"/>
  <c r="I3374" i="5"/>
  <c r="H3373" i="5"/>
  <c r="I3373" i="5" s="1"/>
  <c r="H3372" i="5"/>
  <c r="I3372" i="5" s="1"/>
  <c r="H3371" i="5"/>
  <c r="I3371" i="5" s="1"/>
  <c r="H3370" i="5"/>
  <c r="I3370" i="5" s="1"/>
  <c r="I3369" i="5"/>
  <c r="I3368" i="5"/>
  <c r="I3367" i="5"/>
  <c r="I3366" i="5"/>
  <c r="I3365" i="5"/>
  <c r="I3364" i="5"/>
  <c r="I3363" i="5"/>
  <c r="I3362" i="5"/>
  <c r="I3361" i="5"/>
  <c r="I3360" i="5"/>
  <c r="I3359" i="5"/>
  <c r="H3358" i="5"/>
  <c r="I3358" i="5" s="1"/>
  <c r="I3357" i="5"/>
  <c r="I3356" i="5"/>
  <c r="H3355" i="5"/>
  <c r="I3355" i="5" s="1"/>
  <c r="I3354" i="5"/>
  <c r="I3353" i="5"/>
  <c r="I3352" i="5"/>
  <c r="I3351" i="5"/>
  <c r="I3350" i="5"/>
  <c r="I3349" i="5"/>
  <c r="I3348" i="5"/>
  <c r="I3347" i="5"/>
  <c r="I3346" i="5"/>
  <c r="I3345" i="5"/>
  <c r="H3344" i="5"/>
  <c r="I3344" i="5" s="1"/>
  <c r="H3343" i="5"/>
  <c r="I3343" i="5" s="1"/>
  <c r="I3342" i="5"/>
  <c r="H3341" i="5"/>
  <c r="I3341" i="5" s="1"/>
  <c r="H3340" i="5"/>
  <c r="I3340" i="5" s="1"/>
  <c r="I3339" i="5"/>
  <c r="I3338" i="5"/>
  <c r="H3337" i="5"/>
  <c r="I3337" i="5" s="1"/>
  <c r="H3336" i="5"/>
  <c r="I3336" i="5" s="1"/>
  <c r="H3335" i="5"/>
  <c r="I3335" i="5" s="1"/>
  <c r="H3334" i="5"/>
  <c r="I3334" i="5" s="1"/>
  <c r="H3333" i="5"/>
  <c r="I3333" i="5" s="1"/>
  <c r="I3332" i="5"/>
  <c r="I3331" i="5"/>
  <c r="I3330" i="5"/>
  <c r="I3329" i="5"/>
  <c r="I3328" i="5"/>
  <c r="I3327" i="5"/>
  <c r="I3326" i="5"/>
  <c r="I3325" i="5"/>
  <c r="I3324" i="5"/>
  <c r="I3323" i="5"/>
  <c r="H3322" i="5"/>
  <c r="I3322" i="5" s="1"/>
  <c r="H3321" i="5"/>
  <c r="I3321" i="5" s="1"/>
  <c r="I3320" i="5"/>
  <c r="I3319" i="5"/>
  <c r="I3318" i="5"/>
  <c r="I3317" i="5"/>
  <c r="I3316" i="5"/>
  <c r="I3315" i="5"/>
  <c r="I3314" i="5"/>
  <c r="H3313" i="5"/>
  <c r="I3313" i="5" s="1"/>
  <c r="H3312" i="5"/>
  <c r="I3312" i="5" s="1"/>
  <c r="H3311" i="5"/>
  <c r="I3311" i="5" s="1"/>
  <c r="H3310" i="5"/>
  <c r="I3310" i="5" s="1"/>
  <c r="I3309" i="5"/>
  <c r="H3308" i="5"/>
  <c r="I3308" i="5" s="1"/>
  <c r="I3307" i="5"/>
  <c r="I3306" i="5"/>
  <c r="I3305" i="5"/>
  <c r="I3304" i="5"/>
  <c r="I3303" i="5"/>
  <c r="H3302" i="5"/>
  <c r="I3302" i="5" s="1"/>
  <c r="H3301" i="5"/>
  <c r="I3301" i="5" s="1"/>
  <c r="I3300" i="5"/>
  <c r="I3299" i="5"/>
  <c r="H3298" i="5"/>
  <c r="I3298" i="5" s="1"/>
  <c r="I3297" i="5"/>
  <c r="I3296" i="5"/>
  <c r="H3295" i="5"/>
  <c r="I3295" i="5" s="1"/>
  <c r="H3294" i="5"/>
  <c r="I3294" i="5" s="1"/>
  <c r="I3293" i="5"/>
  <c r="I3292" i="5"/>
  <c r="I3291" i="5"/>
  <c r="H3290" i="5"/>
  <c r="I3290" i="5" s="1"/>
  <c r="I3289" i="5"/>
  <c r="H3288" i="5"/>
  <c r="I3288" i="5" s="1"/>
  <c r="I3287" i="5"/>
  <c r="I3286" i="5"/>
  <c r="I3285" i="5"/>
  <c r="I3284" i="5"/>
  <c r="H3283" i="5"/>
  <c r="I3283" i="5" s="1"/>
  <c r="I3282" i="5"/>
  <c r="H3281" i="5"/>
  <c r="I3281" i="5" s="1"/>
  <c r="H3280" i="5"/>
  <c r="I3280" i="5" s="1"/>
  <c r="I3279" i="5"/>
  <c r="I3278" i="5"/>
  <c r="H3277" i="5"/>
  <c r="I3277" i="5" s="1"/>
  <c r="H3276" i="5"/>
  <c r="I3276" i="5" s="1"/>
  <c r="I3275" i="5"/>
  <c r="I3274" i="5"/>
  <c r="H3273" i="5"/>
  <c r="I3273" i="5" s="1"/>
  <c r="I3272" i="5"/>
  <c r="I3271" i="5"/>
  <c r="I3270" i="5"/>
  <c r="I3269" i="5"/>
  <c r="I3268" i="5"/>
  <c r="H3267" i="5"/>
  <c r="I3267" i="5" s="1"/>
  <c r="H3266" i="5"/>
  <c r="I3266" i="5" s="1"/>
  <c r="I3265" i="5"/>
  <c r="H3264" i="5"/>
  <c r="I3264" i="5" s="1"/>
  <c r="H3263" i="5"/>
  <c r="I3263" i="5" s="1"/>
  <c r="H3262" i="5"/>
  <c r="I3262" i="5" s="1"/>
  <c r="H3261" i="5"/>
  <c r="I3261" i="5" s="1"/>
  <c r="H3260" i="5"/>
  <c r="I3260" i="5" s="1"/>
  <c r="H3259" i="5"/>
  <c r="I3259" i="5" s="1"/>
  <c r="H3258" i="5"/>
  <c r="I3258" i="5" s="1"/>
  <c r="H3257" i="5"/>
  <c r="I3257" i="5" s="1"/>
  <c r="H3256" i="5"/>
  <c r="I3256" i="5" s="1"/>
  <c r="I3255" i="5"/>
  <c r="H3254" i="5"/>
  <c r="I3254" i="5" s="1"/>
  <c r="H3253" i="5"/>
  <c r="I3253" i="5" s="1"/>
  <c r="I3252" i="5"/>
  <c r="I3251" i="5"/>
  <c r="H3250" i="5"/>
  <c r="I3250" i="5" s="1"/>
  <c r="I3249" i="5"/>
  <c r="H3248" i="5"/>
  <c r="I3248" i="5" s="1"/>
  <c r="H3247" i="5"/>
  <c r="I3247" i="5" s="1"/>
  <c r="H3246" i="5"/>
  <c r="I3246" i="5" s="1"/>
  <c r="H3245" i="5"/>
  <c r="I3245" i="5" s="1"/>
  <c r="H3244" i="5"/>
  <c r="I3244" i="5" s="1"/>
  <c r="I3243" i="5"/>
  <c r="H3242" i="5"/>
  <c r="I3242" i="5" s="1"/>
  <c r="H3241" i="5"/>
  <c r="I3241" i="5" s="1"/>
  <c r="H3240" i="5"/>
  <c r="I3240" i="5" s="1"/>
  <c r="H3239" i="5"/>
  <c r="I3239" i="5" s="1"/>
  <c r="I3238" i="5"/>
  <c r="I3237" i="5"/>
  <c r="H3236" i="5"/>
  <c r="I3236" i="5" s="1"/>
  <c r="I3235" i="5"/>
  <c r="I3234" i="5"/>
  <c r="H3233" i="5"/>
  <c r="I3233" i="5" s="1"/>
  <c r="I3232" i="5"/>
  <c r="I3231" i="5"/>
  <c r="I3230" i="5"/>
  <c r="H3229" i="5"/>
  <c r="I3229" i="5" s="1"/>
  <c r="I3228" i="5"/>
  <c r="I3227" i="5"/>
  <c r="H3226" i="5"/>
  <c r="I3226" i="5" s="1"/>
  <c r="I3225" i="5"/>
  <c r="H3224" i="5"/>
  <c r="I3224" i="5" s="1"/>
  <c r="I3223" i="5"/>
  <c r="I3222" i="5"/>
  <c r="H3221" i="5"/>
  <c r="I3221" i="5" s="1"/>
  <c r="H3220" i="5"/>
  <c r="I3220" i="5" s="1"/>
  <c r="H3219" i="5"/>
  <c r="I3219" i="5" s="1"/>
  <c r="H3218" i="5"/>
  <c r="I3218" i="5" s="1"/>
  <c r="H3217" i="5"/>
  <c r="I3217" i="5" s="1"/>
  <c r="H3216" i="5"/>
  <c r="I3216" i="5" s="1"/>
  <c r="H3215" i="5"/>
  <c r="I3215" i="5" s="1"/>
  <c r="I3214" i="5"/>
  <c r="H3213" i="5"/>
  <c r="I3213" i="5" s="1"/>
  <c r="I3212" i="5"/>
  <c r="I3211" i="5"/>
  <c r="I3210" i="5"/>
  <c r="I3209" i="5"/>
  <c r="I3208" i="5"/>
  <c r="I3207" i="5"/>
  <c r="I3206" i="5"/>
  <c r="I3205" i="5"/>
  <c r="H3204" i="5"/>
  <c r="I3204" i="5" s="1"/>
  <c r="H3203" i="5"/>
  <c r="I3203" i="5" s="1"/>
  <c r="H3202" i="5"/>
  <c r="I3202" i="5" s="1"/>
  <c r="H3201" i="5"/>
  <c r="I3201" i="5" s="1"/>
  <c r="H3200" i="5"/>
  <c r="I3200" i="5" s="1"/>
  <c r="H3199" i="5"/>
  <c r="I3199" i="5" s="1"/>
  <c r="H3198" i="5"/>
  <c r="I3198" i="5" s="1"/>
  <c r="H3197" i="5"/>
  <c r="I3197" i="5" s="1"/>
  <c r="I3196" i="5"/>
  <c r="I3195" i="5"/>
  <c r="H3194" i="5"/>
  <c r="I3194" i="5" s="1"/>
  <c r="H3193" i="5"/>
  <c r="I3193" i="5" s="1"/>
  <c r="I3192" i="5"/>
  <c r="H3191" i="5"/>
  <c r="I3191" i="5" s="1"/>
  <c r="H3190" i="5"/>
  <c r="I3190" i="5" s="1"/>
  <c r="I3189" i="5"/>
  <c r="H3188" i="5"/>
  <c r="I3188" i="5" s="1"/>
  <c r="I3187" i="5"/>
  <c r="H3186" i="5"/>
  <c r="I3186" i="5" s="1"/>
  <c r="H3185" i="5"/>
  <c r="I3185" i="5" s="1"/>
  <c r="H3184" i="5"/>
  <c r="I3184" i="5" s="1"/>
  <c r="I3183" i="5"/>
  <c r="H3182" i="5"/>
  <c r="I3182" i="5" s="1"/>
  <c r="H3181" i="5"/>
  <c r="I3181" i="5" s="1"/>
  <c r="H3180" i="5"/>
  <c r="I3180" i="5" s="1"/>
  <c r="I3179" i="5"/>
  <c r="I3178" i="5"/>
  <c r="I3177" i="5"/>
  <c r="H3176" i="5"/>
  <c r="I3176" i="5" s="1"/>
  <c r="I3175" i="5"/>
  <c r="I3174" i="5"/>
  <c r="I3173" i="5"/>
  <c r="I3172" i="5"/>
  <c r="I3171" i="5"/>
  <c r="I3170" i="5"/>
  <c r="I3169" i="5"/>
  <c r="I3168" i="5"/>
  <c r="I3167" i="5"/>
  <c r="I3166" i="5"/>
  <c r="I3165" i="5"/>
  <c r="I3164" i="5"/>
  <c r="I3163" i="5"/>
  <c r="I3162" i="5"/>
  <c r="H3161" i="5"/>
  <c r="I3161" i="5" s="1"/>
  <c r="I3160" i="5"/>
  <c r="I3159" i="5"/>
  <c r="I3158" i="5"/>
  <c r="I3157" i="5"/>
  <c r="I3156" i="5"/>
  <c r="I3155" i="5"/>
  <c r="I3154" i="5"/>
  <c r="I3153" i="5"/>
  <c r="I3152" i="5"/>
  <c r="H3151" i="5"/>
  <c r="I3151" i="5" s="1"/>
  <c r="H3150" i="5"/>
  <c r="I3150" i="5" s="1"/>
  <c r="H3149" i="5"/>
  <c r="I3149" i="5" s="1"/>
  <c r="H3148" i="5"/>
  <c r="I3148" i="5" s="1"/>
  <c r="H3147" i="5"/>
  <c r="I3147" i="5" s="1"/>
  <c r="I3146" i="5"/>
  <c r="I3145" i="5"/>
  <c r="I3144" i="5"/>
  <c r="I3143" i="5"/>
  <c r="I3142" i="5"/>
  <c r="I3141" i="5"/>
  <c r="H3140" i="5"/>
  <c r="I3140" i="5" s="1"/>
  <c r="I3139" i="5"/>
  <c r="I3138" i="5"/>
  <c r="I3137" i="5"/>
  <c r="H3136" i="5"/>
  <c r="I3136" i="5" s="1"/>
  <c r="I3135" i="5"/>
  <c r="H3134" i="5"/>
  <c r="I3134" i="5" s="1"/>
  <c r="H3133" i="5"/>
  <c r="I3133" i="5" s="1"/>
  <c r="H3132" i="5"/>
  <c r="I3132" i="5" s="1"/>
  <c r="H3131" i="5"/>
  <c r="I3131" i="5" s="1"/>
  <c r="H3130" i="5"/>
  <c r="I3130" i="5" s="1"/>
  <c r="H3129" i="5"/>
  <c r="I3129" i="5" s="1"/>
  <c r="H3128" i="5"/>
  <c r="I3128" i="5" s="1"/>
  <c r="H3127" i="5"/>
  <c r="I3127" i="5" s="1"/>
  <c r="I3126" i="5"/>
  <c r="I3125" i="5"/>
  <c r="H3124" i="5"/>
  <c r="I3124" i="5" s="1"/>
  <c r="I3123" i="5"/>
  <c r="I3122" i="5"/>
  <c r="I3121" i="5"/>
  <c r="H3120" i="5"/>
  <c r="I3120" i="5" s="1"/>
  <c r="I3119" i="5"/>
  <c r="I3118" i="5"/>
  <c r="I3117" i="5"/>
  <c r="I3116" i="5"/>
  <c r="I3115" i="5"/>
  <c r="I3114" i="5"/>
  <c r="I3113" i="5"/>
  <c r="H3112" i="5"/>
  <c r="I3112" i="5" s="1"/>
  <c r="I3111" i="5"/>
  <c r="H3110" i="5"/>
  <c r="I3110" i="5" s="1"/>
  <c r="H3109" i="5"/>
  <c r="I3109" i="5" s="1"/>
  <c r="I3108" i="5"/>
  <c r="I3107" i="5"/>
  <c r="I3106" i="5"/>
  <c r="I3105" i="5"/>
  <c r="I3104" i="5"/>
  <c r="H3103" i="5"/>
  <c r="I3103" i="5" s="1"/>
  <c r="I3102" i="5"/>
  <c r="H3101" i="5"/>
  <c r="I3101" i="5" s="1"/>
  <c r="I3100" i="5"/>
  <c r="H3099" i="5"/>
  <c r="I3099" i="5" s="1"/>
  <c r="H3098" i="5"/>
  <c r="I3098" i="5" s="1"/>
  <c r="H3097" i="5"/>
  <c r="I3097" i="5" s="1"/>
  <c r="I3096" i="5"/>
  <c r="H3095" i="5"/>
  <c r="I3095" i="5" s="1"/>
  <c r="H3094" i="5"/>
  <c r="I3094" i="5" s="1"/>
  <c r="I3093" i="5"/>
  <c r="H3093" i="5"/>
  <c r="H3092" i="5"/>
  <c r="I3092" i="5" s="1"/>
  <c r="H3091" i="5"/>
  <c r="I3091" i="5" s="1"/>
  <c r="I3090" i="5"/>
  <c r="H3090" i="5"/>
  <c r="H3089" i="5"/>
  <c r="I3089" i="5" s="1"/>
  <c r="I3088" i="5"/>
  <c r="I3087" i="5"/>
  <c r="I3086" i="5"/>
  <c r="I3085" i="5"/>
  <c r="I3084" i="5"/>
  <c r="I3083" i="5"/>
  <c r="I3082" i="5"/>
  <c r="I3081" i="5"/>
  <c r="I3080" i="5"/>
  <c r="I3079" i="5"/>
  <c r="I3078" i="5"/>
  <c r="H3077" i="5"/>
  <c r="I3077" i="5" s="1"/>
  <c r="H3076" i="5"/>
  <c r="I3076" i="5" s="1"/>
  <c r="I3075" i="5"/>
  <c r="H3074" i="5"/>
  <c r="I3074" i="5" s="1"/>
  <c r="I3073" i="5"/>
  <c r="H3072" i="5"/>
  <c r="I3072" i="5" s="1"/>
  <c r="I3071" i="5"/>
  <c r="H3070" i="5"/>
  <c r="I3070" i="5" s="1"/>
  <c r="H3069" i="5"/>
  <c r="I3069" i="5" s="1"/>
  <c r="H3068" i="5"/>
  <c r="I3068" i="5" s="1"/>
  <c r="H3067" i="5"/>
  <c r="I3067" i="5" s="1"/>
  <c r="I3066" i="5"/>
  <c r="I3065" i="5"/>
  <c r="H3064" i="5"/>
  <c r="I3064" i="5" s="1"/>
  <c r="H3063" i="5"/>
  <c r="I3063" i="5" s="1"/>
  <c r="H3062" i="5"/>
  <c r="I3062" i="5" s="1"/>
  <c r="H3061" i="5"/>
  <c r="I3061" i="5" s="1"/>
  <c r="H3060" i="5"/>
  <c r="I3060" i="5" s="1"/>
  <c r="H3059" i="5"/>
  <c r="I3059" i="5" s="1"/>
  <c r="H3058" i="5"/>
  <c r="I3058" i="5" s="1"/>
  <c r="I3057" i="5"/>
  <c r="H3056" i="5"/>
  <c r="I3056" i="5" s="1"/>
  <c r="H3055" i="5"/>
  <c r="I3055" i="5" s="1"/>
  <c r="H3054" i="5"/>
  <c r="I3054" i="5" s="1"/>
  <c r="H3053" i="5"/>
  <c r="I3053" i="5" s="1"/>
  <c r="H3052" i="5"/>
  <c r="I3052" i="5" s="1"/>
  <c r="I3051" i="5"/>
  <c r="H3050" i="5"/>
  <c r="I3050" i="5" s="1"/>
  <c r="I3049" i="5"/>
  <c r="H3048" i="5"/>
  <c r="I3048" i="5" s="1"/>
  <c r="H3047" i="5"/>
  <c r="I3047" i="5" s="1"/>
  <c r="I3046" i="5"/>
  <c r="I3045" i="5"/>
  <c r="I3044" i="5"/>
  <c r="I3043" i="5"/>
  <c r="I3042" i="5"/>
  <c r="I3041" i="5"/>
  <c r="I3040" i="5"/>
  <c r="I3039" i="5"/>
  <c r="H3038" i="5"/>
  <c r="I3038" i="5" s="1"/>
  <c r="I3037" i="5"/>
  <c r="I3036" i="5"/>
  <c r="H3035" i="5"/>
  <c r="I3035" i="5" s="1"/>
  <c r="H3034" i="5"/>
  <c r="I3034" i="5" s="1"/>
  <c r="H3033" i="5"/>
  <c r="I3033" i="5" s="1"/>
  <c r="I3032" i="5"/>
  <c r="I3031" i="5"/>
  <c r="I3030" i="5"/>
  <c r="H3029" i="5"/>
  <c r="I3029" i="5" s="1"/>
  <c r="I3028" i="5"/>
  <c r="I3027" i="5"/>
  <c r="I3026" i="5"/>
  <c r="I3025" i="5"/>
  <c r="I3024" i="5"/>
  <c r="I3023" i="5"/>
  <c r="I3022" i="5"/>
  <c r="I3021" i="5"/>
  <c r="H3020" i="5"/>
  <c r="I3020" i="5" s="1"/>
  <c r="H3019" i="5"/>
  <c r="I3019" i="5" s="1"/>
  <c r="H3018" i="5"/>
  <c r="I3018" i="5" s="1"/>
  <c r="H3017" i="5"/>
  <c r="I3017" i="5" s="1"/>
  <c r="I3016" i="5"/>
  <c r="I3015" i="5"/>
  <c r="I3014" i="5"/>
  <c r="I3013" i="5"/>
  <c r="H3012" i="5"/>
  <c r="I3012" i="5" s="1"/>
  <c r="H3010" i="5"/>
  <c r="I3010" i="5" s="1"/>
  <c r="H3009" i="5"/>
  <c r="I3009" i="5" s="1"/>
  <c r="H3008" i="5"/>
  <c r="I3008" i="5" s="1"/>
  <c r="I3007" i="5"/>
  <c r="I3006" i="5"/>
  <c r="I3005" i="5"/>
  <c r="I3004" i="5"/>
  <c r="H3003" i="5"/>
  <c r="I3003" i="5" s="1"/>
  <c r="I3002" i="5"/>
  <c r="H3001" i="5"/>
  <c r="I3001" i="5" s="1"/>
  <c r="I3000" i="5"/>
  <c r="H2999" i="5"/>
  <c r="I2999" i="5" s="1"/>
  <c r="H2998" i="5"/>
  <c r="I2998" i="5" s="1"/>
  <c r="H2997" i="5"/>
  <c r="I2997" i="5" s="1"/>
  <c r="H2996" i="5"/>
  <c r="I2996" i="5" s="1"/>
  <c r="H2995" i="5"/>
  <c r="I2995" i="5" s="1"/>
  <c r="H2994" i="5"/>
  <c r="I2994" i="5" s="1"/>
  <c r="H2993" i="5"/>
  <c r="I2993" i="5" s="1"/>
  <c r="H2992" i="5"/>
  <c r="I2992" i="5" s="1"/>
  <c r="H2991" i="5"/>
  <c r="I2991" i="5" s="1"/>
  <c r="I2990" i="5"/>
  <c r="I2989" i="5"/>
  <c r="H2988" i="5"/>
  <c r="I2988" i="5" s="1"/>
  <c r="H2987" i="5"/>
  <c r="I2987" i="5" s="1"/>
  <c r="I2986" i="5"/>
  <c r="H2985" i="5"/>
  <c r="I2985" i="5" s="1"/>
  <c r="H2984" i="5"/>
  <c r="I2984" i="5" s="1"/>
  <c r="H2983" i="5"/>
  <c r="I2983" i="5" s="1"/>
  <c r="I2982" i="5"/>
  <c r="I2981" i="5"/>
  <c r="I2980" i="5"/>
  <c r="I2979" i="5"/>
  <c r="H2978" i="5"/>
  <c r="I2978" i="5" s="1"/>
  <c r="H2977" i="5"/>
  <c r="I2977" i="5" s="1"/>
  <c r="H2976" i="5"/>
  <c r="I2976" i="5" s="1"/>
  <c r="H2975" i="5"/>
  <c r="I2975" i="5" s="1"/>
  <c r="H2974" i="5"/>
  <c r="I2974" i="5" s="1"/>
  <c r="H2973" i="5"/>
  <c r="I2973" i="5" s="1"/>
  <c r="H2972" i="5"/>
  <c r="I2972" i="5" s="1"/>
  <c r="H2971" i="5"/>
  <c r="I2971" i="5" s="1"/>
  <c r="I2970" i="5"/>
  <c r="I2969" i="5"/>
  <c r="I2968" i="5"/>
  <c r="I2967" i="5"/>
  <c r="I2966" i="5"/>
  <c r="H2965" i="5"/>
  <c r="I2965" i="5" s="1"/>
  <c r="H2964" i="5"/>
  <c r="I2964" i="5" s="1"/>
  <c r="H2963" i="5"/>
  <c r="I2963" i="5" s="1"/>
  <c r="I2962" i="5"/>
  <c r="I2961" i="5"/>
  <c r="H2960" i="5"/>
  <c r="I2960" i="5" s="1"/>
  <c r="I2959" i="5"/>
  <c r="H2958" i="5"/>
  <c r="I2958" i="5" s="1"/>
  <c r="I2957" i="5"/>
  <c r="I2956" i="5"/>
  <c r="I2955" i="5"/>
  <c r="H2954" i="5"/>
  <c r="I2954" i="5" s="1"/>
  <c r="H2953" i="5"/>
  <c r="I2953" i="5" s="1"/>
  <c r="I2952" i="5"/>
  <c r="H2951" i="5"/>
  <c r="I2951" i="5" s="1"/>
  <c r="H2950" i="5"/>
  <c r="I2950" i="5" s="1"/>
  <c r="H2949" i="5"/>
  <c r="I2949" i="5" s="1"/>
  <c r="I2948" i="5"/>
  <c r="H2947" i="5"/>
  <c r="I2947" i="5" s="1"/>
  <c r="H2946" i="5"/>
  <c r="I2946" i="5" s="1"/>
  <c r="I2945" i="5"/>
  <c r="H2944" i="5"/>
  <c r="I2944" i="5" s="1"/>
  <c r="I2943" i="5"/>
  <c r="I2942" i="5"/>
  <c r="I2941" i="5"/>
  <c r="H2940" i="5"/>
  <c r="I2940" i="5" s="1"/>
  <c r="I2939" i="5"/>
  <c r="I2938" i="5"/>
  <c r="I2937" i="5"/>
  <c r="I2936" i="5"/>
  <c r="I2935" i="5"/>
  <c r="I2934" i="5"/>
  <c r="H2933" i="5"/>
  <c r="I2933" i="5" s="1"/>
  <c r="H2932" i="5"/>
  <c r="I2932" i="5" s="1"/>
  <c r="H2931" i="5"/>
  <c r="I2931" i="5" s="1"/>
  <c r="H2930" i="5"/>
  <c r="I2930" i="5" s="1"/>
  <c r="H2929" i="5"/>
  <c r="I2929" i="5" s="1"/>
  <c r="I2928" i="5"/>
  <c r="H2927" i="5"/>
  <c r="I2927" i="5" s="1"/>
  <c r="I2926" i="5"/>
  <c r="H2925" i="5"/>
  <c r="I2925" i="5" s="1"/>
  <c r="H2924" i="5"/>
  <c r="I2924" i="5" s="1"/>
  <c r="I2923" i="5"/>
  <c r="H2922" i="5"/>
  <c r="I2922" i="5" s="1"/>
  <c r="I2921" i="5"/>
  <c r="H2920" i="5"/>
  <c r="I2920" i="5" s="1"/>
  <c r="H2919" i="5"/>
  <c r="I2919" i="5" s="1"/>
  <c r="H2918" i="5"/>
  <c r="I2918" i="5" s="1"/>
  <c r="I2917" i="5"/>
  <c r="H2916" i="5"/>
  <c r="I2916" i="5" s="1"/>
  <c r="I2915" i="5"/>
  <c r="I2914" i="5"/>
  <c r="I2913" i="5"/>
  <c r="H2912" i="5"/>
  <c r="I2912" i="5" s="1"/>
  <c r="H2911" i="5"/>
  <c r="I2911" i="5" s="1"/>
  <c r="H2910" i="5"/>
  <c r="I2910" i="5" s="1"/>
  <c r="I2909" i="5"/>
  <c r="I2908" i="5"/>
  <c r="I2907" i="5"/>
  <c r="I2906" i="5"/>
  <c r="I2905" i="5"/>
  <c r="I2904" i="5"/>
  <c r="H2903" i="5"/>
  <c r="I2903" i="5" s="1"/>
  <c r="H2902" i="5"/>
  <c r="I2902" i="5" s="1"/>
  <c r="I2901" i="5"/>
  <c r="I2900" i="5"/>
  <c r="I2899" i="5"/>
  <c r="I2898" i="5"/>
  <c r="I2897" i="5"/>
  <c r="H2895" i="5"/>
  <c r="I2895" i="5" s="1"/>
  <c r="I2894" i="5"/>
  <c r="I2893" i="5"/>
  <c r="I2892" i="5"/>
  <c r="H2891" i="5"/>
  <c r="I2891" i="5" s="1"/>
  <c r="H2890" i="5"/>
  <c r="I2890" i="5" s="1"/>
  <c r="H2889" i="5"/>
  <c r="I2889" i="5" s="1"/>
  <c r="H2888" i="5"/>
  <c r="I2888" i="5" s="1"/>
  <c r="H2887" i="5"/>
  <c r="I2887" i="5" s="1"/>
  <c r="H2886" i="5"/>
  <c r="I2886" i="5" s="1"/>
  <c r="I2885" i="5"/>
  <c r="I2884" i="5"/>
  <c r="I2883" i="5"/>
  <c r="I2882" i="5"/>
  <c r="I2881" i="5"/>
  <c r="I2880" i="5"/>
  <c r="I2879" i="5"/>
  <c r="H2877" i="5"/>
  <c r="I2877" i="5" s="1"/>
  <c r="H2876" i="5"/>
  <c r="I2876" i="5" s="1"/>
  <c r="H2875" i="5"/>
  <c r="I2875" i="5" s="1"/>
  <c r="I2874" i="5"/>
  <c r="I2873" i="5"/>
  <c r="H2872" i="5"/>
  <c r="I2872" i="5" s="1"/>
  <c r="H2871" i="5"/>
  <c r="I2871" i="5" s="1"/>
  <c r="H2870" i="5"/>
  <c r="I2870" i="5" s="1"/>
  <c r="H2869" i="5"/>
  <c r="I2869" i="5" s="1"/>
  <c r="H2868" i="5"/>
  <c r="I2868" i="5" s="1"/>
  <c r="I2867" i="5"/>
  <c r="H2866" i="5"/>
  <c r="I2866" i="5" s="1"/>
  <c r="H2865" i="5"/>
  <c r="I2865" i="5" s="1"/>
  <c r="H2864" i="5"/>
  <c r="I2864" i="5" s="1"/>
  <c r="I2863" i="5"/>
  <c r="I2862" i="5"/>
  <c r="I2861" i="5"/>
  <c r="H2860" i="5"/>
  <c r="I2860" i="5" s="1"/>
  <c r="I2859" i="5"/>
  <c r="H2858" i="5"/>
  <c r="I2858" i="5" s="1"/>
  <c r="H2857" i="5"/>
  <c r="I2857" i="5" s="1"/>
  <c r="H2856" i="5"/>
  <c r="I2856" i="5" s="1"/>
  <c r="I2855" i="5"/>
  <c r="H2854" i="5"/>
  <c r="I2854" i="5" s="1"/>
  <c r="I2853" i="5"/>
  <c r="H2852" i="5"/>
  <c r="I2852" i="5" s="1"/>
  <c r="H2851" i="5"/>
  <c r="I2851" i="5" s="1"/>
  <c r="H2850" i="5"/>
  <c r="I2850" i="5" s="1"/>
  <c r="H2849" i="5"/>
  <c r="I2849" i="5" s="1"/>
  <c r="H2848" i="5"/>
  <c r="I2848" i="5" s="1"/>
  <c r="I2847" i="5"/>
  <c r="I2846" i="5"/>
  <c r="I2845" i="5"/>
  <c r="I2844" i="5"/>
  <c r="I2843" i="5"/>
  <c r="I2842" i="5"/>
  <c r="I2841" i="5"/>
  <c r="I2840" i="5"/>
  <c r="H2839" i="5"/>
  <c r="I2839" i="5" s="1"/>
  <c r="I2838" i="5"/>
  <c r="H2837" i="5"/>
  <c r="I2837" i="5" s="1"/>
  <c r="H2836" i="5"/>
  <c r="I2836" i="5" s="1"/>
  <c r="H2835" i="5"/>
  <c r="I2835" i="5" s="1"/>
  <c r="H2834" i="5"/>
  <c r="I2834" i="5" s="1"/>
  <c r="I2833" i="5"/>
  <c r="I2832" i="5"/>
  <c r="I2831" i="5"/>
  <c r="H2830" i="5"/>
  <c r="I2830" i="5" s="1"/>
  <c r="H2829" i="5"/>
  <c r="I2829" i="5" s="1"/>
  <c r="H2828" i="5"/>
  <c r="I2828" i="5" s="1"/>
  <c r="H2827" i="5"/>
  <c r="I2827" i="5" s="1"/>
  <c r="I2826" i="5"/>
  <c r="H2825" i="5"/>
  <c r="I2825" i="5" s="1"/>
  <c r="H2824" i="5"/>
  <c r="I2824" i="5" s="1"/>
  <c r="H2823" i="5"/>
  <c r="I2823" i="5" s="1"/>
  <c r="H2822" i="5"/>
  <c r="I2822" i="5" s="1"/>
  <c r="H2821" i="5"/>
  <c r="I2821" i="5" s="1"/>
  <c r="H2820" i="5"/>
  <c r="I2820" i="5" s="1"/>
  <c r="H2819" i="5"/>
  <c r="I2819" i="5" s="1"/>
  <c r="H2818" i="5"/>
  <c r="I2818" i="5" s="1"/>
  <c r="H2817" i="5"/>
  <c r="I2817" i="5" s="1"/>
  <c r="H2816" i="5"/>
  <c r="I2816" i="5" s="1"/>
  <c r="H2815" i="5"/>
  <c r="I2815" i="5" s="1"/>
  <c r="H2814" i="5"/>
  <c r="I2814" i="5" s="1"/>
  <c r="H2813" i="5"/>
  <c r="I2813" i="5" s="1"/>
  <c r="I2812" i="5"/>
  <c r="H2811" i="5"/>
  <c r="I2811" i="5" s="1"/>
  <c r="H2810" i="5"/>
  <c r="I2810" i="5" s="1"/>
  <c r="H2809" i="5"/>
  <c r="I2809" i="5" s="1"/>
  <c r="I2808" i="5"/>
  <c r="I2807" i="5"/>
  <c r="H2806" i="5"/>
  <c r="I2806" i="5" s="1"/>
  <c r="H2805" i="5"/>
  <c r="I2805" i="5" s="1"/>
  <c r="H2804" i="5"/>
  <c r="I2804" i="5" s="1"/>
  <c r="H2803" i="5"/>
  <c r="I2803" i="5" s="1"/>
  <c r="H2802" i="5"/>
  <c r="I2802" i="5" s="1"/>
  <c r="H2801" i="5"/>
  <c r="I2801" i="5" s="1"/>
  <c r="I2800" i="5"/>
  <c r="I2799" i="5"/>
  <c r="I2798" i="5"/>
  <c r="H2797" i="5"/>
  <c r="I2797" i="5" s="1"/>
  <c r="I2796" i="5"/>
  <c r="H2795" i="5"/>
  <c r="I2795" i="5" s="1"/>
  <c r="I2794" i="5"/>
  <c r="I2793" i="5"/>
  <c r="I2792" i="5"/>
  <c r="I2791" i="5"/>
  <c r="H2790" i="5"/>
  <c r="I2790" i="5" s="1"/>
  <c r="I2789" i="5"/>
  <c r="H2788" i="5"/>
  <c r="I2788" i="5" s="1"/>
  <c r="I2787" i="5"/>
  <c r="I2786" i="5"/>
  <c r="I2785" i="5"/>
  <c r="I2784" i="5"/>
  <c r="I2783" i="5"/>
  <c r="I2782" i="5"/>
  <c r="H2781" i="5"/>
  <c r="I2781" i="5" s="1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H2755" i="5"/>
  <c r="I2755" i="5" s="1"/>
  <c r="H2754" i="5"/>
  <c r="I2754" i="5" s="1"/>
  <c r="I2753" i="5"/>
  <c r="H2752" i="5"/>
  <c r="I2752" i="5" s="1"/>
  <c r="I2751" i="5"/>
  <c r="H2750" i="5"/>
  <c r="I2750" i="5" s="1"/>
  <c r="I2749" i="5"/>
  <c r="I2748" i="5"/>
  <c r="I2747" i="5"/>
  <c r="I2746" i="5"/>
  <c r="H2745" i="5"/>
  <c r="I2745" i="5" s="1"/>
  <c r="H2744" i="5"/>
  <c r="I2744" i="5" s="1"/>
  <c r="H2743" i="5"/>
  <c r="I2743" i="5" s="1"/>
  <c r="I2742" i="5"/>
  <c r="H2741" i="5"/>
  <c r="I2741" i="5" s="1"/>
  <c r="I2740" i="5"/>
  <c r="I2739" i="5"/>
  <c r="H2738" i="5"/>
  <c r="I2738" i="5" s="1"/>
  <c r="I2737" i="5"/>
  <c r="H2736" i="5"/>
  <c r="I2736" i="5" s="1"/>
  <c r="H2735" i="5"/>
  <c r="I2735" i="5" s="1"/>
  <c r="H2734" i="5"/>
  <c r="I2734" i="5" s="1"/>
  <c r="H2733" i="5"/>
  <c r="I2733" i="5" s="1"/>
  <c r="H2732" i="5"/>
  <c r="I2732" i="5" s="1"/>
  <c r="I2731" i="5"/>
  <c r="H2730" i="5"/>
  <c r="I2730" i="5" s="1"/>
  <c r="H2729" i="5"/>
  <c r="I2729" i="5" s="1"/>
  <c r="H2728" i="5"/>
  <c r="I2728" i="5" s="1"/>
  <c r="H2727" i="5"/>
  <c r="I2727" i="5" s="1"/>
  <c r="H2726" i="5"/>
  <c r="I2726" i="5" s="1"/>
  <c r="H2725" i="5"/>
  <c r="I2725" i="5" s="1"/>
  <c r="H2724" i="5"/>
  <c r="I2724" i="5" s="1"/>
  <c r="I2723" i="5"/>
  <c r="I2722" i="5"/>
  <c r="I2721" i="5"/>
  <c r="H2720" i="5"/>
  <c r="I2720" i="5" s="1"/>
  <c r="H2719" i="5"/>
  <c r="I2719" i="5" s="1"/>
  <c r="I2718" i="5"/>
  <c r="H2717" i="5"/>
  <c r="I2717" i="5" s="1"/>
  <c r="I2716" i="5"/>
  <c r="H2715" i="5"/>
  <c r="I2715" i="5" s="1"/>
  <c r="I2714" i="5"/>
  <c r="H2713" i="5"/>
  <c r="I2713" i="5" s="1"/>
  <c r="I2712" i="5"/>
  <c r="H2711" i="5"/>
  <c r="I2711" i="5" s="1"/>
  <c r="H2710" i="5"/>
  <c r="I2710" i="5" s="1"/>
  <c r="I2709" i="5"/>
  <c r="H2708" i="5"/>
  <c r="I2708" i="5" s="1"/>
  <c r="I2707" i="5"/>
  <c r="H2706" i="5"/>
  <c r="I2706" i="5" s="1"/>
  <c r="H2705" i="5"/>
  <c r="I2705" i="5" s="1"/>
  <c r="I2704" i="5"/>
  <c r="I2703" i="5"/>
  <c r="I2702" i="5"/>
  <c r="I2701" i="5"/>
  <c r="H2700" i="5"/>
  <c r="I2700" i="5" s="1"/>
  <c r="I2699" i="5"/>
  <c r="H2698" i="5"/>
  <c r="I2698" i="5" s="1"/>
  <c r="I2697" i="5"/>
  <c r="H2696" i="5"/>
  <c r="I2696" i="5" s="1"/>
  <c r="H2695" i="5"/>
  <c r="I2695" i="5" s="1"/>
  <c r="I2694" i="5"/>
  <c r="I2693" i="5"/>
  <c r="H2691" i="5"/>
  <c r="I2691" i="5" s="1"/>
  <c r="I2690" i="5"/>
  <c r="I2689" i="5"/>
  <c r="I2688" i="5"/>
  <c r="H2687" i="5"/>
  <c r="I2687" i="5" s="1"/>
  <c r="H2686" i="5"/>
  <c r="I2686" i="5" s="1"/>
  <c r="H2685" i="5"/>
  <c r="I2685" i="5" s="1"/>
  <c r="H2684" i="5"/>
  <c r="I2684" i="5" s="1"/>
  <c r="H2683" i="5"/>
  <c r="I2683" i="5" s="1"/>
  <c r="H2682" i="5"/>
  <c r="I2682" i="5" s="1"/>
  <c r="H2681" i="5"/>
  <c r="I2681" i="5" s="1"/>
  <c r="H2680" i="5"/>
  <c r="I2680" i="5" s="1"/>
  <c r="H2679" i="5"/>
  <c r="I2679" i="5" s="1"/>
  <c r="I2678" i="5"/>
  <c r="H2677" i="5"/>
  <c r="I2677" i="5" s="1"/>
  <c r="H2676" i="5"/>
  <c r="I2676" i="5" s="1"/>
  <c r="H2675" i="5"/>
  <c r="I2675" i="5" s="1"/>
  <c r="H2674" i="5"/>
  <c r="I2674" i="5" s="1"/>
  <c r="H2673" i="5"/>
  <c r="I2673" i="5" s="1"/>
  <c r="H2672" i="5"/>
  <c r="I2672" i="5" s="1"/>
  <c r="H2671" i="5"/>
  <c r="I2671" i="5" s="1"/>
  <c r="H2670" i="5"/>
  <c r="I2670" i="5" s="1"/>
  <c r="I2669" i="5"/>
  <c r="I2668" i="5"/>
  <c r="I2667" i="5"/>
  <c r="H2667" i="5"/>
  <c r="H2666" i="5"/>
  <c r="I2666" i="5" s="1"/>
  <c r="H2665" i="5"/>
  <c r="I2665" i="5" s="1"/>
  <c r="I2664" i="5"/>
  <c r="H2663" i="5"/>
  <c r="I2663" i="5" s="1"/>
  <c r="I2662" i="5"/>
  <c r="I2661" i="5"/>
  <c r="I2660" i="5"/>
  <c r="H2660" i="5"/>
  <c r="H2659" i="5"/>
  <c r="I2659" i="5" s="1"/>
  <c r="H2658" i="5"/>
  <c r="I2658" i="5" s="1"/>
  <c r="I2657" i="5"/>
  <c r="I2656" i="5"/>
  <c r="H2655" i="5"/>
  <c r="I2655" i="5" s="1"/>
  <c r="I2654" i="5"/>
  <c r="H2653" i="5"/>
  <c r="I2653" i="5" s="1"/>
  <c r="I2652" i="5"/>
  <c r="H2651" i="5"/>
  <c r="I2651" i="5" s="1"/>
  <c r="I2650" i="5"/>
  <c r="I2649" i="5"/>
  <c r="H2648" i="5"/>
  <c r="I2648" i="5" s="1"/>
  <c r="H2647" i="5"/>
  <c r="I2647" i="5" s="1"/>
  <c r="I2646" i="5"/>
  <c r="I2645" i="5"/>
  <c r="I2644" i="5"/>
  <c r="H2643" i="5"/>
  <c r="I2643" i="5" s="1"/>
  <c r="I2642" i="5"/>
  <c r="H2641" i="5"/>
  <c r="I2641" i="5" s="1"/>
  <c r="I2640" i="5"/>
  <c r="H2639" i="5"/>
  <c r="I2639" i="5" s="1"/>
  <c r="H2638" i="5"/>
  <c r="I2638" i="5" s="1"/>
  <c r="I2637" i="5"/>
  <c r="H2636" i="5"/>
  <c r="I2636" i="5" s="1"/>
  <c r="I2635" i="5"/>
  <c r="H2634" i="5"/>
  <c r="I2634" i="5" s="1"/>
  <c r="H2633" i="5"/>
  <c r="I2633" i="5" s="1"/>
  <c r="H2632" i="5"/>
  <c r="I2632" i="5" s="1"/>
  <c r="H2631" i="5"/>
  <c r="I2631" i="5" s="1"/>
  <c r="H2630" i="5"/>
  <c r="I2630" i="5" s="1"/>
  <c r="H2629" i="5"/>
  <c r="I2629" i="5" s="1"/>
  <c r="I2628" i="5"/>
  <c r="H2627" i="5"/>
  <c r="I2627" i="5" s="1"/>
  <c r="H2626" i="5"/>
  <c r="I2626" i="5" s="1"/>
  <c r="H2625" i="5"/>
  <c r="I2625" i="5" s="1"/>
  <c r="I2624" i="5"/>
  <c r="I2623" i="5"/>
  <c r="I2622" i="5"/>
  <c r="I2621" i="5"/>
  <c r="I2620" i="5"/>
  <c r="I2619" i="5"/>
  <c r="I2618" i="5"/>
  <c r="H2617" i="5"/>
  <c r="I2617" i="5" s="1"/>
  <c r="I2616" i="5"/>
  <c r="H2615" i="5"/>
  <c r="I2615" i="5" s="1"/>
  <c r="I2614" i="5"/>
  <c r="I2613" i="5"/>
  <c r="I2612" i="5"/>
  <c r="H2611" i="5"/>
  <c r="I2611" i="5" s="1"/>
  <c r="H2610" i="5"/>
  <c r="I2610" i="5" s="1"/>
  <c r="I2609" i="5"/>
  <c r="I2608" i="5"/>
  <c r="H2607" i="5"/>
  <c r="I2607" i="5" s="1"/>
  <c r="I2606" i="5"/>
  <c r="I2605" i="5"/>
  <c r="I2604" i="5"/>
  <c r="I2603" i="5"/>
  <c r="H2602" i="5"/>
  <c r="I2602" i="5" s="1"/>
  <c r="I2601" i="5"/>
  <c r="H2601" i="5"/>
  <c r="I2600" i="5"/>
  <c r="I2599" i="5"/>
  <c r="I2598" i="5"/>
  <c r="H2597" i="5"/>
  <c r="I2597" i="5" s="1"/>
  <c r="H2596" i="5"/>
  <c r="I2596" i="5" s="1"/>
  <c r="I2595" i="5"/>
  <c r="I2594" i="5"/>
  <c r="I2593" i="5"/>
  <c r="I2592" i="5"/>
  <c r="I2591" i="5"/>
  <c r="H2590" i="5"/>
  <c r="I2590" i="5" s="1"/>
  <c r="H2589" i="5"/>
  <c r="I2589" i="5" s="1"/>
  <c r="I2588" i="5"/>
  <c r="I2587" i="5"/>
  <c r="H2586" i="5"/>
  <c r="I2586" i="5" s="1"/>
  <c r="I2585" i="5"/>
  <c r="H2584" i="5"/>
  <c r="I2584" i="5" s="1"/>
  <c r="H2583" i="5"/>
  <c r="I2583" i="5" s="1"/>
  <c r="I2582" i="5"/>
  <c r="I2581" i="5"/>
  <c r="I2580" i="5"/>
  <c r="H2579" i="5"/>
  <c r="I2579" i="5" s="1"/>
  <c r="I2578" i="5"/>
  <c r="I2577" i="5"/>
  <c r="I2576" i="5"/>
  <c r="H2575" i="5"/>
  <c r="I2575" i="5" s="1"/>
  <c r="H2574" i="5"/>
  <c r="I2574" i="5" s="1"/>
  <c r="I2573" i="5"/>
  <c r="I2572" i="5"/>
  <c r="H2571" i="5"/>
  <c r="I2571" i="5" s="1"/>
  <c r="I2570" i="5"/>
  <c r="H2569" i="5"/>
  <c r="I2569" i="5" s="1"/>
  <c r="H2568" i="5"/>
  <c r="I2568" i="5" s="1"/>
  <c r="I2567" i="5"/>
  <c r="H2566" i="5"/>
  <c r="I2566" i="5" s="1"/>
  <c r="H2565" i="5"/>
  <c r="I2565" i="5" s="1"/>
  <c r="I2564" i="5"/>
  <c r="H2563" i="5"/>
  <c r="I2563" i="5" s="1"/>
  <c r="H2562" i="5"/>
  <c r="I2562" i="5" s="1"/>
  <c r="H2561" i="5"/>
  <c r="I2561" i="5" s="1"/>
  <c r="I2560" i="5"/>
  <c r="H2559" i="5"/>
  <c r="I2559" i="5" s="1"/>
  <c r="H2558" i="5"/>
  <c r="I2558" i="5" s="1"/>
  <c r="H2557" i="5"/>
  <c r="I2557" i="5" s="1"/>
  <c r="I2556" i="5"/>
  <c r="I2555" i="5"/>
  <c r="I2554" i="5"/>
  <c r="H2553" i="5"/>
  <c r="I2553" i="5" s="1"/>
  <c r="I2552" i="5"/>
  <c r="I2551" i="5"/>
  <c r="I2550" i="5"/>
  <c r="I2549" i="5"/>
  <c r="H2548" i="5"/>
  <c r="I2548" i="5" s="1"/>
  <c r="I2547" i="5"/>
  <c r="I2546" i="5"/>
  <c r="I2545" i="5"/>
  <c r="I2544" i="5"/>
  <c r="I2543" i="5"/>
  <c r="I2542" i="5"/>
  <c r="I2541" i="5"/>
  <c r="I2540" i="5"/>
  <c r="I2539" i="5"/>
  <c r="I2538" i="5"/>
  <c r="H2537" i="5"/>
  <c r="I2537" i="5" s="1"/>
  <c r="H2536" i="5"/>
  <c r="I2536" i="5" s="1"/>
  <c r="H2535" i="5"/>
  <c r="I2535" i="5" s="1"/>
  <c r="H2534" i="5"/>
  <c r="I2534" i="5" s="1"/>
  <c r="H2533" i="5"/>
  <c r="I2533" i="5" s="1"/>
  <c r="H2532" i="5"/>
  <c r="I2532" i="5" s="1"/>
  <c r="H2531" i="5"/>
  <c r="I2531" i="5" s="1"/>
  <c r="H2530" i="5"/>
  <c r="I2530" i="5" s="1"/>
  <c r="H2529" i="5"/>
  <c r="I2529" i="5" s="1"/>
  <c r="H2528" i="5"/>
  <c r="I2528" i="5" s="1"/>
  <c r="I2527" i="5"/>
  <c r="I2526" i="5"/>
  <c r="H2525" i="5"/>
  <c r="I2525" i="5" s="1"/>
  <c r="H2524" i="5"/>
  <c r="I2524" i="5" s="1"/>
  <c r="H2523" i="5"/>
  <c r="I2523" i="5" s="1"/>
  <c r="I2522" i="5"/>
  <c r="I2521" i="5"/>
  <c r="I2520" i="5"/>
  <c r="I2519" i="5"/>
  <c r="H2518" i="5"/>
  <c r="I2518" i="5" s="1"/>
  <c r="H2517" i="5"/>
  <c r="I2517" i="5" s="1"/>
  <c r="I2516" i="5"/>
  <c r="I2515" i="5"/>
  <c r="I2514" i="5"/>
  <c r="I2513" i="5"/>
  <c r="I2512" i="5"/>
  <c r="I2511" i="5"/>
  <c r="I2510" i="5"/>
  <c r="I2509" i="5"/>
  <c r="I2508" i="5"/>
  <c r="H2507" i="5"/>
  <c r="I2507" i="5" s="1"/>
  <c r="H2506" i="5"/>
  <c r="I2506" i="5" s="1"/>
  <c r="I2505" i="5"/>
  <c r="I2504" i="5"/>
  <c r="I2503" i="5"/>
  <c r="I2502" i="5"/>
  <c r="I2501" i="5"/>
  <c r="H2500" i="5"/>
  <c r="I2500" i="5" s="1"/>
  <c r="I2499" i="5"/>
  <c r="I2498" i="5"/>
  <c r="I2497" i="5"/>
  <c r="I2496" i="5"/>
  <c r="I2495" i="5"/>
  <c r="H2494" i="5"/>
  <c r="I2494" i="5" s="1"/>
  <c r="H2493" i="5"/>
  <c r="I2493" i="5" s="1"/>
  <c r="I2492" i="5"/>
  <c r="I2491" i="5"/>
  <c r="I2490" i="5"/>
  <c r="I2489" i="5"/>
  <c r="I2488" i="5"/>
  <c r="I2487" i="5"/>
  <c r="H2486" i="5"/>
  <c r="I2486" i="5" s="1"/>
  <c r="H2485" i="5"/>
  <c r="I2485" i="5" s="1"/>
  <c r="H2484" i="5"/>
  <c r="I2484" i="5" s="1"/>
  <c r="H2483" i="5"/>
  <c r="I2483" i="5" s="1"/>
  <c r="H2482" i="5"/>
  <c r="I2482" i="5" s="1"/>
  <c r="H2481" i="5"/>
  <c r="I2481" i="5" s="1"/>
  <c r="H2480" i="5"/>
  <c r="I2480" i="5" s="1"/>
  <c r="H2479" i="5"/>
  <c r="I2479" i="5" s="1"/>
  <c r="H2478" i="5"/>
  <c r="I2478" i="5" s="1"/>
  <c r="H2477" i="5"/>
  <c r="I2477" i="5" s="1"/>
  <c r="H2476" i="5"/>
  <c r="I2476" i="5" s="1"/>
  <c r="H2475" i="5"/>
  <c r="I2475" i="5" s="1"/>
  <c r="I2474" i="5"/>
  <c r="H2473" i="5"/>
  <c r="I2473" i="5" s="1"/>
  <c r="H2472" i="5"/>
  <c r="I2472" i="5" s="1"/>
  <c r="H2471" i="5"/>
  <c r="I2471" i="5" s="1"/>
  <c r="H2470" i="5"/>
  <c r="I2470" i="5" s="1"/>
  <c r="H2469" i="5"/>
  <c r="I2469" i="5" s="1"/>
  <c r="H2468" i="5"/>
  <c r="I2468" i="5" s="1"/>
  <c r="H2467" i="5"/>
  <c r="I2467" i="5" s="1"/>
  <c r="I2466" i="5"/>
  <c r="I2465" i="5"/>
  <c r="H2464" i="5"/>
  <c r="I2464" i="5" s="1"/>
  <c r="H2463" i="5"/>
  <c r="I2463" i="5" s="1"/>
  <c r="H2462" i="5"/>
  <c r="I2462" i="5" s="1"/>
  <c r="H2461" i="5"/>
  <c r="I2461" i="5" s="1"/>
  <c r="H2460" i="5"/>
  <c r="I2460" i="5" s="1"/>
  <c r="I2459" i="5"/>
  <c r="I2458" i="5"/>
  <c r="I2457" i="5"/>
  <c r="I2456" i="5"/>
  <c r="I2455" i="5"/>
  <c r="I2454" i="5"/>
  <c r="I2453" i="5"/>
  <c r="I2452" i="5"/>
  <c r="H2451" i="5"/>
  <c r="I2451" i="5" s="1"/>
  <c r="H2450" i="5"/>
  <c r="I2450" i="5" s="1"/>
  <c r="I2449" i="5"/>
  <c r="H2448" i="5"/>
  <c r="I2448" i="5" s="1"/>
  <c r="H2447" i="5"/>
  <c r="I2447" i="5" s="1"/>
  <c r="H2446" i="5"/>
  <c r="I2446" i="5" s="1"/>
  <c r="I2445" i="5"/>
  <c r="I2444" i="5"/>
  <c r="H2443" i="5"/>
  <c r="I2443" i="5" s="1"/>
  <c r="I2442" i="5"/>
  <c r="H2442" i="5"/>
  <c r="H2441" i="5"/>
  <c r="I2441" i="5" s="1"/>
  <c r="H2440" i="5"/>
  <c r="I2440" i="5" s="1"/>
  <c r="I2439" i="5"/>
  <c r="H2439" i="5"/>
  <c r="H2438" i="5"/>
  <c r="I2438" i="5" s="1"/>
  <c r="H2437" i="5"/>
  <c r="I2437" i="5" s="1"/>
  <c r="I2436" i="5"/>
  <c r="H2435" i="5"/>
  <c r="I2435" i="5" s="1"/>
  <c r="I2434" i="5"/>
  <c r="H2433" i="5"/>
  <c r="I2433" i="5" s="1"/>
  <c r="I2432" i="5"/>
  <c r="H2432" i="5"/>
  <c r="H2431" i="5"/>
  <c r="I2431" i="5" s="1"/>
  <c r="I2430" i="5"/>
  <c r="I2429" i="5"/>
  <c r="H2429" i="5"/>
  <c r="H2428" i="5"/>
  <c r="I2428" i="5" s="1"/>
  <c r="I2427" i="5"/>
  <c r="I2426" i="5"/>
  <c r="I2425" i="5"/>
  <c r="I2424" i="5"/>
  <c r="I2423" i="5"/>
  <c r="I2422" i="5"/>
  <c r="H2422" i="5"/>
  <c r="I2421" i="5"/>
  <c r="I2420" i="5"/>
  <c r="H2419" i="5"/>
  <c r="I2419" i="5" s="1"/>
  <c r="H2418" i="5"/>
  <c r="I2418" i="5" s="1"/>
  <c r="H2417" i="5"/>
  <c r="I2417" i="5" s="1"/>
  <c r="H2416" i="5"/>
  <c r="I2416" i="5" s="1"/>
  <c r="I2415" i="5"/>
  <c r="H2414" i="5"/>
  <c r="I2414" i="5" s="1"/>
  <c r="I2413" i="5"/>
  <c r="H2412" i="5"/>
  <c r="I2412" i="5" s="1"/>
  <c r="H2411" i="5"/>
  <c r="I2411" i="5" s="1"/>
  <c r="H2410" i="5"/>
  <c r="I2410" i="5" s="1"/>
  <c r="H2409" i="5"/>
  <c r="I2409" i="5" s="1"/>
  <c r="H2408" i="5"/>
  <c r="I2408" i="5" s="1"/>
  <c r="H2407" i="5"/>
  <c r="I2407" i="5" s="1"/>
  <c r="I2406" i="5"/>
  <c r="I2405" i="5"/>
  <c r="H2404" i="5"/>
  <c r="I2404" i="5" s="1"/>
  <c r="H2403" i="5"/>
  <c r="I2403" i="5" s="1"/>
  <c r="H2402" i="5"/>
  <c r="I2402" i="5" s="1"/>
  <c r="H2401" i="5"/>
  <c r="I2401" i="5" s="1"/>
  <c r="H2400" i="5"/>
  <c r="I2400" i="5" s="1"/>
  <c r="H2399" i="5"/>
  <c r="I2399" i="5" s="1"/>
  <c r="H2398" i="5"/>
  <c r="I2398" i="5" s="1"/>
  <c r="I2397" i="5"/>
  <c r="I2396" i="5"/>
  <c r="H2395" i="5"/>
  <c r="I2395" i="5" s="1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H2377" i="5"/>
  <c r="I2377" i="5" s="1"/>
  <c r="I2376" i="5"/>
  <c r="H2375" i="5"/>
  <c r="I2375" i="5" s="1"/>
  <c r="I2374" i="5"/>
  <c r="H2373" i="5"/>
  <c r="I2373" i="5" s="1"/>
  <c r="I2372" i="5"/>
  <c r="H2371" i="5"/>
  <c r="I2371" i="5" s="1"/>
  <c r="I2370" i="5"/>
  <c r="I2369" i="5"/>
  <c r="I2368" i="5"/>
  <c r="I2367" i="5"/>
  <c r="I2366" i="5"/>
  <c r="I2365" i="5"/>
  <c r="I2364" i="5"/>
  <c r="I2363" i="5"/>
  <c r="I2362" i="5"/>
  <c r="I2361" i="5"/>
  <c r="I2360" i="5"/>
  <c r="H2359" i="5"/>
  <c r="I2359" i="5" s="1"/>
  <c r="H2358" i="5"/>
  <c r="I2358" i="5" s="1"/>
  <c r="I2357" i="5"/>
  <c r="I2356" i="5"/>
  <c r="H2355" i="5"/>
  <c r="I2355" i="5" s="1"/>
  <c r="H2354" i="5"/>
  <c r="I2354" i="5" s="1"/>
  <c r="I2353" i="5"/>
  <c r="H2352" i="5"/>
  <c r="I2352" i="5" s="1"/>
  <c r="I2351" i="5"/>
  <c r="I2350" i="5"/>
  <c r="H2349" i="5"/>
  <c r="I2349" i="5" s="1"/>
  <c r="I2348" i="5"/>
  <c r="I2347" i="5"/>
  <c r="I2346" i="5"/>
  <c r="I2345" i="5"/>
  <c r="H2345" i="5"/>
  <c r="I2344" i="5"/>
  <c r="I2343" i="5"/>
  <c r="H2342" i="5"/>
  <c r="I2342" i="5" s="1"/>
  <c r="H2341" i="5"/>
  <c r="I2341" i="5" s="1"/>
  <c r="H2340" i="5"/>
  <c r="I2340" i="5" s="1"/>
  <c r="H2339" i="5"/>
  <c r="I2339" i="5" s="1"/>
  <c r="H2338" i="5"/>
  <c r="I2338" i="5" s="1"/>
  <c r="H2337" i="5"/>
  <c r="I2337" i="5" s="1"/>
  <c r="H2336" i="5"/>
  <c r="I2336" i="5" s="1"/>
  <c r="H2335" i="5"/>
  <c r="I2335" i="5" s="1"/>
  <c r="H2334" i="5"/>
  <c r="I2334" i="5" s="1"/>
  <c r="H2333" i="5"/>
  <c r="I2333" i="5" s="1"/>
  <c r="I2332" i="5"/>
  <c r="H2331" i="5"/>
  <c r="I2331" i="5" s="1"/>
  <c r="I2330" i="5"/>
  <c r="I2329" i="5"/>
  <c r="I2328" i="5"/>
  <c r="H2327" i="5"/>
  <c r="I2327" i="5" s="1"/>
  <c r="H2326" i="5"/>
  <c r="I2326" i="5" s="1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H2313" i="5"/>
  <c r="I2313" i="5" s="1"/>
  <c r="H2312" i="5"/>
  <c r="I2312" i="5" s="1"/>
  <c r="H2311" i="5"/>
  <c r="I2311" i="5" s="1"/>
  <c r="H2310" i="5"/>
  <c r="I2310" i="5" s="1"/>
  <c r="H2309" i="5"/>
  <c r="I2309" i="5" s="1"/>
  <c r="I2308" i="5"/>
  <c r="I2307" i="5"/>
  <c r="H2306" i="5"/>
  <c r="I2306" i="5" s="1"/>
  <c r="H2305" i="5"/>
  <c r="I2305" i="5" s="1"/>
  <c r="H2304" i="5"/>
  <c r="I2304" i="5" s="1"/>
  <c r="H2303" i="5"/>
  <c r="I2303" i="5" s="1"/>
  <c r="I2302" i="5"/>
  <c r="H2301" i="5"/>
  <c r="I2301" i="5" s="1"/>
  <c r="I2300" i="5"/>
  <c r="I2299" i="5"/>
  <c r="H2298" i="5"/>
  <c r="I2298" i="5" s="1"/>
  <c r="H2297" i="5"/>
  <c r="I2297" i="5" s="1"/>
  <c r="I2296" i="5"/>
  <c r="I2295" i="5"/>
  <c r="I2294" i="5"/>
  <c r="I2293" i="5"/>
  <c r="I2292" i="5"/>
  <c r="I2291" i="5"/>
  <c r="I2290" i="5"/>
  <c r="I2289" i="5"/>
  <c r="I2288" i="5"/>
  <c r="I2287" i="5"/>
  <c r="H2286" i="5"/>
  <c r="I2286" i="5" s="1"/>
  <c r="H2285" i="5"/>
  <c r="I2285" i="5" s="1"/>
  <c r="I2284" i="5"/>
  <c r="I2283" i="5"/>
  <c r="H2282" i="5"/>
  <c r="I2282" i="5" s="1"/>
  <c r="I2281" i="5"/>
  <c r="I2280" i="5"/>
  <c r="I2279" i="5"/>
  <c r="I2278" i="5"/>
  <c r="I2277" i="5"/>
  <c r="H2276" i="5"/>
  <c r="I2276" i="5" s="1"/>
  <c r="I2275" i="5"/>
  <c r="I2274" i="5"/>
  <c r="I2273" i="5"/>
  <c r="I2272" i="5"/>
  <c r="I2271" i="5"/>
  <c r="I2270" i="5"/>
  <c r="I2269" i="5"/>
  <c r="H2268" i="5"/>
  <c r="I2268" i="5" s="1"/>
  <c r="I2267" i="5"/>
  <c r="I2266" i="5"/>
  <c r="H2265" i="5"/>
  <c r="I2265" i="5" s="1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H2248" i="5"/>
  <c r="I2248" i="5" s="1"/>
  <c r="I2247" i="5"/>
  <c r="I2246" i="5"/>
  <c r="I2245" i="5"/>
  <c r="I2244" i="5"/>
  <c r="I2243" i="5"/>
  <c r="I2242" i="5"/>
  <c r="I2241" i="5"/>
  <c r="H2240" i="5"/>
  <c r="I2240" i="5" s="1"/>
  <c r="I2239" i="5"/>
  <c r="I2238" i="5"/>
  <c r="H2237" i="5"/>
  <c r="I2237" i="5" s="1"/>
  <c r="I2236" i="5"/>
  <c r="I2235" i="5"/>
  <c r="I2234" i="5"/>
  <c r="H2233" i="5"/>
  <c r="I2233" i="5" s="1"/>
  <c r="H2232" i="5"/>
  <c r="I2232" i="5" s="1"/>
  <c r="H2231" i="5"/>
  <c r="I2231" i="5" s="1"/>
  <c r="H2230" i="5"/>
  <c r="I2230" i="5" s="1"/>
  <c r="H2229" i="5"/>
  <c r="I2229" i="5" s="1"/>
  <c r="I2228" i="5"/>
  <c r="H2227" i="5"/>
  <c r="I2227" i="5" s="1"/>
  <c r="I2226" i="5"/>
  <c r="H2225" i="5"/>
  <c r="I2225" i="5" s="1"/>
  <c r="H2224" i="5"/>
  <c r="I2224" i="5" s="1"/>
  <c r="H2223" i="5"/>
  <c r="I2223" i="5" s="1"/>
  <c r="I2222" i="5"/>
  <c r="H2221" i="5"/>
  <c r="I2221" i="5" s="1"/>
  <c r="H2220" i="5"/>
  <c r="I2220" i="5" s="1"/>
  <c r="H2219" i="5"/>
  <c r="I2219" i="5" s="1"/>
  <c r="I2218" i="5"/>
  <c r="I2217" i="5"/>
  <c r="I2216" i="5"/>
  <c r="H2215" i="5"/>
  <c r="I2215" i="5" s="1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H2197" i="5"/>
  <c r="I2197" i="5" s="1"/>
  <c r="I2196" i="5"/>
  <c r="H2195" i="5"/>
  <c r="I2195" i="5" s="1"/>
  <c r="H2194" i="5"/>
  <c r="I2194" i="5" s="1"/>
  <c r="H2193" i="5"/>
  <c r="I2193" i="5" s="1"/>
  <c r="H2192" i="5"/>
  <c r="I2192" i="5" s="1"/>
  <c r="H2191" i="5"/>
  <c r="I2191" i="5" s="1"/>
  <c r="H2190" i="5"/>
  <c r="I2190" i="5" s="1"/>
  <c r="H2189" i="5"/>
  <c r="I2189" i="5" s="1"/>
  <c r="H2188" i="5"/>
  <c r="I2188" i="5" s="1"/>
  <c r="H2187" i="5"/>
  <c r="I2187" i="5" s="1"/>
  <c r="H2186" i="5"/>
  <c r="I2186" i="5" s="1"/>
  <c r="H2185" i="5"/>
  <c r="I2185" i="5" s="1"/>
  <c r="I2184" i="5"/>
  <c r="H2183" i="5"/>
  <c r="I2183" i="5" s="1"/>
  <c r="I2182" i="5"/>
  <c r="I2181" i="5"/>
  <c r="I2180" i="5"/>
  <c r="I2179" i="5"/>
  <c r="I2178" i="5"/>
  <c r="I2177" i="5"/>
  <c r="I2176" i="5"/>
  <c r="I2175" i="5"/>
  <c r="H2174" i="5"/>
  <c r="I2174" i="5" s="1"/>
  <c r="H2173" i="5"/>
  <c r="I2173" i="5" s="1"/>
  <c r="H2172" i="5"/>
  <c r="I2172" i="5" s="1"/>
  <c r="H2171" i="5"/>
  <c r="I2171" i="5" s="1"/>
  <c r="H2170" i="5"/>
  <c r="I2170" i="5" s="1"/>
  <c r="I2169" i="5"/>
  <c r="H2168" i="5"/>
  <c r="I2168" i="5" s="1"/>
  <c r="H2167" i="5"/>
  <c r="I2167" i="5" s="1"/>
  <c r="I2166" i="5"/>
  <c r="H2165" i="5"/>
  <c r="I2165" i="5" s="1"/>
  <c r="H2164" i="5"/>
  <c r="I2164" i="5" s="1"/>
  <c r="H2163" i="5"/>
  <c r="I2163" i="5" s="1"/>
  <c r="H2162" i="5"/>
  <c r="I2162" i="5" s="1"/>
  <c r="H2161" i="5"/>
  <c r="I2161" i="5" s="1"/>
  <c r="H2160" i="5"/>
  <c r="I2160" i="5" s="1"/>
  <c r="H2159" i="5"/>
  <c r="I2159" i="5" s="1"/>
  <c r="H2158" i="5"/>
  <c r="I2158" i="5" s="1"/>
  <c r="H2157" i="5"/>
  <c r="I2157" i="5" s="1"/>
  <c r="H2156" i="5"/>
  <c r="I2156" i="5" s="1"/>
  <c r="I2155" i="5"/>
  <c r="I2154" i="5"/>
  <c r="H2153" i="5"/>
  <c r="I2153" i="5" s="1"/>
  <c r="I2152" i="5"/>
  <c r="H2151" i="5"/>
  <c r="I2151" i="5" s="1"/>
  <c r="H2150" i="5"/>
  <c r="I2150" i="5" s="1"/>
  <c r="H2149" i="5"/>
  <c r="I2149" i="5" s="1"/>
  <c r="I2148" i="5"/>
  <c r="H2147" i="5"/>
  <c r="I2147" i="5" s="1"/>
  <c r="I2146" i="5"/>
  <c r="I2145" i="5"/>
  <c r="I2144" i="5"/>
  <c r="H2143" i="5"/>
  <c r="I2143" i="5" s="1"/>
  <c r="I2142" i="5"/>
  <c r="I2141" i="5"/>
  <c r="I2140" i="5"/>
  <c r="I2139" i="5"/>
  <c r="H2139" i="5"/>
  <c r="I2138" i="5"/>
  <c r="I2137" i="5"/>
  <c r="I2136" i="5"/>
  <c r="I2135" i="5"/>
  <c r="I2134" i="5"/>
  <c r="I2133" i="5"/>
  <c r="I2132" i="5"/>
  <c r="H2131" i="5"/>
  <c r="I2131" i="5" s="1"/>
  <c r="H2130" i="5"/>
  <c r="I2130" i="5" s="1"/>
  <c r="I2129" i="5"/>
  <c r="I2128" i="5"/>
  <c r="I2127" i="5"/>
  <c r="I2126" i="5"/>
  <c r="I2125" i="5"/>
  <c r="I2124" i="5"/>
  <c r="I2123" i="5"/>
  <c r="I2122" i="5"/>
  <c r="I2121" i="5"/>
  <c r="I2120" i="5"/>
  <c r="H2120" i="5"/>
  <c r="I2119" i="5"/>
  <c r="I2118" i="5"/>
  <c r="I2117" i="5"/>
  <c r="H2117" i="5"/>
  <c r="I2116" i="5"/>
  <c r="I2115" i="5"/>
  <c r="I2114" i="5"/>
  <c r="I2113" i="5"/>
  <c r="I2112" i="5"/>
  <c r="H2111" i="5"/>
  <c r="I2111" i="5" s="1"/>
  <c r="I2110" i="5"/>
  <c r="H2110" i="5"/>
  <c r="H2109" i="5"/>
  <c r="I2109" i="5" s="1"/>
  <c r="H2108" i="5"/>
  <c r="I2108" i="5" s="1"/>
  <c r="H2107" i="5"/>
  <c r="I2107" i="5" s="1"/>
  <c r="I2106" i="5"/>
  <c r="H2105" i="5"/>
  <c r="I2105" i="5" s="1"/>
  <c r="H2104" i="5"/>
  <c r="I2104" i="5" s="1"/>
  <c r="H2103" i="5"/>
  <c r="I2103" i="5" s="1"/>
  <c r="I2102" i="5"/>
  <c r="I2101" i="5"/>
  <c r="I2100" i="5"/>
  <c r="I2099" i="5"/>
  <c r="I2098" i="5"/>
  <c r="I2097" i="5"/>
  <c r="I2096" i="5"/>
  <c r="H2095" i="5"/>
  <c r="I2095" i="5" s="1"/>
  <c r="H2094" i="5"/>
  <c r="I2094" i="5" s="1"/>
  <c r="I2093" i="5"/>
  <c r="I2092" i="5"/>
  <c r="H2091" i="5"/>
  <c r="I2091" i="5" s="1"/>
  <c r="I2090" i="5"/>
  <c r="I2089" i="5"/>
  <c r="I2088" i="5"/>
  <c r="I2087" i="5"/>
  <c r="I2086" i="5"/>
  <c r="H2085" i="5"/>
  <c r="I2085" i="5" s="1"/>
  <c r="I2084" i="5"/>
  <c r="H2083" i="5"/>
  <c r="I2083" i="5" s="1"/>
  <c r="H2082" i="5"/>
  <c r="I2082" i="5" s="1"/>
  <c r="H2081" i="5"/>
  <c r="I2081" i="5" s="1"/>
  <c r="H2080" i="5"/>
  <c r="I2080" i="5" s="1"/>
  <c r="H2079" i="5"/>
  <c r="I2079" i="5" s="1"/>
  <c r="H2078" i="5"/>
  <c r="I2078" i="5" s="1"/>
  <c r="I2077" i="5"/>
  <c r="I2076" i="5"/>
  <c r="I2075" i="5"/>
  <c r="H2074" i="5"/>
  <c r="I2074" i="5" s="1"/>
  <c r="H2073" i="5"/>
  <c r="I2073" i="5" s="1"/>
  <c r="I2072" i="5"/>
  <c r="I2071" i="5"/>
  <c r="I2070" i="5"/>
  <c r="H2069" i="5"/>
  <c r="I2069" i="5" s="1"/>
  <c r="H2068" i="5"/>
  <c r="I2068" i="5" s="1"/>
  <c r="I2067" i="5"/>
  <c r="I2066" i="5"/>
  <c r="H2065" i="5"/>
  <c r="I2065" i="5" s="1"/>
  <c r="H2064" i="5"/>
  <c r="I2064" i="5" s="1"/>
  <c r="H2063" i="5"/>
  <c r="I2063" i="5" s="1"/>
  <c r="H2062" i="5"/>
  <c r="I2062" i="5" s="1"/>
  <c r="H2061" i="5"/>
  <c r="I2061" i="5" s="1"/>
  <c r="H2060" i="5"/>
  <c r="I2060" i="5" s="1"/>
  <c r="H2059" i="5"/>
  <c r="I2059" i="5" s="1"/>
  <c r="I2058" i="5"/>
  <c r="H2057" i="5"/>
  <c r="I2057" i="5" s="1"/>
  <c r="H2056" i="5"/>
  <c r="I2056" i="5" s="1"/>
  <c r="I2055" i="5"/>
  <c r="I2054" i="5"/>
  <c r="I2053" i="5"/>
  <c r="I2052" i="5"/>
  <c r="H2051" i="5"/>
  <c r="I2051" i="5" s="1"/>
  <c r="I2050" i="5"/>
  <c r="H2049" i="5"/>
  <c r="I2049" i="5" s="1"/>
  <c r="H2048" i="5"/>
  <c r="I2048" i="5" s="1"/>
  <c r="H2047" i="5"/>
  <c r="I2047" i="5" s="1"/>
  <c r="H2046" i="5"/>
  <c r="I2046" i="5" s="1"/>
  <c r="I2045" i="5"/>
  <c r="H2044" i="5"/>
  <c r="I2044" i="5" s="1"/>
  <c r="I2043" i="5"/>
  <c r="H2042" i="5"/>
  <c r="I2042" i="5" s="1"/>
  <c r="H2041" i="5"/>
  <c r="I2041" i="5" s="1"/>
  <c r="I2040" i="5"/>
  <c r="I2039" i="5"/>
  <c r="H2038" i="5"/>
  <c r="I2038" i="5" s="1"/>
  <c r="H2037" i="5"/>
  <c r="I2037" i="5" s="1"/>
  <c r="I2036" i="5"/>
  <c r="I2035" i="5"/>
  <c r="I2034" i="5"/>
  <c r="I2033" i="5"/>
  <c r="H2032" i="5"/>
  <c r="I2032" i="5" s="1"/>
  <c r="H2031" i="5"/>
  <c r="I2031" i="5" s="1"/>
  <c r="I2030" i="5"/>
  <c r="I2029" i="5"/>
  <c r="I2028" i="5"/>
  <c r="I2027" i="5"/>
  <c r="I2026" i="5"/>
  <c r="I2025" i="5"/>
  <c r="I2024" i="5"/>
  <c r="H2023" i="5"/>
  <c r="I2023" i="5" s="1"/>
  <c r="I2022" i="5"/>
  <c r="I2021" i="5"/>
  <c r="I2020" i="5"/>
  <c r="I2019" i="5"/>
  <c r="I2018" i="5"/>
  <c r="I2017" i="5"/>
  <c r="I2016" i="5"/>
  <c r="I2015" i="5"/>
  <c r="H2014" i="5"/>
  <c r="I2014" i="5" s="1"/>
  <c r="I2013" i="5"/>
  <c r="I2012" i="5"/>
  <c r="H2011" i="5"/>
  <c r="I2011" i="5" s="1"/>
  <c r="I2010" i="5"/>
  <c r="H2009" i="5"/>
  <c r="I2009" i="5" s="1"/>
  <c r="H2008" i="5"/>
  <c r="I2008" i="5" s="1"/>
  <c r="I2007" i="5"/>
  <c r="H2006" i="5"/>
  <c r="I2006" i="5" s="1"/>
  <c r="I2005" i="5"/>
  <c r="I2004" i="5"/>
  <c r="I2003" i="5"/>
  <c r="I2002" i="5"/>
  <c r="I2001" i="5"/>
  <c r="H2000" i="5"/>
  <c r="I2000" i="5" s="1"/>
  <c r="I1999" i="5"/>
  <c r="H1998" i="5"/>
  <c r="I1998" i="5" s="1"/>
  <c r="H1997" i="5"/>
  <c r="I1997" i="5" s="1"/>
  <c r="I1996" i="5"/>
  <c r="H1995" i="5"/>
  <c r="I1995" i="5" s="1"/>
  <c r="H1994" i="5"/>
  <c r="I1994" i="5" s="1"/>
  <c r="H1993" i="5"/>
  <c r="I1993" i="5" s="1"/>
  <c r="H1992" i="5"/>
  <c r="I1992" i="5" s="1"/>
  <c r="H1991" i="5"/>
  <c r="I1991" i="5" s="1"/>
  <c r="H1990" i="5"/>
  <c r="I1990" i="5" s="1"/>
  <c r="H1989" i="5"/>
  <c r="I1989" i="5" s="1"/>
  <c r="H1988" i="5"/>
  <c r="I1988" i="5" s="1"/>
  <c r="H1987" i="5"/>
  <c r="I1987" i="5" s="1"/>
  <c r="I1986" i="5"/>
  <c r="H1985" i="5"/>
  <c r="I1985" i="5" s="1"/>
  <c r="I1984" i="5"/>
  <c r="H1983" i="5"/>
  <c r="I1983" i="5" s="1"/>
  <c r="H1982" i="5"/>
  <c r="I1982" i="5" s="1"/>
  <c r="I1981" i="5"/>
  <c r="H1980" i="5"/>
  <c r="I1980" i="5" s="1"/>
  <c r="H1979" i="5"/>
  <c r="I1979" i="5" s="1"/>
  <c r="H1978" i="5"/>
  <c r="I1978" i="5" s="1"/>
  <c r="H1977" i="5"/>
  <c r="I1977" i="5" s="1"/>
  <c r="H1976" i="5"/>
  <c r="I1976" i="5" s="1"/>
  <c r="H1975" i="5"/>
  <c r="I1975" i="5" s="1"/>
  <c r="H1974" i="5"/>
  <c r="I1974" i="5" s="1"/>
  <c r="I1973" i="5"/>
  <c r="H1972" i="5"/>
  <c r="I1972" i="5" s="1"/>
  <c r="I1971" i="5"/>
  <c r="H1970" i="5"/>
  <c r="I1970" i="5" s="1"/>
  <c r="I1969" i="5"/>
  <c r="I1968" i="5"/>
  <c r="I1967" i="5"/>
  <c r="H1966" i="5"/>
  <c r="I1966" i="5" s="1"/>
  <c r="I1965" i="5"/>
  <c r="I1964" i="5"/>
  <c r="I1963" i="5"/>
  <c r="I1962" i="5"/>
  <c r="I1961" i="5"/>
  <c r="I1960" i="5"/>
  <c r="I1959" i="5"/>
  <c r="H1958" i="5"/>
  <c r="I1958" i="5" s="1"/>
  <c r="H1957" i="5"/>
  <c r="I1957" i="5" s="1"/>
  <c r="H1956" i="5"/>
  <c r="I1956" i="5" s="1"/>
  <c r="I1955" i="5"/>
  <c r="I1954" i="5"/>
  <c r="I1953" i="5"/>
  <c r="I1952" i="5"/>
  <c r="I1951" i="5"/>
  <c r="I1950" i="5"/>
  <c r="H1949" i="5"/>
  <c r="I1949" i="5" s="1"/>
  <c r="H1948" i="5"/>
  <c r="I1948" i="5" s="1"/>
  <c r="I1947" i="5"/>
  <c r="H1946" i="5"/>
  <c r="I1946" i="5" s="1"/>
  <c r="H1945" i="5"/>
  <c r="I1945" i="5" s="1"/>
  <c r="I1944" i="5"/>
  <c r="I1943" i="5"/>
  <c r="I1942" i="5"/>
  <c r="I1941" i="5"/>
  <c r="I1940" i="5"/>
  <c r="H1939" i="5"/>
  <c r="I1939" i="5" s="1"/>
  <c r="I1938" i="5"/>
  <c r="H1937" i="5"/>
  <c r="I1937" i="5" s="1"/>
  <c r="H1936" i="5"/>
  <c r="I1936" i="5" s="1"/>
  <c r="I1935" i="5"/>
  <c r="I1934" i="5"/>
  <c r="H1933" i="5"/>
  <c r="I1933" i="5" s="1"/>
  <c r="H1932" i="5"/>
  <c r="I1932" i="5" s="1"/>
  <c r="I1931" i="5"/>
  <c r="I1930" i="5"/>
  <c r="H1929" i="5"/>
  <c r="I1929" i="5" s="1"/>
  <c r="I1928" i="5"/>
  <c r="H1927" i="5"/>
  <c r="I1927" i="5" s="1"/>
  <c r="H1926" i="5"/>
  <c r="I1926" i="5" s="1"/>
  <c r="I1925" i="5"/>
  <c r="I1924" i="5"/>
  <c r="H1923" i="5"/>
  <c r="I1923" i="5" s="1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H1908" i="5"/>
  <c r="I1908" i="5" s="1"/>
  <c r="H1907" i="5"/>
  <c r="I1907" i="5" s="1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H1889" i="5"/>
  <c r="I1889" i="5" s="1"/>
  <c r="I1888" i="5"/>
  <c r="I1887" i="5"/>
  <c r="I1886" i="5"/>
  <c r="H1885" i="5"/>
  <c r="I1885" i="5" s="1"/>
  <c r="I1884" i="5"/>
  <c r="I1883" i="5"/>
  <c r="I1882" i="5"/>
  <c r="I1881" i="5"/>
  <c r="H1880" i="5"/>
  <c r="I1880" i="5" s="1"/>
  <c r="I1879" i="5"/>
  <c r="H1878" i="5"/>
  <c r="I1878" i="5" s="1"/>
  <c r="H1877" i="5"/>
  <c r="I1877" i="5" s="1"/>
  <c r="I1876" i="5"/>
  <c r="H1875" i="5"/>
  <c r="I1875" i="5" s="1"/>
  <c r="I1874" i="5"/>
  <c r="H1873" i="5"/>
  <c r="I1873" i="5" s="1"/>
  <c r="H1872" i="5"/>
  <c r="I1872" i="5" s="1"/>
  <c r="H1871" i="5"/>
  <c r="I1871" i="5" s="1"/>
  <c r="H1870" i="5"/>
  <c r="I1870" i="5" s="1"/>
  <c r="H1869" i="5"/>
  <c r="I1869" i="5" s="1"/>
  <c r="I1868" i="5"/>
  <c r="H1867" i="5"/>
  <c r="I1867" i="5" s="1"/>
  <c r="I1866" i="5"/>
  <c r="H1865" i="5"/>
  <c r="I1865" i="5" s="1"/>
  <c r="H1864" i="5"/>
  <c r="I1864" i="5" s="1"/>
  <c r="I1863" i="5"/>
  <c r="H1862" i="5"/>
  <c r="I1862" i="5" s="1"/>
  <c r="I1861" i="5"/>
  <c r="H1860" i="5"/>
  <c r="I1860" i="5" s="1"/>
  <c r="I1859" i="5"/>
  <c r="I1858" i="5"/>
  <c r="I1857" i="5"/>
  <c r="I1856" i="5"/>
  <c r="H1855" i="5"/>
  <c r="I1855" i="5" s="1"/>
  <c r="I1854" i="5"/>
  <c r="I1853" i="5"/>
  <c r="I1852" i="5"/>
  <c r="I1851" i="5"/>
  <c r="H1850" i="5"/>
  <c r="I1850" i="5" s="1"/>
  <c r="I1849" i="5"/>
  <c r="I1848" i="5"/>
  <c r="I1847" i="5"/>
  <c r="I1846" i="5"/>
  <c r="H1845" i="5"/>
  <c r="I1845" i="5" s="1"/>
  <c r="I1844" i="5"/>
  <c r="H1843" i="5"/>
  <c r="I1843" i="5" s="1"/>
  <c r="I1842" i="5"/>
  <c r="I1841" i="5"/>
  <c r="H1840" i="5"/>
  <c r="I1840" i="5" s="1"/>
  <c r="H1839" i="5"/>
  <c r="I1839" i="5" s="1"/>
  <c r="H1838" i="5"/>
  <c r="I1838" i="5" s="1"/>
  <c r="H1837" i="5"/>
  <c r="I1837" i="5" s="1"/>
  <c r="H1836" i="5"/>
  <c r="I1836" i="5" s="1"/>
  <c r="H1835" i="5"/>
  <c r="I1835" i="5" s="1"/>
  <c r="H1834" i="5"/>
  <c r="I1834" i="5" s="1"/>
  <c r="I1833" i="5"/>
  <c r="H1832" i="5"/>
  <c r="I1832" i="5" s="1"/>
  <c r="I1831" i="5"/>
  <c r="I1830" i="5"/>
  <c r="H1829" i="5"/>
  <c r="I1829" i="5" s="1"/>
  <c r="H1828" i="5"/>
  <c r="I1828" i="5" s="1"/>
  <c r="I1827" i="5"/>
  <c r="I1826" i="5"/>
  <c r="I1825" i="5"/>
  <c r="I1824" i="5"/>
  <c r="I1823" i="5"/>
  <c r="H1822" i="5"/>
  <c r="I1822" i="5" s="1"/>
  <c r="I1821" i="5"/>
  <c r="I1820" i="5"/>
  <c r="I1819" i="5"/>
  <c r="I1818" i="5"/>
  <c r="H1817" i="5"/>
  <c r="I1817" i="5" s="1"/>
  <c r="I1816" i="5"/>
  <c r="I1815" i="5"/>
  <c r="I1814" i="5"/>
  <c r="I1813" i="5"/>
  <c r="I1812" i="5"/>
  <c r="I1811" i="5"/>
  <c r="H1810" i="5"/>
  <c r="I1810" i="5" s="1"/>
  <c r="H1809" i="5"/>
  <c r="I1809" i="5" s="1"/>
  <c r="H1808" i="5"/>
  <c r="I1808" i="5" s="1"/>
  <c r="I1807" i="5"/>
  <c r="I1806" i="5"/>
  <c r="H1805" i="5"/>
  <c r="I1805" i="5" s="1"/>
  <c r="I1804" i="5"/>
  <c r="I1803" i="5"/>
  <c r="I1802" i="5"/>
  <c r="I1801" i="5"/>
  <c r="I1800" i="5"/>
  <c r="H1799" i="5"/>
  <c r="I1799" i="5" s="1"/>
  <c r="I1798" i="5"/>
  <c r="I1797" i="5"/>
  <c r="H1796" i="5"/>
  <c r="I1796" i="5" s="1"/>
  <c r="I1795" i="5"/>
  <c r="I1794" i="5"/>
  <c r="I1793" i="5"/>
  <c r="I1792" i="5"/>
  <c r="H1791" i="5"/>
  <c r="I1791" i="5" s="1"/>
  <c r="H1790" i="5"/>
  <c r="I1790" i="5" s="1"/>
  <c r="H1789" i="5"/>
  <c r="I1789" i="5" s="1"/>
  <c r="I1788" i="5"/>
  <c r="I1787" i="5"/>
  <c r="H1786" i="5"/>
  <c r="I1786" i="5" s="1"/>
  <c r="I1785" i="5"/>
  <c r="I1784" i="5"/>
  <c r="H1783" i="5"/>
  <c r="I1783" i="5" s="1"/>
  <c r="I1782" i="5"/>
  <c r="H1781" i="5"/>
  <c r="I1781" i="5" s="1"/>
  <c r="H1780" i="5"/>
  <c r="I1780" i="5" s="1"/>
  <c r="H1779" i="5"/>
  <c r="I1779" i="5" s="1"/>
  <c r="H1778" i="5"/>
  <c r="I1778" i="5" s="1"/>
  <c r="I1777" i="5"/>
  <c r="I1776" i="5"/>
  <c r="I1775" i="5"/>
  <c r="H1775" i="5"/>
  <c r="H1774" i="5"/>
  <c r="I1774" i="5" s="1"/>
  <c r="H1773" i="5"/>
  <c r="I1773" i="5" s="1"/>
  <c r="H1772" i="5"/>
  <c r="I1772" i="5" s="1"/>
  <c r="I1771" i="5"/>
  <c r="H1770" i="5"/>
  <c r="I1770" i="5" s="1"/>
  <c r="H1769" i="5"/>
  <c r="I1769" i="5" s="1"/>
  <c r="H1768" i="5"/>
  <c r="I1768" i="5" s="1"/>
  <c r="H1767" i="5"/>
  <c r="I1767" i="5" s="1"/>
  <c r="H1766" i="5"/>
  <c r="I1766" i="5" s="1"/>
  <c r="H1765" i="5"/>
  <c r="I1765" i="5" s="1"/>
  <c r="H1764" i="5"/>
  <c r="I1764" i="5" s="1"/>
  <c r="I1763" i="5"/>
  <c r="I1762" i="5"/>
  <c r="I1761" i="5"/>
  <c r="I1760" i="5"/>
  <c r="I1759" i="5"/>
  <c r="I1758" i="5"/>
  <c r="H1757" i="5"/>
  <c r="I1757" i="5" s="1"/>
  <c r="H1756" i="5"/>
  <c r="I1756" i="5" s="1"/>
  <c r="H1755" i="5"/>
  <c r="I1755" i="5" s="1"/>
  <c r="H1754" i="5"/>
  <c r="I1754" i="5" s="1"/>
  <c r="H1753" i="5"/>
  <c r="I1753" i="5" s="1"/>
  <c r="I1752" i="5"/>
  <c r="I1751" i="5"/>
  <c r="I1750" i="5"/>
  <c r="H1749" i="5"/>
  <c r="I1749" i="5" s="1"/>
  <c r="H1748" i="5"/>
  <c r="I1748" i="5" s="1"/>
  <c r="I1747" i="5"/>
  <c r="H1746" i="5"/>
  <c r="I1746" i="5" s="1"/>
  <c r="I1745" i="5"/>
  <c r="I1744" i="5"/>
  <c r="H1743" i="5"/>
  <c r="I1743" i="5" s="1"/>
  <c r="I1742" i="5"/>
  <c r="H1741" i="5"/>
  <c r="I1741" i="5" s="1"/>
  <c r="I1740" i="5"/>
  <c r="H1740" i="5"/>
  <c r="I1739" i="5"/>
  <c r="I1738" i="5"/>
  <c r="I1737" i="5"/>
  <c r="I1736" i="5"/>
  <c r="H1735" i="5"/>
  <c r="I1735" i="5" s="1"/>
  <c r="I1734" i="5"/>
  <c r="I1733" i="5"/>
  <c r="I1732" i="5"/>
  <c r="I1731" i="5"/>
  <c r="I1730" i="5"/>
  <c r="I1729" i="5"/>
  <c r="I1728" i="5"/>
  <c r="H1727" i="5"/>
  <c r="I1727" i="5" s="1"/>
  <c r="I1726" i="5"/>
  <c r="I1725" i="5"/>
  <c r="I1724" i="5"/>
  <c r="I1723" i="5"/>
  <c r="I1722" i="5"/>
  <c r="H1721" i="5"/>
  <c r="I1721" i="5" s="1"/>
  <c r="I1720" i="5"/>
  <c r="I1719" i="5"/>
  <c r="H1718" i="5"/>
  <c r="I1718" i="5" s="1"/>
  <c r="I1717" i="5"/>
  <c r="I1716" i="5"/>
  <c r="H1715" i="5"/>
  <c r="I1715" i="5" s="1"/>
  <c r="I1714" i="5"/>
  <c r="H1713" i="5"/>
  <c r="I1713" i="5" s="1"/>
  <c r="H1712" i="5"/>
  <c r="I1712" i="5" s="1"/>
  <c r="H1711" i="5"/>
  <c r="I1711" i="5" s="1"/>
  <c r="H1710" i="5"/>
  <c r="I1710" i="5" s="1"/>
  <c r="H1709" i="5"/>
  <c r="I1709" i="5" s="1"/>
  <c r="I1708" i="5"/>
  <c r="H1707" i="5"/>
  <c r="I1707" i="5" s="1"/>
  <c r="H1706" i="5"/>
  <c r="I1706" i="5" s="1"/>
  <c r="I1705" i="5"/>
  <c r="H1704" i="5"/>
  <c r="I1704" i="5" s="1"/>
  <c r="H1703" i="5"/>
  <c r="I1703" i="5" s="1"/>
  <c r="I1702" i="5"/>
  <c r="I1701" i="5"/>
  <c r="H1701" i="5"/>
  <c r="H1700" i="5"/>
  <c r="I1700" i="5" s="1"/>
  <c r="I1699" i="5"/>
  <c r="I1698" i="5"/>
  <c r="I1697" i="5"/>
  <c r="H1696" i="5"/>
  <c r="I1696" i="5" s="1"/>
  <c r="H1695" i="5"/>
  <c r="I1695" i="5" s="1"/>
  <c r="I1694" i="5"/>
  <c r="H1693" i="5"/>
  <c r="I1693" i="5" s="1"/>
  <c r="I1692" i="5"/>
  <c r="H1691" i="5"/>
  <c r="I1691" i="5" s="1"/>
  <c r="H1690" i="5"/>
  <c r="I1690" i="5" s="1"/>
  <c r="I1689" i="5"/>
  <c r="I1688" i="5"/>
  <c r="I1687" i="5"/>
  <c r="I1686" i="5"/>
  <c r="I1685" i="5"/>
  <c r="I1684" i="5"/>
  <c r="I1683" i="5"/>
  <c r="I1682" i="5"/>
  <c r="I1681" i="5"/>
  <c r="I1680" i="5"/>
  <c r="H1679" i="5"/>
  <c r="I1679" i="5" s="1"/>
  <c r="H1678" i="5"/>
  <c r="I1678" i="5" s="1"/>
  <c r="I1677" i="5"/>
  <c r="I1676" i="5"/>
  <c r="H1675" i="5"/>
  <c r="I1675" i="5" s="1"/>
  <c r="H1674" i="5"/>
  <c r="I1674" i="5" s="1"/>
  <c r="H1673" i="5"/>
  <c r="I1673" i="5" s="1"/>
  <c r="I1672" i="5"/>
  <c r="H1671" i="5"/>
  <c r="I1671" i="5" s="1"/>
  <c r="I1670" i="5"/>
  <c r="I1669" i="5"/>
  <c r="H1668" i="5"/>
  <c r="I1668" i="5" s="1"/>
  <c r="H1667" i="5"/>
  <c r="I1667" i="5" s="1"/>
  <c r="H1666" i="5"/>
  <c r="I1666" i="5" s="1"/>
  <c r="H1665" i="5"/>
  <c r="I1665" i="5" s="1"/>
  <c r="I1664" i="5"/>
  <c r="I1663" i="5"/>
  <c r="I1662" i="5"/>
  <c r="I1661" i="5"/>
  <c r="I1660" i="5"/>
  <c r="H1659" i="5"/>
  <c r="I1659" i="5" s="1"/>
  <c r="I1658" i="5"/>
  <c r="I1657" i="5"/>
  <c r="I1656" i="5"/>
  <c r="I1655" i="5"/>
  <c r="I1654" i="5"/>
  <c r="I1653" i="5"/>
  <c r="H1652" i="5"/>
  <c r="I1652" i="5" s="1"/>
  <c r="I1651" i="5"/>
  <c r="I1650" i="5"/>
  <c r="I1649" i="5"/>
  <c r="I1648" i="5"/>
  <c r="H1647" i="5"/>
  <c r="I1647" i="5" s="1"/>
  <c r="I1646" i="5"/>
  <c r="I1645" i="5"/>
  <c r="I1644" i="5"/>
  <c r="I1643" i="5"/>
  <c r="H1642" i="5"/>
  <c r="I1642" i="5" s="1"/>
  <c r="I1641" i="5"/>
  <c r="I1640" i="5"/>
  <c r="H1639" i="5"/>
  <c r="I1639" i="5" s="1"/>
  <c r="H1638" i="5"/>
  <c r="I1638" i="5" s="1"/>
  <c r="I1637" i="5"/>
  <c r="H1636" i="5"/>
  <c r="I1636" i="5" s="1"/>
  <c r="H1635" i="5"/>
  <c r="I1635" i="5" s="1"/>
  <c r="H1634" i="5"/>
  <c r="I1634" i="5" s="1"/>
  <c r="I1633" i="5"/>
  <c r="H1632" i="5"/>
  <c r="I1632" i="5" s="1"/>
  <c r="I1631" i="5"/>
  <c r="I1630" i="5"/>
  <c r="I1629" i="5"/>
  <c r="I1628" i="5"/>
  <c r="I1627" i="5"/>
  <c r="H1626" i="5"/>
  <c r="I1626" i="5" s="1"/>
  <c r="I1625" i="5"/>
  <c r="I1624" i="5"/>
  <c r="I1623" i="5"/>
  <c r="H1622" i="5"/>
  <c r="I1622" i="5" s="1"/>
  <c r="H1621" i="5"/>
  <c r="I1621" i="5" s="1"/>
  <c r="I1620" i="5"/>
  <c r="I1619" i="5"/>
  <c r="I1618" i="5"/>
  <c r="I1617" i="5"/>
  <c r="I1616" i="5"/>
  <c r="H1615" i="5"/>
  <c r="I1615" i="5" s="1"/>
  <c r="H1614" i="5"/>
  <c r="I1614" i="5" s="1"/>
  <c r="I1613" i="5"/>
  <c r="H1612" i="5"/>
  <c r="I1612" i="5" s="1"/>
  <c r="I1611" i="5"/>
  <c r="H1610" i="5"/>
  <c r="I1610" i="5" s="1"/>
  <c r="I1609" i="5"/>
  <c r="I1608" i="5"/>
  <c r="I1607" i="5"/>
  <c r="H1606" i="5"/>
  <c r="I1606" i="5" s="1"/>
  <c r="H1605" i="5"/>
  <c r="I1605" i="5" s="1"/>
  <c r="H1604" i="5"/>
  <c r="I1604" i="5" s="1"/>
  <c r="H1603" i="5"/>
  <c r="I1603" i="5" s="1"/>
  <c r="H1602" i="5"/>
  <c r="I1602" i="5" s="1"/>
  <c r="H1601" i="5"/>
  <c r="I1601" i="5" s="1"/>
  <c r="H1600" i="5"/>
  <c r="I1600" i="5" s="1"/>
  <c r="H1599" i="5"/>
  <c r="I1599" i="5" s="1"/>
  <c r="H1598" i="5"/>
  <c r="I1598" i="5" s="1"/>
  <c r="H1597" i="5"/>
  <c r="I1597" i="5" s="1"/>
  <c r="I1596" i="5"/>
  <c r="I1595" i="5"/>
  <c r="I1594" i="5"/>
  <c r="I1593" i="5"/>
  <c r="I1592" i="5"/>
  <c r="H1591" i="5"/>
  <c r="I1591" i="5" s="1"/>
  <c r="H1590" i="5"/>
  <c r="I1590" i="5" s="1"/>
  <c r="H1589" i="5"/>
  <c r="I1589" i="5" s="1"/>
  <c r="H1588" i="5"/>
  <c r="I1588" i="5" s="1"/>
  <c r="H1587" i="5"/>
  <c r="I1587" i="5" s="1"/>
  <c r="I1586" i="5"/>
  <c r="H1585" i="5"/>
  <c r="I1585" i="5" s="1"/>
  <c r="H1584" i="5"/>
  <c r="I1584" i="5" s="1"/>
  <c r="I1583" i="5"/>
  <c r="I1582" i="5"/>
  <c r="H1581" i="5"/>
  <c r="I1581" i="5" s="1"/>
  <c r="I1580" i="5"/>
  <c r="H1579" i="5"/>
  <c r="I1579" i="5" s="1"/>
  <c r="H1578" i="5"/>
  <c r="I1578" i="5" s="1"/>
  <c r="I1577" i="5"/>
  <c r="H1576" i="5"/>
  <c r="I1576" i="5" s="1"/>
  <c r="I1575" i="5"/>
  <c r="I1574" i="5"/>
  <c r="I1573" i="5"/>
  <c r="I1572" i="5"/>
  <c r="I1571" i="5"/>
  <c r="H1570" i="5"/>
  <c r="I1570" i="5" s="1"/>
  <c r="H1569" i="5"/>
  <c r="I1569" i="5" s="1"/>
  <c r="I1568" i="5"/>
  <c r="H1567" i="5"/>
  <c r="I1567" i="5" s="1"/>
  <c r="I1566" i="5"/>
  <c r="I1565" i="5"/>
  <c r="H1564" i="5"/>
  <c r="I1564" i="5" s="1"/>
  <c r="H1562" i="5"/>
  <c r="I1562" i="5" s="1"/>
  <c r="H1561" i="5"/>
  <c r="I1561" i="5" s="1"/>
  <c r="H1560" i="5"/>
  <c r="I1560" i="5" s="1"/>
  <c r="I1559" i="5"/>
  <c r="I1558" i="5"/>
  <c r="I1557" i="5"/>
  <c r="H1556" i="5"/>
  <c r="I1556" i="5" s="1"/>
  <c r="H1555" i="5"/>
  <c r="I1555" i="5" s="1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H1542" i="5"/>
  <c r="I1542" i="5" s="1"/>
  <c r="I1541" i="5"/>
  <c r="H1540" i="5"/>
  <c r="I1540" i="5" s="1"/>
  <c r="H1539" i="5"/>
  <c r="I1539" i="5" s="1"/>
  <c r="H1538" i="5"/>
  <c r="I1538" i="5" s="1"/>
  <c r="H1537" i="5"/>
  <c r="I1537" i="5" s="1"/>
  <c r="I1536" i="5"/>
  <c r="I1535" i="5"/>
  <c r="H1534" i="5"/>
  <c r="I1534" i="5" s="1"/>
  <c r="H1533" i="5"/>
  <c r="I1533" i="5" s="1"/>
  <c r="I1532" i="5"/>
  <c r="I1531" i="5"/>
  <c r="H1530" i="5"/>
  <c r="I1530" i="5" s="1"/>
  <c r="I1529" i="5"/>
  <c r="I1528" i="5"/>
  <c r="H1527" i="5"/>
  <c r="I1527" i="5" s="1"/>
  <c r="H1526" i="5"/>
  <c r="I1526" i="5" s="1"/>
  <c r="H1525" i="5"/>
  <c r="I1525" i="5" s="1"/>
  <c r="H1524" i="5"/>
  <c r="I1524" i="5" s="1"/>
  <c r="H1523" i="5"/>
  <c r="I1523" i="5" s="1"/>
  <c r="I1522" i="5"/>
  <c r="I1521" i="5"/>
  <c r="I1520" i="5"/>
  <c r="H1519" i="5"/>
  <c r="I1519" i="5" s="1"/>
  <c r="H1518" i="5"/>
  <c r="I1518" i="5" s="1"/>
  <c r="H1517" i="5"/>
  <c r="I1517" i="5" s="1"/>
  <c r="I1516" i="5"/>
  <c r="I1515" i="5"/>
  <c r="I1514" i="5"/>
  <c r="I1513" i="5"/>
  <c r="I1512" i="5"/>
  <c r="H1511" i="5"/>
  <c r="I1511" i="5" s="1"/>
  <c r="H1510" i="5"/>
  <c r="I1510" i="5" s="1"/>
  <c r="H1509" i="5"/>
  <c r="I1509" i="5" s="1"/>
  <c r="I1508" i="5"/>
  <c r="H1507" i="5"/>
  <c r="I1507" i="5" s="1"/>
  <c r="I1506" i="5"/>
  <c r="H1505" i="5"/>
  <c r="I1505" i="5" s="1"/>
  <c r="I1504" i="5"/>
  <c r="H1503" i="5"/>
  <c r="I1503" i="5" s="1"/>
  <c r="I1502" i="5"/>
  <c r="I1501" i="5"/>
  <c r="H1500" i="5"/>
  <c r="I1500" i="5" s="1"/>
  <c r="I1499" i="5"/>
  <c r="I1498" i="5"/>
  <c r="I1497" i="5"/>
  <c r="I1496" i="5"/>
  <c r="I1495" i="5"/>
  <c r="H1494" i="5"/>
  <c r="I1494" i="5" s="1"/>
  <c r="H1493" i="5"/>
  <c r="I1493" i="5" s="1"/>
  <c r="I1492" i="5"/>
  <c r="I1491" i="5"/>
  <c r="I1490" i="5"/>
  <c r="I1489" i="5"/>
  <c r="I1488" i="5"/>
  <c r="I1487" i="5"/>
  <c r="H1486" i="5"/>
  <c r="I1486" i="5" s="1"/>
  <c r="H1485" i="5"/>
  <c r="I1485" i="5" s="1"/>
  <c r="H1484" i="5"/>
  <c r="I1484" i="5" s="1"/>
  <c r="I1483" i="5"/>
  <c r="H1482" i="5"/>
  <c r="I1482" i="5" s="1"/>
  <c r="I1481" i="5"/>
  <c r="H1480" i="5"/>
  <c r="I1480" i="5" s="1"/>
  <c r="H1479" i="5"/>
  <c r="I1479" i="5" s="1"/>
  <c r="I1478" i="5"/>
  <c r="H1477" i="5"/>
  <c r="I1477" i="5" s="1"/>
  <c r="H1476" i="5"/>
  <c r="I1476" i="5" s="1"/>
  <c r="H1475" i="5"/>
  <c r="I1475" i="5" s="1"/>
  <c r="H1474" i="5"/>
  <c r="I1474" i="5" s="1"/>
  <c r="H1473" i="5"/>
  <c r="I1473" i="5" s="1"/>
  <c r="H1472" i="5"/>
  <c r="I1472" i="5" s="1"/>
  <c r="H1471" i="5"/>
  <c r="I1471" i="5" s="1"/>
  <c r="I1470" i="5"/>
  <c r="H1469" i="5"/>
  <c r="I1469" i="5" s="1"/>
  <c r="I1468" i="5"/>
  <c r="I1467" i="5"/>
  <c r="I1466" i="5"/>
  <c r="I1465" i="5"/>
  <c r="I1464" i="5"/>
  <c r="I1463" i="5"/>
  <c r="I1462" i="5"/>
  <c r="I1461" i="5"/>
  <c r="H1460" i="5"/>
  <c r="I1460" i="5" s="1"/>
  <c r="H1459" i="5"/>
  <c r="I1459" i="5" s="1"/>
  <c r="I1458" i="5"/>
  <c r="I1457" i="5"/>
  <c r="H1456" i="5"/>
  <c r="I1456" i="5" s="1"/>
  <c r="H1455" i="5"/>
  <c r="I1455" i="5" s="1"/>
  <c r="I1454" i="5"/>
  <c r="I1453" i="5"/>
  <c r="I1452" i="5"/>
  <c r="I1451" i="5"/>
  <c r="I1450" i="5"/>
  <c r="H1449" i="5"/>
  <c r="I1449" i="5" s="1"/>
  <c r="I1448" i="5"/>
  <c r="H1447" i="5"/>
  <c r="I1447" i="5" s="1"/>
  <c r="I1446" i="5"/>
  <c r="I1445" i="5"/>
  <c r="H1444" i="5"/>
  <c r="I1444" i="5" s="1"/>
  <c r="H1443" i="5"/>
  <c r="I1443" i="5" s="1"/>
  <c r="I1442" i="5"/>
  <c r="H1441" i="5"/>
  <c r="I1441" i="5" s="1"/>
  <c r="H1440" i="5"/>
  <c r="I1440" i="5" s="1"/>
  <c r="H1439" i="5"/>
  <c r="I1439" i="5" s="1"/>
  <c r="I1438" i="5"/>
  <c r="H1437" i="5"/>
  <c r="I1437" i="5" s="1"/>
  <c r="H1436" i="5"/>
  <c r="I1436" i="5" s="1"/>
  <c r="H1435" i="5"/>
  <c r="I1435" i="5" s="1"/>
  <c r="H1434" i="5"/>
  <c r="I1434" i="5" s="1"/>
  <c r="H1433" i="5"/>
  <c r="I1433" i="5" s="1"/>
  <c r="H1432" i="5"/>
  <c r="I1432" i="5" s="1"/>
  <c r="H1431" i="5"/>
  <c r="I1431" i="5" s="1"/>
  <c r="H1430" i="5"/>
  <c r="I1430" i="5" s="1"/>
  <c r="H1429" i="5"/>
  <c r="I1429" i="5" s="1"/>
  <c r="H1428" i="5"/>
  <c r="I1428" i="5" s="1"/>
  <c r="H1427" i="5"/>
  <c r="I1427" i="5" s="1"/>
  <c r="I1426" i="5"/>
  <c r="I1425" i="5"/>
  <c r="I1424" i="5"/>
  <c r="I1423" i="5"/>
  <c r="I1422" i="5"/>
  <c r="H1421" i="5"/>
  <c r="I1421" i="5" s="1"/>
  <c r="H1420" i="5"/>
  <c r="I1420" i="5" s="1"/>
  <c r="I1419" i="5"/>
  <c r="H1418" i="5"/>
  <c r="I1418" i="5" s="1"/>
  <c r="H1417" i="5"/>
  <c r="I1417" i="5" s="1"/>
  <c r="I1416" i="5"/>
  <c r="I1415" i="5"/>
  <c r="I1414" i="5"/>
  <c r="I1413" i="5"/>
  <c r="H1412" i="5"/>
  <c r="I1412" i="5" s="1"/>
  <c r="I1411" i="5"/>
  <c r="I1410" i="5"/>
  <c r="H1409" i="5"/>
  <c r="I1409" i="5" s="1"/>
  <c r="I1408" i="5"/>
  <c r="H1407" i="5"/>
  <c r="I1407" i="5" s="1"/>
  <c r="I1406" i="5"/>
  <c r="I1405" i="5"/>
  <c r="I1404" i="5"/>
  <c r="I1403" i="5"/>
  <c r="I1402" i="5"/>
  <c r="I1401" i="5"/>
  <c r="I1400" i="5"/>
  <c r="I1399" i="5"/>
  <c r="H1398" i="5"/>
  <c r="I1398" i="5" s="1"/>
  <c r="I1397" i="5"/>
  <c r="I1396" i="5"/>
  <c r="I1395" i="5"/>
  <c r="I1394" i="5"/>
  <c r="I1393" i="5"/>
  <c r="I1392" i="5"/>
  <c r="I1391" i="5"/>
  <c r="I1390" i="5"/>
  <c r="I1389" i="5"/>
  <c r="I1388" i="5"/>
  <c r="H1387" i="5"/>
  <c r="I1387" i="5" s="1"/>
  <c r="H1386" i="5"/>
  <c r="I1386" i="5" s="1"/>
  <c r="I1385" i="5"/>
  <c r="H1384" i="5"/>
  <c r="I1384" i="5" s="1"/>
  <c r="H1383" i="5"/>
  <c r="I1383" i="5" s="1"/>
  <c r="H1382" i="5"/>
  <c r="I1382" i="5" s="1"/>
  <c r="I1381" i="5"/>
  <c r="I1380" i="5"/>
  <c r="H1379" i="5"/>
  <c r="I1379" i="5" s="1"/>
  <c r="I1378" i="5"/>
  <c r="I1377" i="5"/>
  <c r="I1376" i="5"/>
  <c r="I1375" i="5"/>
  <c r="I1374" i="5"/>
  <c r="I1373" i="5"/>
  <c r="I1372" i="5"/>
  <c r="I1371" i="5"/>
  <c r="H1370" i="5"/>
  <c r="I1370" i="5" s="1"/>
  <c r="H1369" i="5"/>
  <c r="I1369" i="5" s="1"/>
  <c r="H1368" i="5"/>
  <c r="I1368" i="5" s="1"/>
  <c r="H1367" i="5"/>
  <c r="I1367" i="5" s="1"/>
  <c r="I1366" i="5"/>
  <c r="H1365" i="5"/>
  <c r="I1365" i="5" s="1"/>
  <c r="H1364" i="5"/>
  <c r="I1364" i="5" s="1"/>
  <c r="I1363" i="5"/>
  <c r="H1362" i="5"/>
  <c r="I1362" i="5" s="1"/>
  <c r="I1361" i="5"/>
  <c r="H1360" i="5"/>
  <c r="I1360" i="5" s="1"/>
  <c r="H1359" i="5"/>
  <c r="I1359" i="5" s="1"/>
  <c r="H1358" i="5"/>
  <c r="I1358" i="5" s="1"/>
  <c r="H1357" i="5"/>
  <c r="I1357" i="5" s="1"/>
  <c r="H1356" i="5"/>
  <c r="I1356" i="5" s="1"/>
  <c r="H1355" i="5"/>
  <c r="I1355" i="5" s="1"/>
  <c r="H1354" i="5"/>
  <c r="I1354" i="5" s="1"/>
  <c r="H1353" i="5"/>
  <c r="I1353" i="5" s="1"/>
  <c r="I1352" i="5"/>
  <c r="I1351" i="5"/>
  <c r="I1350" i="5"/>
  <c r="I1349" i="5"/>
  <c r="I1348" i="5"/>
  <c r="H1347" i="5"/>
  <c r="I1347" i="5" s="1"/>
  <c r="I1346" i="5"/>
  <c r="H1345" i="5"/>
  <c r="I1345" i="5" s="1"/>
  <c r="H1344" i="5"/>
  <c r="I1344" i="5" s="1"/>
  <c r="I1343" i="5"/>
  <c r="H1342" i="5"/>
  <c r="I1342" i="5" s="1"/>
  <c r="I1341" i="5"/>
  <c r="I1340" i="5"/>
  <c r="H1339" i="5"/>
  <c r="I1339" i="5" s="1"/>
  <c r="I1338" i="5"/>
  <c r="I1337" i="5"/>
  <c r="H1336" i="5"/>
  <c r="I1336" i="5" s="1"/>
  <c r="I1335" i="5"/>
  <c r="I1334" i="5"/>
  <c r="I1333" i="5"/>
  <c r="I1332" i="5"/>
  <c r="H1331" i="5"/>
  <c r="I1331" i="5" s="1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H1315" i="5"/>
  <c r="I1315" i="5" s="1"/>
  <c r="I1314" i="5"/>
  <c r="H1313" i="5"/>
  <c r="I1313" i="5" s="1"/>
  <c r="H1312" i="5"/>
  <c r="I1312" i="5" s="1"/>
  <c r="H1311" i="5"/>
  <c r="I1311" i="5" s="1"/>
  <c r="H1310" i="5"/>
  <c r="I1310" i="5" s="1"/>
  <c r="H1309" i="5"/>
  <c r="I1309" i="5" s="1"/>
  <c r="H1308" i="5"/>
  <c r="I1308" i="5" s="1"/>
  <c r="H1307" i="5"/>
  <c r="I1307" i="5" s="1"/>
  <c r="I1306" i="5"/>
  <c r="I1305" i="5"/>
  <c r="I1304" i="5"/>
  <c r="I1303" i="5"/>
  <c r="I1302" i="5"/>
  <c r="I1301" i="5"/>
  <c r="I1300" i="5"/>
  <c r="I1299" i="5"/>
  <c r="I1298" i="5"/>
  <c r="I1297" i="5"/>
  <c r="H1296" i="5"/>
  <c r="I1296" i="5" s="1"/>
  <c r="H1295" i="5"/>
  <c r="I1295" i="5" s="1"/>
  <c r="H1294" i="5"/>
  <c r="I1294" i="5" s="1"/>
  <c r="H1293" i="5"/>
  <c r="I1293" i="5" s="1"/>
  <c r="H1292" i="5"/>
  <c r="I1292" i="5" s="1"/>
  <c r="I1291" i="5"/>
  <c r="H1290" i="5"/>
  <c r="I1290" i="5" s="1"/>
  <c r="H1289" i="5"/>
  <c r="I1289" i="5" s="1"/>
  <c r="I1288" i="5"/>
  <c r="H1287" i="5"/>
  <c r="I1287" i="5" s="1"/>
  <c r="H1286" i="5"/>
  <c r="I1286" i="5" s="1"/>
  <c r="I1285" i="5"/>
  <c r="I1284" i="5"/>
  <c r="H1283" i="5"/>
  <c r="I1283" i="5" s="1"/>
  <c r="H1282" i="5"/>
  <c r="I1282" i="5" s="1"/>
  <c r="I1281" i="5"/>
  <c r="H1280" i="5"/>
  <c r="I1280" i="5" s="1"/>
  <c r="H1279" i="5"/>
  <c r="I1279" i="5" s="1"/>
  <c r="H1278" i="5"/>
  <c r="I1278" i="5" s="1"/>
  <c r="I1277" i="5"/>
  <c r="H1276" i="5"/>
  <c r="I1276" i="5" s="1"/>
  <c r="H1275" i="5"/>
  <c r="I1275" i="5" s="1"/>
  <c r="H1274" i="5"/>
  <c r="I1274" i="5" s="1"/>
  <c r="I1273" i="5"/>
  <c r="I1272" i="5"/>
  <c r="H1271" i="5"/>
  <c r="I1271" i="5" s="1"/>
  <c r="I1270" i="5"/>
  <c r="I1269" i="5"/>
  <c r="I1268" i="5"/>
  <c r="I1267" i="5"/>
  <c r="I1266" i="5"/>
  <c r="I1265" i="5"/>
  <c r="I1264" i="5"/>
  <c r="H1263" i="5"/>
  <c r="I1263" i="5" s="1"/>
  <c r="H1262" i="5"/>
  <c r="I1262" i="5" s="1"/>
  <c r="H1261" i="5"/>
  <c r="I1261" i="5" s="1"/>
  <c r="I1260" i="5"/>
  <c r="I1259" i="5"/>
  <c r="I1258" i="5"/>
  <c r="I1257" i="5"/>
  <c r="H1256" i="5"/>
  <c r="I1256" i="5" s="1"/>
  <c r="I1255" i="5"/>
  <c r="I1254" i="5"/>
  <c r="H1253" i="5"/>
  <c r="I1253" i="5" s="1"/>
  <c r="H1252" i="5"/>
  <c r="I1252" i="5" s="1"/>
  <c r="H1251" i="5"/>
  <c r="I1251" i="5" s="1"/>
  <c r="H1250" i="5"/>
  <c r="I1250" i="5" s="1"/>
  <c r="H1249" i="5"/>
  <c r="I1249" i="5" s="1"/>
  <c r="I1248" i="5"/>
  <c r="I1247" i="5"/>
  <c r="I1246" i="5"/>
  <c r="H1245" i="5"/>
  <c r="I1245" i="5" s="1"/>
  <c r="I1244" i="5"/>
  <c r="H1243" i="5"/>
  <c r="I1243" i="5" s="1"/>
  <c r="H1242" i="5"/>
  <c r="I1242" i="5" s="1"/>
  <c r="I1241" i="5"/>
  <c r="H1240" i="5"/>
  <c r="I1240" i="5" s="1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H1221" i="5"/>
  <c r="I1221" i="5" s="1"/>
  <c r="H1220" i="5"/>
  <c r="I1220" i="5" s="1"/>
  <c r="I1219" i="5"/>
  <c r="H1218" i="5"/>
  <c r="I1218" i="5" s="1"/>
  <c r="H1217" i="5"/>
  <c r="I1217" i="5" s="1"/>
  <c r="H1216" i="5"/>
  <c r="I1216" i="5" s="1"/>
  <c r="H1215" i="5"/>
  <c r="I1215" i="5" s="1"/>
  <c r="H1214" i="5"/>
  <c r="I1214" i="5" s="1"/>
  <c r="I1213" i="5"/>
  <c r="H1212" i="5"/>
  <c r="I1212" i="5" s="1"/>
  <c r="I1211" i="5"/>
  <c r="I1210" i="5"/>
  <c r="I1209" i="5"/>
  <c r="H1208" i="5"/>
  <c r="I1208" i="5" s="1"/>
  <c r="I1207" i="5"/>
  <c r="H1206" i="5"/>
  <c r="I1206" i="5" s="1"/>
  <c r="H1205" i="5"/>
  <c r="I1205" i="5" s="1"/>
  <c r="I1204" i="5"/>
  <c r="I1203" i="5"/>
  <c r="H1202" i="5"/>
  <c r="I1202" i="5" s="1"/>
  <c r="H1201" i="5"/>
  <c r="I1201" i="5" s="1"/>
  <c r="H1200" i="5"/>
  <c r="I1200" i="5" s="1"/>
  <c r="H1199" i="5"/>
  <c r="I1199" i="5" s="1"/>
  <c r="H1198" i="5"/>
  <c r="I1198" i="5" s="1"/>
  <c r="I1197" i="5"/>
  <c r="H1196" i="5"/>
  <c r="I1196" i="5" s="1"/>
  <c r="H1195" i="5"/>
  <c r="I1195" i="5" s="1"/>
  <c r="H1194" i="5"/>
  <c r="I1194" i="5" s="1"/>
  <c r="I1193" i="5"/>
  <c r="H1193" i="5"/>
  <c r="H1192" i="5"/>
  <c r="I1192" i="5" s="1"/>
  <c r="I1191" i="5"/>
  <c r="H1190" i="5"/>
  <c r="I1190" i="5" s="1"/>
  <c r="H1189" i="5"/>
  <c r="I1189" i="5" s="1"/>
  <c r="I1188" i="5"/>
  <c r="I1187" i="5"/>
  <c r="I1186" i="5"/>
  <c r="I1185" i="5"/>
  <c r="I1184" i="5"/>
  <c r="I1183" i="5"/>
  <c r="I1182" i="5"/>
  <c r="H1181" i="5"/>
  <c r="I1181" i="5" s="1"/>
  <c r="I1180" i="5"/>
  <c r="I1179" i="5"/>
  <c r="I1178" i="5"/>
  <c r="H1177" i="5"/>
  <c r="I1177" i="5" s="1"/>
  <c r="I1176" i="5"/>
  <c r="H1175" i="5"/>
  <c r="I1175" i="5" s="1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H1160" i="5"/>
  <c r="I1160" i="5" s="1"/>
  <c r="H1159" i="5"/>
  <c r="I1159" i="5" s="1"/>
  <c r="I1158" i="5"/>
  <c r="I1157" i="5"/>
  <c r="I1156" i="5"/>
  <c r="H1155" i="5"/>
  <c r="I1155" i="5" s="1"/>
  <c r="H1154" i="5"/>
  <c r="I1154" i="5" s="1"/>
  <c r="H1153" i="5"/>
  <c r="I1153" i="5" s="1"/>
  <c r="H1152" i="5"/>
  <c r="I1152" i="5" s="1"/>
  <c r="H1151" i="5"/>
  <c r="I1151" i="5" s="1"/>
  <c r="H1150" i="5"/>
  <c r="I1150" i="5" s="1"/>
  <c r="I1149" i="5"/>
  <c r="I1148" i="5"/>
  <c r="H1147" i="5"/>
  <c r="I1147" i="5" s="1"/>
  <c r="H1146" i="5"/>
  <c r="I1146" i="5" s="1"/>
  <c r="H1145" i="5"/>
  <c r="I1145" i="5" s="1"/>
  <c r="H1144" i="5"/>
  <c r="I1144" i="5" s="1"/>
  <c r="I1143" i="5"/>
  <c r="H1143" i="5"/>
  <c r="H1142" i="5"/>
  <c r="I1142" i="5" s="1"/>
  <c r="H1141" i="5"/>
  <c r="I1141" i="5" s="1"/>
  <c r="H1140" i="5"/>
  <c r="I1140" i="5" s="1"/>
  <c r="I1139" i="5"/>
  <c r="H1138" i="5"/>
  <c r="I1138" i="5" s="1"/>
  <c r="I1137" i="5"/>
  <c r="I1136" i="5"/>
  <c r="I1135" i="5"/>
  <c r="I1134" i="5"/>
  <c r="I1133" i="5"/>
  <c r="I1132" i="5"/>
  <c r="I1131" i="5"/>
  <c r="I1130" i="5"/>
  <c r="H1129" i="5"/>
  <c r="I1129" i="5" s="1"/>
  <c r="H1128" i="5"/>
  <c r="I1128" i="5" s="1"/>
  <c r="H1127" i="5"/>
  <c r="I1127" i="5" s="1"/>
  <c r="H1126" i="5"/>
  <c r="I1126" i="5" s="1"/>
  <c r="H1125" i="5"/>
  <c r="I1125" i="5" s="1"/>
  <c r="H1124" i="5"/>
  <c r="I1124" i="5" s="1"/>
  <c r="H1123" i="5"/>
  <c r="I1123" i="5" s="1"/>
  <c r="H1122" i="5"/>
  <c r="I1122" i="5" s="1"/>
  <c r="I1121" i="5"/>
  <c r="H1120" i="5"/>
  <c r="I1120" i="5" s="1"/>
  <c r="H1119" i="5"/>
  <c r="I1119" i="5" s="1"/>
  <c r="H1118" i="5"/>
  <c r="I1118" i="5" s="1"/>
  <c r="I1117" i="5"/>
  <c r="H1116" i="5"/>
  <c r="I1116" i="5" s="1"/>
  <c r="H1115" i="5"/>
  <c r="I1115" i="5" s="1"/>
  <c r="H1114" i="5"/>
  <c r="I1114" i="5" s="1"/>
  <c r="H1113" i="5"/>
  <c r="I1113" i="5" s="1"/>
  <c r="H1112" i="5"/>
  <c r="I1112" i="5" s="1"/>
  <c r="H1111" i="5"/>
  <c r="I1111" i="5" s="1"/>
  <c r="I1110" i="5"/>
  <c r="H1109" i="5"/>
  <c r="I1109" i="5" s="1"/>
  <c r="H1108" i="5"/>
  <c r="I1108" i="5" s="1"/>
  <c r="I1107" i="5"/>
  <c r="H1107" i="5"/>
  <c r="H1106" i="5"/>
  <c r="I1106" i="5" s="1"/>
  <c r="H1105" i="5"/>
  <c r="I1105" i="5" s="1"/>
  <c r="I1104" i="5"/>
  <c r="I1103" i="5"/>
  <c r="H1102" i="5"/>
  <c r="I1102" i="5" s="1"/>
  <c r="H1101" i="5"/>
  <c r="I1101" i="5" s="1"/>
  <c r="I1100" i="5"/>
  <c r="H1099" i="5"/>
  <c r="I1099" i="5" s="1"/>
  <c r="H1098" i="5"/>
  <c r="I1098" i="5" s="1"/>
  <c r="I1097" i="5"/>
  <c r="H1096" i="5"/>
  <c r="I1096" i="5" s="1"/>
  <c r="I1095" i="5"/>
  <c r="I1094" i="5"/>
  <c r="I1093" i="5"/>
  <c r="H1092" i="5"/>
  <c r="I1092" i="5" s="1"/>
  <c r="H1091" i="5"/>
  <c r="I1091" i="5" s="1"/>
  <c r="I1090" i="5"/>
  <c r="I1089" i="5"/>
  <c r="H1088" i="5"/>
  <c r="I1088" i="5" s="1"/>
  <c r="I1087" i="5"/>
  <c r="I1086" i="5"/>
  <c r="I1085" i="5"/>
  <c r="H1084" i="5"/>
  <c r="I1084" i="5" s="1"/>
  <c r="I1083" i="5"/>
  <c r="H1082" i="5"/>
  <c r="I1082" i="5" s="1"/>
  <c r="I1081" i="5"/>
  <c r="I1080" i="5"/>
  <c r="H1079" i="5"/>
  <c r="I1079" i="5" s="1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H1064" i="5"/>
  <c r="I1064" i="5" s="1"/>
  <c r="I1063" i="5"/>
  <c r="I1062" i="5"/>
  <c r="I1061" i="5"/>
  <c r="I1060" i="5"/>
  <c r="H1059" i="5"/>
  <c r="I1059" i="5" s="1"/>
  <c r="I1058" i="5"/>
  <c r="I1057" i="5"/>
  <c r="I1056" i="5"/>
  <c r="I1055" i="5"/>
  <c r="I1054" i="5"/>
  <c r="I1053" i="5"/>
  <c r="H1052" i="5"/>
  <c r="I1052" i="5" s="1"/>
  <c r="I1051" i="5"/>
  <c r="I1050" i="5"/>
  <c r="H1049" i="5"/>
  <c r="I1049" i="5" s="1"/>
  <c r="H1048" i="5"/>
  <c r="I1048" i="5" s="1"/>
  <c r="I1047" i="5"/>
  <c r="H1046" i="5"/>
  <c r="I1046" i="5" s="1"/>
  <c r="I1045" i="5"/>
  <c r="I1044" i="5"/>
  <c r="I1043" i="5"/>
  <c r="I1042" i="5"/>
  <c r="I1041" i="5"/>
  <c r="H1040" i="5"/>
  <c r="I1040" i="5" s="1"/>
  <c r="I1039" i="5"/>
  <c r="I1038" i="5"/>
  <c r="H1037" i="5"/>
  <c r="I1037" i="5" s="1"/>
  <c r="H1036" i="5"/>
  <c r="I1036" i="5" s="1"/>
  <c r="I1035" i="5"/>
  <c r="I1034" i="5"/>
  <c r="H1033" i="5"/>
  <c r="I1033" i="5" s="1"/>
  <c r="H1032" i="5"/>
  <c r="I1032" i="5" s="1"/>
  <c r="I1031" i="5"/>
  <c r="H1030" i="5"/>
  <c r="I1030" i="5" s="1"/>
  <c r="I1029" i="5"/>
  <c r="I1028" i="5"/>
  <c r="I1027" i="5"/>
  <c r="I1026" i="5"/>
  <c r="H1025" i="5"/>
  <c r="I1025" i="5" s="1"/>
  <c r="I1024" i="5"/>
  <c r="I1023" i="5"/>
  <c r="I1022" i="5"/>
  <c r="I1021" i="5"/>
  <c r="I1020" i="5"/>
  <c r="I1019" i="5"/>
  <c r="H1018" i="5"/>
  <c r="I1018" i="5" s="1"/>
  <c r="H1017" i="5"/>
  <c r="I1017" i="5" s="1"/>
  <c r="H1016" i="5"/>
  <c r="I1016" i="5" s="1"/>
  <c r="H1015" i="5"/>
  <c r="I1015" i="5" s="1"/>
  <c r="H1014" i="5"/>
  <c r="I1014" i="5" s="1"/>
  <c r="H1013" i="5"/>
  <c r="I1013" i="5" s="1"/>
  <c r="I1012" i="5"/>
  <c r="H1012" i="5"/>
  <c r="H1011" i="5"/>
  <c r="I1011" i="5" s="1"/>
  <c r="H1010" i="5"/>
  <c r="I1010" i="5" s="1"/>
  <c r="H1009" i="5"/>
  <c r="I1009" i="5" s="1"/>
  <c r="I1008" i="5"/>
  <c r="H1007" i="5"/>
  <c r="I1007" i="5" s="1"/>
  <c r="I1006" i="5"/>
  <c r="I1005" i="5"/>
  <c r="H1004" i="5"/>
  <c r="I1004" i="5" s="1"/>
  <c r="I1003" i="5"/>
  <c r="H1002" i="5"/>
  <c r="I1002" i="5" s="1"/>
  <c r="H1001" i="5"/>
  <c r="I1001" i="5" s="1"/>
  <c r="H1000" i="5"/>
  <c r="I1000" i="5" s="1"/>
  <c r="H999" i="5"/>
  <c r="I999" i="5" s="1"/>
  <c r="H998" i="5"/>
  <c r="I998" i="5" s="1"/>
  <c r="I997" i="5"/>
  <c r="H996" i="5"/>
  <c r="I996" i="5" s="1"/>
  <c r="H995" i="5"/>
  <c r="I995" i="5" s="1"/>
  <c r="I994" i="5"/>
  <c r="H993" i="5"/>
  <c r="I993" i="5" s="1"/>
  <c r="H992" i="5"/>
  <c r="I992" i="5" s="1"/>
  <c r="I991" i="5"/>
  <c r="H990" i="5"/>
  <c r="I990" i="5" s="1"/>
  <c r="I989" i="5"/>
  <c r="H988" i="5"/>
  <c r="I988" i="5" s="1"/>
  <c r="I987" i="5"/>
  <c r="I986" i="5"/>
  <c r="I985" i="5"/>
  <c r="I984" i="5"/>
  <c r="I983" i="5"/>
  <c r="I982" i="5"/>
  <c r="H981" i="5"/>
  <c r="I981" i="5" s="1"/>
  <c r="I980" i="5"/>
  <c r="H979" i="5"/>
  <c r="I979" i="5" s="1"/>
  <c r="H978" i="5"/>
  <c r="I978" i="5" s="1"/>
  <c r="I977" i="5"/>
  <c r="I976" i="5"/>
  <c r="H975" i="5"/>
  <c r="I975" i="5" s="1"/>
  <c r="H974" i="5"/>
  <c r="I974" i="5" s="1"/>
  <c r="I973" i="5"/>
  <c r="H972" i="5"/>
  <c r="I972" i="5" s="1"/>
  <c r="H971" i="5"/>
  <c r="I971" i="5" s="1"/>
  <c r="H970" i="5"/>
  <c r="I970" i="5" s="1"/>
  <c r="H969" i="5"/>
  <c r="I969" i="5" s="1"/>
  <c r="H968" i="5"/>
  <c r="I968" i="5" s="1"/>
  <c r="H967" i="5"/>
  <c r="I967" i="5" s="1"/>
  <c r="H966" i="5"/>
  <c r="I966" i="5" s="1"/>
  <c r="H965" i="5"/>
  <c r="I965" i="5" s="1"/>
  <c r="H964" i="5"/>
  <c r="I964" i="5" s="1"/>
  <c r="H963" i="5"/>
  <c r="I963" i="5" s="1"/>
  <c r="H962" i="5"/>
  <c r="I962" i="5" s="1"/>
  <c r="H961" i="5"/>
  <c r="I961" i="5" s="1"/>
  <c r="H960" i="5"/>
  <c r="I960" i="5" s="1"/>
  <c r="I959" i="5"/>
  <c r="I958" i="5"/>
  <c r="H957" i="5"/>
  <c r="I957" i="5" s="1"/>
  <c r="H956" i="5"/>
  <c r="I956" i="5" s="1"/>
  <c r="H955" i="5"/>
  <c r="I955" i="5" s="1"/>
  <c r="H954" i="5"/>
  <c r="I954" i="5" s="1"/>
  <c r="H953" i="5"/>
  <c r="I953" i="5" s="1"/>
  <c r="I952" i="5"/>
  <c r="H951" i="5"/>
  <c r="I951" i="5" s="1"/>
  <c r="I950" i="5"/>
  <c r="H949" i="5"/>
  <c r="I949" i="5" s="1"/>
  <c r="H948" i="5"/>
  <c r="I948" i="5" s="1"/>
  <c r="H947" i="5"/>
  <c r="I947" i="5" s="1"/>
  <c r="H946" i="5"/>
  <c r="I946" i="5" s="1"/>
  <c r="I945" i="5"/>
  <c r="H944" i="5"/>
  <c r="I944" i="5" s="1"/>
  <c r="H943" i="5"/>
  <c r="I943" i="5" s="1"/>
  <c r="H942" i="5"/>
  <c r="I942" i="5" s="1"/>
  <c r="H941" i="5"/>
  <c r="I941" i="5" s="1"/>
  <c r="H940" i="5"/>
  <c r="I940" i="5" s="1"/>
  <c r="H939" i="5"/>
  <c r="I939" i="5" s="1"/>
  <c r="I938" i="5"/>
  <c r="H937" i="5"/>
  <c r="I937" i="5" s="1"/>
  <c r="I936" i="5"/>
  <c r="H935" i="5"/>
  <c r="I935" i="5" s="1"/>
  <c r="I934" i="5"/>
  <c r="I933" i="5"/>
  <c r="H932" i="5"/>
  <c r="I932" i="5" s="1"/>
  <c r="I931" i="5"/>
  <c r="I930" i="5"/>
  <c r="H929" i="5"/>
  <c r="I929" i="5" s="1"/>
  <c r="H928" i="5"/>
  <c r="I928" i="5" s="1"/>
  <c r="I927" i="5"/>
  <c r="H926" i="5"/>
  <c r="I926" i="5" s="1"/>
  <c r="I925" i="5"/>
  <c r="I924" i="5"/>
  <c r="I923" i="5"/>
  <c r="H922" i="5"/>
  <c r="I922" i="5" s="1"/>
  <c r="H921" i="5"/>
  <c r="I921" i="5" s="1"/>
  <c r="I920" i="5"/>
  <c r="H919" i="5"/>
  <c r="I919" i="5" s="1"/>
  <c r="H918" i="5"/>
  <c r="I918" i="5" s="1"/>
  <c r="H917" i="5"/>
  <c r="I917" i="5" s="1"/>
  <c r="H916" i="5"/>
  <c r="I916" i="5" s="1"/>
  <c r="H915" i="5"/>
  <c r="I915" i="5" s="1"/>
  <c r="H914" i="5"/>
  <c r="I914" i="5" s="1"/>
  <c r="H913" i="5"/>
  <c r="I913" i="5" s="1"/>
  <c r="I912" i="5"/>
  <c r="I911" i="5"/>
  <c r="H910" i="5"/>
  <c r="I910" i="5" s="1"/>
  <c r="H909" i="5"/>
  <c r="I909" i="5" s="1"/>
  <c r="H908" i="5"/>
  <c r="I908" i="5" s="1"/>
  <c r="H907" i="5"/>
  <c r="I907" i="5" s="1"/>
  <c r="I906" i="5"/>
  <c r="I905" i="5"/>
  <c r="H904" i="5"/>
  <c r="I904" i="5" s="1"/>
  <c r="I903" i="5"/>
  <c r="I902" i="5"/>
  <c r="I901" i="5"/>
  <c r="I900" i="5"/>
  <c r="H899" i="5"/>
  <c r="I899" i="5" s="1"/>
  <c r="H898" i="5"/>
  <c r="I898" i="5" s="1"/>
  <c r="H897" i="5"/>
  <c r="I897" i="5" s="1"/>
  <c r="I896" i="5"/>
  <c r="H895" i="5"/>
  <c r="I895" i="5" s="1"/>
  <c r="I894" i="5"/>
  <c r="H893" i="5"/>
  <c r="I893" i="5" s="1"/>
  <c r="I892" i="5"/>
  <c r="I891" i="5"/>
  <c r="H890" i="5"/>
  <c r="I890" i="5" s="1"/>
  <c r="H889" i="5"/>
  <c r="I889" i="5" s="1"/>
  <c r="I888" i="5"/>
  <c r="I887" i="5"/>
  <c r="I886" i="5"/>
  <c r="I885" i="5"/>
  <c r="H884" i="5"/>
  <c r="I884" i="5" s="1"/>
  <c r="I883" i="5"/>
  <c r="I882" i="5"/>
  <c r="H881" i="5"/>
  <c r="I881" i="5" s="1"/>
  <c r="I880" i="5"/>
  <c r="I879" i="5"/>
  <c r="I878" i="5"/>
  <c r="H877" i="5"/>
  <c r="I877" i="5" s="1"/>
  <c r="I876" i="5"/>
  <c r="H875" i="5"/>
  <c r="I875" i="5" s="1"/>
  <c r="H874" i="5"/>
  <c r="I874" i="5" s="1"/>
  <c r="H873" i="5"/>
  <c r="I873" i="5" s="1"/>
  <c r="I872" i="5"/>
  <c r="H871" i="5"/>
  <c r="I871" i="5" s="1"/>
  <c r="I870" i="5"/>
  <c r="H869" i="5"/>
  <c r="I869" i="5" s="1"/>
  <c r="H868" i="5"/>
  <c r="I868" i="5" s="1"/>
  <c r="H867" i="5"/>
  <c r="I867" i="5" s="1"/>
  <c r="H866" i="5"/>
  <c r="I866" i="5" s="1"/>
  <c r="H865" i="5"/>
  <c r="I865" i="5" s="1"/>
  <c r="H864" i="5"/>
  <c r="I864" i="5" s="1"/>
  <c r="I863" i="5"/>
  <c r="H862" i="5"/>
  <c r="I862" i="5" s="1"/>
  <c r="H861" i="5"/>
  <c r="I861" i="5" s="1"/>
  <c r="I860" i="5"/>
  <c r="H859" i="5"/>
  <c r="I859" i="5" s="1"/>
  <c r="I858" i="5"/>
  <c r="I857" i="5"/>
  <c r="I856" i="5"/>
  <c r="I855" i="5"/>
  <c r="I854" i="5"/>
  <c r="I853" i="5"/>
  <c r="H852" i="5"/>
  <c r="I852" i="5" s="1"/>
  <c r="H851" i="5"/>
  <c r="I851" i="5" s="1"/>
  <c r="H850" i="5"/>
  <c r="I850" i="5" s="1"/>
  <c r="I849" i="5"/>
  <c r="I848" i="5"/>
  <c r="I847" i="5"/>
  <c r="H846" i="5"/>
  <c r="I846" i="5" s="1"/>
  <c r="I845" i="5"/>
  <c r="H844" i="5"/>
  <c r="I844" i="5" s="1"/>
  <c r="I843" i="5"/>
  <c r="I842" i="5"/>
  <c r="H841" i="5"/>
  <c r="I841" i="5" s="1"/>
  <c r="I840" i="5"/>
  <c r="I839" i="5"/>
  <c r="H838" i="5"/>
  <c r="I838" i="5" s="1"/>
  <c r="I837" i="5"/>
  <c r="I836" i="5"/>
  <c r="I835" i="5"/>
  <c r="H834" i="5"/>
  <c r="I834" i="5" s="1"/>
  <c r="I833" i="5"/>
  <c r="I832" i="5"/>
  <c r="I831" i="5"/>
  <c r="I830" i="5"/>
  <c r="H829" i="5"/>
  <c r="I829" i="5" s="1"/>
  <c r="I828" i="5"/>
  <c r="I827" i="5"/>
  <c r="I826" i="5"/>
  <c r="I825" i="5"/>
  <c r="H824" i="5"/>
  <c r="I824" i="5" s="1"/>
  <c r="I823" i="5"/>
  <c r="I822" i="5"/>
  <c r="I821" i="5"/>
  <c r="H820" i="5"/>
  <c r="I820" i="5" s="1"/>
  <c r="H819" i="5"/>
  <c r="I819" i="5" s="1"/>
  <c r="H818" i="5"/>
  <c r="I818" i="5" s="1"/>
  <c r="H817" i="5"/>
  <c r="I817" i="5" s="1"/>
  <c r="H816" i="5"/>
  <c r="I816" i="5" s="1"/>
  <c r="I815" i="5"/>
  <c r="H814" i="5"/>
  <c r="I814" i="5" s="1"/>
  <c r="H813" i="5"/>
  <c r="I813" i="5" s="1"/>
  <c r="H812" i="5"/>
  <c r="I812" i="5" s="1"/>
  <c r="H811" i="5"/>
  <c r="I811" i="5" s="1"/>
  <c r="H810" i="5"/>
  <c r="I810" i="5" s="1"/>
  <c r="I809" i="5"/>
  <c r="H808" i="5"/>
  <c r="I808" i="5" s="1"/>
  <c r="H807" i="5"/>
  <c r="I807" i="5" s="1"/>
  <c r="H806" i="5"/>
  <c r="I806" i="5" s="1"/>
  <c r="H805" i="5"/>
  <c r="I805" i="5" s="1"/>
  <c r="H804" i="5"/>
  <c r="I804" i="5" s="1"/>
  <c r="H803" i="5"/>
  <c r="I803" i="5" s="1"/>
  <c r="H802" i="5"/>
  <c r="I802" i="5" s="1"/>
  <c r="H801" i="5"/>
  <c r="I801" i="5" s="1"/>
  <c r="H800" i="5"/>
  <c r="I800" i="5" s="1"/>
  <c r="H799" i="5"/>
  <c r="I799" i="5" s="1"/>
  <c r="I798" i="5"/>
  <c r="I797" i="5"/>
  <c r="I796" i="5"/>
  <c r="I795" i="5"/>
  <c r="I794" i="5"/>
  <c r="H793" i="5"/>
  <c r="I793" i="5" s="1"/>
  <c r="I792" i="5"/>
  <c r="H791" i="5"/>
  <c r="I791" i="5" s="1"/>
  <c r="H790" i="5"/>
  <c r="I790" i="5" s="1"/>
  <c r="I789" i="5"/>
  <c r="H788" i="5"/>
  <c r="I788" i="5" s="1"/>
  <c r="I787" i="5"/>
  <c r="I786" i="5"/>
  <c r="H785" i="5"/>
  <c r="I785" i="5" s="1"/>
  <c r="I784" i="5"/>
  <c r="H783" i="5"/>
  <c r="I783" i="5" s="1"/>
  <c r="H782" i="5"/>
  <c r="I782" i="5" s="1"/>
  <c r="I781" i="5"/>
  <c r="I780" i="5"/>
  <c r="H779" i="5"/>
  <c r="I779" i="5" s="1"/>
  <c r="I778" i="5"/>
  <c r="H777" i="5"/>
  <c r="I777" i="5" s="1"/>
  <c r="H776" i="5"/>
  <c r="I776" i="5" s="1"/>
  <c r="H775" i="5"/>
  <c r="I775" i="5" s="1"/>
  <c r="H774" i="5"/>
  <c r="I774" i="5" s="1"/>
  <c r="I773" i="5"/>
  <c r="H772" i="5"/>
  <c r="I772" i="5" s="1"/>
  <c r="I771" i="5"/>
  <c r="I770" i="5"/>
  <c r="I769" i="5"/>
  <c r="I768" i="5"/>
  <c r="I767" i="5"/>
  <c r="H766" i="5"/>
  <c r="I766" i="5" s="1"/>
  <c r="H765" i="5"/>
  <c r="I765" i="5" s="1"/>
  <c r="H764" i="5"/>
  <c r="I764" i="5" s="1"/>
  <c r="H763" i="5"/>
  <c r="I763" i="5" s="1"/>
  <c r="H762" i="5"/>
  <c r="I762" i="5" s="1"/>
  <c r="H761" i="5"/>
  <c r="I761" i="5" s="1"/>
  <c r="H760" i="5"/>
  <c r="I760" i="5" s="1"/>
  <c r="H759" i="5"/>
  <c r="I759" i="5" s="1"/>
  <c r="H758" i="5"/>
  <c r="I758" i="5" s="1"/>
  <c r="H757" i="5"/>
  <c r="I757" i="5" s="1"/>
  <c r="H756" i="5"/>
  <c r="I756" i="5" s="1"/>
  <c r="I755" i="5"/>
  <c r="H754" i="5"/>
  <c r="I754" i="5" s="1"/>
  <c r="H753" i="5"/>
  <c r="I753" i="5" s="1"/>
  <c r="H752" i="5"/>
  <c r="I752" i="5" s="1"/>
  <c r="H751" i="5"/>
  <c r="I751" i="5" s="1"/>
  <c r="H750" i="5"/>
  <c r="I750" i="5" s="1"/>
  <c r="H749" i="5"/>
  <c r="I749" i="5" s="1"/>
  <c r="I748" i="5"/>
  <c r="H747" i="5"/>
  <c r="I747" i="5" s="1"/>
  <c r="H746" i="5"/>
  <c r="I746" i="5" s="1"/>
  <c r="H745" i="5"/>
  <c r="I745" i="5" s="1"/>
  <c r="H744" i="5"/>
  <c r="I744" i="5" s="1"/>
  <c r="H743" i="5"/>
  <c r="I743" i="5" s="1"/>
  <c r="H742" i="5"/>
  <c r="I742" i="5" s="1"/>
  <c r="H741" i="5"/>
  <c r="I741" i="5" s="1"/>
  <c r="H740" i="5"/>
  <c r="I740" i="5" s="1"/>
  <c r="H739" i="5"/>
  <c r="I739" i="5" s="1"/>
  <c r="I738" i="5"/>
  <c r="H737" i="5"/>
  <c r="I737" i="5" s="1"/>
  <c r="H736" i="5"/>
  <c r="I736" i="5" s="1"/>
  <c r="H735" i="5"/>
  <c r="I735" i="5" s="1"/>
  <c r="I734" i="5"/>
  <c r="H733" i="5"/>
  <c r="I733" i="5" s="1"/>
  <c r="H732" i="5"/>
  <c r="I732" i="5" s="1"/>
  <c r="I731" i="5"/>
  <c r="I730" i="5"/>
  <c r="I729" i="5"/>
  <c r="H728" i="5"/>
  <c r="I728" i="5" s="1"/>
  <c r="H727" i="5"/>
  <c r="I727" i="5" s="1"/>
  <c r="H726" i="5"/>
  <c r="I726" i="5" s="1"/>
  <c r="I725" i="5"/>
  <c r="I724" i="5"/>
  <c r="I723" i="5"/>
  <c r="I722" i="5"/>
  <c r="I721" i="5"/>
  <c r="I720" i="5"/>
  <c r="H719" i="5"/>
  <c r="I719" i="5" s="1"/>
  <c r="I718" i="5"/>
  <c r="I717" i="5"/>
  <c r="H716" i="5"/>
  <c r="I716" i="5" s="1"/>
  <c r="I715" i="5"/>
  <c r="H715" i="5"/>
  <c r="H714" i="5"/>
  <c r="I714" i="5" s="1"/>
  <c r="H713" i="5"/>
  <c r="I713" i="5" s="1"/>
  <c r="H712" i="5"/>
  <c r="I712" i="5" s="1"/>
  <c r="H711" i="5"/>
  <c r="I711" i="5" s="1"/>
  <c r="I710" i="5"/>
  <c r="I709" i="5"/>
  <c r="I708" i="5"/>
  <c r="H707" i="5"/>
  <c r="I707" i="5" s="1"/>
  <c r="I706" i="5"/>
  <c r="I705" i="5"/>
  <c r="I704" i="5"/>
  <c r="H703" i="5"/>
  <c r="I703" i="5" s="1"/>
  <c r="H702" i="5"/>
  <c r="I702" i="5" s="1"/>
  <c r="H701" i="5"/>
  <c r="I701" i="5" s="1"/>
  <c r="H700" i="5"/>
  <c r="I700" i="5" s="1"/>
  <c r="I699" i="5"/>
  <c r="I698" i="5"/>
  <c r="I697" i="5"/>
  <c r="H696" i="5"/>
  <c r="I696" i="5" s="1"/>
  <c r="I695" i="5"/>
  <c r="I694" i="5"/>
  <c r="H693" i="5"/>
  <c r="I693" i="5" s="1"/>
  <c r="H691" i="5"/>
  <c r="I691" i="5" s="1"/>
  <c r="H690" i="5"/>
  <c r="I690" i="5" s="1"/>
  <c r="H689" i="5"/>
  <c r="I689" i="5" s="1"/>
  <c r="H688" i="5"/>
  <c r="I688" i="5" s="1"/>
  <c r="H687" i="5"/>
  <c r="I687" i="5" s="1"/>
  <c r="H686" i="5"/>
  <c r="I686" i="5" s="1"/>
  <c r="I685" i="5"/>
  <c r="I684" i="5"/>
  <c r="I683" i="5"/>
  <c r="I682" i="5"/>
  <c r="I681" i="5"/>
  <c r="I680" i="5"/>
  <c r="I679" i="5"/>
  <c r="I678" i="5"/>
  <c r="I677" i="5"/>
  <c r="H676" i="5"/>
  <c r="I676" i="5" s="1"/>
  <c r="H675" i="5"/>
  <c r="I675" i="5" s="1"/>
  <c r="H674" i="5"/>
  <c r="I674" i="5" s="1"/>
  <c r="I673" i="5"/>
  <c r="I672" i="5"/>
  <c r="H671" i="5"/>
  <c r="I671" i="5" s="1"/>
  <c r="H670" i="5"/>
  <c r="I670" i="5" s="1"/>
  <c r="I669" i="5"/>
  <c r="H668" i="5"/>
  <c r="I668" i="5" s="1"/>
  <c r="I667" i="5"/>
  <c r="I666" i="5"/>
  <c r="I665" i="5"/>
  <c r="H664" i="5"/>
  <c r="I664" i="5" s="1"/>
  <c r="H663" i="5"/>
  <c r="I663" i="5" s="1"/>
  <c r="H662" i="5"/>
  <c r="I662" i="5" s="1"/>
  <c r="I661" i="5"/>
  <c r="I660" i="5"/>
  <c r="I659" i="5"/>
  <c r="I658" i="5"/>
  <c r="I657" i="5"/>
  <c r="I656" i="5"/>
  <c r="I655" i="5"/>
  <c r="I654" i="5"/>
  <c r="I653" i="5"/>
  <c r="I652" i="5"/>
  <c r="I651" i="5"/>
  <c r="H650" i="5"/>
  <c r="I650" i="5" s="1"/>
  <c r="H649" i="5"/>
  <c r="I649" i="5" s="1"/>
  <c r="I648" i="5"/>
  <c r="H647" i="5"/>
  <c r="I647" i="5" s="1"/>
  <c r="I646" i="5"/>
  <c r="I645" i="5"/>
  <c r="I644" i="5"/>
  <c r="I643" i="5"/>
  <c r="I642" i="5"/>
  <c r="I641" i="5"/>
  <c r="H640" i="5"/>
  <c r="I640" i="5" s="1"/>
  <c r="I639" i="5"/>
  <c r="H638" i="5"/>
  <c r="I638" i="5" s="1"/>
  <c r="H637" i="5"/>
  <c r="I637" i="5" s="1"/>
  <c r="I636" i="5"/>
  <c r="I635" i="5"/>
  <c r="I634" i="5"/>
  <c r="I633" i="5"/>
  <c r="I632" i="5"/>
  <c r="H631" i="5"/>
  <c r="I631" i="5" s="1"/>
  <c r="I630" i="5"/>
  <c r="I629" i="5"/>
  <c r="I628" i="5"/>
  <c r="I627" i="5"/>
  <c r="I626" i="5"/>
  <c r="I625" i="5"/>
  <c r="H624" i="5"/>
  <c r="I624" i="5" s="1"/>
  <c r="H623" i="5"/>
  <c r="I623" i="5" s="1"/>
  <c r="I622" i="5"/>
  <c r="I621" i="5"/>
  <c r="I620" i="5"/>
  <c r="I619" i="5"/>
  <c r="I618" i="5"/>
  <c r="H617" i="5"/>
  <c r="I617" i="5" s="1"/>
  <c r="I616" i="5"/>
  <c r="I615" i="5"/>
  <c r="H614" i="5"/>
  <c r="I614" i="5" s="1"/>
  <c r="H613" i="5"/>
  <c r="I613" i="5" s="1"/>
  <c r="I612" i="5"/>
  <c r="H611" i="5"/>
  <c r="I611" i="5" s="1"/>
  <c r="I610" i="5"/>
  <c r="I609" i="5"/>
  <c r="I608" i="5"/>
  <c r="I607" i="5"/>
  <c r="H606" i="5"/>
  <c r="I606" i="5" s="1"/>
  <c r="H605" i="5"/>
  <c r="I605" i="5" s="1"/>
  <c r="H604" i="5"/>
  <c r="I604" i="5" s="1"/>
  <c r="H603" i="5"/>
  <c r="I603" i="5" s="1"/>
  <c r="H602" i="5"/>
  <c r="I602" i="5" s="1"/>
  <c r="H601" i="5"/>
  <c r="I601" i="5" s="1"/>
  <c r="H600" i="5"/>
  <c r="I600" i="5" s="1"/>
  <c r="I599" i="5"/>
  <c r="H598" i="5"/>
  <c r="I598" i="5" s="1"/>
  <c r="H597" i="5"/>
  <c r="I597" i="5" s="1"/>
  <c r="H596" i="5"/>
  <c r="I596" i="5" s="1"/>
  <c r="H595" i="5"/>
  <c r="I595" i="5" s="1"/>
  <c r="H594" i="5"/>
  <c r="I594" i="5" s="1"/>
  <c r="I593" i="5"/>
  <c r="H592" i="5"/>
  <c r="I592" i="5" s="1"/>
  <c r="H591" i="5"/>
  <c r="I591" i="5" s="1"/>
  <c r="H590" i="5"/>
  <c r="I590" i="5" s="1"/>
  <c r="H589" i="5"/>
  <c r="I589" i="5" s="1"/>
  <c r="H588" i="5"/>
  <c r="I588" i="5" s="1"/>
  <c r="I587" i="5"/>
  <c r="I586" i="5"/>
  <c r="I585" i="5"/>
  <c r="I584" i="5"/>
  <c r="I583" i="5"/>
  <c r="I582" i="5"/>
  <c r="I581" i="5"/>
  <c r="I580" i="5"/>
  <c r="I579" i="5"/>
  <c r="I578" i="5"/>
  <c r="I577" i="5"/>
  <c r="I576" i="5"/>
  <c r="H575" i="5"/>
  <c r="I575" i="5" s="1"/>
  <c r="H574" i="5"/>
  <c r="I574" i="5" s="1"/>
  <c r="H573" i="5"/>
  <c r="I573" i="5" s="1"/>
  <c r="H572" i="5"/>
  <c r="I572" i="5" s="1"/>
  <c r="H571" i="5"/>
  <c r="I571" i="5" s="1"/>
  <c r="I570" i="5"/>
  <c r="H569" i="5"/>
  <c r="I569" i="5" s="1"/>
  <c r="H568" i="5"/>
  <c r="I568" i="5" s="1"/>
  <c r="I567" i="5"/>
  <c r="H566" i="5"/>
  <c r="I566" i="5" s="1"/>
  <c r="H565" i="5"/>
  <c r="I565" i="5" s="1"/>
  <c r="H564" i="5"/>
  <c r="I564" i="5" s="1"/>
  <c r="H563" i="5"/>
  <c r="I563" i="5" s="1"/>
  <c r="H562" i="5"/>
  <c r="I562" i="5" s="1"/>
  <c r="H561" i="5"/>
  <c r="I561" i="5" s="1"/>
  <c r="I560" i="5"/>
  <c r="H559" i="5"/>
  <c r="I559" i="5" s="1"/>
  <c r="H558" i="5"/>
  <c r="I558" i="5" s="1"/>
  <c r="H557" i="5"/>
  <c r="I557" i="5" s="1"/>
  <c r="I556" i="5"/>
  <c r="H555" i="5"/>
  <c r="I555" i="5" s="1"/>
  <c r="I554" i="5"/>
  <c r="H553" i="5"/>
  <c r="I553" i="5" s="1"/>
  <c r="H552" i="5"/>
  <c r="I552" i="5" s="1"/>
  <c r="H551" i="5"/>
  <c r="I551" i="5" s="1"/>
  <c r="I550" i="5"/>
  <c r="I549" i="5"/>
  <c r="I548" i="5"/>
  <c r="I547" i="5"/>
  <c r="I546" i="5"/>
  <c r="I545" i="5"/>
  <c r="H544" i="5"/>
  <c r="I544" i="5" s="1"/>
  <c r="I543" i="5"/>
  <c r="I542" i="5"/>
  <c r="I541" i="5"/>
  <c r="H540" i="5"/>
  <c r="I540" i="5" s="1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H526" i="5"/>
  <c r="I526" i="5" s="1"/>
  <c r="I525" i="5"/>
  <c r="I524" i="5"/>
  <c r="I523" i="5"/>
  <c r="H522" i="5"/>
  <c r="I522" i="5" s="1"/>
  <c r="I521" i="5"/>
  <c r="I520" i="5"/>
  <c r="I519" i="5"/>
  <c r="I518" i="5"/>
  <c r="I517" i="5"/>
  <c r="I516" i="5"/>
  <c r="I515" i="5"/>
  <c r="I514" i="5"/>
  <c r="I513" i="5"/>
  <c r="I512" i="5"/>
  <c r="I511" i="5"/>
  <c r="I510" i="5"/>
  <c r="H509" i="5"/>
  <c r="I509" i="5" s="1"/>
  <c r="I508" i="5"/>
  <c r="H507" i="5"/>
  <c r="I507" i="5" s="1"/>
  <c r="H506" i="5"/>
  <c r="I506" i="5" s="1"/>
  <c r="I505" i="5"/>
  <c r="I504" i="5"/>
  <c r="I503" i="5"/>
  <c r="H502" i="5"/>
  <c r="I502" i="5" s="1"/>
  <c r="H501" i="5"/>
  <c r="I501" i="5" s="1"/>
  <c r="I500" i="5"/>
  <c r="I499" i="5"/>
  <c r="I498" i="5"/>
  <c r="I497" i="5"/>
  <c r="I496" i="5"/>
  <c r="H495" i="5"/>
  <c r="I495" i="5" s="1"/>
  <c r="H494" i="5"/>
  <c r="I494" i="5" s="1"/>
  <c r="H493" i="5"/>
  <c r="I493" i="5" s="1"/>
  <c r="I492" i="5"/>
  <c r="I491" i="5"/>
  <c r="H490" i="5"/>
  <c r="I490" i="5" s="1"/>
  <c r="I489" i="5"/>
  <c r="H488" i="5"/>
  <c r="I488" i="5" s="1"/>
  <c r="H487" i="5"/>
  <c r="I487" i="5" s="1"/>
  <c r="H486" i="5"/>
  <c r="I486" i="5" s="1"/>
  <c r="H485" i="5"/>
  <c r="I485" i="5" s="1"/>
  <c r="H484" i="5"/>
  <c r="I484" i="5" s="1"/>
  <c r="H483" i="5"/>
  <c r="I483" i="5" s="1"/>
  <c r="H482" i="5"/>
  <c r="I482" i="5" s="1"/>
  <c r="H481" i="5"/>
  <c r="I481" i="5" s="1"/>
  <c r="I480" i="5"/>
  <c r="H479" i="5"/>
  <c r="I479" i="5" s="1"/>
  <c r="H478" i="5"/>
  <c r="I478" i="5" s="1"/>
  <c r="H477" i="5"/>
  <c r="I477" i="5" s="1"/>
  <c r="H476" i="5"/>
  <c r="I476" i="5" s="1"/>
  <c r="H475" i="5"/>
  <c r="I475" i="5" s="1"/>
  <c r="H474" i="5"/>
  <c r="I474" i="5" s="1"/>
  <c r="H473" i="5"/>
  <c r="I473" i="5" s="1"/>
  <c r="I472" i="5"/>
  <c r="I471" i="5"/>
  <c r="H470" i="5"/>
  <c r="I470" i="5" s="1"/>
  <c r="I469" i="5"/>
  <c r="H468" i="5"/>
  <c r="I468" i="5" s="1"/>
  <c r="H467" i="5"/>
  <c r="I467" i="5" s="1"/>
  <c r="H466" i="5"/>
  <c r="I466" i="5" s="1"/>
  <c r="I465" i="5"/>
  <c r="I464" i="5"/>
  <c r="H463" i="5"/>
  <c r="I463" i="5" s="1"/>
  <c r="H462" i="5"/>
  <c r="I462" i="5" s="1"/>
  <c r="I461" i="5"/>
  <c r="H460" i="5"/>
  <c r="I460" i="5" s="1"/>
  <c r="H459" i="5"/>
  <c r="I459" i="5" s="1"/>
  <c r="I458" i="5"/>
  <c r="H457" i="5"/>
  <c r="I457" i="5" s="1"/>
  <c r="H456" i="5"/>
  <c r="I456" i="5" s="1"/>
  <c r="H455" i="5"/>
  <c r="I455" i="5" s="1"/>
  <c r="H454" i="5"/>
  <c r="I454" i="5" s="1"/>
  <c r="H453" i="5"/>
  <c r="I453" i="5" s="1"/>
  <c r="I452" i="5"/>
  <c r="I451" i="5"/>
  <c r="H450" i="5"/>
  <c r="I450" i="5" s="1"/>
  <c r="H449" i="5"/>
  <c r="I449" i="5" s="1"/>
  <c r="H448" i="5"/>
  <c r="I448" i="5" s="1"/>
  <c r="H447" i="5"/>
  <c r="I447" i="5" s="1"/>
  <c r="H446" i="5"/>
  <c r="I446" i="5" s="1"/>
  <c r="H445" i="5"/>
  <c r="I445" i="5" s="1"/>
  <c r="H444" i="5"/>
  <c r="I444" i="5" s="1"/>
  <c r="H443" i="5"/>
  <c r="I443" i="5" s="1"/>
  <c r="H442" i="5"/>
  <c r="I442" i="5" s="1"/>
  <c r="I441" i="5"/>
  <c r="H440" i="5"/>
  <c r="I440" i="5" s="1"/>
  <c r="H439" i="5"/>
  <c r="I439" i="5" s="1"/>
  <c r="H438" i="5"/>
  <c r="I438" i="5" s="1"/>
  <c r="H437" i="5"/>
  <c r="I437" i="5" s="1"/>
  <c r="H436" i="5"/>
  <c r="I436" i="5" s="1"/>
  <c r="H435" i="5"/>
  <c r="I435" i="5" s="1"/>
  <c r="H434" i="5"/>
  <c r="I434" i="5" s="1"/>
  <c r="H433" i="5"/>
  <c r="I433" i="5" s="1"/>
  <c r="I432" i="5"/>
  <c r="I431" i="5"/>
  <c r="H430" i="5"/>
  <c r="I430" i="5" s="1"/>
  <c r="H429" i="5"/>
  <c r="I429" i="5" s="1"/>
  <c r="I428" i="5"/>
  <c r="I427" i="5"/>
  <c r="I426" i="5"/>
  <c r="I425" i="5"/>
  <c r="I424" i="5"/>
  <c r="H423" i="5"/>
  <c r="I423" i="5" s="1"/>
  <c r="H422" i="5"/>
  <c r="I422" i="5" s="1"/>
  <c r="H421" i="5"/>
  <c r="I421" i="5" s="1"/>
  <c r="I420" i="5"/>
  <c r="H419" i="5"/>
  <c r="I419" i="5" s="1"/>
  <c r="H418" i="5"/>
  <c r="I418" i="5" s="1"/>
  <c r="I417" i="5"/>
  <c r="H416" i="5"/>
  <c r="I416" i="5" s="1"/>
  <c r="H415" i="5"/>
  <c r="I415" i="5" s="1"/>
  <c r="H414" i="5"/>
  <c r="I414" i="5" s="1"/>
  <c r="I413" i="5"/>
  <c r="H412" i="5"/>
  <c r="I412" i="5" s="1"/>
  <c r="H411" i="5"/>
  <c r="I411" i="5" s="1"/>
  <c r="H410" i="5"/>
  <c r="I410" i="5" s="1"/>
  <c r="I409" i="5"/>
  <c r="H408" i="5"/>
  <c r="I408" i="5" s="1"/>
  <c r="I407" i="5"/>
  <c r="I406" i="5"/>
  <c r="H405" i="5"/>
  <c r="I405" i="5" s="1"/>
  <c r="I404" i="5"/>
  <c r="I403" i="5"/>
  <c r="H402" i="5"/>
  <c r="I402" i="5" s="1"/>
  <c r="H401" i="5"/>
  <c r="I401" i="5" s="1"/>
  <c r="H400" i="5"/>
  <c r="I400" i="5" s="1"/>
  <c r="H399" i="5"/>
  <c r="I399" i="5" s="1"/>
  <c r="I398" i="5"/>
  <c r="H397" i="5"/>
  <c r="I397" i="5" s="1"/>
  <c r="I396" i="5"/>
  <c r="I395" i="5"/>
  <c r="I394" i="5"/>
  <c r="I393" i="5"/>
  <c r="H392" i="5"/>
  <c r="I392" i="5" s="1"/>
  <c r="I391" i="5"/>
  <c r="I390" i="5"/>
  <c r="I389" i="5"/>
  <c r="H388" i="5"/>
  <c r="I388" i="5" s="1"/>
  <c r="H387" i="5"/>
  <c r="I387" i="5" s="1"/>
  <c r="I386" i="5"/>
  <c r="H385" i="5"/>
  <c r="I385" i="5" s="1"/>
  <c r="I384" i="5"/>
  <c r="H383" i="5"/>
  <c r="I383" i="5" s="1"/>
  <c r="I382" i="5"/>
  <c r="H381" i="5"/>
  <c r="I381" i="5" s="1"/>
  <c r="I380" i="5"/>
  <c r="I379" i="5"/>
  <c r="I378" i="5"/>
  <c r="I377" i="5"/>
  <c r="H376" i="5"/>
  <c r="I376" i="5" s="1"/>
  <c r="H375" i="5"/>
  <c r="I375" i="5" s="1"/>
  <c r="H374" i="5"/>
  <c r="I374" i="5" s="1"/>
  <c r="I373" i="5"/>
  <c r="H372" i="5"/>
  <c r="I372" i="5" s="1"/>
  <c r="I371" i="5"/>
  <c r="I370" i="5"/>
  <c r="H369" i="5"/>
  <c r="I369" i="5" s="1"/>
  <c r="H368" i="5"/>
  <c r="I368" i="5" s="1"/>
  <c r="H367" i="5"/>
  <c r="I367" i="5" s="1"/>
  <c r="H366" i="5"/>
  <c r="I366" i="5" s="1"/>
  <c r="H365" i="5"/>
  <c r="I365" i="5" s="1"/>
  <c r="H364" i="5"/>
  <c r="I364" i="5" s="1"/>
  <c r="I363" i="5"/>
  <c r="I362" i="5"/>
  <c r="H361" i="5"/>
  <c r="I361" i="5" s="1"/>
  <c r="I360" i="5"/>
  <c r="I359" i="5"/>
  <c r="I358" i="5"/>
  <c r="I357" i="5"/>
  <c r="I356" i="5"/>
  <c r="H355" i="5"/>
  <c r="I355" i="5" s="1"/>
  <c r="H354" i="5"/>
  <c r="I354" i="5" s="1"/>
  <c r="I353" i="5"/>
  <c r="H352" i="5"/>
  <c r="I352" i="5" s="1"/>
  <c r="H351" i="5"/>
  <c r="I351" i="5" s="1"/>
  <c r="H350" i="5"/>
  <c r="I350" i="5" s="1"/>
  <c r="H349" i="5"/>
  <c r="H348" i="5"/>
  <c r="I348" i="5" s="1"/>
  <c r="H347" i="5"/>
  <c r="I347" i="5" s="1"/>
  <c r="H346" i="5"/>
  <c r="I346" i="5" s="1"/>
  <c r="H345" i="5"/>
  <c r="I345" i="5" s="1"/>
  <c r="H344" i="5"/>
  <c r="I344" i="5" s="1"/>
  <c r="I343" i="5"/>
  <c r="I342" i="5"/>
  <c r="I341" i="5"/>
  <c r="I340" i="5"/>
  <c r="I339" i="5"/>
  <c r="H338" i="5"/>
  <c r="I338" i="5" s="1"/>
  <c r="H337" i="5"/>
  <c r="I337" i="5" s="1"/>
  <c r="H336" i="5"/>
  <c r="I336" i="5" s="1"/>
  <c r="H335" i="5"/>
  <c r="I335" i="5" s="1"/>
  <c r="I334" i="5"/>
  <c r="H333" i="5"/>
  <c r="I333" i="5" s="1"/>
  <c r="H332" i="5"/>
  <c r="I332" i="5" s="1"/>
  <c r="H331" i="5"/>
  <c r="I331" i="5" s="1"/>
  <c r="H330" i="5"/>
  <c r="I330" i="5" s="1"/>
  <c r="I329" i="5"/>
  <c r="H328" i="5"/>
  <c r="I328" i="5" s="1"/>
  <c r="H327" i="5"/>
  <c r="I327" i="5" s="1"/>
  <c r="H326" i="5"/>
  <c r="I326" i="5" s="1"/>
  <c r="H325" i="5"/>
  <c r="I325" i="5" s="1"/>
  <c r="I324" i="5"/>
  <c r="I323" i="5"/>
  <c r="I322" i="5"/>
  <c r="I321" i="5"/>
  <c r="I320" i="5"/>
  <c r="I319" i="5"/>
  <c r="I318" i="5"/>
  <c r="I317" i="5"/>
  <c r="I316" i="5"/>
  <c r="I315" i="5"/>
  <c r="I314" i="5"/>
  <c r="H313" i="5"/>
  <c r="I313" i="5" s="1"/>
  <c r="H312" i="5"/>
  <c r="I312" i="5" s="1"/>
  <c r="H311" i="5"/>
  <c r="I311" i="5" s="1"/>
  <c r="H310" i="5"/>
  <c r="I310" i="5" s="1"/>
  <c r="I309" i="5"/>
  <c r="H308" i="5"/>
  <c r="I308" i="5" s="1"/>
  <c r="H307" i="5"/>
  <c r="I307" i="5" s="1"/>
  <c r="H306" i="5"/>
  <c r="I306" i="5" s="1"/>
  <c r="H305" i="5"/>
  <c r="I305" i="5" s="1"/>
  <c r="H304" i="5"/>
  <c r="I304" i="5" s="1"/>
  <c r="H303" i="5"/>
  <c r="I303" i="5" s="1"/>
  <c r="H302" i="5"/>
  <c r="I302" i="5" s="1"/>
  <c r="H301" i="5"/>
  <c r="I301" i="5" s="1"/>
  <c r="I300" i="5"/>
  <c r="I299" i="5"/>
  <c r="H298" i="5"/>
  <c r="I298" i="5" s="1"/>
  <c r="I297" i="5"/>
  <c r="H296" i="5"/>
  <c r="I296" i="5" s="1"/>
  <c r="I295" i="5"/>
  <c r="H294" i="5"/>
  <c r="I294" i="5" s="1"/>
  <c r="I293" i="5"/>
  <c r="H292" i="5"/>
  <c r="I292" i="5" s="1"/>
  <c r="I291" i="5"/>
  <c r="H290" i="5"/>
  <c r="I290" i="5" s="1"/>
  <c r="H289" i="5"/>
  <c r="I289" i="5" s="1"/>
  <c r="H288" i="5"/>
  <c r="I288" i="5" s="1"/>
  <c r="H287" i="5"/>
  <c r="I287" i="5" s="1"/>
  <c r="H286" i="5"/>
  <c r="I286" i="5" s="1"/>
  <c r="I285" i="5"/>
  <c r="H284" i="5"/>
  <c r="I284" i="5" s="1"/>
  <c r="H283" i="5"/>
  <c r="I283" i="5" s="1"/>
  <c r="I282" i="5"/>
  <c r="H281" i="5"/>
  <c r="I281" i="5" s="1"/>
  <c r="H280" i="5"/>
  <c r="I280" i="5" s="1"/>
  <c r="I279" i="5"/>
  <c r="I278" i="5"/>
  <c r="H277" i="5"/>
  <c r="I277" i="5" s="1"/>
  <c r="I276" i="5"/>
  <c r="I275" i="5"/>
  <c r="I274" i="5"/>
  <c r="H273" i="5"/>
  <c r="I273" i="5" s="1"/>
  <c r="H272" i="5"/>
  <c r="I272" i="5" s="1"/>
  <c r="H271" i="5"/>
  <c r="I271" i="5" s="1"/>
  <c r="H270" i="5"/>
  <c r="I270" i="5" s="1"/>
  <c r="I269" i="5"/>
  <c r="I268" i="5"/>
  <c r="I267" i="5"/>
  <c r="H266" i="5"/>
  <c r="I266" i="5" s="1"/>
  <c r="I265" i="5"/>
  <c r="I264" i="5"/>
  <c r="I263" i="5"/>
  <c r="I262" i="5"/>
  <c r="I261" i="5"/>
  <c r="I260" i="5"/>
  <c r="H259" i="5"/>
  <c r="I259" i="5" s="1"/>
  <c r="I258" i="5"/>
  <c r="H258" i="5"/>
  <c r="I257" i="5"/>
  <c r="I256" i="5"/>
  <c r="I255" i="5"/>
  <c r="I254" i="5"/>
  <c r="I253" i="5"/>
  <c r="H252" i="5"/>
  <c r="I252" i="5" s="1"/>
  <c r="I251" i="5"/>
  <c r="I250" i="5"/>
  <c r="I249" i="5"/>
  <c r="H248" i="5"/>
  <c r="I248" i="5" s="1"/>
  <c r="I247" i="5"/>
  <c r="I246" i="5"/>
  <c r="I245" i="5"/>
  <c r="I244" i="5"/>
  <c r="I243" i="5"/>
  <c r="I242" i="5"/>
  <c r="I241" i="5"/>
  <c r="H240" i="5"/>
  <c r="I240" i="5" s="1"/>
  <c r="H239" i="5"/>
  <c r="I239" i="5" s="1"/>
  <c r="I238" i="5"/>
  <c r="H237" i="5"/>
  <c r="I237" i="5" s="1"/>
  <c r="I236" i="5"/>
  <c r="I235" i="5"/>
  <c r="H234" i="5"/>
  <c r="I234" i="5" s="1"/>
  <c r="H233" i="5"/>
  <c r="I233" i="5" s="1"/>
  <c r="H232" i="5"/>
  <c r="I232" i="5" s="1"/>
  <c r="I231" i="5"/>
  <c r="I230" i="5"/>
  <c r="H229" i="5"/>
  <c r="I229" i="5" s="1"/>
  <c r="H228" i="5"/>
  <c r="I228" i="5" s="1"/>
  <c r="H227" i="5"/>
  <c r="I227" i="5" s="1"/>
  <c r="H226" i="5"/>
  <c r="I226" i="5" s="1"/>
  <c r="I225" i="5"/>
  <c r="H224" i="5"/>
  <c r="I224" i="5" s="1"/>
  <c r="H223" i="5"/>
  <c r="I223" i="5" s="1"/>
  <c r="I222" i="5"/>
  <c r="H221" i="5"/>
  <c r="I221" i="5" s="1"/>
  <c r="I220" i="5"/>
  <c r="H219" i="5"/>
  <c r="I219" i="5" s="1"/>
  <c r="I218" i="5"/>
  <c r="H217" i="5"/>
  <c r="I217" i="5" s="1"/>
  <c r="I216" i="5"/>
  <c r="H215" i="5"/>
  <c r="I215" i="5" s="1"/>
  <c r="H214" i="5"/>
  <c r="I214" i="5" s="1"/>
  <c r="H213" i="5"/>
  <c r="I213" i="5" s="1"/>
  <c r="H212" i="5"/>
  <c r="I212" i="5" s="1"/>
  <c r="H211" i="5"/>
  <c r="I211" i="5" s="1"/>
  <c r="H210" i="5"/>
  <c r="I210" i="5" s="1"/>
  <c r="H209" i="5"/>
  <c r="I209" i="5" s="1"/>
  <c r="H208" i="5"/>
  <c r="I208" i="5" s="1"/>
  <c r="H207" i="5"/>
  <c r="I207" i="5" s="1"/>
  <c r="H206" i="5"/>
  <c r="I206" i="5" s="1"/>
  <c r="H205" i="5"/>
  <c r="I205" i="5" s="1"/>
  <c r="I204" i="5"/>
  <c r="I203" i="5"/>
  <c r="I202" i="5"/>
  <c r="I201" i="5"/>
  <c r="I200" i="5"/>
  <c r="I199" i="5"/>
  <c r="H198" i="5"/>
  <c r="I198" i="5" s="1"/>
  <c r="I197" i="5"/>
  <c r="I196" i="5"/>
  <c r="I195" i="5"/>
  <c r="H194" i="5"/>
  <c r="I194" i="5" s="1"/>
  <c r="I193" i="5"/>
  <c r="H192" i="5"/>
  <c r="I192" i="5" s="1"/>
  <c r="H191" i="5"/>
  <c r="I191" i="5" s="1"/>
  <c r="H190" i="5"/>
  <c r="I190" i="5" s="1"/>
  <c r="H189" i="5"/>
  <c r="I189" i="5" s="1"/>
  <c r="H188" i="5"/>
  <c r="I188" i="5" s="1"/>
  <c r="H187" i="5"/>
  <c r="I187" i="5" s="1"/>
  <c r="H186" i="5"/>
  <c r="I186" i="5" s="1"/>
  <c r="I185" i="5"/>
  <c r="I184" i="5"/>
  <c r="H183" i="5"/>
  <c r="I183" i="5" s="1"/>
  <c r="I182" i="5"/>
  <c r="H181" i="5"/>
  <c r="I181" i="5" s="1"/>
  <c r="H180" i="5"/>
  <c r="I180" i="5" s="1"/>
  <c r="H179" i="5"/>
  <c r="I179" i="5" s="1"/>
  <c r="H178" i="5"/>
  <c r="I178" i="5" s="1"/>
  <c r="H177" i="5"/>
  <c r="I177" i="5" s="1"/>
  <c r="H176" i="5"/>
  <c r="I176" i="5" s="1"/>
  <c r="H175" i="5"/>
  <c r="I175" i="5" s="1"/>
  <c r="I174" i="5"/>
  <c r="I173" i="5"/>
  <c r="I172" i="5"/>
  <c r="I171" i="5"/>
  <c r="H170" i="5"/>
  <c r="I170" i="5" s="1"/>
  <c r="I169" i="5"/>
  <c r="I168" i="5"/>
  <c r="H167" i="5"/>
  <c r="I167" i="5" s="1"/>
  <c r="H166" i="5"/>
  <c r="I166" i="5" s="1"/>
  <c r="H165" i="5"/>
  <c r="I165" i="5" s="1"/>
  <c r="I164" i="5"/>
  <c r="I163" i="5"/>
  <c r="H162" i="5"/>
  <c r="I162" i="5" s="1"/>
  <c r="H161" i="5"/>
  <c r="I161" i="5" s="1"/>
  <c r="H160" i="5"/>
  <c r="I160" i="5" s="1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H145" i="5"/>
  <c r="I145" i="5" s="1"/>
  <c r="I144" i="5"/>
  <c r="H143" i="5"/>
  <c r="I143" i="5" s="1"/>
  <c r="I142" i="5"/>
  <c r="I141" i="5"/>
  <c r="I140" i="5"/>
  <c r="H139" i="5"/>
  <c r="I139" i="5" s="1"/>
  <c r="I138" i="5"/>
  <c r="I137" i="5"/>
  <c r="I136" i="5"/>
  <c r="H135" i="5"/>
  <c r="I135" i="5" s="1"/>
  <c r="H134" i="5"/>
  <c r="I134" i="5" s="1"/>
  <c r="I133" i="5"/>
  <c r="I132" i="5"/>
  <c r="I131" i="5"/>
  <c r="I130" i="5"/>
  <c r="H129" i="5"/>
  <c r="I129" i="5" s="1"/>
  <c r="I128" i="5"/>
  <c r="H127" i="5"/>
  <c r="I127" i="5" s="1"/>
  <c r="I126" i="5"/>
  <c r="H125" i="5"/>
  <c r="I125" i="5" s="1"/>
  <c r="H124" i="5"/>
  <c r="I124" i="5" s="1"/>
  <c r="H123" i="5"/>
  <c r="I123" i="5" s="1"/>
  <c r="H122" i="5"/>
  <c r="I122" i="5" s="1"/>
  <c r="H121" i="5"/>
  <c r="I121" i="5" s="1"/>
  <c r="I120" i="5"/>
  <c r="H119" i="5"/>
  <c r="I119" i="5" s="1"/>
  <c r="H118" i="5"/>
  <c r="I118" i="5" s="1"/>
  <c r="I117" i="5"/>
  <c r="H116" i="5"/>
  <c r="I116" i="5" s="1"/>
  <c r="I115" i="5"/>
  <c r="H114" i="5"/>
  <c r="I114" i="5" s="1"/>
  <c r="I113" i="5"/>
  <c r="I112" i="5"/>
  <c r="I111" i="5"/>
  <c r="H110" i="5"/>
  <c r="I110" i="5" s="1"/>
  <c r="I109" i="5"/>
  <c r="I108" i="5"/>
  <c r="I107" i="5"/>
  <c r="I106" i="5"/>
  <c r="I105" i="5"/>
  <c r="I104" i="5"/>
  <c r="I103" i="5"/>
  <c r="I102" i="5"/>
  <c r="I101" i="5"/>
  <c r="H100" i="5"/>
  <c r="I100" i="5" s="1"/>
  <c r="I99" i="5"/>
  <c r="H98" i="5"/>
  <c r="I98" i="5" s="1"/>
  <c r="H97" i="5"/>
  <c r="I97" i="5" s="1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H78" i="5"/>
  <c r="I78" i="5" s="1"/>
  <c r="I77" i="5"/>
  <c r="I76" i="5"/>
  <c r="I75" i="5"/>
  <c r="I74" i="5"/>
  <c r="H73" i="5"/>
  <c r="I73" i="5" s="1"/>
  <c r="I72" i="5"/>
  <c r="H71" i="5"/>
  <c r="I71" i="5" s="1"/>
  <c r="I70" i="5"/>
  <c r="H69" i="5"/>
  <c r="I69" i="5" s="1"/>
  <c r="H68" i="5"/>
  <c r="I68" i="5" s="1"/>
  <c r="H67" i="5"/>
  <c r="I67" i="5" s="1"/>
  <c r="H66" i="5"/>
  <c r="I66" i="5" s="1"/>
  <c r="H65" i="5"/>
  <c r="I65" i="5" s="1"/>
  <c r="I64" i="5"/>
  <c r="H63" i="5"/>
  <c r="I63" i="5" s="1"/>
  <c r="H62" i="5"/>
  <c r="I62" i="5" s="1"/>
  <c r="H61" i="5"/>
  <c r="I61" i="5" s="1"/>
  <c r="H60" i="5"/>
  <c r="I60" i="5" s="1"/>
  <c r="H59" i="5"/>
  <c r="I59" i="5" s="1"/>
  <c r="I58" i="5"/>
  <c r="H57" i="5"/>
  <c r="I57" i="5" s="1"/>
  <c r="H56" i="5"/>
  <c r="I56" i="5" s="1"/>
  <c r="I55" i="5"/>
  <c r="H54" i="5"/>
  <c r="I54" i="5" s="1"/>
  <c r="H53" i="5"/>
  <c r="I53" i="5" s="1"/>
  <c r="H52" i="5"/>
  <c r="I52" i="5" s="1"/>
  <c r="I51" i="5"/>
  <c r="I50" i="5"/>
  <c r="H49" i="5"/>
  <c r="I49" i="5" s="1"/>
  <c r="I48" i="5"/>
  <c r="I47" i="5"/>
  <c r="H46" i="5"/>
  <c r="I46" i="5" s="1"/>
  <c r="I45" i="5"/>
  <c r="I44" i="5"/>
  <c r="H43" i="5"/>
  <c r="I43" i="5" s="1"/>
  <c r="I42" i="5"/>
  <c r="I41" i="5"/>
  <c r="I40" i="5"/>
  <c r="I39" i="5"/>
  <c r="I38" i="5"/>
  <c r="I37" i="5"/>
  <c r="I36" i="5"/>
  <c r="I35" i="5"/>
  <c r="I34" i="5"/>
  <c r="H33" i="5"/>
  <c r="I33" i="5" s="1"/>
  <c r="I32" i="5"/>
  <c r="H31" i="5"/>
  <c r="I31" i="5" s="1"/>
  <c r="H30" i="5"/>
  <c r="I30" i="5" s="1"/>
  <c r="H29" i="5"/>
  <c r="I29" i="5" s="1"/>
  <c r="H28" i="5"/>
  <c r="I28" i="5" s="1"/>
  <c r="H27" i="5"/>
  <c r="I27" i="5" s="1"/>
  <c r="H26" i="5"/>
  <c r="I26" i="5" s="1"/>
  <c r="I25" i="5"/>
  <c r="H24" i="5"/>
  <c r="I24" i="5" s="1"/>
  <c r="H23" i="5"/>
  <c r="I23" i="5" s="1"/>
  <c r="I22" i="5"/>
  <c r="I21" i="5"/>
  <c r="H20" i="5"/>
  <c r="I20" i="5" s="1"/>
  <c r="I19" i="5"/>
  <c r="I18" i="5"/>
  <c r="I17" i="5"/>
  <c r="H16" i="5"/>
  <c r="I16" i="5" s="1"/>
  <c r="H15" i="5"/>
  <c r="I15" i="5" s="1"/>
  <c r="I14" i="5"/>
  <c r="H13" i="5"/>
  <c r="I13" i="5" s="1"/>
  <c r="H12" i="5"/>
  <c r="I12" i="5" s="1"/>
  <c r="I11" i="5"/>
  <c r="H10" i="5"/>
  <c r="I10" i="5" s="1"/>
  <c r="H9" i="5"/>
  <c r="I9" i="5" s="1"/>
  <c r="I8" i="5"/>
  <c r="I7" i="5"/>
  <c r="I6" i="5"/>
  <c r="H5" i="5"/>
  <c r="B5" i="5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B502" i="5" s="1"/>
  <c r="B503" i="5" s="1"/>
  <c r="B504" i="5" s="1"/>
  <c r="B505" i="5" s="1"/>
  <c r="B506" i="5" s="1"/>
  <c r="B507" i="5" s="1"/>
  <c r="B508" i="5" s="1"/>
  <c r="B509" i="5" s="1"/>
  <c r="B510" i="5" s="1"/>
  <c r="B511" i="5" s="1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2" i="5" s="1"/>
  <c r="B523" i="5" s="1"/>
  <c r="B524" i="5" s="1"/>
  <c r="B525" i="5" s="1"/>
  <c r="B526" i="5" s="1"/>
  <c r="B527" i="5" s="1"/>
  <c r="B528" i="5" s="1"/>
  <c r="B529" i="5" s="1"/>
  <c r="B530" i="5" s="1"/>
  <c r="B531" i="5" s="1"/>
  <c r="B532" i="5" s="1"/>
  <c r="B533" i="5" s="1"/>
  <c r="B534" i="5" s="1"/>
  <c r="B535" i="5" s="1"/>
  <c r="B536" i="5" s="1"/>
  <c r="B537" i="5" s="1"/>
  <c r="B538" i="5" s="1"/>
  <c r="B539" i="5" s="1"/>
  <c r="B540" i="5" s="1"/>
  <c r="B541" i="5" s="1"/>
  <c r="B542" i="5" s="1"/>
  <c r="B543" i="5" s="1"/>
  <c r="B544" i="5" s="1"/>
  <c r="B545" i="5" s="1"/>
  <c r="B546" i="5" s="1"/>
  <c r="B547" i="5" s="1"/>
  <c r="B548" i="5" s="1"/>
  <c r="B549" i="5" s="1"/>
  <c r="B550" i="5" s="1"/>
  <c r="B551" i="5" s="1"/>
  <c r="B552" i="5" s="1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69" i="5" s="1"/>
  <c r="B570" i="5" s="1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4" i="5" s="1"/>
  <c r="B585" i="5" s="1"/>
  <c r="B586" i="5" s="1"/>
  <c r="B587" i="5" s="1"/>
  <c r="B588" i="5" s="1"/>
  <c r="B589" i="5" s="1"/>
  <c r="B590" i="5" s="1"/>
  <c r="B591" i="5" s="1"/>
  <c r="B592" i="5" s="1"/>
  <c r="B593" i="5" s="1"/>
  <c r="B594" i="5" s="1"/>
  <c r="B595" i="5" s="1"/>
  <c r="B596" i="5" s="1"/>
  <c r="B597" i="5" s="1"/>
  <c r="B598" i="5" s="1"/>
  <c r="B599" i="5" s="1"/>
  <c r="B600" i="5" s="1"/>
  <c r="B601" i="5" s="1"/>
  <c r="B602" i="5" s="1"/>
  <c r="B603" i="5" s="1"/>
  <c r="B604" i="5" s="1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19" i="5" s="1"/>
  <c r="B620" i="5" s="1"/>
  <c r="B621" i="5" s="1"/>
  <c r="B622" i="5" s="1"/>
  <c r="B623" i="5" s="1"/>
  <c r="B624" i="5" s="1"/>
  <c r="B625" i="5" s="1"/>
  <c r="B626" i="5" s="1"/>
  <c r="B627" i="5" s="1"/>
  <c r="B628" i="5" s="1"/>
  <c r="B629" i="5" s="1"/>
  <c r="B630" i="5" s="1"/>
  <c r="B631" i="5" s="1"/>
  <c r="B632" i="5" s="1"/>
  <c r="B633" i="5" s="1"/>
  <c r="B634" i="5" s="1"/>
  <c r="B635" i="5" s="1"/>
  <c r="B636" i="5" s="1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B657" i="5" s="1"/>
  <c r="B658" i="5" s="1"/>
  <c r="B659" i="5" s="1"/>
  <c r="B660" i="5" s="1"/>
  <c r="B661" i="5" s="1"/>
  <c r="B662" i="5" s="1"/>
  <c r="B663" i="5" s="1"/>
  <c r="B664" i="5" s="1"/>
  <c r="B665" i="5" s="1"/>
  <c r="B666" i="5" s="1"/>
  <c r="B667" i="5" s="1"/>
  <c r="B668" i="5" s="1"/>
  <c r="B669" i="5" s="1"/>
  <c r="B670" i="5" s="1"/>
  <c r="B671" i="5" s="1"/>
  <c r="B672" i="5" s="1"/>
  <c r="B673" i="5" s="1"/>
  <c r="B674" i="5" s="1"/>
  <c r="B675" i="5" s="1"/>
  <c r="B676" i="5" s="1"/>
  <c r="B677" i="5" s="1"/>
  <c r="B678" i="5" s="1"/>
  <c r="B679" i="5" s="1"/>
  <c r="B680" i="5" s="1"/>
  <c r="B681" i="5" s="1"/>
  <c r="B682" i="5" s="1"/>
  <c r="B683" i="5" s="1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6" i="5" s="1"/>
  <c r="B697" i="5" s="1"/>
  <c r="B698" i="5" s="1"/>
  <c r="B699" i="5" s="1"/>
  <c r="B700" i="5" s="1"/>
  <c r="B701" i="5" s="1"/>
  <c r="B702" i="5" s="1"/>
  <c r="B703" i="5" s="1"/>
  <c r="B704" i="5" s="1"/>
  <c r="B705" i="5" s="1"/>
  <c r="B706" i="5" s="1"/>
  <c r="B707" i="5" s="1"/>
  <c r="B708" i="5" s="1"/>
  <c r="B709" i="5" s="1"/>
  <c r="B710" i="5" s="1"/>
  <c r="B711" i="5" s="1"/>
  <c r="B712" i="5" s="1"/>
  <c r="B713" i="5" s="1"/>
  <c r="B714" i="5" s="1"/>
  <c r="B715" i="5" s="1"/>
  <c r="B716" i="5" s="1"/>
  <c r="B717" i="5" s="1"/>
  <c r="B718" i="5" s="1"/>
  <c r="B719" i="5" s="1"/>
  <c r="B720" i="5" s="1"/>
  <c r="B721" i="5" s="1"/>
  <c r="B722" i="5" s="1"/>
  <c r="B723" i="5" s="1"/>
  <c r="B724" i="5" s="1"/>
  <c r="B725" i="5" s="1"/>
  <c r="B726" i="5" s="1"/>
  <c r="B727" i="5" s="1"/>
  <c r="B728" i="5" s="1"/>
  <c r="B729" i="5" s="1"/>
  <c r="B730" i="5" s="1"/>
  <c r="B731" i="5" s="1"/>
  <c r="B732" i="5" s="1"/>
  <c r="B733" i="5" s="1"/>
  <c r="B734" i="5" s="1"/>
  <c r="B735" i="5" s="1"/>
  <c r="B736" i="5" s="1"/>
  <c r="B737" i="5" s="1"/>
  <c r="B738" i="5" s="1"/>
  <c r="B739" i="5" s="1"/>
  <c r="B740" i="5" s="1"/>
  <c r="B741" i="5" s="1"/>
  <c r="B742" i="5" s="1"/>
  <c r="B743" i="5" s="1"/>
  <c r="B744" i="5" s="1"/>
  <c r="B745" i="5" s="1"/>
  <c r="B746" i="5" s="1"/>
  <c r="B747" i="5" s="1"/>
  <c r="B748" i="5" s="1"/>
  <c r="B749" i="5" s="1"/>
  <c r="B750" i="5" s="1"/>
  <c r="B751" i="5" s="1"/>
  <c r="B752" i="5" s="1"/>
  <c r="B753" i="5" s="1"/>
  <c r="B754" i="5" s="1"/>
  <c r="B755" i="5" s="1"/>
  <c r="B756" i="5" s="1"/>
  <c r="B757" i="5" s="1"/>
  <c r="B758" i="5" s="1"/>
  <c r="B759" i="5" s="1"/>
  <c r="B760" i="5" s="1"/>
  <c r="B761" i="5" s="1"/>
  <c r="B762" i="5" s="1"/>
  <c r="B763" i="5" s="1"/>
  <c r="B764" i="5" s="1"/>
  <c r="B765" i="5" s="1"/>
  <c r="B766" i="5" s="1"/>
  <c r="B767" i="5" s="1"/>
  <c r="B768" i="5" s="1"/>
  <c r="B769" i="5" s="1"/>
  <c r="B770" i="5" s="1"/>
  <c r="B771" i="5" s="1"/>
  <c r="B772" i="5" s="1"/>
  <c r="B773" i="5" s="1"/>
  <c r="B774" i="5" s="1"/>
  <c r="B775" i="5" s="1"/>
  <c r="B776" i="5" s="1"/>
  <c r="B777" i="5" s="1"/>
  <c r="B778" i="5" s="1"/>
  <c r="B779" i="5" s="1"/>
  <c r="B780" i="5" s="1"/>
  <c r="B781" i="5" s="1"/>
  <c r="B782" i="5" s="1"/>
  <c r="B783" i="5" s="1"/>
  <c r="B784" i="5" s="1"/>
  <c r="B785" i="5" s="1"/>
  <c r="B786" i="5" s="1"/>
  <c r="B787" i="5" s="1"/>
  <c r="B788" i="5" s="1"/>
  <c r="B789" i="5" s="1"/>
  <c r="B790" i="5" s="1"/>
  <c r="B791" i="5" s="1"/>
  <c r="B792" i="5" s="1"/>
  <c r="B793" i="5" s="1"/>
  <c r="B794" i="5" s="1"/>
  <c r="B795" i="5" s="1"/>
  <c r="B796" i="5" s="1"/>
  <c r="B797" i="5" s="1"/>
  <c r="B798" i="5" s="1"/>
  <c r="B799" i="5" s="1"/>
  <c r="B800" i="5" s="1"/>
  <c r="B801" i="5" s="1"/>
  <c r="B802" i="5" s="1"/>
  <c r="B803" i="5" s="1"/>
  <c r="B804" i="5" s="1"/>
  <c r="B805" i="5" s="1"/>
  <c r="B806" i="5" s="1"/>
  <c r="B807" i="5" s="1"/>
  <c r="B808" i="5" s="1"/>
  <c r="B809" i="5" s="1"/>
  <c r="B810" i="5" s="1"/>
  <c r="B811" i="5" s="1"/>
  <c r="B812" i="5" s="1"/>
  <c r="B813" i="5" s="1"/>
  <c r="B814" i="5" s="1"/>
  <c r="B815" i="5" s="1"/>
  <c r="B816" i="5" s="1"/>
  <c r="B817" i="5" s="1"/>
  <c r="B818" i="5" s="1"/>
  <c r="B819" i="5" s="1"/>
  <c r="B820" i="5" s="1"/>
  <c r="B821" i="5" s="1"/>
  <c r="B822" i="5" s="1"/>
  <c r="B823" i="5" s="1"/>
  <c r="B824" i="5" s="1"/>
  <c r="B825" i="5" s="1"/>
  <c r="B826" i="5" s="1"/>
  <c r="B827" i="5" s="1"/>
  <c r="B828" i="5" s="1"/>
  <c r="B829" i="5" s="1"/>
  <c r="B830" i="5" s="1"/>
  <c r="B831" i="5" s="1"/>
  <c r="B832" i="5" s="1"/>
  <c r="B833" i="5" s="1"/>
  <c r="B834" i="5" s="1"/>
  <c r="B835" i="5" s="1"/>
  <c r="B836" i="5" s="1"/>
  <c r="B837" i="5" s="1"/>
  <c r="B838" i="5" s="1"/>
  <c r="B839" i="5" s="1"/>
  <c r="B840" i="5" s="1"/>
  <c r="B841" i="5" s="1"/>
  <c r="B842" i="5" s="1"/>
  <c r="B843" i="5" s="1"/>
  <c r="B844" i="5" s="1"/>
  <c r="B845" i="5" s="1"/>
  <c r="B846" i="5" s="1"/>
  <c r="B847" i="5" s="1"/>
  <c r="B848" i="5" s="1"/>
  <c r="B849" i="5" s="1"/>
  <c r="B850" i="5" s="1"/>
  <c r="B851" i="5" s="1"/>
  <c r="B852" i="5" s="1"/>
  <c r="B853" i="5" s="1"/>
  <c r="B854" i="5" s="1"/>
  <c r="B855" i="5" s="1"/>
  <c r="B856" i="5" s="1"/>
  <c r="B857" i="5" s="1"/>
  <c r="B858" i="5" s="1"/>
  <c r="B859" i="5" s="1"/>
  <c r="B860" i="5" s="1"/>
  <c r="B861" i="5" s="1"/>
  <c r="B862" i="5" s="1"/>
  <c r="B863" i="5" s="1"/>
  <c r="B864" i="5" s="1"/>
  <c r="B865" i="5" s="1"/>
  <c r="B866" i="5" s="1"/>
  <c r="B867" i="5" s="1"/>
  <c r="B868" i="5" s="1"/>
  <c r="B869" i="5" s="1"/>
  <c r="B870" i="5" s="1"/>
  <c r="B871" i="5" s="1"/>
  <c r="B872" i="5" s="1"/>
  <c r="B873" i="5" s="1"/>
  <c r="B874" i="5" s="1"/>
  <c r="B875" i="5" s="1"/>
  <c r="B876" i="5" s="1"/>
  <c r="B877" i="5" s="1"/>
  <c r="B878" i="5" s="1"/>
  <c r="B879" i="5" s="1"/>
  <c r="B880" i="5" s="1"/>
  <c r="B881" i="5" s="1"/>
  <c r="B882" i="5" s="1"/>
  <c r="B883" i="5" s="1"/>
  <c r="B884" i="5" s="1"/>
  <c r="B885" i="5" s="1"/>
  <c r="B886" i="5" s="1"/>
  <c r="B887" i="5" s="1"/>
  <c r="B888" i="5" s="1"/>
  <c r="B889" i="5" s="1"/>
  <c r="B890" i="5" s="1"/>
  <c r="B891" i="5" s="1"/>
  <c r="B892" i="5" s="1"/>
  <c r="B893" i="5" s="1"/>
  <c r="B894" i="5" s="1"/>
  <c r="B895" i="5" s="1"/>
  <c r="B896" i="5" s="1"/>
  <c r="B897" i="5" s="1"/>
  <c r="B898" i="5" s="1"/>
  <c r="B899" i="5" s="1"/>
  <c r="B900" i="5" s="1"/>
  <c r="B901" i="5" s="1"/>
  <c r="B902" i="5" s="1"/>
  <c r="B903" i="5" s="1"/>
  <c r="B904" i="5" s="1"/>
  <c r="B905" i="5" s="1"/>
  <c r="B906" i="5" s="1"/>
  <c r="B907" i="5" s="1"/>
  <c r="B908" i="5" s="1"/>
  <c r="B909" i="5" s="1"/>
  <c r="B910" i="5" s="1"/>
  <c r="B911" i="5" s="1"/>
  <c r="B912" i="5" s="1"/>
  <c r="B913" i="5" s="1"/>
  <c r="B914" i="5" s="1"/>
  <c r="B915" i="5" s="1"/>
  <c r="B916" i="5" s="1"/>
  <c r="B917" i="5" s="1"/>
  <c r="B918" i="5" s="1"/>
  <c r="B919" i="5" s="1"/>
  <c r="B920" i="5" s="1"/>
  <c r="B921" i="5" s="1"/>
  <c r="B922" i="5" s="1"/>
  <c r="B923" i="5" s="1"/>
  <c r="B924" i="5" s="1"/>
  <c r="B925" i="5" s="1"/>
  <c r="B926" i="5" s="1"/>
  <c r="B927" i="5" s="1"/>
  <c r="B928" i="5" s="1"/>
  <c r="B929" i="5" s="1"/>
  <c r="B930" i="5" s="1"/>
  <c r="B931" i="5" s="1"/>
  <c r="B932" i="5" s="1"/>
  <c r="B933" i="5" s="1"/>
  <c r="B934" i="5" s="1"/>
  <c r="B935" i="5" s="1"/>
  <c r="B936" i="5" s="1"/>
  <c r="B937" i="5" s="1"/>
  <c r="B938" i="5" s="1"/>
  <c r="B939" i="5" s="1"/>
  <c r="B940" i="5" s="1"/>
  <c r="B941" i="5" s="1"/>
  <c r="B942" i="5" s="1"/>
  <c r="B943" i="5" s="1"/>
  <c r="B944" i="5" s="1"/>
  <c r="B945" i="5" s="1"/>
  <c r="B946" i="5" s="1"/>
  <c r="B947" i="5" s="1"/>
  <c r="B948" i="5" s="1"/>
  <c r="B949" i="5" s="1"/>
  <c r="B950" i="5" s="1"/>
  <c r="B951" i="5" s="1"/>
  <c r="B952" i="5" s="1"/>
  <c r="B953" i="5" s="1"/>
  <c r="B954" i="5" s="1"/>
  <c r="B955" i="5" s="1"/>
  <c r="B956" i="5" s="1"/>
  <c r="B957" i="5" s="1"/>
  <c r="B958" i="5" s="1"/>
  <c r="B959" i="5" s="1"/>
  <c r="B960" i="5" s="1"/>
  <c r="B961" i="5" s="1"/>
  <c r="B962" i="5" s="1"/>
  <c r="B963" i="5" s="1"/>
  <c r="B964" i="5" s="1"/>
  <c r="B965" i="5" s="1"/>
  <c r="B966" i="5" s="1"/>
  <c r="B967" i="5" s="1"/>
  <c r="B968" i="5" s="1"/>
  <c r="B969" i="5" s="1"/>
  <c r="B970" i="5" s="1"/>
  <c r="B971" i="5" s="1"/>
  <c r="B972" i="5" s="1"/>
  <c r="B973" i="5" s="1"/>
  <c r="B974" i="5" s="1"/>
  <c r="B975" i="5" s="1"/>
  <c r="B976" i="5" s="1"/>
  <c r="B977" i="5" s="1"/>
  <c r="B978" i="5" s="1"/>
  <c r="B979" i="5" s="1"/>
  <c r="B980" i="5" s="1"/>
  <c r="B981" i="5" s="1"/>
  <c r="B982" i="5" s="1"/>
  <c r="B983" i="5" s="1"/>
  <c r="B984" i="5" s="1"/>
  <c r="B985" i="5" s="1"/>
  <c r="B986" i="5" s="1"/>
  <c r="B987" i="5" s="1"/>
  <c r="B988" i="5" s="1"/>
  <c r="B989" i="5" s="1"/>
  <c r="B990" i="5" s="1"/>
  <c r="B991" i="5" s="1"/>
  <c r="B992" i="5" s="1"/>
  <c r="B993" i="5" s="1"/>
  <c r="B994" i="5" s="1"/>
  <c r="B995" i="5" s="1"/>
  <c r="B996" i="5" s="1"/>
  <c r="B997" i="5" s="1"/>
  <c r="B998" i="5" s="1"/>
  <c r="B999" i="5" s="1"/>
  <c r="B1000" i="5" s="1"/>
  <c r="B1001" i="5" s="1"/>
  <c r="B1002" i="5" s="1"/>
  <c r="B1003" i="5" s="1"/>
  <c r="B1004" i="5" s="1"/>
  <c r="B1005" i="5" s="1"/>
  <c r="B1006" i="5" s="1"/>
  <c r="B1007" i="5" s="1"/>
  <c r="B1008" i="5" s="1"/>
  <c r="B1009" i="5" s="1"/>
  <c r="B1010" i="5" s="1"/>
  <c r="B1011" i="5" s="1"/>
  <c r="B1012" i="5" s="1"/>
  <c r="B1013" i="5" s="1"/>
  <c r="B1014" i="5" s="1"/>
  <c r="B1015" i="5" s="1"/>
  <c r="B1016" i="5" s="1"/>
  <c r="B1017" i="5" s="1"/>
  <c r="B1018" i="5" s="1"/>
  <c r="B1019" i="5" s="1"/>
  <c r="B1020" i="5" s="1"/>
  <c r="B1021" i="5" s="1"/>
  <c r="B1022" i="5" s="1"/>
  <c r="B1023" i="5" s="1"/>
  <c r="B1024" i="5" s="1"/>
  <c r="B1025" i="5" s="1"/>
  <c r="B1026" i="5" s="1"/>
  <c r="B1027" i="5" s="1"/>
  <c r="B1028" i="5" s="1"/>
  <c r="B1029" i="5" s="1"/>
  <c r="B1030" i="5" s="1"/>
  <c r="B1031" i="5" s="1"/>
  <c r="B1032" i="5" s="1"/>
  <c r="B1033" i="5" s="1"/>
  <c r="B1034" i="5" s="1"/>
  <c r="B1035" i="5" s="1"/>
  <c r="B1036" i="5" s="1"/>
  <c r="B1037" i="5" s="1"/>
  <c r="B1038" i="5" s="1"/>
  <c r="B1039" i="5" s="1"/>
  <c r="B1040" i="5" s="1"/>
  <c r="B1041" i="5" s="1"/>
  <c r="B1042" i="5" s="1"/>
  <c r="B1043" i="5" s="1"/>
  <c r="B1044" i="5" s="1"/>
  <c r="B1045" i="5" s="1"/>
  <c r="B1046" i="5" s="1"/>
  <c r="B1047" i="5" s="1"/>
  <c r="B1048" i="5" s="1"/>
  <c r="B1049" i="5" s="1"/>
  <c r="B1050" i="5" s="1"/>
  <c r="B1051" i="5" s="1"/>
  <c r="B1052" i="5" s="1"/>
  <c r="B1053" i="5" s="1"/>
  <c r="B1054" i="5" s="1"/>
  <c r="B1055" i="5" s="1"/>
  <c r="B1056" i="5" s="1"/>
  <c r="B1057" i="5" s="1"/>
  <c r="B1058" i="5" s="1"/>
  <c r="B1059" i="5" s="1"/>
  <c r="B1060" i="5" s="1"/>
  <c r="B1061" i="5" s="1"/>
  <c r="B1062" i="5" s="1"/>
  <c r="B1063" i="5" s="1"/>
  <c r="B1064" i="5" s="1"/>
  <c r="B1065" i="5" s="1"/>
  <c r="B1066" i="5" s="1"/>
  <c r="B1067" i="5" s="1"/>
  <c r="B1068" i="5" s="1"/>
  <c r="B1069" i="5" s="1"/>
  <c r="B1070" i="5" s="1"/>
  <c r="B1071" i="5" s="1"/>
  <c r="B1072" i="5" s="1"/>
  <c r="B1073" i="5" s="1"/>
  <c r="B1074" i="5" s="1"/>
  <c r="B1075" i="5" s="1"/>
  <c r="B1076" i="5" s="1"/>
  <c r="B1077" i="5" s="1"/>
  <c r="B1078" i="5" s="1"/>
  <c r="B1079" i="5" s="1"/>
  <c r="B1080" i="5" s="1"/>
  <c r="B1081" i="5" s="1"/>
  <c r="B1082" i="5" s="1"/>
  <c r="B1083" i="5" s="1"/>
  <c r="B1084" i="5" s="1"/>
  <c r="B1085" i="5" s="1"/>
  <c r="B1086" i="5" s="1"/>
  <c r="B1087" i="5" s="1"/>
  <c r="B1088" i="5" s="1"/>
  <c r="B1089" i="5" s="1"/>
  <c r="B1090" i="5" s="1"/>
  <c r="B1091" i="5" s="1"/>
  <c r="B1092" i="5" s="1"/>
  <c r="B1093" i="5" s="1"/>
  <c r="B1094" i="5" s="1"/>
  <c r="B1095" i="5" s="1"/>
  <c r="B1096" i="5" s="1"/>
  <c r="B1097" i="5" s="1"/>
  <c r="B1098" i="5" s="1"/>
  <c r="B1099" i="5" s="1"/>
  <c r="B1100" i="5" s="1"/>
  <c r="B1101" i="5" s="1"/>
  <c r="B1102" i="5" s="1"/>
  <c r="B1103" i="5" s="1"/>
  <c r="B1104" i="5" s="1"/>
  <c r="B1105" i="5" s="1"/>
  <c r="B1106" i="5" s="1"/>
  <c r="B1107" i="5" s="1"/>
  <c r="B1108" i="5" s="1"/>
  <c r="B1109" i="5" s="1"/>
  <c r="B1110" i="5" s="1"/>
  <c r="B1111" i="5" s="1"/>
  <c r="B1112" i="5" s="1"/>
  <c r="B1113" i="5" s="1"/>
  <c r="B1114" i="5" s="1"/>
  <c r="B1115" i="5" s="1"/>
  <c r="B1116" i="5" s="1"/>
  <c r="B1117" i="5" s="1"/>
  <c r="B1118" i="5" s="1"/>
  <c r="B1119" i="5" s="1"/>
  <c r="B1120" i="5" s="1"/>
  <c r="B1121" i="5" s="1"/>
  <c r="B1122" i="5" s="1"/>
  <c r="B1123" i="5" s="1"/>
  <c r="B1124" i="5" s="1"/>
  <c r="B1125" i="5" s="1"/>
  <c r="B1126" i="5" s="1"/>
  <c r="B1127" i="5" s="1"/>
  <c r="B1128" i="5" s="1"/>
  <c r="B1129" i="5" s="1"/>
  <c r="B1130" i="5" s="1"/>
  <c r="B1131" i="5" s="1"/>
  <c r="B1132" i="5" s="1"/>
  <c r="B1133" i="5" s="1"/>
  <c r="B1134" i="5" s="1"/>
  <c r="B1135" i="5" s="1"/>
  <c r="B1136" i="5" s="1"/>
  <c r="B1137" i="5" s="1"/>
  <c r="B1138" i="5" s="1"/>
  <c r="B1139" i="5" s="1"/>
  <c r="B1140" i="5" s="1"/>
  <c r="B1141" i="5" s="1"/>
  <c r="B1142" i="5" s="1"/>
  <c r="B1143" i="5" s="1"/>
  <c r="B1144" i="5" s="1"/>
  <c r="B1145" i="5" s="1"/>
  <c r="B1146" i="5" s="1"/>
  <c r="B1147" i="5" s="1"/>
  <c r="B1148" i="5" s="1"/>
  <c r="B1149" i="5" s="1"/>
  <c r="B1150" i="5" s="1"/>
  <c r="B1151" i="5" s="1"/>
  <c r="B1152" i="5" s="1"/>
  <c r="B1153" i="5" s="1"/>
  <c r="B1154" i="5" s="1"/>
  <c r="B1155" i="5" s="1"/>
  <c r="B1156" i="5" s="1"/>
  <c r="B1157" i="5" s="1"/>
  <c r="B1158" i="5" s="1"/>
  <c r="B1159" i="5" s="1"/>
  <c r="B1160" i="5" s="1"/>
  <c r="B1161" i="5" s="1"/>
  <c r="B1162" i="5" s="1"/>
  <c r="B1163" i="5" s="1"/>
  <c r="B1164" i="5" s="1"/>
  <c r="B1165" i="5" s="1"/>
  <c r="B1166" i="5" s="1"/>
  <c r="B1167" i="5" s="1"/>
  <c r="B1168" i="5" s="1"/>
  <c r="B1169" i="5" s="1"/>
  <c r="B1170" i="5" s="1"/>
  <c r="B1171" i="5" s="1"/>
  <c r="B1172" i="5" s="1"/>
  <c r="B1173" i="5" s="1"/>
  <c r="B1174" i="5" s="1"/>
  <c r="B1175" i="5" s="1"/>
  <c r="B1176" i="5" s="1"/>
  <c r="B1177" i="5" s="1"/>
  <c r="B1178" i="5" s="1"/>
  <c r="B1179" i="5" s="1"/>
  <c r="B1180" i="5" s="1"/>
  <c r="B1181" i="5" s="1"/>
  <c r="B1182" i="5" s="1"/>
  <c r="B1183" i="5" s="1"/>
  <c r="B1184" i="5" s="1"/>
  <c r="B1185" i="5" s="1"/>
  <c r="B1186" i="5" s="1"/>
  <c r="B1187" i="5" s="1"/>
  <c r="B1188" i="5" s="1"/>
  <c r="B1189" i="5" s="1"/>
  <c r="B1190" i="5" s="1"/>
  <c r="B1191" i="5" s="1"/>
  <c r="B1192" i="5" s="1"/>
  <c r="B1193" i="5" s="1"/>
  <c r="B1194" i="5" s="1"/>
  <c r="B1195" i="5" s="1"/>
  <c r="B1196" i="5" s="1"/>
  <c r="B1197" i="5" s="1"/>
  <c r="B1198" i="5" s="1"/>
  <c r="B1199" i="5" s="1"/>
  <c r="B1200" i="5" s="1"/>
  <c r="B1201" i="5" s="1"/>
  <c r="B1202" i="5" s="1"/>
  <c r="B1203" i="5" s="1"/>
  <c r="B1204" i="5" s="1"/>
  <c r="B1205" i="5" s="1"/>
  <c r="B1206" i="5" s="1"/>
  <c r="B1207" i="5" s="1"/>
  <c r="B1208" i="5" s="1"/>
  <c r="B1209" i="5" s="1"/>
  <c r="B1210" i="5" s="1"/>
  <c r="B1211" i="5" s="1"/>
  <c r="B1212" i="5" s="1"/>
  <c r="B1213" i="5" s="1"/>
  <c r="B1214" i="5" s="1"/>
  <c r="B1215" i="5" s="1"/>
  <c r="B1216" i="5" s="1"/>
  <c r="B1217" i="5" s="1"/>
  <c r="B1218" i="5" s="1"/>
  <c r="B1219" i="5" s="1"/>
  <c r="B1220" i="5" s="1"/>
  <c r="B1221" i="5" s="1"/>
  <c r="B1222" i="5" s="1"/>
  <c r="B1223" i="5" s="1"/>
  <c r="B1224" i="5" s="1"/>
  <c r="B1225" i="5" s="1"/>
  <c r="B1226" i="5" s="1"/>
  <c r="B1227" i="5" s="1"/>
  <c r="B1228" i="5" s="1"/>
  <c r="B1229" i="5" s="1"/>
  <c r="B1230" i="5" s="1"/>
  <c r="B1231" i="5" s="1"/>
  <c r="B1232" i="5" s="1"/>
  <c r="B1233" i="5" s="1"/>
  <c r="B1234" i="5" s="1"/>
  <c r="B1235" i="5" s="1"/>
  <c r="B1236" i="5" s="1"/>
  <c r="B1237" i="5" s="1"/>
  <c r="B1238" i="5" s="1"/>
  <c r="B1239" i="5" s="1"/>
  <c r="B1240" i="5" s="1"/>
  <c r="B1241" i="5" s="1"/>
  <c r="B1242" i="5" s="1"/>
  <c r="B1243" i="5" s="1"/>
  <c r="B1244" i="5" s="1"/>
  <c r="B1245" i="5" s="1"/>
  <c r="B1246" i="5" s="1"/>
  <c r="B1247" i="5" s="1"/>
  <c r="B1248" i="5" s="1"/>
  <c r="B1249" i="5" s="1"/>
  <c r="B1250" i="5" s="1"/>
  <c r="B1251" i="5" s="1"/>
  <c r="B1252" i="5" s="1"/>
  <c r="B1253" i="5" s="1"/>
  <c r="B1254" i="5" s="1"/>
  <c r="B1255" i="5" s="1"/>
  <c r="B1256" i="5" s="1"/>
  <c r="B1257" i="5" s="1"/>
  <c r="B1258" i="5" s="1"/>
  <c r="B1259" i="5" s="1"/>
  <c r="B1260" i="5" s="1"/>
  <c r="B1261" i="5" s="1"/>
  <c r="B1262" i="5" s="1"/>
  <c r="B1263" i="5" s="1"/>
  <c r="B1264" i="5" s="1"/>
  <c r="B1265" i="5" s="1"/>
  <c r="B1266" i="5" s="1"/>
  <c r="B1267" i="5" s="1"/>
  <c r="B1268" i="5" s="1"/>
  <c r="B1269" i="5" s="1"/>
  <c r="B1270" i="5" s="1"/>
  <c r="B1271" i="5" s="1"/>
  <c r="B1272" i="5" s="1"/>
  <c r="B1273" i="5" s="1"/>
  <c r="B1274" i="5" s="1"/>
  <c r="B1275" i="5" s="1"/>
  <c r="B1276" i="5" s="1"/>
  <c r="B1277" i="5" s="1"/>
  <c r="B1278" i="5" s="1"/>
  <c r="B1279" i="5" s="1"/>
  <c r="B1280" i="5" s="1"/>
  <c r="B1281" i="5" s="1"/>
  <c r="B1282" i="5" s="1"/>
  <c r="B1283" i="5" s="1"/>
  <c r="B1284" i="5" s="1"/>
  <c r="B1285" i="5" s="1"/>
  <c r="B1286" i="5" s="1"/>
  <c r="B1287" i="5" s="1"/>
  <c r="B1288" i="5" s="1"/>
  <c r="B1289" i="5" s="1"/>
  <c r="B1290" i="5" s="1"/>
  <c r="B1291" i="5" s="1"/>
  <c r="B1292" i="5" s="1"/>
  <c r="B1293" i="5" s="1"/>
  <c r="B1294" i="5" s="1"/>
  <c r="B1295" i="5" s="1"/>
  <c r="B1296" i="5" s="1"/>
  <c r="B1297" i="5" s="1"/>
  <c r="B1298" i="5" s="1"/>
  <c r="B1299" i="5" s="1"/>
  <c r="B1300" i="5" s="1"/>
  <c r="B1301" i="5" s="1"/>
  <c r="B1302" i="5" s="1"/>
  <c r="B1303" i="5" s="1"/>
  <c r="B1304" i="5" s="1"/>
  <c r="B1305" i="5" s="1"/>
  <c r="B1306" i="5" s="1"/>
  <c r="B1307" i="5" s="1"/>
  <c r="B1308" i="5" s="1"/>
  <c r="B1309" i="5" s="1"/>
  <c r="B1310" i="5" s="1"/>
  <c r="B1311" i="5" s="1"/>
  <c r="B1312" i="5" s="1"/>
  <c r="B1313" i="5" s="1"/>
  <c r="B1314" i="5" s="1"/>
  <c r="B1315" i="5" s="1"/>
  <c r="B1316" i="5" s="1"/>
  <c r="B1317" i="5" s="1"/>
  <c r="B1318" i="5" s="1"/>
  <c r="B1319" i="5" s="1"/>
  <c r="B1320" i="5" s="1"/>
  <c r="B1321" i="5" s="1"/>
  <c r="B1322" i="5" s="1"/>
  <c r="B1323" i="5" s="1"/>
  <c r="B1324" i="5" s="1"/>
  <c r="B1325" i="5" s="1"/>
  <c r="B1326" i="5" s="1"/>
  <c r="B1327" i="5" s="1"/>
  <c r="B1328" i="5" s="1"/>
  <c r="B1329" i="5" s="1"/>
  <c r="B1330" i="5" s="1"/>
  <c r="B1331" i="5" s="1"/>
  <c r="B1332" i="5" s="1"/>
  <c r="B1333" i="5" s="1"/>
  <c r="B1334" i="5" s="1"/>
  <c r="B1335" i="5" s="1"/>
  <c r="B1336" i="5" s="1"/>
  <c r="B1337" i="5" s="1"/>
  <c r="B1338" i="5" s="1"/>
  <c r="B1339" i="5" s="1"/>
  <c r="B1340" i="5" s="1"/>
  <c r="B1341" i="5" s="1"/>
  <c r="B1342" i="5" s="1"/>
  <c r="B1343" i="5" s="1"/>
  <c r="B1344" i="5" s="1"/>
  <c r="B1345" i="5" s="1"/>
  <c r="B1346" i="5" s="1"/>
  <c r="B1347" i="5" s="1"/>
  <c r="B1348" i="5" s="1"/>
  <c r="B1349" i="5" s="1"/>
  <c r="B1350" i="5" s="1"/>
  <c r="B1351" i="5" s="1"/>
  <c r="B1352" i="5" s="1"/>
  <c r="B1353" i="5" s="1"/>
  <c r="B1354" i="5" s="1"/>
  <c r="B1355" i="5" s="1"/>
  <c r="B1356" i="5" s="1"/>
  <c r="B1357" i="5" s="1"/>
  <c r="B1358" i="5" s="1"/>
  <c r="B1359" i="5" s="1"/>
  <c r="B1360" i="5" s="1"/>
  <c r="B1361" i="5" s="1"/>
  <c r="B1362" i="5" s="1"/>
  <c r="B1363" i="5" s="1"/>
  <c r="B1364" i="5" s="1"/>
  <c r="B1365" i="5" s="1"/>
  <c r="B1366" i="5" s="1"/>
  <c r="B1367" i="5" s="1"/>
  <c r="B1368" i="5" s="1"/>
  <c r="B1369" i="5" s="1"/>
  <c r="B1370" i="5" s="1"/>
  <c r="B1371" i="5" s="1"/>
  <c r="B1372" i="5" s="1"/>
  <c r="B1373" i="5" s="1"/>
  <c r="B1374" i="5" s="1"/>
  <c r="B1375" i="5" s="1"/>
  <c r="B1376" i="5" s="1"/>
  <c r="B1377" i="5" s="1"/>
  <c r="B1378" i="5" s="1"/>
  <c r="B1379" i="5" s="1"/>
  <c r="B1380" i="5" s="1"/>
  <c r="B1381" i="5" s="1"/>
  <c r="B1382" i="5" s="1"/>
  <c r="B1383" i="5" s="1"/>
  <c r="B1384" i="5" s="1"/>
  <c r="B1385" i="5" s="1"/>
  <c r="B1386" i="5" s="1"/>
  <c r="B1387" i="5" s="1"/>
  <c r="B1388" i="5" s="1"/>
  <c r="B1389" i="5" s="1"/>
  <c r="B1390" i="5" s="1"/>
  <c r="B1391" i="5" s="1"/>
  <c r="B1392" i="5" s="1"/>
  <c r="B1393" i="5" s="1"/>
  <c r="B1394" i="5" s="1"/>
  <c r="B1395" i="5" s="1"/>
  <c r="B1396" i="5" s="1"/>
  <c r="B1397" i="5" s="1"/>
  <c r="B1398" i="5" s="1"/>
  <c r="B1399" i="5" s="1"/>
  <c r="B1400" i="5" s="1"/>
  <c r="B1401" i="5" s="1"/>
  <c r="B1402" i="5" s="1"/>
  <c r="B1403" i="5" s="1"/>
  <c r="B1404" i="5" s="1"/>
  <c r="B1405" i="5" s="1"/>
  <c r="B1406" i="5" s="1"/>
  <c r="B1407" i="5" s="1"/>
  <c r="B1408" i="5" s="1"/>
  <c r="B1409" i="5" s="1"/>
  <c r="B1410" i="5" s="1"/>
  <c r="B1411" i="5" s="1"/>
  <c r="B1412" i="5" s="1"/>
  <c r="B1413" i="5" s="1"/>
  <c r="B1414" i="5" s="1"/>
  <c r="B1415" i="5" s="1"/>
  <c r="B1416" i="5" s="1"/>
  <c r="B1417" i="5" s="1"/>
  <c r="B1418" i="5" s="1"/>
  <c r="B1419" i="5" s="1"/>
  <c r="B1420" i="5" s="1"/>
  <c r="B1421" i="5" s="1"/>
  <c r="B1422" i="5" s="1"/>
  <c r="B1423" i="5" s="1"/>
  <c r="B1424" i="5" s="1"/>
  <c r="B1425" i="5" s="1"/>
  <c r="B1426" i="5" s="1"/>
  <c r="B1427" i="5" s="1"/>
  <c r="B1428" i="5" s="1"/>
  <c r="B1429" i="5" s="1"/>
  <c r="B1430" i="5" s="1"/>
  <c r="B1431" i="5" s="1"/>
  <c r="B1432" i="5" s="1"/>
  <c r="B1433" i="5" s="1"/>
  <c r="B1434" i="5" s="1"/>
  <c r="B1435" i="5" s="1"/>
  <c r="B1436" i="5" s="1"/>
  <c r="B1437" i="5" s="1"/>
  <c r="B1438" i="5" s="1"/>
  <c r="B1439" i="5" s="1"/>
  <c r="B1440" i="5" s="1"/>
  <c r="B1441" i="5" s="1"/>
  <c r="B1442" i="5" s="1"/>
  <c r="B1443" i="5" s="1"/>
  <c r="B1444" i="5" s="1"/>
  <c r="B1445" i="5" s="1"/>
  <c r="B1446" i="5" s="1"/>
  <c r="B1447" i="5" s="1"/>
  <c r="B1448" i="5" s="1"/>
  <c r="B1449" i="5" s="1"/>
  <c r="B1450" i="5" s="1"/>
  <c r="B1451" i="5" s="1"/>
  <c r="B1452" i="5" s="1"/>
  <c r="B1453" i="5" s="1"/>
  <c r="B1454" i="5" s="1"/>
  <c r="B1455" i="5" s="1"/>
  <c r="B1456" i="5" s="1"/>
  <c r="B1457" i="5" s="1"/>
  <c r="B1458" i="5" s="1"/>
  <c r="B1459" i="5" s="1"/>
  <c r="B1460" i="5" s="1"/>
  <c r="B1461" i="5" s="1"/>
  <c r="B1462" i="5" s="1"/>
  <c r="B1463" i="5" s="1"/>
  <c r="B1464" i="5" s="1"/>
  <c r="B1465" i="5" s="1"/>
  <c r="B1466" i="5" s="1"/>
  <c r="B1467" i="5" s="1"/>
  <c r="B1468" i="5" s="1"/>
  <c r="B1469" i="5" s="1"/>
  <c r="B1470" i="5" s="1"/>
  <c r="B1471" i="5" s="1"/>
  <c r="B1472" i="5" s="1"/>
  <c r="B1473" i="5" s="1"/>
  <c r="B1474" i="5" s="1"/>
  <c r="B1475" i="5" s="1"/>
  <c r="B1476" i="5" s="1"/>
  <c r="B1477" i="5" s="1"/>
  <c r="B1478" i="5" s="1"/>
  <c r="B1479" i="5" s="1"/>
  <c r="B1480" i="5" s="1"/>
  <c r="B1481" i="5" s="1"/>
  <c r="B1482" i="5" s="1"/>
  <c r="B1483" i="5" s="1"/>
  <c r="B1484" i="5" s="1"/>
  <c r="B1485" i="5" s="1"/>
  <c r="B1486" i="5" s="1"/>
  <c r="B1487" i="5" s="1"/>
  <c r="B1488" i="5" s="1"/>
  <c r="B1489" i="5" s="1"/>
  <c r="B1490" i="5" s="1"/>
  <c r="B1491" i="5" s="1"/>
  <c r="B1492" i="5" s="1"/>
  <c r="B1493" i="5" s="1"/>
  <c r="B1494" i="5" s="1"/>
  <c r="B1495" i="5" s="1"/>
  <c r="B1496" i="5" s="1"/>
  <c r="B1497" i="5" s="1"/>
  <c r="B1498" i="5" s="1"/>
  <c r="B1499" i="5" s="1"/>
  <c r="B1500" i="5" s="1"/>
  <c r="B1501" i="5" s="1"/>
  <c r="B1502" i="5" s="1"/>
  <c r="B1503" i="5" s="1"/>
  <c r="B1504" i="5" s="1"/>
  <c r="B1505" i="5" s="1"/>
  <c r="B1506" i="5" s="1"/>
  <c r="B1507" i="5" s="1"/>
  <c r="B1508" i="5" s="1"/>
  <c r="B1509" i="5" s="1"/>
  <c r="B1510" i="5" s="1"/>
  <c r="B1511" i="5" s="1"/>
  <c r="B1512" i="5" s="1"/>
  <c r="B1513" i="5" s="1"/>
  <c r="B1514" i="5" s="1"/>
  <c r="B1515" i="5" s="1"/>
  <c r="B1516" i="5" s="1"/>
  <c r="B1517" i="5" s="1"/>
  <c r="B1518" i="5" s="1"/>
  <c r="B1519" i="5" s="1"/>
  <c r="B1520" i="5" s="1"/>
  <c r="B1521" i="5" s="1"/>
  <c r="B1522" i="5" s="1"/>
  <c r="B1523" i="5" s="1"/>
  <c r="B1524" i="5" s="1"/>
  <c r="B1525" i="5" s="1"/>
  <c r="B1526" i="5" s="1"/>
  <c r="B1527" i="5" s="1"/>
  <c r="B1528" i="5" s="1"/>
  <c r="B1529" i="5" s="1"/>
  <c r="B1530" i="5" s="1"/>
  <c r="B1531" i="5" s="1"/>
  <c r="B1532" i="5" s="1"/>
  <c r="B1533" i="5" s="1"/>
  <c r="B1534" i="5" s="1"/>
  <c r="B1535" i="5" s="1"/>
  <c r="B1536" i="5" s="1"/>
  <c r="B1537" i="5" s="1"/>
  <c r="B1538" i="5" s="1"/>
  <c r="B1539" i="5" s="1"/>
  <c r="B1540" i="5" s="1"/>
  <c r="B1541" i="5" s="1"/>
  <c r="B1542" i="5" s="1"/>
  <c r="B1543" i="5" s="1"/>
  <c r="B1544" i="5" s="1"/>
  <c r="B1545" i="5" s="1"/>
  <c r="B1546" i="5" s="1"/>
  <c r="B1547" i="5" s="1"/>
  <c r="B1548" i="5" s="1"/>
  <c r="B1549" i="5" s="1"/>
  <c r="B1550" i="5" s="1"/>
  <c r="B1551" i="5" s="1"/>
  <c r="B1552" i="5" s="1"/>
  <c r="B1553" i="5" s="1"/>
  <c r="B1554" i="5" s="1"/>
  <c r="B1555" i="5" s="1"/>
  <c r="B1556" i="5" s="1"/>
  <c r="B1557" i="5" s="1"/>
  <c r="B1558" i="5" s="1"/>
  <c r="B1559" i="5" s="1"/>
  <c r="B1560" i="5" s="1"/>
  <c r="B1561" i="5" s="1"/>
  <c r="B1562" i="5" s="1"/>
  <c r="B1563" i="5" s="1"/>
  <c r="B1564" i="5" s="1"/>
  <c r="B1565" i="5" s="1"/>
  <c r="B1566" i="5" s="1"/>
  <c r="B1567" i="5" s="1"/>
  <c r="B1568" i="5" s="1"/>
  <c r="B1569" i="5" s="1"/>
  <c r="B1570" i="5" s="1"/>
  <c r="B1571" i="5" s="1"/>
  <c r="B1572" i="5" s="1"/>
  <c r="B1573" i="5" s="1"/>
  <c r="B1574" i="5" s="1"/>
  <c r="B1575" i="5" s="1"/>
  <c r="B1576" i="5" s="1"/>
  <c r="B1577" i="5" s="1"/>
  <c r="B1578" i="5" s="1"/>
  <c r="B1579" i="5" s="1"/>
  <c r="B1580" i="5" s="1"/>
  <c r="B1581" i="5" s="1"/>
  <c r="B1582" i="5" s="1"/>
  <c r="B1583" i="5" s="1"/>
  <c r="B1584" i="5" s="1"/>
  <c r="B1585" i="5" s="1"/>
  <c r="B1586" i="5" s="1"/>
  <c r="B1587" i="5" s="1"/>
  <c r="B1588" i="5" s="1"/>
  <c r="B1589" i="5" s="1"/>
  <c r="B1590" i="5" s="1"/>
  <c r="B1591" i="5" s="1"/>
  <c r="B1592" i="5" s="1"/>
  <c r="B1593" i="5" s="1"/>
  <c r="B1594" i="5" s="1"/>
  <c r="B1595" i="5" s="1"/>
  <c r="B1596" i="5" s="1"/>
  <c r="B1597" i="5" s="1"/>
  <c r="B1598" i="5" s="1"/>
  <c r="B1599" i="5" s="1"/>
  <c r="B1600" i="5" s="1"/>
  <c r="B1601" i="5" s="1"/>
  <c r="B1602" i="5" s="1"/>
  <c r="B1603" i="5" s="1"/>
  <c r="B1604" i="5" s="1"/>
  <c r="B1605" i="5" s="1"/>
  <c r="B1606" i="5" s="1"/>
  <c r="B1607" i="5" s="1"/>
  <c r="B1608" i="5" s="1"/>
  <c r="B1609" i="5" s="1"/>
  <c r="B1610" i="5" s="1"/>
  <c r="B1611" i="5" s="1"/>
  <c r="B1612" i="5" s="1"/>
  <c r="B1613" i="5" s="1"/>
  <c r="B1614" i="5" s="1"/>
  <c r="B1615" i="5" s="1"/>
  <c r="B1616" i="5" s="1"/>
  <c r="B1617" i="5" s="1"/>
  <c r="B1618" i="5" s="1"/>
  <c r="B1619" i="5" s="1"/>
  <c r="B1620" i="5" s="1"/>
  <c r="B1621" i="5" s="1"/>
  <c r="B1622" i="5" s="1"/>
  <c r="B1623" i="5" s="1"/>
  <c r="B1624" i="5" s="1"/>
  <c r="B1625" i="5" s="1"/>
  <c r="B1626" i="5" s="1"/>
  <c r="B1627" i="5" s="1"/>
  <c r="B1628" i="5" s="1"/>
  <c r="B1629" i="5" s="1"/>
  <c r="B1630" i="5" s="1"/>
  <c r="B1631" i="5" s="1"/>
  <c r="B1632" i="5" s="1"/>
  <c r="B1633" i="5" s="1"/>
  <c r="B1634" i="5" s="1"/>
  <c r="B1635" i="5" s="1"/>
  <c r="B1636" i="5" s="1"/>
  <c r="B1637" i="5" s="1"/>
  <c r="B1638" i="5" s="1"/>
  <c r="B1639" i="5" s="1"/>
  <c r="B1640" i="5" s="1"/>
  <c r="B1641" i="5" s="1"/>
  <c r="B1642" i="5" s="1"/>
  <c r="B1643" i="5" s="1"/>
  <c r="B1644" i="5" s="1"/>
  <c r="B1645" i="5" s="1"/>
  <c r="B1646" i="5" s="1"/>
  <c r="B1647" i="5" s="1"/>
  <c r="B1648" i="5" s="1"/>
  <c r="B1649" i="5" s="1"/>
  <c r="B1650" i="5" s="1"/>
  <c r="B1651" i="5" s="1"/>
  <c r="B1652" i="5" s="1"/>
  <c r="B1653" i="5" s="1"/>
  <c r="B1654" i="5" s="1"/>
  <c r="B1655" i="5" s="1"/>
  <c r="B1656" i="5" s="1"/>
  <c r="B1657" i="5" s="1"/>
  <c r="B1658" i="5" s="1"/>
  <c r="B1659" i="5" s="1"/>
  <c r="B1660" i="5" s="1"/>
  <c r="B1661" i="5" s="1"/>
  <c r="B1662" i="5" s="1"/>
  <c r="B1663" i="5" s="1"/>
  <c r="B1664" i="5" s="1"/>
  <c r="B1665" i="5" s="1"/>
  <c r="B1666" i="5" s="1"/>
  <c r="B1667" i="5" s="1"/>
  <c r="B1668" i="5" s="1"/>
  <c r="B1669" i="5" s="1"/>
  <c r="B1670" i="5" s="1"/>
  <c r="B1671" i="5" s="1"/>
  <c r="B1672" i="5" s="1"/>
  <c r="B1673" i="5" s="1"/>
  <c r="B1674" i="5" s="1"/>
  <c r="B1675" i="5" s="1"/>
  <c r="B1676" i="5" s="1"/>
  <c r="B1677" i="5" s="1"/>
  <c r="B1678" i="5" s="1"/>
  <c r="B1679" i="5" s="1"/>
  <c r="B1680" i="5" s="1"/>
  <c r="B1681" i="5" s="1"/>
  <c r="B1682" i="5" s="1"/>
  <c r="B1683" i="5" s="1"/>
  <c r="B1684" i="5" s="1"/>
  <c r="B1685" i="5" s="1"/>
  <c r="B1686" i="5" s="1"/>
  <c r="B1687" i="5" s="1"/>
  <c r="B1688" i="5" s="1"/>
  <c r="B1689" i="5" s="1"/>
  <c r="B1690" i="5" s="1"/>
  <c r="B1691" i="5" s="1"/>
  <c r="B1692" i="5" s="1"/>
  <c r="B1693" i="5" s="1"/>
  <c r="B1694" i="5" s="1"/>
  <c r="B1695" i="5" s="1"/>
  <c r="B1696" i="5" s="1"/>
  <c r="B1697" i="5" s="1"/>
  <c r="B1698" i="5" s="1"/>
  <c r="B1699" i="5" s="1"/>
  <c r="B1700" i="5" s="1"/>
  <c r="B1701" i="5" s="1"/>
  <c r="B1702" i="5" s="1"/>
  <c r="B1703" i="5" s="1"/>
  <c r="B1704" i="5" s="1"/>
  <c r="B1705" i="5" s="1"/>
  <c r="B1706" i="5" s="1"/>
  <c r="B1707" i="5" s="1"/>
  <c r="B1708" i="5" s="1"/>
  <c r="B1709" i="5" s="1"/>
  <c r="B1710" i="5" s="1"/>
  <c r="B1711" i="5" s="1"/>
  <c r="B1712" i="5" s="1"/>
  <c r="B1713" i="5" s="1"/>
  <c r="B1714" i="5" s="1"/>
  <c r="B1715" i="5" s="1"/>
  <c r="B1716" i="5" s="1"/>
  <c r="B1717" i="5" s="1"/>
  <c r="B1718" i="5" s="1"/>
  <c r="B1719" i="5" s="1"/>
  <c r="B1720" i="5" s="1"/>
  <c r="B1721" i="5" s="1"/>
  <c r="B1722" i="5" s="1"/>
  <c r="B1723" i="5" s="1"/>
  <c r="B1724" i="5" s="1"/>
  <c r="B1725" i="5" s="1"/>
  <c r="B1726" i="5" s="1"/>
  <c r="B1727" i="5" s="1"/>
  <c r="B1728" i="5" s="1"/>
  <c r="B1729" i="5" s="1"/>
  <c r="B1730" i="5" s="1"/>
  <c r="B1731" i="5" s="1"/>
  <c r="B1732" i="5" s="1"/>
  <c r="B1733" i="5" s="1"/>
  <c r="B1734" i="5" s="1"/>
  <c r="B1735" i="5" s="1"/>
  <c r="B1736" i="5" s="1"/>
  <c r="B1737" i="5" s="1"/>
  <c r="B1738" i="5" s="1"/>
  <c r="B1739" i="5" s="1"/>
  <c r="B1740" i="5" s="1"/>
  <c r="B1741" i="5" s="1"/>
  <c r="B1742" i="5" s="1"/>
  <c r="B1743" i="5" s="1"/>
  <c r="B1744" i="5" s="1"/>
  <c r="B1745" i="5" s="1"/>
  <c r="B1746" i="5" s="1"/>
  <c r="B1747" i="5" s="1"/>
  <c r="B1748" i="5" s="1"/>
  <c r="B1749" i="5" s="1"/>
  <c r="B1750" i="5" s="1"/>
  <c r="B1751" i="5" s="1"/>
  <c r="B1752" i="5" s="1"/>
  <c r="B1753" i="5" s="1"/>
  <c r="B1754" i="5" s="1"/>
  <c r="B1755" i="5" s="1"/>
  <c r="B1756" i="5" s="1"/>
  <c r="B1757" i="5" s="1"/>
  <c r="B1758" i="5" s="1"/>
  <c r="B1759" i="5" s="1"/>
  <c r="B1760" i="5" s="1"/>
  <c r="B1761" i="5" s="1"/>
  <c r="B1762" i="5" s="1"/>
  <c r="B1763" i="5" s="1"/>
  <c r="B1764" i="5" s="1"/>
  <c r="B1765" i="5" s="1"/>
  <c r="B1766" i="5" s="1"/>
  <c r="B1767" i="5" s="1"/>
  <c r="B1768" i="5" s="1"/>
  <c r="B1769" i="5" s="1"/>
  <c r="B1770" i="5" s="1"/>
  <c r="B1771" i="5" s="1"/>
  <c r="B1772" i="5" s="1"/>
  <c r="B1773" i="5" s="1"/>
  <c r="B1774" i="5" s="1"/>
  <c r="B1775" i="5" s="1"/>
  <c r="B1776" i="5" s="1"/>
  <c r="B1777" i="5" s="1"/>
  <c r="B1778" i="5" s="1"/>
  <c r="B1779" i="5" s="1"/>
  <c r="B1780" i="5" s="1"/>
  <c r="B1781" i="5" s="1"/>
  <c r="B1782" i="5" s="1"/>
  <c r="B1783" i="5" s="1"/>
  <c r="B1784" i="5" s="1"/>
  <c r="B1785" i="5" s="1"/>
  <c r="B1786" i="5" s="1"/>
  <c r="B1787" i="5" s="1"/>
  <c r="B1788" i="5" s="1"/>
  <c r="B1789" i="5" s="1"/>
  <c r="B1790" i="5" s="1"/>
  <c r="B1791" i="5" s="1"/>
  <c r="B1792" i="5" s="1"/>
  <c r="B1793" i="5" s="1"/>
  <c r="B1794" i="5" s="1"/>
  <c r="B1795" i="5" s="1"/>
  <c r="B1796" i="5" s="1"/>
  <c r="B1797" i="5" s="1"/>
  <c r="B1798" i="5" s="1"/>
  <c r="B1799" i="5" s="1"/>
  <c r="B1800" i="5" s="1"/>
  <c r="B1801" i="5" s="1"/>
  <c r="B1802" i="5" s="1"/>
  <c r="B1803" i="5" s="1"/>
  <c r="B1804" i="5" s="1"/>
  <c r="B1805" i="5" s="1"/>
  <c r="B1806" i="5" s="1"/>
  <c r="B1807" i="5" s="1"/>
  <c r="B1808" i="5" s="1"/>
  <c r="B1809" i="5" s="1"/>
  <c r="B1810" i="5" s="1"/>
  <c r="B1811" i="5" s="1"/>
  <c r="B1812" i="5" s="1"/>
  <c r="B1813" i="5" s="1"/>
  <c r="B1814" i="5" s="1"/>
  <c r="B1815" i="5" s="1"/>
  <c r="B1816" i="5" s="1"/>
  <c r="B1817" i="5" s="1"/>
  <c r="B1818" i="5" s="1"/>
  <c r="B1819" i="5" s="1"/>
  <c r="B1820" i="5" s="1"/>
  <c r="B1821" i="5" s="1"/>
  <c r="B1822" i="5" s="1"/>
  <c r="B1823" i="5" s="1"/>
  <c r="B1824" i="5" s="1"/>
  <c r="B1825" i="5" s="1"/>
  <c r="B1826" i="5" s="1"/>
  <c r="B1827" i="5" s="1"/>
  <c r="B1828" i="5" s="1"/>
  <c r="B1829" i="5" s="1"/>
  <c r="B1830" i="5" s="1"/>
  <c r="B1831" i="5" s="1"/>
  <c r="B1832" i="5" s="1"/>
  <c r="B1833" i="5" s="1"/>
  <c r="B1834" i="5" s="1"/>
  <c r="B1835" i="5" s="1"/>
  <c r="B1836" i="5" s="1"/>
  <c r="B1837" i="5" s="1"/>
  <c r="B1838" i="5" s="1"/>
  <c r="B1839" i="5" s="1"/>
  <c r="B1840" i="5" s="1"/>
  <c r="B1841" i="5" s="1"/>
  <c r="B1842" i="5" s="1"/>
  <c r="B1843" i="5" s="1"/>
  <c r="B1844" i="5" s="1"/>
  <c r="B1845" i="5" s="1"/>
  <c r="B1846" i="5" s="1"/>
  <c r="B1847" i="5" s="1"/>
  <c r="B1848" i="5" s="1"/>
  <c r="B1849" i="5" s="1"/>
  <c r="B1850" i="5" s="1"/>
  <c r="B1851" i="5" s="1"/>
  <c r="B1852" i="5" s="1"/>
  <c r="B1853" i="5" s="1"/>
  <c r="B1854" i="5" s="1"/>
  <c r="B1855" i="5" s="1"/>
  <c r="B1856" i="5" s="1"/>
  <c r="B1857" i="5" s="1"/>
  <c r="B1858" i="5" s="1"/>
  <c r="B1859" i="5" s="1"/>
  <c r="B1860" i="5" s="1"/>
  <c r="B1861" i="5" s="1"/>
  <c r="B1862" i="5" s="1"/>
  <c r="B1863" i="5" s="1"/>
  <c r="B1864" i="5" s="1"/>
  <c r="B1865" i="5" s="1"/>
  <c r="B1866" i="5" s="1"/>
  <c r="B1867" i="5" s="1"/>
  <c r="B1868" i="5" s="1"/>
  <c r="B1869" i="5" s="1"/>
  <c r="B1870" i="5" s="1"/>
  <c r="B1871" i="5" s="1"/>
  <c r="B1872" i="5" s="1"/>
  <c r="B1873" i="5" s="1"/>
  <c r="B1874" i="5" s="1"/>
  <c r="B1875" i="5" s="1"/>
  <c r="B1876" i="5" s="1"/>
  <c r="B1877" i="5" s="1"/>
  <c r="B1878" i="5" s="1"/>
  <c r="B1879" i="5" s="1"/>
  <c r="B1880" i="5" s="1"/>
  <c r="B1881" i="5" s="1"/>
  <c r="B1882" i="5" s="1"/>
  <c r="B1883" i="5" s="1"/>
  <c r="B1884" i="5" s="1"/>
  <c r="B1885" i="5" s="1"/>
  <c r="B1886" i="5" s="1"/>
  <c r="B1887" i="5" s="1"/>
  <c r="B1888" i="5" s="1"/>
  <c r="B1889" i="5" s="1"/>
  <c r="B1890" i="5" s="1"/>
  <c r="B1891" i="5" s="1"/>
  <c r="B1892" i="5" s="1"/>
  <c r="B1893" i="5" s="1"/>
  <c r="B1894" i="5" s="1"/>
  <c r="B1895" i="5" s="1"/>
  <c r="B1896" i="5" s="1"/>
  <c r="B1897" i="5" s="1"/>
  <c r="B1898" i="5" s="1"/>
  <c r="B1899" i="5" s="1"/>
  <c r="B1900" i="5" s="1"/>
  <c r="B1901" i="5" s="1"/>
  <c r="B1902" i="5" s="1"/>
  <c r="B1903" i="5" s="1"/>
  <c r="B1904" i="5" s="1"/>
  <c r="B1905" i="5" s="1"/>
  <c r="B1906" i="5" s="1"/>
  <c r="B1907" i="5" s="1"/>
  <c r="B1908" i="5" s="1"/>
  <c r="B1909" i="5" s="1"/>
  <c r="B1910" i="5" s="1"/>
  <c r="B1911" i="5" s="1"/>
  <c r="B1912" i="5" s="1"/>
  <c r="B1913" i="5" s="1"/>
  <c r="B1914" i="5" s="1"/>
  <c r="B1915" i="5" s="1"/>
  <c r="B1916" i="5" s="1"/>
  <c r="B1917" i="5" s="1"/>
  <c r="B1918" i="5" s="1"/>
  <c r="B1919" i="5" s="1"/>
  <c r="B1920" i="5" s="1"/>
  <c r="B1921" i="5" s="1"/>
  <c r="B1922" i="5" s="1"/>
  <c r="B1923" i="5" s="1"/>
  <c r="B1924" i="5" s="1"/>
  <c r="B1925" i="5" s="1"/>
  <c r="B1926" i="5" s="1"/>
  <c r="B1927" i="5" s="1"/>
  <c r="B1928" i="5" s="1"/>
  <c r="B1929" i="5" s="1"/>
  <c r="B1930" i="5" s="1"/>
  <c r="B1931" i="5" s="1"/>
  <c r="B1932" i="5" s="1"/>
  <c r="B1933" i="5" s="1"/>
  <c r="B1934" i="5" s="1"/>
  <c r="B1935" i="5" s="1"/>
  <c r="B1936" i="5" s="1"/>
  <c r="B1937" i="5" s="1"/>
  <c r="B1938" i="5" s="1"/>
  <c r="B1939" i="5" s="1"/>
  <c r="B1940" i="5" s="1"/>
  <c r="B1941" i="5" s="1"/>
  <c r="B1942" i="5" s="1"/>
  <c r="B1943" i="5" s="1"/>
  <c r="B1944" i="5" s="1"/>
  <c r="B1945" i="5" s="1"/>
  <c r="B1946" i="5" s="1"/>
  <c r="B1947" i="5" s="1"/>
  <c r="B1948" i="5" s="1"/>
  <c r="B1949" i="5" s="1"/>
  <c r="B1950" i="5" s="1"/>
  <c r="B1951" i="5" s="1"/>
  <c r="B1952" i="5" s="1"/>
  <c r="B1953" i="5" s="1"/>
  <c r="B1954" i="5" s="1"/>
  <c r="B1955" i="5" s="1"/>
  <c r="B1956" i="5" s="1"/>
  <c r="B1957" i="5" s="1"/>
  <c r="B1958" i="5" s="1"/>
  <c r="B1959" i="5" s="1"/>
  <c r="B1960" i="5" s="1"/>
  <c r="B1961" i="5" s="1"/>
  <c r="B1962" i="5" s="1"/>
  <c r="B1963" i="5" s="1"/>
  <c r="B1964" i="5" s="1"/>
  <c r="B1965" i="5" s="1"/>
  <c r="B1966" i="5" s="1"/>
  <c r="B1967" i="5" s="1"/>
  <c r="B1968" i="5" s="1"/>
  <c r="B1969" i="5" s="1"/>
  <c r="B1970" i="5" s="1"/>
  <c r="B1971" i="5" s="1"/>
  <c r="B1972" i="5" s="1"/>
  <c r="B1973" i="5" s="1"/>
  <c r="B1974" i="5" s="1"/>
  <c r="B1975" i="5" s="1"/>
  <c r="B1976" i="5" s="1"/>
  <c r="B1977" i="5" s="1"/>
  <c r="B1978" i="5" s="1"/>
  <c r="B1979" i="5" s="1"/>
  <c r="B1980" i="5" s="1"/>
  <c r="B1981" i="5" s="1"/>
  <c r="B1982" i="5" s="1"/>
  <c r="B1983" i="5" s="1"/>
  <c r="B1984" i="5" s="1"/>
  <c r="B1985" i="5" s="1"/>
  <c r="B1986" i="5" s="1"/>
  <c r="B1987" i="5" s="1"/>
  <c r="B1988" i="5" s="1"/>
  <c r="B1989" i="5" s="1"/>
  <c r="B1990" i="5" s="1"/>
  <c r="B1991" i="5" s="1"/>
  <c r="B1992" i="5" s="1"/>
  <c r="B1993" i="5" s="1"/>
  <c r="B1994" i="5" s="1"/>
  <c r="B1995" i="5" s="1"/>
  <c r="B1996" i="5" s="1"/>
  <c r="B1997" i="5" s="1"/>
  <c r="B1998" i="5" s="1"/>
  <c r="B1999" i="5" s="1"/>
  <c r="B2000" i="5" s="1"/>
  <c r="B2001" i="5" s="1"/>
  <c r="B2002" i="5" s="1"/>
  <c r="B2003" i="5" s="1"/>
  <c r="B2004" i="5" s="1"/>
  <c r="B2005" i="5" s="1"/>
  <c r="B2006" i="5" s="1"/>
  <c r="B2007" i="5" s="1"/>
  <c r="B2008" i="5" s="1"/>
  <c r="B2009" i="5" s="1"/>
  <c r="B2010" i="5" s="1"/>
  <c r="B2011" i="5" s="1"/>
  <c r="B2012" i="5" s="1"/>
  <c r="B2013" i="5" s="1"/>
  <c r="B2014" i="5" s="1"/>
  <c r="B2015" i="5" s="1"/>
  <c r="B2016" i="5" s="1"/>
  <c r="B2017" i="5" s="1"/>
  <c r="B2018" i="5" s="1"/>
  <c r="B2019" i="5" s="1"/>
  <c r="B2020" i="5" s="1"/>
  <c r="B2021" i="5" s="1"/>
  <c r="B2022" i="5" s="1"/>
  <c r="B2023" i="5" s="1"/>
  <c r="B2024" i="5" s="1"/>
  <c r="B2025" i="5" s="1"/>
  <c r="B2026" i="5" s="1"/>
  <c r="B2027" i="5" s="1"/>
  <c r="B2028" i="5" s="1"/>
  <c r="B2029" i="5" s="1"/>
  <c r="B2030" i="5" s="1"/>
  <c r="B2031" i="5" s="1"/>
  <c r="B2032" i="5" s="1"/>
  <c r="B2033" i="5" s="1"/>
  <c r="B2034" i="5" s="1"/>
  <c r="B2035" i="5" s="1"/>
  <c r="B2036" i="5" s="1"/>
  <c r="B2037" i="5" s="1"/>
  <c r="B2038" i="5" s="1"/>
  <c r="B2039" i="5" s="1"/>
  <c r="B2040" i="5" s="1"/>
  <c r="B2041" i="5" s="1"/>
  <c r="B2042" i="5" s="1"/>
  <c r="B2043" i="5" s="1"/>
  <c r="B2044" i="5" s="1"/>
  <c r="B2045" i="5" s="1"/>
  <c r="B2046" i="5" s="1"/>
  <c r="B2047" i="5" s="1"/>
  <c r="B2048" i="5" s="1"/>
  <c r="B2049" i="5" s="1"/>
  <c r="B2050" i="5" s="1"/>
  <c r="B2051" i="5" s="1"/>
  <c r="B2052" i="5" s="1"/>
  <c r="B2053" i="5" s="1"/>
  <c r="B2054" i="5" s="1"/>
  <c r="B2055" i="5" s="1"/>
  <c r="B2056" i="5" s="1"/>
  <c r="B2057" i="5" s="1"/>
  <c r="B2058" i="5" s="1"/>
  <c r="B2059" i="5" s="1"/>
  <c r="B2060" i="5" s="1"/>
  <c r="B2061" i="5" s="1"/>
  <c r="B2062" i="5" s="1"/>
  <c r="B2063" i="5" s="1"/>
  <c r="B2064" i="5" s="1"/>
  <c r="B2065" i="5" s="1"/>
  <c r="B2066" i="5" s="1"/>
  <c r="B2067" i="5" s="1"/>
  <c r="B2068" i="5" s="1"/>
  <c r="B2069" i="5" s="1"/>
  <c r="B2070" i="5" s="1"/>
  <c r="B2071" i="5" s="1"/>
  <c r="B2072" i="5" s="1"/>
  <c r="B2073" i="5" s="1"/>
  <c r="B2074" i="5" s="1"/>
  <c r="B2075" i="5" s="1"/>
  <c r="B2076" i="5" s="1"/>
  <c r="B2077" i="5" s="1"/>
  <c r="B2078" i="5" s="1"/>
  <c r="B2079" i="5" s="1"/>
  <c r="B2080" i="5" s="1"/>
  <c r="B2081" i="5" s="1"/>
  <c r="B2082" i="5" s="1"/>
  <c r="B2083" i="5" s="1"/>
  <c r="B2084" i="5" s="1"/>
  <c r="B2085" i="5" s="1"/>
  <c r="B2086" i="5" s="1"/>
  <c r="B2087" i="5" s="1"/>
  <c r="B2088" i="5" s="1"/>
  <c r="B2089" i="5" s="1"/>
  <c r="B2090" i="5" s="1"/>
  <c r="B2091" i="5" s="1"/>
  <c r="B2092" i="5" s="1"/>
  <c r="B2093" i="5" s="1"/>
  <c r="B2094" i="5" s="1"/>
  <c r="B2095" i="5" s="1"/>
  <c r="B2096" i="5" s="1"/>
  <c r="B2097" i="5" s="1"/>
  <c r="B2098" i="5" s="1"/>
  <c r="B2099" i="5" s="1"/>
  <c r="B2100" i="5" s="1"/>
  <c r="B2101" i="5" s="1"/>
  <c r="B2102" i="5" s="1"/>
  <c r="B2103" i="5" s="1"/>
  <c r="B2104" i="5" s="1"/>
  <c r="B2105" i="5" s="1"/>
  <c r="B2106" i="5" s="1"/>
  <c r="B2107" i="5" s="1"/>
  <c r="B2108" i="5" s="1"/>
  <c r="B2109" i="5" s="1"/>
  <c r="B2110" i="5" s="1"/>
  <c r="B2111" i="5" s="1"/>
  <c r="B2112" i="5" s="1"/>
  <c r="B2113" i="5" s="1"/>
  <c r="B2114" i="5" s="1"/>
  <c r="B2115" i="5" s="1"/>
  <c r="B2116" i="5" s="1"/>
  <c r="B2117" i="5" s="1"/>
  <c r="B2118" i="5" s="1"/>
  <c r="B2119" i="5" s="1"/>
  <c r="B2120" i="5" s="1"/>
  <c r="B2121" i="5" s="1"/>
  <c r="B2122" i="5" s="1"/>
  <c r="B2123" i="5" s="1"/>
  <c r="B2124" i="5" s="1"/>
  <c r="B2125" i="5" s="1"/>
  <c r="B2126" i="5" s="1"/>
  <c r="B2127" i="5" s="1"/>
  <c r="B2128" i="5" s="1"/>
  <c r="B2129" i="5" s="1"/>
  <c r="B2130" i="5" s="1"/>
  <c r="B2131" i="5" s="1"/>
  <c r="B2132" i="5" s="1"/>
  <c r="B2133" i="5" s="1"/>
  <c r="B2134" i="5" s="1"/>
  <c r="B2135" i="5" s="1"/>
  <c r="B2136" i="5" s="1"/>
  <c r="B2137" i="5" s="1"/>
  <c r="B2138" i="5" s="1"/>
  <c r="B2139" i="5" s="1"/>
  <c r="B2140" i="5" s="1"/>
  <c r="B2141" i="5" s="1"/>
  <c r="B2142" i="5" s="1"/>
  <c r="B2143" i="5" s="1"/>
  <c r="B2144" i="5" s="1"/>
  <c r="B2145" i="5" s="1"/>
  <c r="B2146" i="5" s="1"/>
  <c r="B2147" i="5" s="1"/>
  <c r="B2148" i="5" s="1"/>
  <c r="B2149" i="5" s="1"/>
  <c r="B2150" i="5" s="1"/>
  <c r="B2151" i="5" s="1"/>
  <c r="B2152" i="5" s="1"/>
  <c r="B2153" i="5" s="1"/>
  <c r="B2154" i="5" s="1"/>
  <c r="B2155" i="5" s="1"/>
  <c r="B2156" i="5" s="1"/>
  <c r="B2157" i="5" s="1"/>
  <c r="B2158" i="5" s="1"/>
  <c r="B2159" i="5" s="1"/>
  <c r="B2160" i="5" s="1"/>
  <c r="B2161" i="5" s="1"/>
  <c r="B2162" i="5" s="1"/>
  <c r="B2163" i="5" s="1"/>
  <c r="B2164" i="5" s="1"/>
  <c r="B2165" i="5" s="1"/>
  <c r="B2166" i="5" s="1"/>
  <c r="B2167" i="5" s="1"/>
  <c r="B2168" i="5" s="1"/>
  <c r="B2169" i="5" s="1"/>
  <c r="B2170" i="5" s="1"/>
  <c r="B2171" i="5" s="1"/>
  <c r="B2172" i="5" s="1"/>
  <c r="B2173" i="5" s="1"/>
  <c r="B2174" i="5" s="1"/>
  <c r="B2175" i="5" s="1"/>
  <c r="B2176" i="5" s="1"/>
  <c r="B2177" i="5" s="1"/>
  <c r="B2178" i="5" s="1"/>
  <c r="B2179" i="5" s="1"/>
  <c r="B2180" i="5" s="1"/>
  <c r="B2181" i="5" s="1"/>
  <c r="B2182" i="5" s="1"/>
  <c r="B2183" i="5" s="1"/>
  <c r="B2184" i="5" s="1"/>
  <c r="B2185" i="5" s="1"/>
  <c r="B2186" i="5" s="1"/>
  <c r="B2187" i="5" s="1"/>
  <c r="B2188" i="5" s="1"/>
  <c r="B2189" i="5" s="1"/>
  <c r="B2190" i="5" s="1"/>
  <c r="B2191" i="5" s="1"/>
  <c r="B2192" i="5" s="1"/>
  <c r="B2193" i="5" s="1"/>
  <c r="B2194" i="5" s="1"/>
  <c r="B2195" i="5" s="1"/>
  <c r="B2196" i="5" s="1"/>
  <c r="B2197" i="5" s="1"/>
  <c r="B2198" i="5" s="1"/>
  <c r="B2199" i="5" s="1"/>
  <c r="B2200" i="5" s="1"/>
  <c r="B2201" i="5" s="1"/>
  <c r="B2202" i="5" s="1"/>
  <c r="B2203" i="5" s="1"/>
  <c r="B2204" i="5" s="1"/>
  <c r="B2205" i="5" s="1"/>
  <c r="B2206" i="5" s="1"/>
  <c r="B2207" i="5" s="1"/>
  <c r="B2208" i="5" s="1"/>
  <c r="B2209" i="5" s="1"/>
  <c r="B2210" i="5" s="1"/>
  <c r="B2211" i="5" s="1"/>
  <c r="B2212" i="5" s="1"/>
  <c r="B2213" i="5" s="1"/>
  <c r="B2214" i="5" s="1"/>
  <c r="B2215" i="5" s="1"/>
  <c r="B2216" i="5" s="1"/>
  <c r="B2217" i="5" s="1"/>
  <c r="B2218" i="5" s="1"/>
  <c r="B2219" i="5" s="1"/>
  <c r="B2220" i="5" s="1"/>
  <c r="B2221" i="5" s="1"/>
  <c r="B2222" i="5" s="1"/>
  <c r="B2223" i="5" s="1"/>
  <c r="B2224" i="5" s="1"/>
  <c r="B2225" i="5" s="1"/>
  <c r="B2226" i="5" s="1"/>
  <c r="B2227" i="5" s="1"/>
  <c r="B2228" i="5" s="1"/>
  <c r="B2229" i="5" s="1"/>
  <c r="B2230" i="5" s="1"/>
  <c r="B2231" i="5" s="1"/>
  <c r="B2232" i="5" s="1"/>
  <c r="B2233" i="5" s="1"/>
  <c r="B2234" i="5" s="1"/>
  <c r="B2235" i="5" s="1"/>
  <c r="B2236" i="5" s="1"/>
  <c r="B2237" i="5" s="1"/>
  <c r="B2238" i="5" s="1"/>
  <c r="B2239" i="5" s="1"/>
  <c r="B2240" i="5" s="1"/>
  <c r="B2241" i="5" s="1"/>
  <c r="B2242" i="5" s="1"/>
  <c r="B2243" i="5" s="1"/>
  <c r="B2244" i="5" s="1"/>
  <c r="B2245" i="5" s="1"/>
  <c r="B2246" i="5" s="1"/>
  <c r="B2247" i="5" s="1"/>
  <c r="B2248" i="5" s="1"/>
  <c r="B2249" i="5" s="1"/>
  <c r="B2250" i="5" s="1"/>
  <c r="B2251" i="5" s="1"/>
  <c r="B2252" i="5" s="1"/>
  <c r="B2253" i="5" s="1"/>
  <c r="B2254" i="5" s="1"/>
  <c r="B2255" i="5" s="1"/>
  <c r="B2256" i="5" s="1"/>
  <c r="B2257" i="5" s="1"/>
  <c r="B2258" i="5" s="1"/>
  <c r="B2259" i="5" s="1"/>
  <c r="B2260" i="5" s="1"/>
  <c r="B2261" i="5" s="1"/>
  <c r="B2262" i="5" s="1"/>
  <c r="B2263" i="5" s="1"/>
  <c r="B2264" i="5" s="1"/>
  <c r="B2265" i="5" s="1"/>
  <c r="B2266" i="5" s="1"/>
  <c r="B2267" i="5" s="1"/>
  <c r="B2268" i="5" s="1"/>
  <c r="B2269" i="5" s="1"/>
  <c r="B2270" i="5" s="1"/>
  <c r="B2271" i="5" s="1"/>
  <c r="B2272" i="5" s="1"/>
  <c r="B2273" i="5" s="1"/>
  <c r="B2274" i="5" s="1"/>
  <c r="B2275" i="5" s="1"/>
  <c r="B2276" i="5" s="1"/>
  <c r="B2277" i="5" s="1"/>
  <c r="B2278" i="5" s="1"/>
  <c r="B2279" i="5" s="1"/>
  <c r="B2280" i="5" s="1"/>
  <c r="B2281" i="5" s="1"/>
  <c r="B2282" i="5" s="1"/>
  <c r="B2283" i="5" s="1"/>
  <c r="B2284" i="5" s="1"/>
  <c r="B2285" i="5" s="1"/>
  <c r="B2286" i="5" s="1"/>
  <c r="B2287" i="5" s="1"/>
  <c r="B2288" i="5" s="1"/>
  <c r="B2289" i="5" s="1"/>
  <c r="B2290" i="5" s="1"/>
  <c r="B2291" i="5" s="1"/>
  <c r="B2292" i="5" s="1"/>
  <c r="B2293" i="5" s="1"/>
  <c r="B2294" i="5" s="1"/>
  <c r="B2295" i="5" s="1"/>
  <c r="B2296" i="5" s="1"/>
  <c r="B2297" i="5" s="1"/>
  <c r="B2298" i="5" s="1"/>
  <c r="B2299" i="5" s="1"/>
  <c r="B2300" i="5" s="1"/>
  <c r="B2301" i="5" s="1"/>
  <c r="B2302" i="5" s="1"/>
  <c r="B2303" i="5" s="1"/>
  <c r="B2304" i="5" s="1"/>
  <c r="B2305" i="5" s="1"/>
  <c r="B2306" i="5" s="1"/>
  <c r="B2307" i="5" s="1"/>
  <c r="B2308" i="5" s="1"/>
  <c r="B2309" i="5" s="1"/>
  <c r="B2310" i="5" s="1"/>
  <c r="B2311" i="5" s="1"/>
  <c r="B2312" i="5" s="1"/>
  <c r="B2313" i="5" s="1"/>
  <c r="B2314" i="5" s="1"/>
  <c r="B2315" i="5" s="1"/>
  <c r="B2316" i="5" s="1"/>
  <c r="B2317" i="5" s="1"/>
  <c r="B2318" i="5" s="1"/>
  <c r="B2319" i="5" s="1"/>
  <c r="B2320" i="5" s="1"/>
  <c r="B2321" i="5" s="1"/>
  <c r="B2322" i="5" s="1"/>
  <c r="B2323" i="5" s="1"/>
  <c r="B2324" i="5" s="1"/>
  <c r="B2325" i="5" s="1"/>
  <c r="B2326" i="5" s="1"/>
  <c r="B2327" i="5" s="1"/>
  <c r="B2328" i="5" s="1"/>
  <c r="B2329" i="5" s="1"/>
  <c r="B2330" i="5" s="1"/>
  <c r="B2331" i="5" s="1"/>
  <c r="B2332" i="5" s="1"/>
  <c r="B2333" i="5" s="1"/>
  <c r="B2334" i="5" s="1"/>
  <c r="B2335" i="5" s="1"/>
  <c r="B2336" i="5" s="1"/>
  <c r="B2337" i="5" s="1"/>
  <c r="B2338" i="5" s="1"/>
  <c r="B2339" i="5" s="1"/>
  <c r="B2340" i="5" s="1"/>
  <c r="B2341" i="5" s="1"/>
  <c r="B2342" i="5" s="1"/>
  <c r="B2343" i="5" s="1"/>
  <c r="B2344" i="5" s="1"/>
  <c r="B2345" i="5" s="1"/>
  <c r="B2346" i="5" s="1"/>
  <c r="B2347" i="5" s="1"/>
  <c r="B2348" i="5" s="1"/>
  <c r="B2349" i="5" s="1"/>
  <c r="B2350" i="5" s="1"/>
  <c r="B2351" i="5" s="1"/>
  <c r="B2352" i="5" s="1"/>
  <c r="B2353" i="5" s="1"/>
  <c r="B2354" i="5" s="1"/>
  <c r="B2355" i="5" s="1"/>
  <c r="B2356" i="5" s="1"/>
  <c r="B2357" i="5" s="1"/>
  <c r="B2358" i="5" s="1"/>
  <c r="B2359" i="5" s="1"/>
  <c r="B2360" i="5" s="1"/>
  <c r="B2361" i="5" s="1"/>
  <c r="B2362" i="5" s="1"/>
  <c r="B2363" i="5" s="1"/>
  <c r="B2364" i="5" s="1"/>
  <c r="B2365" i="5" s="1"/>
  <c r="B2366" i="5" s="1"/>
  <c r="B2367" i="5" s="1"/>
  <c r="B2368" i="5" s="1"/>
  <c r="B2369" i="5" s="1"/>
  <c r="B2370" i="5" s="1"/>
  <c r="B2371" i="5" s="1"/>
  <c r="B2372" i="5" s="1"/>
  <c r="B2373" i="5" s="1"/>
  <c r="B2374" i="5" s="1"/>
  <c r="B2375" i="5" s="1"/>
  <c r="B2376" i="5" s="1"/>
  <c r="B2377" i="5" s="1"/>
  <c r="B2378" i="5" s="1"/>
  <c r="B2379" i="5" s="1"/>
  <c r="B2380" i="5" s="1"/>
  <c r="B2381" i="5" s="1"/>
  <c r="B2382" i="5" s="1"/>
  <c r="B2383" i="5" s="1"/>
  <c r="B2384" i="5" s="1"/>
  <c r="B2385" i="5" s="1"/>
  <c r="B2386" i="5" s="1"/>
  <c r="B2387" i="5" s="1"/>
  <c r="B2388" i="5" s="1"/>
  <c r="B2389" i="5" s="1"/>
  <c r="B2390" i="5" s="1"/>
  <c r="B2391" i="5" s="1"/>
  <c r="B2392" i="5" s="1"/>
  <c r="B2393" i="5" s="1"/>
  <c r="B2394" i="5" s="1"/>
  <c r="B2395" i="5" s="1"/>
  <c r="B2396" i="5" s="1"/>
  <c r="B2397" i="5" s="1"/>
  <c r="B2398" i="5" s="1"/>
  <c r="B2399" i="5" s="1"/>
  <c r="B2400" i="5" s="1"/>
  <c r="B2401" i="5" s="1"/>
  <c r="B2402" i="5" s="1"/>
  <c r="B2403" i="5" s="1"/>
  <c r="B2404" i="5" s="1"/>
  <c r="B2405" i="5" s="1"/>
  <c r="B2406" i="5" s="1"/>
  <c r="B2407" i="5" s="1"/>
  <c r="B2408" i="5" s="1"/>
  <c r="B2409" i="5" s="1"/>
  <c r="B2410" i="5" s="1"/>
  <c r="B2411" i="5" s="1"/>
  <c r="B2412" i="5" s="1"/>
  <c r="B2413" i="5" s="1"/>
  <c r="B2414" i="5" s="1"/>
  <c r="B2415" i="5" s="1"/>
  <c r="B2416" i="5" s="1"/>
  <c r="B2417" i="5" s="1"/>
  <c r="B2418" i="5" s="1"/>
  <c r="B2419" i="5" s="1"/>
  <c r="B2420" i="5" s="1"/>
  <c r="B2421" i="5" s="1"/>
  <c r="B2422" i="5" s="1"/>
  <c r="B2423" i="5" s="1"/>
  <c r="B2424" i="5" s="1"/>
  <c r="B2425" i="5" s="1"/>
  <c r="B2426" i="5" s="1"/>
  <c r="B2427" i="5" s="1"/>
  <c r="B2428" i="5" s="1"/>
  <c r="B2429" i="5" s="1"/>
  <c r="B2430" i="5" s="1"/>
  <c r="B2431" i="5" s="1"/>
  <c r="B2432" i="5" s="1"/>
  <c r="B2433" i="5" s="1"/>
  <c r="B2434" i="5" s="1"/>
  <c r="B2435" i="5" s="1"/>
  <c r="B2436" i="5" s="1"/>
  <c r="B2437" i="5" s="1"/>
  <c r="B2438" i="5" s="1"/>
  <c r="B2439" i="5" s="1"/>
  <c r="B2440" i="5" s="1"/>
  <c r="B2441" i="5" s="1"/>
  <c r="B2442" i="5" s="1"/>
  <c r="B2443" i="5" s="1"/>
  <c r="B2444" i="5" s="1"/>
  <c r="B2445" i="5" s="1"/>
  <c r="B2446" i="5" s="1"/>
  <c r="B2447" i="5" s="1"/>
  <c r="B2448" i="5" s="1"/>
  <c r="B2449" i="5" s="1"/>
  <c r="B2450" i="5" s="1"/>
  <c r="B2451" i="5" s="1"/>
  <c r="B2452" i="5" s="1"/>
  <c r="B2453" i="5" s="1"/>
  <c r="B2454" i="5" s="1"/>
  <c r="B2455" i="5" s="1"/>
  <c r="B2456" i="5" s="1"/>
  <c r="B2457" i="5" s="1"/>
  <c r="B2458" i="5" s="1"/>
  <c r="B2459" i="5" s="1"/>
  <c r="B2460" i="5" s="1"/>
  <c r="B2461" i="5" s="1"/>
  <c r="B2462" i="5" s="1"/>
  <c r="B2463" i="5" s="1"/>
  <c r="B2464" i="5" s="1"/>
  <c r="B2465" i="5" s="1"/>
  <c r="B2466" i="5" s="1"/>
  <c r="B2467" i="5" s="1"/>
  <c r="B2468" i="5" s="1"/>
  <c r="B2469" i="5" s="1"/>
  <c r="B2470" i="5" s="1"/>
  <c r="B2471" i="5" s="1"/>
  <c r="B2472" i="5" s="1"/>
  <c r="B2473" i="5" s="1"/>
  <c r="B2474" i="5" s="1"/>
  <c r="B2475" i="5" s="1"/>
  <c r="B2476" i="5" s="1"/>
  <c r="B2477" i="5" s="1"/>
  <c r="B2478" i="5" s="1"/>
  <c r="B2479" i="5" s="1"/>
  <c r="B2480" i="5" s="1"/>
  <c r="B2481" i="5" s="1"/>
  <c r="B2482" i="5" s="1"/>
  <c r="B2483" i="5" s="1"/>
  <c r="B2484" i="5" s="1"/>
  <c r="B2485" i="5" s="1"/>
  <c r="B2486" i="5" s="1"/>
  <c r="B2487" i="5" s="1"/>
  <c r="B2488" i="5" s="1"/>
  <c r="B2489" i="5" s="1"/>
  <c r="B2490" i="5" s="1"/>
  <c r="B2491" i="5" s="1"/>
  <c r="B2492" i="5" s="1"/>
  <c r="B2493" i="5" s="1"/>
  <c r="B2494" i="5" s="1"/>
  <c r="B2495" i="5" s="1"/>
  <c r="B2496" i="5" s="1"/>
  <c r="B2497" i="5" s="1"/>
  <c r="B2498" i="5" s="1"/>
  <c r="B2499" i="5" s="1"/>
  <c r="B2500" i="5" s="1"/>
  <c r="B2501" i="5" s="1"/>
  <c r="B2502" i="5" s="1"/>
  <c r="B2503" i="5" s="1"/>
  <c r="B2504" i="5" s="1"/>
  <c r="B2505" i="5" s="1"/>
  <c r="B2506" i="5" s="1"/>
  <c r="B2507" i="5" s="1"/>
  <c r="B2508" i="5" s="1"/>
  <c r="B2509" i="5" s="1"/>
  <c r="B2510" i="5" s="1"/>
  <c r="B2511" i="5" s="1"/>
  <c r="B2512" i="5" s="1"/>
  <c r="B2513" i="5" s="1"/>
  <c r="B2514" i="5" s="1"/>
  <c r="B2515" i="5" s="1"/>
  <c r="B2516" i="5" s="1"/>
  <c r="B2517" i="5" s="1"/>
  <c r="B2518" i="5" s="1"/>
  <c r="B2519" i="5" s="1"/>
  <c r="B2520" i="5" s="1"/>
  <c r="B2521" i="5" s="1"/>
  <c r="B2522" i="5" s="1"/>
  <c r="B2523" i="5" s="1"/>
  <c r="B2524" i="5" s="1"/>
  <c r="B2525" i="5" s="1"/>
  <c r="B2526" i="5" s="1"/>
  <c r="B2527" i="5" s="1"/>
  <c r="B2528" i="5" s="1"/>
  <c r="B2529" i="5" s="1"/>
  <c r="B2530" i="5" s="1"/>
  <c r="B2531" i="5" s="1"/>
  <c r="B2532" i="5" s="1"/>
  <c r="B2533" i="5" s="1"/>
  <c r="B2534" i="5" s="1"/>
  <c r="B2535" i="5" s="1"/>
  <c r="B2536" i="5" s="1"/>
  <c r="B2537" i="5" s="1"/>
  <c r="B2538" i="5" s="1"/>
  <c r="B2539" i="5" s="1"/>
  <c r="B2540" i="5" s="1"/>
  <c r="B2541" i="5" s="1"/>
  <c r="B2542" i="5" s="1"/>
  <c r="B2543" i="5" s="1"/>
  <c r="B2544" i="5" s="1"/>
  <c r="B2545" i="5" s="1"/>
  <c r="B2546" i="5" s="1"/>
  <c r="B2547" i="5" s="1"/>
  <c r="B2548" i="5" s="1"/>
  <c r="B2549" i="5" s="1"/>
  <c r="B2550" i="5" s="1"/>
  <c r="B2551" i="5" s="1"/>
  <c r="B2552" i="5" s="1"/>
  <c r="B2553" i="5" s="1"/>
  <c r="B2554" i="5" s="1"/>
  <c r="B2555" i="5" s="1"/>
  <c r="B2556" i="5" s="1"/>
  <c r="B2557" i="5" s="1"/>
  <c r="B2558" i="5" s="1"/>
  <c r="B2559" i="5" s="1"/>
  <c r="B2560" i="5" s="1"/>
  <c r="B2561" i="5" s="1"/>
  <c r="B2562" i="5" s="1"/>
  <c r="B2563" i="5" s="1"/>
  <c r="B2564" i="5" s="1"/>
  <c r="B2565" i="5" s="1"/>
  <c r="B2566" i="5" s="1"/>
  <c r="B2567" i="5" s="1"/>
  <c r="B2568" i="5" s="1"/>
  <c r="B2569" i="5" s="1"/>
  <c r="B2570" i="5" s="1"/>
  <c r="B2571" i="5" s="1"/>
  <c r="B2572" i="5" s="1"/>
  <c r="B2573" i="5" s="1"/>
  <c r="B2574" i="5" s="1"/>
  <c r="B2575" i="5" s="1"/>
  <c r="B2576" i="5" s="1"/>
  <c r="B2577" i="5" s="1"/>
  <c r="B2578" i="5" s="1"/>
  <c r="B2579" i="5" s="1"/>
  <c r="B2580" i="5" s="1"/>
  <c r="B2581" i="5" s="1"/>
  <c r="B2582" i="5" s="1"/>
  <c r="B2583" i="5" s="1"/>
  <c r="B2584" i="5" s="1"/>
  <c r="B2585" i="5" s="1"/>
  <c r="B2586" i="5" s="1"/>
  <c r="B2587" i="5" s="1"/>
  <c r="B2588" i="5" s="1"/>
  <c r="B2589" i="5" s="1"/>
  <c r="B2590" i="5" s="1"/>
  <c r="B2591" i="5" s="1"/>
  <c r="B2592" i="5" s="1"/>
  <c r="B2593" i="5" s="1"/>
  <c r="B2594" i="5" s="1"/>
  <c r="B2595" i="5" s="1"/>
  <c r="B2596" i="5" s="1"/>
  <c r="B2597" i="5" s="1"/>
  <c r="B2598" i="5" s="1"/>
  <c r="B2599" i="5" s="1"/>
  <c r="B2600" i="5" s="1"/>
  <c r="B2601" i="5" s="1"/>
  <c r="B2602" i="5" s="1"/>
  <c r="B2603" i="5" s="1"/>
  <c r="B2604" i="5" s="1"/>
  <c r="B2605" i="5" s="1"/>
  <c r="B2606" i="5" s="1"/>
  <c r="B2607" i="5" s="1"/>
  <c r="B2608" i="5" s="1"/>
  <c r="B2609" i="5" s="1"/>
  <c r="B2610" i="5" s="1"/>
  <c r="B2611" i="5" s="1"/>
  <c r="B2612" i="5" s="1"/>
  <c r="B2613" i="5" s="1"/>
  <c r="B2614" i="5" s="1"/>
  <c r="B2615" i="5" s="1"/>
  <c r="B2616" i="5" s="1"/>
  <c r="B2617" i="5" s="1"/>
  <c r="B2618" i="5" s="1"/>
  <c r="B2619" i="5" s="1"/>
  <c r="B2620" i="5" s="1"/>
  <c r="B2621" i="5" s="1"/>
  <c r="B2622" i="5" s="1"/>
  <c r="B2623" i="5" s="1"/>
  <c r="B2624" i="5" s="1"/>
  <c r="B2625" i="5" s="1"/>
  <c r="B2626" i="5" s="1"/>
  <c r="B2627" i="5" s="1"/>
  <c r="B2628" i="5" s="1"/>
  <c r="B2629" i="5" s="1"/>
  <c r="B2630" i="5" s="1"/>
  <c r="B2631" i="5" s="1"/>
  <c r="B2632" i="5" s="1"/>
  <c r="B2633" i="5" s="1"/>
  <c r="B2634" i="5" s="1"/>
  <c r="B2635" i="5" s="1"/>
  <c r="B2636" i="5" s="1"/>
  <c r="B2637" i="5" s="1"/>
  <c r="B2638" i="5" s="1"/>
  <c r="B2639" i="5" s="1"/>
  <c r="B2640" i="5" s="1"/>
  <c r="B2641" i="5" s="1"/>
  <c r="B2642" i="5" s="1"/>
  <c r="B2643" i="5" s="1"/>
  <c r="B2644" i="5" s="1"/>
  <c r="B2645" i="5" s="1"/>
  <c r="B2646" i="5" s="1"/>
  <c r="B2647" i="5" s="1"/>
  <c r="B2648" i="5" s="1"/>
  <c r="B2649" i="5" s="1"/>
  <c r="B2650" i="5" s="1"/>
  <c r="B2651" i="5" s="1"/>
  <c r="B2652" i="5" s="1"/>
  <c r="B2653" i="5" s="1"/>
  <c r="B2654" i="5" s="1"/>
  <c r="B2655" i="5" s="1"/>
  <c r="B2656" i="5" s="1"/>
  <c r="B2657" i="5" s="1"/>
  <c r="B2658" i="5" s="1"/>
  <c r="B2659" i="5" s="1"/>
  <c r="B2660" i="5" s="1"/>
  <c r="B2661" i="5" s="1"/>
  <c r="B2662" i="5" s="1"/>
  <c r="B2663" i="5" s="1"/>
  <c r="B2664" i="5" s="1"/>
  <c r="B2665" i="5" s="1"/>
  <c r="B2666" i="5" s="1"/>
  <c r="B2667" i="5" s="1"/>
  <c r="B2668" i="5" s="1"/>
  <c r="B2669" i="5" s="1"/>
  <c r="B2670" i="5" s="1"/>
  <c r="B2671" i="5" s="1"/>
  <c r="B2672" i="5" s="1"/>
  <c r="B2673" i="5" s="1"/>
  <c r="B2674" i="5" s="1"/>
  <c r="B2675" i="5" s="1"/>
  <c r="B2676" i="5" s="1"/>
  <c r="B2677" i="5" s="1"/>
  <c r="B2678" i="5" s="1"/>
  <c r="B2679" i="5" s="1"/>
  <c r="B2680" i="5" s="1"/>
  <c r="B2681" i="5" s="1"/>
  <c r="B2682" i="5" s="1"/>
  <c r="B2683" i="5" s="1"/>
  <c r="B2684" i="5" s="1"/>
  <c r="B2685" i="5" s="1"/>
  <c r="B2686" i="5" s="1"/>
  <c r="B2687" i="5" s="1"/>
  <c r="B2688" i="5" s="1"/>
  <c r="B2689" i="5" s="1"/>
  <c r="B2690" i="5" s="1"/>
  <c r="B2691" i="5" s="1"/>
  <c r="B2692" i="5" s="1"/>
  <c r="B2693" i="5" s="1"/>
  <c r="B2694" i="5" s="1"/>
  <c r="B2695" i="5" s="1"/>
  <c r="B2696" i="5" s="1"/>
  <c r="B2697" i="5" s="1"/>
  <c r="B2698" i="5" s="1"/>
  <c r="B2699" i="5" s="1"/>
  <c r="B2700" i="5" s="1"/>
  <c r="B2701" i="5" s="1"/>
  <c r="B2702" i="5" s="1"/>
  <c r="B2703" i="5" s="1"/>
  <c r="B2704" i="5" s="1"/>
  <c r="B2705" i="5" s="1"/>
  <c r="B2706" i="5" s="1"/>
  <c r="B2707" i="5" s="1"/>
  <c r="B2708" i="5" s="1"/>
  <c r="B2709" i="5" s="1"/>
  <c r="B2710" i="5" s="1"/>
  <c r="B2711" i="5" s="1"/>
  <c r="B2712" i="5" s="1"/>
  <c r="B2713" i="5" s="1"/>
  <c r="B2714" i="5" s="1"/>
  <c r="B2715" i="5" s="1"/>
  <c r="B2716" i="5" s="1"/>
  <c r="B2717" i="5" s="1"/>
  <c r="B2718" i="5" s="1"/>
  <c r="B2719" i="5" s="1"/>
  <c r="B2720" i="5" s="1"/>
  <c r="B2721" i="5" s="1"/>
  <c r="B2722" i="5" s="1"/>
  <c r="B2723" i="5" s="1"/>
  <c r="B2724" i="5" s="1"/>
  <c r="B2725" i="5" s="1"/>
  <c r="B2726" i="5" s="1"/>
  <c r="B2727" i="5" s="1"/>
  <c r="B2728" i="5" s="1"/>
  <c r="B2729" i="5" s="1"/>
  <c r="B2730" i="5" s="1"/>
  <c r="B2731" i="5" s="1"/>
  <c r="B2732" i="5" s="1"/>
  <c r="B2733" i="5" s="1"/>
  <c r="B2734" i="5" s="1"/>
  <c r="B2735" i="5" s="1"/>
  <c r="B2736" i="5" s="1"/>
  <c r="B2737" i="5" s="1"/>
  <c r="B2738" i="5" s="1"/>
  <c r="B2739" i="5" s="1"/>
  <c r="B2740" i="5" s="1"/>
  <c r="B2741" i="5" s="1"/>
  <c r="B2742" i="5" s="1"/>
  <c r="B2743" i="5" s="1"/>
  <c r="B2744" i="5" s="1"/>
  <c r="B2745" i="5" s="1"/>
  <c r="B2746" i="5" s="1"/>
  <c r="B2747" i="5" s="1"/>
  <c r="B2748" i="5" s="1"/>
  <c r="B2749" i="5" s="1"/>
  <c r="B2750" i="5" s="1"/>
  <c r="B2751" i="5" s="1"/>
  <c r="B2752" i="5" s="1"/>
  <c r="B2753" i="5" s="1"/>
  <c r="B2754" i="5" s="1"/>
  <c r="B2755" i="5" s="1"/>
  <c r="B2756" i="5" s="1"/>
  <c r="B2757" i="5" s="1"/>
  <c r="B2758" i="5" s="1"/>
  <c r="B2759" i="5" s="1"/>
  <c r="B2760" i="5" s="1"/>
  <c r="B2761" i="5" s="1"/>
  <c r="B2762" i="5" s="1"/>
  <c r="B2763" i="5" s="1"/>
  <c r="B2764" i="5" s="1"/>
  <c r="B2765" i="5" s="1"/>
  <c r="B2766" i="5" s="1"/>
  <c r="B2767" i="5" s="1"/>
  <c r="B2768" i="5" s="1"/>
  <c r="B2769" i="5" s="1"/>
  <c r="B2770" i="5" s="1"/>
  <c r="B2771" i="5" s="1"/>
  <c r="B2772" i="5" s="1"/>
  <c r="B2773" i="5" s="1"/>
  <c r="B2774" i="5" s="1"/>
  <c r="B2775" i="5" s="1"/>
  <c r="B2776" i="5" s="1"/>
  <c r="B2777" i="5" s="1"/>
  <c r="B2778" i="5" s="1"/>
  <c r="B2779" i="5" s="1"/>
  <c r="B2780" i="5" s="1"/>
  <c r="B2781" i="5" s="1"/>
  <c r="B2782" i="5" s="1"/>
  <c r="B2783" i="5" s="1"/>
  <c r="B2784" i="5" s="1"/>
  <c r="B2785" i="5" s="1"/>
  <c r="B2786" i="5" s="1"/>
  <c r="B2787" i="5" s="1"/>
  <c r="B2788" i="5" s="1"/>
  <c r="B2789" i="5" s="1"/>
  <c r="B2790" i="5" s="1"/>
  <c r="B2791" i="5" s="1"/>
  <c r="B2792" i="5" s="1"/>
  <c r="B2793" i="5" s="1"/>
  <c r="B2794" i="5" s="1"/>
  <c r="B2795" i="5" s="1"/>
  <c r="B2796" i="5" s="1"/>
  <c r="B2797" i="5" s="1"/>
  <c r="B2798" i="5" s="1"/>
  <c r="B2799" i="5" s="1"/>
  <c r="B2800" i="5" s="1"/>
  <c r="B2801" i="5" s="1"/>
  <c r="B2802" i="5" s="1"/>
  <c r="B2803" i="5" s="1"/>
  <c r="B2804" i="5" s="1"/>
  <c r="B2805" i="5" s="1"/>
  <c r="B2806" i="5" s="1"/>
  <c r="B2807" i="5" s="1"/>
  <c r="B2808" i="5" s="1"/>
  <c r="B2809" i="5" s="1"/>
  <c r="B2810" i="5" s="1"/>
  <c r="B2811" i="5" s="1"/>
  <c r="B2812" i="5" s="1"/>
  <c r="B2813" i="5" s="1"/>
  <c r="B2814" i="5" s="1"/>
  <c r="B2815" i="5" s="1"/>
  <c r="B2816" i="5" s="1"/>
  <c r="B2817" i="5" s="1"/>
  <c r="B2818" i="5" s="1"/>
  <c r="B2819" i="5" s="1"/>
  <c r="B2820" i="5" s="1"/>
  <c r="B2821" i="5" s="1"/>
  <c r="B2822" i="5" s="1"/>
  <c r="B2823" i="5" s="1"/>
  <c r="B2824" i="5" s="1"/>
  <c r="B2825" i="5" s="1"/>
  <c r="B2826" i="5" s="1"/>
  <c r="B2827" i="5" s="1"/>
  <c r="B2828" i="5" s="1"/>
  <c r="B2829" i="5" s="1"/>
  <c r="B2830" i="5" s="1"/>
  <c r="B2831" i="5" s="1"/>
  <c r="B2832" i="5" s="1"/>
  <c r="B2833" i="5" s="1"/>
  <c r="B2834" i="5" s="1"/>
  <c r="B2835" i="5" s="1"/>
  <c r="B2836" i="5" s="1"/>
  <c r="B2837" i="5" s="1"/>
  <c r="B2838" i="5" s="1"/>
  <c r="B2839" i="5" s="1"/>
  <c r="B2840" i="5" s="1"/>
  <c r="B2841" i="5" s="1"/>
  <c r="B2842" i="5" s="1"/>
  <c r="B2843" i="5" s="1"/>
  <c r="B2844" i="5" s="1"/>
  <c r="B2845" i="5" s="1"/>
  <c r="B2846" i="5" s="1"/>
  <c r="B2847" i="5" s="1"/>
  <c r="B2848" i="5" s="1"/>
  <c r="B2849" i="5" s="1"/>
  <c r="B2850" i="5" s="1"/>
  <c r="B2851" i="5" s="1"/>
  <c r="B2852" i="5" s="1"/>
  <c r="B2853" i="5" s="1"/>
  <c r="B2854" i="5" s="1"/>
  <c r="B2855" i="5" s="1"/>
  <c r="B2856" i="5" s="1"/>
  <c r="B2857" i="5" s="1"/>
  <c r="B2858" i="5" s="1"/>
  <c r="B2859" i="5" s="1"/>
  <c r="B2860" i="5" s="1"/>
  <c r="B2861" i="5" s="1"/>
  <c r="B2862" i="5" s="1"/>
  <c r="B2863" i="5" s="1"/>
  <c r="B2864" i="5" s="1"/>
  <c r="B2865" i="5" s="1"/>
  <c r="B2866" i="5" s="1"/>
  <c r="B2867" i="5" s="1"/>
  <c r="B2868" i="5" s="1"/>
  <c r="B2869" i="5" s="1"/>
  <c r="B2870" i="5" s="1"/>
  <c r="B2871" i="5" s="1"/>
  <c r="B2872" i="5" s="1"/>
  <c r="B2873" i="5" s="1"/>
  <c r="B2874" i="5" s="1"/>
  <c r="B2875" i="5" s="1"/>
  <c r="B2876" i="5" s="1"/>
  <c r="B2877" i="5" s="1"/>
  <c r="B2878" i="5" s="1"/>
  <c r="B2879" i="5" s="1"/>
  <c r="B2880" i="5" s="1"/>
  <c r="B2881" i="5" s="1"/>
  <c r="B2882" i="5" s="1"/>
  <c r="B2883" i="5" s="1"/>
  <c r="B2884" i="5" s="1"/>
  <c r="B2885" i="5" s="1"/>
  <c r="B2886" i="5" s="1"/>
  <c r="B2887" i="5" s="1"/>
  <c r="B2888" i="5" s="1"/>
  <c r="B2889" i="5" s="1"/>
  <c r="B2890" i="5" s="1"/>
  <c r="B2891" i="5" s="1"/>
  <c r="B2892" i="5" s="1"/>
  <c r="B2893" i="5" s="1"/>
  <c r="B2894" i="5" s="1"/>
  <c r="B2895" i="5" s="1"/>
  <c r="B2896" i="5" s="1"/>
  <c r="B2897" i="5" s="1"/>
  <c r="B2898" i="5" s="1"/>
  <c r="B2899" i="5" s="1"/>
  <c r="B2900" i="5" s="1"/>
  <c r="B2901" i="5" s="1"/>
  <c r="B2902" i="5" s="1"/>
  <c r="B2903" i="5" s="1"/>
  <c r="B2904" i="5" s="1"/>
  <c r="B2905" i="5" s="1"/>
  <c r="B2906" i="5" s="1"/>
  <c r="B2907" i="5" s="1"/>
  <c r="B2908" i="5" s="1"/>
  <c r="B2909" i="5" s="1"/>
  <c r="B2910" i="5" s="1"/>
  <c r="B2911" i="5" s="1"/>
  <c r="B2912" i="5" s="1"/>
  <c r="B2913" i="5" s="1"/>
  <c r="B2914" i="5" s="1"/>
  <c r="B2915" i="5" s="1"/>
  <c r="B2916" i="5" s="1"/>
  <c r="B2917" i="5" s="1"/>
  <c r="B2918" i="5" s="1"/>
  <c r="B2919" i="5" s="1"/>
  <c r="B2920" i="5" s="1"/>
  <c r="B2921" i="5" s="1"/>
  <c r="B2922" i="5" s="1"/>
  <c r="B2923" i="5" s="1"/>
  <c r="B2924" i="5" s="1"/>
  <c r="B2925" i="5" s="1"/>
  <c r="B2926" i="5" s="1"/>
  <c r="B2927" i="5" s="1"/>
  <c r="B2928" i="5" s="1"/>
  <c r="B2929" i="5" s="1"/>
  <c r="B2930" i="5" s="1"/>
  <c r="B2931" i="5" s="1"/>
  <c r="B2932" i="5" s="1"/>
  <c r="B2933" i="5" s="1"/>
  <c r="B2934" i="5" s="1"/>
  <c r="B2935" i="5" s="1"/>
  <c r="B2936" i="5" s="1"/>
  <c r="B2937" i="5" s="1"/>
  <c r="B2938" i="5" s="1"/>
  <c r="B2939" i="5" s="1"/>
  <c r="B2940" i="5" s="1"/>
  <c r="B2941" i="5" s="1"/>
  <c r="B2942" i="5" s="1"/>
  <c r="B2943" i="5" s="1"/>
  <c r="B2944" i="5" s="1"/>
  <c r="B2945" i="5" s="1"/>
  <c r="B2946" i="5" s="1"/>
  <c r="B2947" i="5" s="1"/>
  <c r="B2948" i="5" s="1"/>
  <c r="B2949" i="5" s="1"/>
  <c r="B2950" i="5" s="1"/>
  <c r="B2951" i="5" s="1"/>
  <c r="B2952" i="5" s="1"/>
  <c r="B2953" i="5" s="1"/>
  <c r="B2954" i="5" s="1"/>
  <c r="B2955" i="5" s="1"/>
  <c r="B2956" i="5" s="1"/>
  <c r="B2957" i="5" s="1"/>
  <c r="B2958" i="5" s="1"/>
  <c r="B2959" i="5" s="1"/>
  <c r="B2960" i="5" s="1"/>
  <c r="B2961" i="5" s="1"/>
  <c r="B2962" i="5" s="1"/>
  <c r="B2963" i="5" s="1"/>
  <c r="B2964" i="5" s="1"/>
  <c r="B2965" i="5" s="1"/>
  <c r="B2966" i="5" s="1"/>
  <c r="B2967" i="5" s="1"/>
  <c r="B2968" i="5" s="1"/>
  <c r="B2969" i="5" s="1"/>
  <c r="B2970" i="5" s="1"/>
  <c r="B2971" i="5" s="1"/>
  <c r="B2972" i="5" s="1"/>
  <c r="B2973" i="5" s="1"/>
  <c r="B2974" i="5" s="1"/>
  <c r="B2975" i="5" s="1"/>
  <c r="B2976" i="5" s="1"/>
  <c r="B2977" i="5" s="1"/>
  <c r="B2978" i="5" s="1"/>
  <c r="B2979" i="5" s="1"/>
  <c r="B2980" i="5" s="1"/>
  <c r="B2981" i="5" s="1"/>
  <c r="B2982" i="5" s="1"/>
  <c r="B2983" i="5" s="1"/>
  <c r="B2984" i="5" s="1"/>
  <c r="B2985" i="5" s="1"/>
  <c r="B2986" i="5" s="1"/>
  <c r="B2987" i="5" s="1"/>
  <c r="B2988" i="5" s="1"/>
  <c r="B2989" i="5" s="1"/>
  <c r="B2990" i="5" s="1"/>
  <c r="B2991" i="5" s="1"/>
  <c r="B2992" i="5" s="1"/>
  <c r="B2993" i="5" s="1"/>
  <c r="B2994" i="5" s="1"/>
  <c r="B2995" i="5" s="1"/>
  <c r="B2996" i="5" s="1"/>
  <c r="B2997" i="5" s="1"/>
  <c r="B2998" i="5" s="1"/>
  <c r="B2999" i="5" s="1"/>
  <c r="B3000" i="5" s="1"/>
  <c r="B3001" i="5" s="1"/>
  <c r="B3002" i="5" s="1"/>
  <c r="B3003" i="5" s="1"/>
  <c r="B3004" i="5" s="1"/>
  <c r="B3005" i="5" s="1"/>
  <c r="B3006" i="5" s="1"/>
  <c r="B3007" i="5" s="1"/>
  <c r="B3008" i="5" s="1"/>
  <c r="B3009" i="5" s="1"/>
  <c r="B3010" i="5" s="1"/>
  <c r="B3011" i="5" s="1"/>
  <c r="B3012" i="5" s="1"/>
  <c r="B3013" i="5" s="1"/>
  <c r="B3014" i="5" s="1"/>
  <c r="B3015" i="5" s="1"/>
  <c r="B3016" i="5" s="1"/>
  <c r="B3017" i="5" s="1"/>
  <c r="B3018" i="5" s="1"/>
  <c r="B3019" i="5" s="1"/>
  <c r="B3020" i="5" s="1"/>
  <c r="B3021" i="5" s="1"/>
  <c r="B3022" i="5" s="1"/>
  <c r="B3023" i="5" s="1"/>
  <c r="B3024" i="5" s="1"/>
  <c r="B3025" i="5" s="1"/>
  <c r="B3026" i="5" s="1"/>
  <c r="B3027" i="5" s="1"/>
  <c r="B3028" i="5" s="1"/>
  <c r="B3029" i="5" s="1"/>
  <c r="B3030" i="5" s="1"/>
  <c r="B3031" i="5" s="1"/>
  <c r="B3032" i="5" s="1"/>
  <c r="B3033" i="5" s="1"/>
  <c r="B3034" i="5" s="1"/>
  <c r="B3035" i="5" s="1"/>
  <c r="B3036" i="5" s="1"/>
  <c r="B3037" i="5" s="1"/>
  <c r="B3038" i="5" s="1"/>
  <c r="B3039" i="5" s="1"/>
  <c r="B3040" i="5" s="1"/>
  <c r="B3041" i="5" s="1"/>
  <c r="B3042" i="5" s="1"/>
  <c r="B3043" i="5" s="1"/>
  <c r="B3044" i="5" s="1"/>
  <c r="B3045" i="5" s="1"/>
  <c r="B3046" i="5" s="1"/>
  <c r="B3047" i="5" s="1"/>
  <c r="B3048" i="5" s="1"/>
  <c r="B3049" i="5" s="1"/>
  <c r="B3050" i="5" s="1"/>
  <c r="B3051" i="5" s="1"/>
  <c r="B3052" i="5" s="1"/>
  <c r="B3053" i="5" s="1"/>
  <c r="B3054" i="5" s="1"/>
  <c r="B3055" i="5" s="1"/>
  <c r="B3056" i="5" s="1"/>
  <c r="B3057" i="5" s="1"/>
  <c r="B3058" i="5" s="1"/>
  <c r="B3059" i="5" s="1"/>
  <c r="B3060" i="5" s="1"/>
  <c r="B3061" i="5" s="1"/>
  <c r="B3062" i="5" s="1"/>
  <c r="B3063" i="5" s="1"/>
  <c r="B3064" i="5" s="1"/>
  <c r="B3065" i="5" s="1"/>
  <c r="B3066" i="5" s="1"/>
  <c r="B3067" i="5" s="1"/>
  <c r="B3068" i="5" s="1"/>
  <c r="B3069" i="5" s="1"/>
  <c r="B3070" i="5" s="1"/>
  <c r="B3071" i="5" s="1"/>
  <c r="B3072" i="5" s="1"/>
  <c r="B3073" i="5" s="1"/>
  <c r="B3074" i="5" s="1"/>
  <c r="B3075" i="5" s="1"/>
  <c r="B3076" i="5" s="1"/>
  <c r="B3077" i="5" s="1"/>
  <c r="B3078" i="5" s="1"/>
  <c r="B3079" i="5" s="1"/>
  <c r="B3080" i="5" s="1"/>
  <c r="B3081" i="5" s="1"/>
  <c r="B3082" i="5" s="1"/>
  <c r="B3083" i="5" s="1"/>
  <c r="B3084" i="5" s="1"/>
  <c r="B3085" i="5" s="1"/>
  <c r="B3086" i="5" s="1"/>
  <c r="B3087" i="5" s="1"/>
  <c r="B3088" i="5" s="1"/>
  <c r="B3089" i="5" s="1"/>
  <c r="B3090" i="5" s="1"/>
  <c r="B3091" i="5" s="1"/>
  <c r="B3092" i="5" s="1"/>
  <c r="B3093" i="5" s="1"/>
  <c r="B3094" i="5" s="1"/>
  <c r="B3095" i="5" s="1"/>
  <c r="B3096" i="5" s="1"/>
  <c r="B3097" i="5" s="1"/>
  <c r="B3098" i="5" s="1"/>
  <c r="B3099" i="5" s="1"/>
  <c r="B3100" i="5" s="1"/>
  <c r="B3101" i="5" s="1"/>
  <c r="B3102" i="5" s="1"/>
  <c r="B3103" i="5" s="1"/>
  <c r="B3104" i="5" s="1"/>
  <c r="B3105" i="5" s="1"/>
  <c r="B3106" i="5" s="1"/>
  <c r="B3107" i="5" s="1"/>
  <c r="B3108" i="5" s="1"/>
  <c r="B3109" i="5" s="1"/>
  <c r="B3110" i="5" s="1"/>
  <c r="B3111" i="5" s="1"/>
  <c r="B3112" i="5" s="1"/>
  <c r="B3113" i="5" s="1"/>
  <c r="B3114" i="5" s="1"/>
  <c r="B3115" i="5" s="1"/>
  <c r="B3116" i="5" s="1"/>
  <c r="B3117" i="5" s="1"/>
  <c r="B3118" i="5" s="1"/>
  <c r="B3119" i="5" s="1"/>
  <c r="B3120" i="5" s="1"/>
  <c r="B3121" i="5" s="1"/>
  <c r="B3122" i="5" s="1"/>
  <c r="B3123" i="5" s="1"/>
  <c r="B3124" i="5" s="1"/>
  <c r="B3125" i="5" s="1"/>
  <c r="B3126" i="5" s="1"/>
  <c r="B3127" i="5" s="1"/>
  <c r="B3128" i="5" s="1"/>
  <c r="B3129" i="5" s="1"/>
  <c r="B3130" i="5" s="1"/>
  <c r="B3131" i="5" s="1"/>
  <c r="B3132" i="5" s="1"/>
  <c r="B3133" i="5" s="1"/>
  <c r="B3134" i="5" s="1"/>
  <c r="B3135" i="5" s="1"/>
  <c r="B3136" i="5" s="1"/>
  <c r="B3137" i="5" s="1"/>
  <c r="B3138" i="5" s="1"/>
  <c r="B3139" i="5" s="1"/>
  <c r="B3140" i="5" s="1"/>
  <c r="B3141" i="5" s="1"/>
  <c r="B3142" i="5" s="1"/>
  <c r="B3143" i="5" s="1"/>
  <c r="B3144" i="5" s="1"/>
  <c r="B3145" i="5" s="1"/>
  <c r="B3146" i="5" s="1"/>
  <c r="B3147" i="5" s="1"/>
  <c r="B3148" i="5" s="1"/>
  <c r="B3149" i="5" s="1"/>
  <c r="B3150" i="5" s="1"/>
  <c r="B3151" i="5" s="1"/>
  <c r="B3152" i="5" s="1"/>
  <c r="B3153" i="5" s="1"/>
  <c r="B3154" i="5" s="1"/>
  <c r="B3155" i="5" s="1"/>
  <c r="B3156" i="5" s="1"/>
  <c r="B3157" i="5" s="1"/>
  <c r="B3158" i="5" s="1"/>
  <c r="B3159" i="5" s="1"/>
  <c r="B3160" i="5" s="1"/>
  <c r="B3161" i="5" s="1"/>
  <c r="B3162" i="5" s="1"/>
  <c r="B3163" i="5" s="1"/>
  <c r="B3164" i="5" s="1"/>
  <c r="B3165" i="5" s="1"/>
  <c r="B3166" i="5" s="1"/>
  <c r="B3167" i="5" s="1"/>
  <c r="B3168" i="5" s="1"/>
  <c r="B3169" i="5" s="1"/>
  <c r="B3170" i="5" s="1"/>
  <c r="B3171" i="5" s="1"/>
  <c r="B3172" i="5" s="1"/>
  <c r="B3173" i="5" s="1"/>
  <c r="B3174" i="5" s="1"/>
  <c r="B3175" i="5" s="1"/>
  <c r="B3176" i="5" s="1"/>
  <c r="B3177" i="5" s="1"/>
  <c r="B3178" i="5" s="1"/>
  <c r="B3179" i="5" s="1"/>
  <c r="B3180" i="5" s="1"/>
  <c r="B3181" i="5" s="1"/>
  <c r="B3182" i="5" s="1"/>
  <c r="B3183" i="5" s="1"/>
  <c r="B3184" i="5" s="1"/>
  <c r="B3185" i="5" s="1"/>
  <c r="B3186" i="5" s="1"/>
  <c r="B3187" i="5" s="1"/>
  <c r="B3188" i="5" s="1"/>
  <c r="B3189" i="5" s="1"/>
  <c r="B3190" i="5" s="1"/>
  <c r="B3191" i="5" s="1"/>
  <c r="B3192" i="5" s="1"/>
  <c r="B3193" i="5" s="1"/>
  <c r="B3194" i="5" s="1"/>
  <c r="B3195" i="5" s="1"/>
  <c r="B3196" i="5" s="1"/>
  <c r="B3197" i="5" s="1"/>
  <c r="B3198" i="5" s="1"/>
  <c r="B3199" i="5" s="1"/>
  <c r="B3200" i="5" s="1"/>
  <c r="B3201" i="5" s="1"/>
  <c r="B3202" i="5" s="1"/>
  <c r="B3203" i="5" s="1"/>
  <c r="B3204" i="5" s="1"/>
  <c r="B3205" i="5" s="1"/>
  <c r="B3206" i="5" s="1"/>
  <c r="B3207" i="5" s="1"/>
  <c r="B3208" i="5" s="1"/>
  <c r="B3209" i="5" s="1"/>
  <c r="B3210" i="5" s="1"/>
  <c r="B3211" i="5" s="1"/>
  <c r="B3212" i="5" s="1"/>
  <c r="B3213" i="5" s="1"/>
  <c r="B3214" i="5" s="1"/>
  <c r="B3215" i="5" s="1"/>
  <c r="B3216" i="5" s="1"/>
  <c r="B3217" i="5" s="1"/>
  <c r="B3218" i="5" s="1"/>
  <c r="B3219" i="5" s="1"/>
  <c r="B3220" i="5" s="1"/>
  <c r="B3221" i="5" s="1"/>
  <c r="B3222" i="5" s="1"/>
  <c r="B3223" i="5" s="1"/>
  <c r="B3224" i="5" s="1"/>
  <c r="B3225" i="5" s="1"/>
  <c r="B3226" i="5" s="1"/>
  <c r="B3227" i="5" s="1"/>
  <c r="B3228" i="5" s="1"/>
  <c r="B3229" i="5" s="1"/>
  <c r="B3230" i="5" s="1"/>
  <c r="B3231" i="5" s="1"/>
  <c r="B3232" i="5" s="1"/>
  <c r="B3233" i="5" s="1"/>
  <c r="B3234" i="5" s="1"/>
  <c r="B3235" i="5" s="1"/>
  <c r="B3236" i="5" s="1"/>
  <c r="B3237" i="5" s="1"/>
  <c r="B3238" i="5" s="1"/>
  <c r="B3239" i="5" s="1"/>
  <c r="B3240" i="5" s="1"/>
  <c r="B3241" i="5" s="1"/>
  <c r="B3242" i="5" s="1"/>
  <c r="B3243" i="5" s="1"/>
  <c r="B3244" i="5" s="1"/>
  <c r="B3245" i="5" s="1"/>
  <c r="B3246" i="5" s="1"/>
  <c r="B3247" i="5" s="1"/>
  <c r="B3248" i="5" s="1"/>
  <c r="B3249" i="5" s="1"/>
  <c r="B3250" i="5" s="1"/>
  <c r="B3251" i="5" s="1"/>
  <c r="B3252" i="5" s="1"/>
  <c r="B3253" i="5" s="1"/>
  <c r="B3254" i="5" s="1"/>
  <c r="B3255" i="5" s="1"/>
  <c r="B3256" i="5" s="1"/>
  <c r="B3257" i="5" s="1"/>
  <c r="B3258" i="5" s="1"/>
  <c r="B3259" i="5" s="1"/>
  <c r="B3260" i="5" s="1"/>
  <c r="B3261" i="5" s="1"/>
  <c r="B3262" i="5" s="1"/>
  <c r="B3263" i="5" s="1"/>
  <c r="B3264" i="5" s="1"/>
  <c r="B3265" i="5" s="1"/>
  <c r="B3266" i="5" s="1"/>
  <c r="B3267" i="5" s="1"/>
  <c r="B3268" i="5" s="1"/>
  <c r="B3269" i="5" s="1"/>
  <c r="B3270" i="5" s="1"/>
  <c r="B3271" i="5" s="1"/>
  <c r="B3272" i="5" s="1"/>
  <c r="B3273" i="5" s="1"/>
  <c r="B3274" i="5" s="1"/>
  <c r="B3275" i="5" s="1"/>
  <c r="B3276" i="5" s="1"/>
  <c r="B3277" i="5" s="1"/>
  <c r="B3278" i="5" s="1"/>
  <c r="B3279" i="5" s="1"/>
  <c r="B3280" i="5" s="1"/>
  <c r="B3281" i="5" s="1"/>
  <c r="B3282" i="5" s="1"/>
  <c r="B3283" i="5" s="1"/>
  <c r="B3284" i="5" s="1"/>
  <c r="B3285" i="5" s="1"/>
  <c r="B3286" i="5" s="1"/>
  <c r="B3287" i="5" s="1"/>
  <c r="B3288" i="5" s="1"/>
  <c r="B3289" i="5" s="1"/>
  <c r="B3290" i="5" s="1"/>
  <c r="B3291" i="5" s="1"/>
  <c r="B3292" i="5" s="1"/>
  <c r="B3293" i="5" s="1"/>
  <c r="B3294" i="5" s="1"/>
  <c r="B3295" i="5" s="1"/>
  <c r="B3296" i="5" s="1"/>
  <c r="B3297" i="5" s="1"/>
  <c r="B3298" i="5" s="1"/>
  <c r="B3299" i="5" s="1"/>
  <c r="B3300" i="5" s="1"/>
  <c r="B3301" i="5" s="1"/>
  <c r="B3302" i="5" s="1"/>
  <c r="B3303" i="5" s="1"/>
  <c r="B3304" i="5" s="1"/>
  <c r="B3305" i="5" s="1"/>
  <c r="B3306" i="5" s="1"/>
  <c r="B3307" i="5" s="1"/>
  <c r="B3308" i="5" s="1"/>
  <c r="B3309" i="5" s="1"/>
  <c r="B3310" i="5" s="1"/>
  <c r="B3311" i="5" s="1"/>
  <c r="B3312" i="5" s="1"/>
  <c r="B3313" i="5" s="1"/>
  <c r="B3314" i="5" s="1"/>
  <c r="B3315" i="5" s="1"/>
  <c r="B3316" i="5" s="1"/>
  <c r="B3317" i="5" s="1"/>
  <c r="B3318" i="5" s="1"/>
  <c r="B3319" i="5" s="1"/>
  <c r="B3320" i="5" s="1"/>
  <c r="B3321" i="5" s="1"/>
  <c r="B3322" i="5" s="1"/>
  <c r="B3323" i="5" s="1"/>
  <c r="B3324" i="5" s="1"/>
  <c r="B3325" i="5" s="1"/>
  <c r="B3326" i="5" s="1"/>
  <c r="B3327" i="5" s="1"/>
  <c r="B3328" i="5" s="1"/>
  <c r="B3329" i="5" s="1"/>
  <c r="B3330" i="5" s="1"/>
  <c r="B3331" i="5" s="1"/>
  <c r="B3332" i="5" s="1"/>
  <c r="B3333" i="5" s="1"/>
  <c r="B3334" i="5" s="1"/>
  <c r="B3335" i="5" s="1"/>
  <c r="B3336" i="5" s="1"/>
  <c r="B3337" i="5" s="1"/>
  <c r="B3338" i="5" s="1"/>
  <c r="B3339" i="5" s="1"/>
  <c r="B3340" i="5" s="1"/>
  <c r="B3341" i="5" s="1"/>
  <c r="B3342" i="5" s="1"/>
  <c r="B3343" i="5" s="1"/>
  <c r="B3344" i="5" s="1"/>
  <c r="B3345" i="5" s="1"/>
  <c r="B3346" i="5" s="1"/>
  <c r="B3347" i="5" s="1"/>
  <c r="B3348" i="5" s="1"/>
  <c r="B3349" i="5" s="1"/>
  <c r="B3350" i="5" s="1"/>
  <c r="B3351" i="5" s="1"/>
  <c r="B3352" i="5" s="1"/>
  <c r="B3353" i="5" s="1"/>
  <c r="B3354" i="5" s="1"/>
  <c r="B3355" i="5" s="1"/>
  <c r="B3356" i="5" s="1"/>
  <c r="B3357" i="5" s="1"/>
  <c r="B3358" i="5" s="1"/>
  <c r="B3359" i="5" s="1"/>
  <c r="B3360" i="5" s="1"/>
  <c r="B3361" i="5" s="1"/>
  <c r="B3362" i="5" s="1"/>
  <c r="B3363" i="5" s="1"/>
  <c r="B3364" i="5" s="1"/>
  <c r="B3365" i="5" s="1"/>
  <c r="B3366" i="5" s="1"/>
  <c r="B3367" i="5" s="1"/>
  <c r="B3368" i="5" s="1"/>
  <c r="B3369" i="5" s="1"/>
  <c r="B3370" i="5" s="1"/>
  <c r="B3371" i="5" s="1"/>
  <c r="B3372" i="5" s="1"/>
  <c r="B3373" i="5" s="1"/>
  <c r="B3374" i="5" s="1"/>
  <c r="B3375" i="5" s="1"/>
  <c r="B3376" i="5" s="1"/>
  <c r="B3377" i="5" s="1"/>
  <c r="B3378" i="5" s="1"/>
  <c r="B3379" i="5" s="1"/>
  <c r="B3380" i="5" s="1"/>
  <c r="B3381" i="5" s="1"/>
  <c r="B3382" i="5" s="1"/>
  <c r="B3383" i="5" s="1"/>
  <c r="B3384" i="5" s="1"/>
  <c r="B3385" i="5" s="1"/>
  <c r="B3386" i="5" s="1"/>
  <c r="B3387" i="5" s="1"/>
  <c r="B3388" i="5" s="1"/>
  <c r="B3389" i="5" s="1"/>
  <c r="B3390" i="5" s="1"/>
  <c r="B3391" i="5" s="1"/>
  <c r="B3392" i="5" s="1"/>
  <c r="B3393" i="5" s="1"/>
  <c r="B3394" i="5" s="1"/>
  <c r="B3395" i="5" s="1"/>
  <c r="B3396" i="5" s="1"/>
  <c r="B3397" i="5" s="1"/>
  <c r="B3398" i="5" s="1"/>
  <c r="B3399" i="5" s="1"/>
  <c r="B3400" i="5" s="1"/>
  <c r="B3401" i="5" s="1"/>
  <c r="B3402" i="5" s="1"/>
  <c r="B3403" i="5" s="1"/>
  <c r="B3404" i="5" s="1"/>
  <c r="B3405" i="5" s="1"/>
  <c r="B3406" i="5" s="1"/>
  <c r="B3407" i="5" s="1"/>
  <c r="B3408" i="5" s="1"/>
  <c r="B3409" i="5" s="1"/>
  <c r="B3410" i="5" s="1"/>
  <c r="B3411" i="5" s="1"/>
  <c r="B3412" i="5" s="1"/>
  <c r="B3413" i="5" s="1"/>
  <c r="B3414" i="5" s="1"/>
  <c r="B3415" i="5" s="1"/>
  <c r="B3416" i="5" s="1"/>
  <c r="B3417" i="5" s="1"/>
  <c r="B3418" i="5" s="1"/>
  <c r="B3419" i="5" s="1"/>
  <c r="B3420" i="5" s="1"/>
  <c r="B3421" i="5" s="1"/>
  <c r="B3422" i="5" s="1"/>
  <c r="B3423" i="5" s="1"/>
  <c r="B3424" i="5" s="1"/>
  <c r="B3425" i="5" s="1"/>
  <c r="B3426" i="5" s="1"/>
  <c r="B3427" i="5" s="1"/>
  <c r="B3428" i="5" s="1"/>
  <c r="B3429" i="5" s="1"/>
  <c r="B3430" i="5" s="1"/>
  <c r="B3431" i="5" s="1"/>
  <c r="B3432" i="5" s="1"/>
  <c r="B3433" i="5" s="1"/>
  <c r="B3434" i="5" s="1"/>
  <c r="B3435" i="5" s="1"/>
  <c r="B3436" i="5" s="1"/>
  <c r="B3437" i="5" s="1"/>
  <c r="B3438" i="5" s="1"/>
  <c r="B3439" i="5" s="1"/>
  <c r="B3440" i="5" s="1"/>
  <c r="B3441" i="5" s="1"/>
  <c r="B3442" i="5" s="1"/>
  <c r="B3443" i="5" s="1"/>
  <c r="B3444" i="5" s="1"/>
  <c r="B3445" i="5" s="1"/>
  <c r="B3446" i="5" s="1"/>
  <c r="B3447" i="5" s="1"/>
  <c r="B3448" i="5" s="1"/>
  <c r="B3449" i="5" s="1"/>
  <c r="B3450" i="5" s="1"/>
  <c r="B3451" i="5" s="1"/>
  <c r="B3452" i="5" s="1"/>
  <c r="B3453" i="5" s="1"/>
  <c r="B3454" i="5" s="1"/>
  <c r="B3455" i="5" s="1"/>
  <c r="B3456" i="5" s="1"/>
  <c r="B3457" i="5" s="1"/>
  <c r="B3458" i="5" s="1"/>
  <c r="B3459" i="5" s="1"/>
  <c r="B3460" i="5" s="1"/>
  <c r="B3461" i="5" s="1"/>
  <c r="B3462" i="5" s="1"/>
  <c r="B3463" i="5" s="1"/>
  <c r="B3464" i="5" s="1"/>
  <c r="B3465" i="5" s="1"/>
  <c r="B3466" i="5" s="1"/>
  <c r="B3467" i="5" s="1"/>
  <c r="B3468" i="5" s="1"/>
  <c r="B3469" i="5" s="1"/>
  <c r="B3470" i="5" s="1"/>
  <c r="B3471" i="5" s="1"/>
  <c r="B3472" i="5" s="1"/>
  <c r="B3473" i="5" s="1"/>
  <c r="B3474" i="5" s="1"/>
  <c r="B3475" i="5" s="1"/>
  <c r="B3476" i="5" s="1"/>
  <c r="B3477" i="5" s="1"/>
  <c r="B3478" i="5" s="1"/>
  <c r="B3479" i="5" s="1"/>
  <c r="B3480" i="5" s="1"/>
  <c r="B3481" i="5" s="1"/>
  <c r="B3482" i="5" s="1"/>
  <c r="B3483" i="5" s="1"/>
  <c r="B3484" i="5" s="1"/>
  <c r="B3485" i="5" s="1"/>
  <c r="B3486" i="5" s="1"/>
  <c r="B3487" i="5" s="1"/>
  <c r="B3488" i="5" s="1"/>
  <c r="B3489" i="5" s="1"/>
  <c r="B3490" i="5" s="1"/>
  <c r="B3491" i="5" s="1"/>
  <c r="B3492" i="5" s="1"/>
  <c r="B3493" i="5" s="1"/>
  <c r="B3494" i="5" s="1"/>
  <c r="B3495" i="5" s="1"/>
  <c r="B3496" i="5" s="1"/>
  <c r="B3497" i="5" s="1"/>
  <c r="B3498" i="5" s="1"/>
  <c r="B3499" i="5" s="1"/>
  <c r="B3500" i="5" s="1"/>
  <c r="B3501" i="5" s="1"/>
  <c r="B3502" i="5" s="1"/>
  <c r="B3503" i="5" s="1"/>
  <c r="B3504" i="5" s="1"/>
  <c r="B3505" i="5" s="1"/>
  <c r="B3506" i="5" s="1"/>
  <c r="B3507" i="5" s="1"/>
  <c r="B3508" i="5" s="1"/>
  <c r="B3509" i="5" s="1"/>
  <c r="B3510" i="5" s="1"/>
  <c r="B3511" i="5" s="1"/>
  <c r="B3512" i="5" s="1"/>
  <c r="B3513" i="5" s="1"/>
  <c r="B3514" i="5" s="1"/>
  <c r="B3515" i="5" s="1"/>
  <c r="B3516" i="5" s="1"/>
  <c r="B3517" i="5" s="1"/>
  <c r="B3518" i="5" s="1"/>
  <c r="B3519" i="5" s="1"/>
  <c r="B3520" i="5" s="1"/>
  <c r="B3521" i="5" s="1"/>
  <c r="B3522" i="5" s="1"/>
  <c r="B3523" i="5" s="1"/>
  <c r="B3524" i="5" s="1"/>
  <c r="B3525" i="5" s="1"/>
  <c r="B3526" i="5" s="1"/>
  <c r="B3527" i="5" s="1"/>
  <c r="B3528" i="5" s="1"/>
  <c r="B3529" i="5" s="1"/>
  <c r="B3530" i="5" s="1"/>
  <c r="B3531" i="5" s="1"/>
  <c r="B3532" i="5" s="1"/>
  <c r="B3533" i="5" s="1"/>
  <c r="B3534" i="5" s="1"/>
  <c r="B3535" i="5" s="1"/>
  <c r="B3536" i="5" s="1"/>
  <c r="B3537" i="5" s="1"/>
  <c r="B3538" i="5" s="1"/>
  <c r="B3539" i="5" s="1"/>
  <c r="B3540" i="5" s="1"/>
  <c r="B3541" i="5" s="1"/>
  <c r="B3542" i="5" s="1"/>
  <c r="B3543" i="5" s="1"/>
  <c r="B3544" i="5" s="1"/>
  <c r="B3545" i="5" s="1"/>
  <c r="B3546" i="5" s="1"/>
  <c r="B3547" i="5" s="1"/>
  <c r="B3548" i="5" s="1"/>
  <c r="B3549" i="5" s="1"/>
  <c r="B3550" i="5" s="1"/>
  <c r="B3551" i="5" s="1"/>
  <c r="B3552" i="5" s="1"/>
  <c r="B3553" i="5" s="1"/>
  <c r="B3554" i="5" s="1"/>
  <c r="B3555" i="5" s="1"/>
  <c r="B3556" i="5" s="1"/>
  <c r="B3557" i="5" s="1"/>
  <c r="B3558" i="5" s="1"/>
  <c r="B3559" i="5" s="1"/>
  <c r="B3560" i="5" s="1"/>
  <c r="B3561" i="5" s="1"/>
  <c r="B3562" i="5" s="1"/>
  <c r="B3563" i="5" s="1"/>
  <c r="B3564" i="5" s="1"/>
  <c r="B3565" i="5" s="1"/>
  <c r="B3566" i="5" s="1"/>
  <c r="B3567" i="5" s="1"/>
  <c r="B3568" i="5" s="1"/>
  <c r="B3569" i="5" s="1"/>
  <c r="B3570" i="5" s="1"/>
  <c r="B3571" i="5" s="1"/>
  <c r="B3572" i="5" s="1"/>
  <c r="B3573" i="5" s="1"/>
  <c r="B3574" i="5" s="1"/>
  <c r="B3575" i="5" s="1"/>
  <c r="B3576" i="5" s="1"/>
  <c r="B3577" i="5" s="1"/>
  <c r="B3578" i="5" s="1"/>
  <c r="B3579" i="5" s="1"/>
  <c r="B3580" i="5" s="1"/>
  <c r="B3581" i="5" s="1"/>
  <c r="B3582" i="5" s="1"/>
  <c r="B3583" i="5" s="1"/>
  <c r="B3584" i="5" s="1"/>
  <c r="B3585" i="5" s="1"/>
  <c r="B3586" i="5" s="1"/>
  <c r="B3587" i="5" s="1"/>
  <c r="B3588" i="5" s="1"/>
  <c r="B3589" i="5" s="1"/>
  <c r="B3590" i="5" s="1"/>
  <c r="B3591" i="5" s="1"/>
  <c r="B3592" i="5" s="1"/>
  <c r="B3593" i="5" s="1"/>
  <c r="B3594" i="5" s="1"/>
  <c r="B3595" i="5" s="1"/>
  <c r="B3596" i="5" s="1"/>
  <c r="B3597" i="5" s="1"/>
  <c r="B3598" i="5" s="1"/>
  <c r="B3599" i="5" s="1"/>
  <c r="B3600" i="5" s="1"/>
  <c r="B3601" i="5" s="1"/>
  <c r="B3602" i="5" s="1"/>
  <c r="B3603" i="5" s="1"/>
  <c r="B3604" i="5" s="1"/>
  <c r="B3605" i="5" s="1"/>
  <c r="B3606" i="5" s="1"/>
  <c r="B3607" i="5" s="1"/>
  <c r="B3608" i="5" s="1"/>
  <c r="B3609" i="5" s="1"/>
  <c r="B3610" i="5" s="1"/>
  <c r="B3611" i="5" s="1"/>
  <c r="B3612" i="5" s="1"/>
  <c r="B3613" i="5" s="1"/>
  <c r="B3614" i="5" s="1"/>
  <c r="B3615" i="5" s="1"/>
  <c r="B3616" i="5" s="1"/>
  <c r="B3617" i="5" s="1"/>
  <c r="B3618" i="5" s="1"/>
  <c r="B3619" i="5" s="1"/>
  <c r="B3620" i="5" s="1"/>
  <c r="B3621" i="5" s="1"/>
  <c r="B3622" i="5" s="1"/>
  <c r="B3623" i="5" s="1"/>
  <c r="B3624" i="5" s="1"/>
  <c r="B3625" i="5" s="1"/>
  <c r="B3626" i="5" s="1"/>
  <c r="B3627" i="5" s="1"/>
  <c r="B3628" i="5" s="1"/>
  <c r="B3629" i="5" s="1"/>
  <c r="B3630" i="5" s="1"/>
  <c r="B3631" i="5" s="1"/>
  <c r="B3632" i="5" s="1"/>
  <c r="B3633" i="5" s="1"/>
  <c r="B3634" i="5" s="1"/>
  <c r="B3635" i="5" s="1"/>
  <c r="B3636" i="5" s="1"/>
  <c r="B3637" i="5" s="1"/>
  <c r="B3638" i="5" s="1"/>
  <c r="B3639" i="5" s="1"/>
  <c r="B3640" i="5" s="1"/>
  <c r="B3641" i="5" s="1"/>
  <c r="B3642" i="5" s="1"/>
  <c r="B3643" i="5" s="1"/>
  <c r="B3644" i="5" s="1"/>
  <c r="B3645" i="5" s="1"/>
  <c r="B3646" i="5" s="1"/>
  <c r="B3647" i="5" s="1"/>
  <c r="B3648" i="5" s="1"/>
  <c r="B3649" i="5" s="1"/>
  <c r="B3650" i="5" s="1"/>
  <c r="B3651" i="5" s="1"/>
  <c r="B3652" i="5" s="1"/>
  <c r="B3653" i="5" s="1"/>
  <c r="B3654" i="5" s="1"/>
  <c r="B3655" i="5" s="1"/>
  <c r="B3656" i="5" s="1"/>
  <c r="B3657" i="5" s="1"/>
  <c r="B3658" i="5" s="1"/>
  <c r="B3659" i="5" s="1"/>
  <c r="B3660" i="5" s="1"/>
  <c r="B3661" i="5" s="1"/>
  <c r="B3662" i="5" s="1"/>
  <c r="I4" i="5"/>
  <c r="H3" i="5"/>
  <c r="I3" i="5" s="1"/>
  <c r="H2" i="5"/>
  <c r="I102" i="4"/>
  <c r="I101" i="4"/>
  <c r="I100" i="4"/>
  <c r="H99" i="4"/>
  <c r="I99" i="4" s="1"/>
  <c r="I98" i="4"/>
  <c r="I97" i="4"/>
  <c r="I96" i="4"/>
  <c r="D96" i="4"/>
  <c r="B96" i="4"/>
  <c r="I95" i="4"/>
  <c r="I94" i="4"/>
  <c r="I93" i="4"/>
  <c r="I92" i="4"/>
  <c r="I91" i="4"/>
  <c r="I90" i="4"/>
  <c r="I89" i="4"/>
  <c r="D89" i="4"/>
  <c r="B89" i="4"/>
  <c r="I88" i="4"/>
  <c r="I87" i="4"/>
  <c r="I86" i="4"/>
  <c r="I85" i="4"/>
  <c r="I84" i="4"/>
  <c r="D84" i="4"/>
  <c r="I83" i="4"/>
  <c r="I82" i="4"/>
  <c r="I81" i="4"/>
  <c r="I80" i="4"/>
  <c r="I79" i="4"/>
  <c r="I78" i="4"/>
  <c r="H77" i="4"/>
  <c r="I77" i="4" s="1"/>
  <c r="I76" i="4"/>
  <c r="I75" i="4"/>
  <c r="I74" i="4"/>
  <c r="H73" i="4"/>
  <c r="I73" i="4" s="1"/>
  <c r="D73" i="4"/>
  <c r="B73" i="4"/>
  <c r="H72" i="4"/>
  <c r="I72" i="4" s="1"/>
  <c r="I71" i="4"/>
  <c r="I70" i="4"/>
  <c r="I69" i="4"/>
  <c r="I68" i="4"/>
  <c r="B68" i="4"/>
  <c r="I67" i="4"/>
  <c r="I66" i="4"/>
  <c r="H65" i="4"/>
  <c r="I65" i="4" s="1"/>
  <c r="I64" i="4"/>
  <c r="I63" i="4"/>
  <c r="I62" i="4"/>
  <c r="I61" i="4"/>
  <c r="I60" i="4"/>
  <c r="I59" i="4"/>
  <c r="I58" i="4"/>
  <c r="I57" i="4"/>
  <c r="D57" i="4"/>
  <c r="B57" i="4"/>
  <c r="I56" i="4"/>
  <c r="I55" i="4"/>
  <c r="I54" i="4"/>
  <c r="I53" i="4"/>
  <c r="I52" i="4"/>
  <c r="I51" i="4"/>
  <c r="I50" i="4"/>
  <c r="I49" i="4"/>
  <c r="I48" i="4"/>
  <c r="I47" i="4"/>
  <c r="I46" i="4"/>
  <c r="I45" i="4"/>
  <c r="D45" i="4"/>
  <c r="D46" i="4" s="1"/>
  <c r="D47" i="4" s="1"/>
  <c r="D48" i="4" s="1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B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H16" i="4"/>
  <c r="I16" i="4" s="1"/>
  <c r="I15" i="4"/>
  <c r="I14" i="4"/>
  <c r="I13" i="4"/>
  <c r="I12" i="4"/>
  <c r="I11" i="4"/>
  <c r="I10" i="4"/>
  <c r="I9" i="4"/>
  <c r="I8" i="4"/>
  <c r="H7" i="4"/>
  <c r="I7" i="4" s="1"/>
  <c r="H6" i="4"/>
  <c r="I6" i="4" s="1"/>
  <c r="I5" i="4"/>
  <c r="I4" i="4"/>
  <c r="D4" i="4"/>
  <c r="D5" i="4" s="1"/>
  <c r="D6" i="4" s="1"/>
  <c r="D7" i="4" s="1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I3" i="4"/>
  <c r="H2" i="4"/>
  <c r="H3667" i="5" l="1"/>
  <c r="F3674" i="5" s="1"/>
  <c r="I5" i="5"/>
  <c r="H3843" i="1" l="1"/>
  <c r="H4009" i="1"/>
  <c r="H3334" i="1" l="1"/>
  <c r="H4040" i="1" l="1"/>
  <c r="H3493" i="1"/>
  <c r="H3287" i="1"/>
  <c r="H3092" i="1"/>
  <c r="H2601" i="1"/>
  <c r="H4087" i="1" l="1"/>
  <c r="H4138" i="1"/>
  <c r="H3955" i="1" l="1"/>
  <c r="H3954" i="1"/>
  <c r="H3951" i="1"/>
  <c r="H3950" i="1"/>
  <c r="H4037" i="1" l="1"/>
  <c r="H3933" i="1"/>
  <c r="H3865" i="1"/>
  <c r="H4125" i="1" l="1"/>
  <c r="H3982" i="1"/>
  <c r="H3938" i="1"/>
  <c r="H3896" i="1"/>
  <c r="H3737" i="1"/>
  <c r="F4145" i="1" l="1"/>
  <c r="I4144" i="1"/>
  <c r="I4143" i="1"/>
  <c r="H4142" i="1"/>
  <c r="I4142" i="1" s="1"/>
  <c r="I4141" i="1"/>
  <c r="I4140" i="1"/>
  <c r="H4139" i="1"/>
  <c r="I4139" i="1" s="1"/>
  <c r="I4138" i="1"/>
  <c r="H4137" i="1"/>
  <c r="I4137" i="1" s="1"/>
  <c r="H4136" i="1"/>
  <c r="I4136" i="1" s="1"/>
  <c r="I4135" i="1"/>
  <c r="I4134" i="1"/>
  <c r="H4133" i="1"/>
  <c r="I4133" i="1" s="1"/>
  <c r="I4132" i="1"/>
  <c r="I4131" i="1"/>
  <c r="H4130" i="1"/>
  <c r="I4130" i="1" s="1"/>
  <c r="H4129" i="1"/>
  <c r="I4129" i="1" s="1"/>
  <c r="H4128" i="1"/>
  <c r="I4128" i="1" s="1"/>
  <c r="I4127" i="1"/>
  <c r="I4126" i="1"/>
  <c r="I4125" i="1"/>
  <c r="H4124" i="1"/>
  <c r="I4124" i="1" s="1"/>
  <c r="I4123" i="1"/>
  <c r="H4122" i="1"/>
  <c r="I4122" i="1" s="1"/>
  <c r="H4121" i="1"/>
  <c r="I4121" i="1" s="1"/>
  <c r="H4120" i="1"/>
  <c r="I4120" i="1" s="1"/>
  <c r="H4119" i="1"/>
  <c r="I4119" i="1" s="1"/>
  <c r="I4118" i="1"/>
  <c r="H4117" i="1"/>
  <c r="I4117" i="1" s="1"/>
  <c r="H4116" i="1"/>
  <c r="I4116" i="1" s="1"/>
  <c r="H4115" i="1"/>
  <c r="I4115" i="1" s="1"/>
  <c r="I4114" i="1"/>
  <c r="I4113" i="1"/>
  <c r="I4112" i="1"/>
  <c r="I4111" i="1"/>
  <c r="I4110" i="1"/>
  <c r="H4109" i="1"/>
  <c r="I4109" i="1" s="1"/>
  <c r="H4108" i="1"/>
  <c r="I4108" i="1" s="1"/>
  <c r="I4107" i="1"/>
  <c r="I4106" i="1"/>
  <c r="I4105" i="1"/>
  <c r="I4104" i="1"/>
  <c r="H4103" i="1"/>
  <c r="I4103" i="1" s="1"/>
  <c r="H4102" i="1"/>
  <c r="I4102" i="1" s="1"/>
  <c r="I4101" i="1"/>
  <c r="H4100" i="1"/>
  <c r="I4100" i="1" s="1"/>
  <c r="H4099" i="1"/>
  <c r="I4099" i="1" s="1"/>
  <c r="I4098" i="1"/>
  <c r="H4097" i="1"/>
  <c r="I4097" i="1" s="1"/>
  <c r="I4096" i="1"/>
  <c r="H4095" i="1"/>
  <c r="I4095" i="1" s="1"/>
  <c r="H4094" i="1"/>
  <c r="I4094" i="1" s="1"/>
  <c r="H4093" i="1"/>
  <c r="I4093" i="1" s="1"/>
  <c r="H4092" i="1"/>
  <c r="I4092" i="1" s="1"/>
  <c r="I4091" i="1"/>
  <c r="I4090" i="1"/>
  <c r="H4089" i="1"/>
  <c r="I4089" i="1" s="1"/>
  <c r="H4088" i="1"/>
  <c r="I4088" i="1" s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H4075" i="1"/>
  <c r="I4075" i="1" s="1"/>
  <c r="I4074" i="1"/>
  <c r="I4073" i="1"/>
  <c r="H4072" i="1"/>
  <c r="I4072" i="1" s="1"/>
  <c r="H4071" i="1"/>
  <c r="I4071" i="1" s="1"/>
  <c r="I4070" i="1"/>
  <c r="I4069" i="1"/>
  <c r="I4068" i="1"/>
  <c r="I4067" i="1"/>
  <c r="H4066" i="1"/>
  <c r="I4066" i="1" s="1"/>
  <c r="I4065" i="1"/>
  <c r="H4064" i="1"/>
  <c r="I4064" i="1" s="1"/>
  <c r="I4063" i="1"/>
  <c r="I4062" i="1"/>
  <c r="I4061" i="1"/>
  <c r="H4060" i="1"/>
  <c r="I4060" i="1" s="1"/>
  <c r="H4059" i="1"/>
  <c r="I4059" i="1" s="1"/>
  <c r="I4058" i="1"/>
  <c r="I4057" i="1"/>
  <c r="H4056" i="1"/>
  <c r="I4056" i="1" s="1"/>
  <c r="I4055" i="1"/>
  <c r="I4054" i="1"/>
  <c r="I4053" i="1"/>
  <c r="I4052" i="1"/>
  <c r="H4051" i="1"/>
  <c r="I4051" i="1" s="1"/>
  <c r="H4050" i="1"/>
  <c r="I4050" i="1" s="1"/>
  <c r="H4049" i="1"/>
  <c r="I4049" i="1" s="1"/>
  <c r="I4048" i="1"/>
  <c r="I4047" i="1"/>
  <c r="I4046" i="1"/>
  <c r="H4045" i="1"/>
  <c r="I4045" i="1" s="1"/>
  <c r="I4044" i="1"/>
  <c r="I4043" i="1"/>
  <c r="H4042" i="1"/>
  <c r="I4042" i="1" s="1"/>
  <c r="I4041" i="1"/>
  <c r="I4040" i="1"/>
  <c r="H4039" i="1"/>
  <c r="I4039" i="1" s="1"/>
  <c r="I4038" i="1"/>
  <c r="I4037" i="1"/>
  <c r="H4036" i="1"/>
  <c r="I4036" i="1" s="1"/>
  <c r="H4035" i="1"/>
  <c r="I4035" i="1" s="1"/>
  <c r="H4034" i="1"/>
  <c r="I4034" i="1" s="1"/>
  <c r="H4033" i="1"/>
  <c r="I4033" i="1" s="1"/>
  <c r="I4032" i="1"/>
  <c r="H4031" i="1"/>
  <c r="I4031" i="1" s="1"/>
  <c r="I4030" i="1"/>
  <c r="I4029" i="1"/>
  <c r="I4028" i="1"/>
  <c r="H4027" i="1"/>
  <c r="I4027" i="1" s="1"/>
  <c r="I4026" i="1"/>
  <c r="H4025" i="1"/>
  <c r="I4025" i="1" s="1"/>
  <c r="H4024" i="1"/>
  <c r="I4024" i="1" s="1"/>
  <c r="H4023" i="1"/>
  <c r="I4023" i="1" s="1"/>
  <c r="H4022" i="1"/>
  <c r="I4022" i="1" s="1"/>
  <c r="H4021" i="1"/>
  <c r="I4021" i="1" s="1"/>
  <c r="H4020" i="1"/>
  <c r="I4020" i="1" s="1"/>
  <c r="H4019" i="1"/>
  <c r="I4019" i="1" s="1"/>
  <c r="H4018" i="1"/>
  <c r="I4018" i="1" s="1"/>
  <c r="H4017" i="1"/>
  <c r="I4017" i="1" s="1"/>
  <c r="I4016" i="1"/>
  <c r="I4015" i="1"/>
  <c r="I4014" i="1"/>
  <c r="H4013" i="1"/>
  <c r="I4013" i="1" s="1"/>
  <c r="I4012" i="1"/>
  <c r="H4011" i="1"/>
  <c r="I4011" i="1" s="1"/>
  <c r="H4010" i="1"/>
  <c r="I4010" i="1" s="1"/>
  <c r="I4009" i="1"/>
  <c r="I4008" i="1"/>
  <c r="I4007" i="1"/>
  <c r="H4006" i="1"/>
  <c r="I4006" i="1" s="1"/>
  <c r="H4005" i="1"/>
  <c r="I4005" i="1" s="1"/>
  <c r="H4004" i="1"/>
  <c r="I4004" i="1" s="1"/>
  <c r="H4003" i="1"/>
  <c r="I4003" i="1" s="1"/>
  <c r="I4002" i="1"/>
  <c r="I4001" i="1"/>
  <c r="H4000" i="1"/>
  <c r="I4000" i="1" s="1"/>
  <c r="I3999" i="1"/>
  <c r="H3998" i="1"/>
  <c r="I3998" i="1" s="1"/>
  <c r="H3997" i="1"/>
  <c r="I3997" i="1" s="1"/>
  <c r="I3996" i="1"/>
  <c r="I3995" i="1"/>
  <c r="I3994" i="1"/>
  <c r="H3993" i="1"/>
  <c r="I3993" i="1" s="1"/>
  <c r="H3992" i="1"/>
  <c r="I3992" i="1" s="1"/>
  <c r="I3991" i="1"/>
  <c r="H3990" i="1"/>
  <c r="I3990" i="1" s="1"/>
  <c r="H3989" i="1"/>
  <c r="I3989" i="1" s="1"/>
  <c r="H3988" i="1"/>
  <c r="I3988" i="1" s="1"/>
  <c r="I3987" i="1"/>
  <c r="H3986" i="1"/>
  <c r="I3986" i="1" s="1"/>
  <c r="H3985" i="1"/>
  <c r="I3985" i="1" s="1"/>
  <c r="H3984" i="1"/>
  <c r="I3984" i="1" s="1"/>
  <c r="I3983" i="1"/>
  <c r="I3982" i="1"/>
  <c r="H3981" i="1"/>
  <c r="I3981" i="1" s="1"/>
  <c r="H3980" i="1"/>
  <c r="I3980" i="1" s="1"/>
  <c r="H3979" i="1"/>
  <c r="I3979" i="1" s="1"/>
  <c r="H3978" i="1"/>
  <c r="I3978" i="1" s="1"/>
  <c r="H3977" i="1"/>
  <c r="I3977" i="1" s="1"/>
  <c r="H3976" i="1"/>
  <c r="I3976" i="1" s="1"/>
  <c r="I3975" i="1"/>
  <c r="H3974" i="1"/>
  <c r="I3974" i="1" s="1"/>
  <c r="I3973" i="1"/>
  <c r="I3972" i="1"/>
  <c r="H3971" i="1"/>
  <c r="I3971" i="1" s="1"/>
  <c r="H3970" i="1"/>
  <c r="I3970" i="1" s="1"/>
  <c r="H3969" i="1"/>
  <c r="I3969" i="1" s="1"/>
  <c r="H3968" i="1"/>
  <c r="I3968" i="1" s="1"/>
  <c r="H3967" i="1"/>
  <c r="I3967" i="1" s="1"/>
  <c r="I3966" i="1"/>
  <c r="H3965" i="1"/>
  <c r="I3965" i="1" s="1"/>
  <c r="H3964" i="1"/>
  <c r="I3964" i="1" s="1"/>
  <c r="H3963" i="1"/>
  <c r="I3963" i="1" s="1"/>
  <c r="H3962" i="1"/>
  <c r="I3962" i="1" s="1"/>
  <c r="H3961" i="1"/>
  <c r="I3961" i="1" s="1"/>
  <c r="H3960" i="1"/>
  <c r="I3960" i="1" s="1"/>
  <c r="H3959" i="1"/>
  <c r="I3959" i="1" s="1"/>
  <c r="H3958" i="1"/>
  <c r="I3958" i="1" s="1"/>
  <c r="I3957" i="1"/>
  <c r="I3956" i="1"/>
  <c r="I3955" i="1"/>
  <c r="I3954" i="1"/>
  <c r="I3953" i="1"/>
  <c r="I3952" i="1"/>
  <c r="I3951" i="1"/>
  <c r="I3950" i="1"/>
  <c r="I3949" i="1"/>
  <c r="H3948" i="1"/>
  <c r="I3948" i="1" s="1"/>
  <c r="I3947" i="1"/>
  <c r="H3946" i="1"/>
  <c r="I3946" i="1" s="1"/>
  <c r="H3945" i="1"/>
  <c r="I3945" i="1" s="1"/>
  <c r="H3944" i="1"/>
  <c r="I3944" i="1" s="1"/>
  <c r="H3943" i="1"/>
  <c r="I3943" i="1" s="1"/>
  <c r="H3942" i="1"/>
  <c r="I3942" i="1" s="1"/>
  <c r="H3941" i="1"/>
  <c r="I3941" i="1" s="1"/>
  <c r="H3940" i="1"/>
  <c r="I3940" i="1" s="1"/>
  <c r="I3939" i="1"/>
  <c r="I3938" i="1"/>
  <c r="I3937" i="1"/>
  <c r="H3936" i="1"/>
  <c r="I3936" i="1" s="1"/>
  <c r="I3935" i="1"/>
  <c r="I3934" i="1"/>
  <c r="I3933" i="1"/>
  <c r="H3932" i="1"/>
  <c r="I3932" i="1" s="1"/>
  <c r="H3931" i="1"/>
  <c r="I3931" i="1" s="1"/>
  <c r="H3930" i="1"/>
  <c r="I3930" i="1" s="1"/>
  <c r="H3929" i="1"/>
  <c r="I3929" i="1" s="1"/>
  <c r="H3928" i="1"/>
  <c r="I3928" i="1" s="1"/>
  <c r="I3927" i="1"/>
  <c r="H3926" i="1"/>
  <c r="I3926" i="1" s="1"/>
  <c r="I3925" i="1"/>
  <c r="I3924" i="1"/>
  <c r="H3923" i="1"/>
  <c r="I3923" i="1" s="1"/>
  <c r="H3922" i="1"/>
  <c r="I3922" i="1" s="1"/>
  <c r="I3921" i="1"/>
  <c r="I3920" i="1"/>
  <c r="H3919" i="1"/>
  <c r="I3919" i="1" s="1"/>
  <c r="I3918" i="1"/>
  <c r="I3917" i="1"/>
  <c r="I3916" i="1"/>
  <c r="I3915" i="1"/>
  <c r="H3914" i="1"/>
  <c r="I3914" i="1" s="1"/>
  <c r="H3913" i="1"/>
  <c r="I3913" i="1" s="1"/>
  <c r="I3912" i="1"/>
  <c r="H3911" i="1"/>
  <c r="I3911" i="1" s="1"/>
  <c r="I3910" i="1"/>
  <c r="I3909" i="1"/>
  <c r="I3908" i="1"/>
  <c r="I3907" i="1"/>
  <c r="H3906" i="1"/>
  <c r="I3906" i="1" s="1"/>
  <c r="I3905" i="1"/>
  <c r="I3904" i="1"/>
  <c r="I3903" i="1"/>
  <c r="H3902" i="1"/>
  <c r="I3902" i="1" s="1"/>
  <c r="H3901" i="1"/>
  <c r="I3901" i="1" s="1"/>
  <c r="H3900" i="1"/>
  <c r="I3900" i="1" s="1"/>
  <c r="H3899" i="1"/>
  <c r="I3899" i="1" s="1"/>
  <c r="I3898" i="1"/>
  <c r="H3897" i="1"/>
  <c r="I3897" i="1" s="1"/>
  <c r="I3896" i="1"/>
  <c r="H3895" i="1"/>
  <c r="I3895" i="1" s="1"/>
  <c r="H3894" i="1"/>
  <c r="I3894" i="1" s="1"/>
  <c r="H3893" i="1"/>
  <c r="I3893" i="1" s="1"/>
  <c r="H3892" i="1"/>
  <c r="I3892" i="1" s="1"/>
  <c r="H3891" i="1"/>
  <c r="I3891" i="1" s="1"/>
  <c r="H3890" i="1"/>
  <c r="I3890" i="1" s="1"/>
  <c r="I3889" i="1"/>
  <c r="I3888" i="1"/>
  <c r="I3887" i="1"/>
  <c r="I3886" i="1"/>
  <c r="I3885" i="1"/>
  <c r="I3884" i="1"/>
  <c r="I3883" i="1"/>
  <c r="I3882" i="1"/>
  <c r="I3881" i="1"/>
  <c r="H3880" i="1"/>
  <c r="I3880" i="1" s="1"/>
  <c r="I3879" i="1"/>
  <c r="I3878" i="1"/>
  <c r="I3877" i="1"/>
  <c r="I3876" i="1"/>
  <c r="I3875" i="1"/>
  <c r="H3874" i="1"/>
  <c r="I3874" i="1" s="1"/>
  <c r="I3873" i="1"/>
  <c r="I3872" i="1"/>
  <c r="H3871" i="1"/>
  <c r="I3871" i="1" s="1"/>
  <c r="I3870" i="1"/>
  <c r="I3869" i="1"/>
  <c r="H3868" i="1"/>
  <c r="I3868" i="1" s="1"/>
  <c r="I3867" i="1"/>
  <c r="H3866" i="1"/>
  <c r="I3866" i="1" s="1"/>
  <c r="I3865" i="1"/>
  <c r="H3864" i="1"/>
  <c r="I3864" i="1" s="1"/>
  <c r="I3863" i="1"/>
  <c r="H3862" i="1"/>
  <c r="I3862" i="1" s="1"/>
  <c r="I3861" i="1"/>
  <c r="I3860" i="1"/>
  <c r="H3859" i="1"/>
  <c r="I3859" i="1" s="1"/>
  <c r="H3858" i="1"/>
  <c r="I3858" i="1" s="1"/>
  <c r="I3857" i="1"/>
  <c r="H3856" i="1"/>
  <c r="I3856" i="1" s="1"/>
  <c r="H3855" i="1"/>
  <c r="I3855" i="1" s="1"/>
  <c r="H3854" i="1"/>
  <c r="I3854" i="1" s="1"/>
  <c r="H3853" i="1"/>
  <c r="I3853" i="1" s="1"/>
  <c r="H3852" i="1"/>
  <c r="I3852" i="1" s="1"/>
  <c r="I3851" i="1"/>
  <c r="I3850" i="1"/>
  <c r="H3849" i="1"/>
  <c r="I3849" i="1" s="1"/>
  <c r="I3848" i="1"/>
  <c r="H3847" i="1"/>
  <c r="I3847" i="1" s="1"/>
  <c r="H3846" i="1"/>
  <c r="I3846" i="1" s="1"/>
  <c r="H3845" i="1"/>
  <c r="I3845" i="1" s="1"/>
  <c r="H3844" i="1"/>
  <c r="I3844" i="1" s="1"/>
  <c r="I3843" i="1"/>
  <c r="I3842" i="1"/>
  <c r="H3841" i="1"/>
  <c r="I3841" i="1" s="1"/>
  <c r="I3840" i="1"/>
  <c r="H3839" i="1"/>
  <c r="I3839" i="1" s="1"/>
  <c r="H3838" i="1"/>
  <c r="I3838" i="1" s="1"/>
  <c r="I3837" i="1"/>
  <c r="H3836" i="1"/>
  <c r="I3836" i="1" s="1"/>
  <c r="I3835" i="1"/>
  <c r="H3834" i="1"/>
  <c r="I3834" i="1" s="1"/>
  <c r="H3833" i="1"/>
  <c r="I3833" i="1" s="1"/>
  <c r="I3832" i="1"/>
  <c r="I3831" i="1"/>
  <c r="I3830" i="1"/>
  <c r="H3829" i="1"/>
  <c r="I3829" i="1" s="1"/>
  <c r="I3828" i="1"/>
  <c r="I3827" i="1"/>
  <c r="I3826" i="1"/>
  <c r="I3825" i="1"/>
  <c r="I3824" i="1"/>
  <c r="H3823" i="1"/>
  <c r="I3823" i="1" s="1"/>
  <c r="H3822" i="1"/>
  <c r="I3822" i="1" s="1"/>
  <c r="I3821" i="1"/>
  <c r="I3820" i="1"/>
  <c r="I3819" i="1"/>
  <c r="I3818" i="1"/>
  <c r="I3817" i="1"/>
  <c r="I3816" i="1"/>
  <c r="I3815" i="1"/>
  <c r="H3814" i="1"/>
  <c r="I3814" i="1" s="1"/>
  <c r="I3813" i="1"/>
  <c r="I3812" i="1"/>
  <c r="I3811" i="1"/>
  <c r="I3810" i="1"/>
  <c r="I3809" i="1"/>
  <c r="I3808" i="1"/>
  <c r="I3807" i="1"/>
  <c r="I3806" i="1"/>
  <c r="H3805" i="1"/>
  <c r="I3805" i="1" s="1"/>
  <c r="H3804" i="1"/>
  <c r="I3804" i="1" s="1"/>
  <c r="H3803" i="1"/>
  <c r="I3803" i="1" s="1"/>
  <c r="H3802" i="1"/>
  <c r="I3802" i="1" s="1"/>
  <c r="I3801" i="1"/>
  <c r="I3800" i="1"/>
  <c r="I3799" i="1"/>
  <c r="I3798" i="1"/>
  <c r="H3797" i="1"/>
  <c r="I3797" i="1" s="1"/>
  <c r="H3796" i="1"/>
  <c r="I3796" i="1" s="1"/>
  <c r="H3795" i="1"/>
  <c r="I3795" i="1" s="1"/>
  <c r="H3794" i="1"/>
  <c r="I3794" i="1" s="1"/>
  <c r="H3793" i="1"/>
  <c r="I3793" i="1" s="1"/>
  <c r="H3792" i="1"/>
  <c r="I3792" i="1" s="1"/>
  <c r="H3791" i="1"/>
  <c r="I3791" i="1" s="1"/>
  <c r="H3790" i="1"/>
  <c r="I3790" i="1" s="1"/>
  <c r="H3789" i="1"/>
  <c r="I3789" i="1" s="1"/>
  <c r="H3788" i="1"/>
  <c r="I3788" i="1" s="1"/>
  <c r="I3787" i="1"/>
  <c r="H3786" i="1"/>
  <c r="I3786" i="1" s="1"/>
  <c r="H3785" i="1"/>
  <c r="I3785" i="1" s="1"/>
  <c r="I3784" i="1"/>
  <c r="I3783" i="1"/>
  <c r="I3782" i="1"/>
  <c r="H3781" i="1"/>
  <c r="I3781" i="1" s="1"/>
  <c r="H3780" i="1"/>
  <c r="I3780" i="1" s="1"/>
  <c r="I3779" i="1"/>
  <c r="H3778" i="1"/>
  <c r="I3778" i="1" s="1"/>
  <c r="H3777" i="1"/>
  <c r="I3777" i="1" s="1"/>
  <c r="H3776" i="1"/>
  <c r="I3776" i="1" s="1"/>
  <c r="H3775" i="1"/>
  <c r="I3775" i="1" s="1"/>
  <c r="I3774" i="1"/>
  <c r="I3773" i="1"/>
  <c r="H3772" i="1"/>
  <c r="I3772" i="1" s="1"/>
  <c r="H3771" i="1"/>
  <c r="I3771" i="1" s="1"/>
  <c r="H3770" i="1"/>
  <c r="I3770" i="1" s="1"/>
  <c r="H3769" i="1"/>
  <c r="I3769" i="1" s="1"/>
  <c r="H3768" i="1"/>
  <c r="I3768" i="1" s="1"/>
  <c r="I3767" i="1"/>
  <c r="I3766" i="1"/>
  <c r="I3765" i="1"/>
  <c r="I3764" i="1"/>
  <c r="I3763" i="1"/>
  <c r="H3762" i="1"/>
  <c r="I3762" i="1" s="1"/>
  <c r="H3761" i="1"/>
  <c r="I3761" i="1" s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H3745" i="1"/>
  <c r="I3745" i="1" s="1"/>
  <c r="I3744" i="1"/>
  <c r="I3743" i="1"/>
  <c r="H3742" i="1"/>
  <c r="I3742" i="1" s="1"/>
  <c r="H3741" i="1"/>
  <c r="I3741" i="1" s="1"/>
  <c r="I3740" i="1"/>
  <c r="H3739" i="1"/>
  <c r="I3739" i="1" s="1"/>
  <c r="I3738" i="1"/>
  <c r="I3737" i="1"/>
  <c r="I3736" i="1"/>
  <c r="I3735" i="1"/>
  <c r="I3734" i="1"/>
  <c r="I3733" i="1"/>
  <c r="H3732" i="1"/>
  <c r="I3732" i="1" s="1"/>
  <c r="I3731" i="1"/>
  <c r="I3730" i="1"/>
  <c r="I3729" i="1"/>
  <c r="H3728" i="1"/>
  <c r="I3728" i="1" s="1"/>
  <c r="I3727" i="1"/>
  <c r="I3726" i="1"/>
  <c r="I3725" i="1"/>
  <c r="I3724" i="1"/>
  <c r="I3723" i="1"/>
  <c r="I3722" i="1"/>
  <c r="H3721" i="1"/>
  <c r="I3721" i="1" s="1"/>
  <c r="H3720" i="1"/>
  <c r="I3720" i="1" s="1"/>
  <c r="I3719" i="1"/>
  <c r="I3718" i="1"/>
  <c r="H3717" i="1"/>
  <c r="I3717" i="1" s="1"/>
  <c r="H3716" i="1"/>
  <c r="I3716" i="1" s="1"/>
  <c r="H3715" i="1"/>
  <c r="I3715" i="1" s="1"/>
  <c r="H3714" i="1"/>
  <c r="I3714" i="1" s="1"/>
  <c r="I3713" i="1"/>
  <c r="H3712" i="1"/>
  <c r="I3712" i="1" s="1"/>
  <c r="H3711" i="1"/>
  <c r="I3711" i="1" s="1"/>
  <c r="H3710" i="1"/>
  <c r="I3710" i="1" s="1"/>
  <c r="H3709" i="1"/>
  <c r="I3709" i="1" s="1"/>
  <c r="H3708" i="1"/>
  <c r="I3708" i="1" s="1"/>
  <c r="I3707" i="1"/>
  <c r="H3706" i="1"/>
  <c r="I3706" i="1" s="1"/>
  <c r="I3705" i="1"/>
  <c r="H3704" i="1"/>
  <c r="I3704" i="1" s="1"/>
  <c r="I3703" i="1"/>
  <c r="H3702" i="1"/>
  <c r="I3702" i="1" s="1"/>
  <c r="I3701" i="1"/>
  <c r="I3700" i="1"/>
  <c r="I3699" i="1"/>
  <c r="I3698" i="1"/>
  <c r="I3697" i="1"/>
  <c r="H3696" i="1"/>
  <c r="I3696" i="1" s="1"/>
  <c r="H3695" i="1"/>
  <c r="I3695" i="1" s="1"/>
  <c r="H3694" i="1"/>
  <c r="I3694" i="1" s="1"/>
  <c r="I3693" i="1"/>
  <c r="H3692" i="1"/>
  <c r="I3692" i="1" s="1"/>
  <c r="I3691" i="1"/>
  <c r="H3690" i="1"/>
  <c r="I3690" i="1" s="1"/>
  <c r="H3689" i="1"/>
  <c r="I3689" i="1" s="1"/>
  <c r="I3688" i="1"/>
  <c r="H3687" i="1"/>
  <c r="I3687" i="1" s="1"/>
  <c r="H3686" i="1"/>
  <c r="I3686" i="1" s="1"/>
  <c r="H3685" i="1"/>
  <c r="I3685" i="1" s="1"/>
  <c r="I3684" i="1"/>
  <c r="I3683" i="1"/>
  <c r="I3682" i="1"/>
  <c r="I3681" i="1"/>
  <c r="I3680" i="1"/>
  <c r="H3679" i="1"/>
  <c r="I3679" i="1" s="1"/>
  <c r="I3678" i="1"/>
  <c r="I3677" i="1"/>
  <c r="I3676" i="1"/>
  <c r="I3675" i="1"/>
  <c r="I3674" i="1"/>
  <c r="I3673" i="1"/>
  <c r="I3672" i="1"/>
  <c r="I3671" i="1"/>
  <c r="I3670" i="1"/>
  <c r="I3669" i="1"/>
  <c r="I3668" i="1"/>
  <c r="H3667" i="1"/>
  <c r="I3667" i="1" s="1"/>
  <c r="I3666" i="1"/>
  <c r="I3665" i="1"/>
  <c r="I3664" i="1"/>
  <c r="I3663" i="1"/>
  <c r="I3662" i="1"/>
  <c r="H3661" i="1"/>
  <c r="I3661" i="1" s="1"/>
  <c r="I3660" i="1"/>
  <c r="I3659" i="1"/>
  <c r="H3658" i="1"/>
  <c r="I3658" i="1" s="1"/>
  <c r="H3657" i="1"/>
  <c r="I3657" i="1" s="1"/>
  <c r="H3656" i="1"/>
  <c r="I3656" i="1" s="1"/>
  <c r="I3655" i="1"/>
  <c r="H3654" i="1"/>
  <c r="I3654" i="1" s="1"/>
  <c r="H3653" i="1"/>
  <c r="I3653" i="1" s="1"/>
  <c r="H3652" i="1"/>
  <c r="I3652" i="1" s="1"/>
  <c r="H3651" i="1"/>
  <c r="I3651" i="1" s="1"/>
  <c r="H3650" i="1"/>
  <c r="I3650" i="1" s="1"/>
  <c r="H3649" i="1"/>
  <c r="I3649" i="1" s="1"/>
  <c r="I3648" i="1"/>
  <c r="I3647" i="1"/>
  <c r="I3646" i="1"/>
  <c r="H3645" i="1"/>
  <c r="I3645" i="1" s="1"/>
  <c r="I3644" i="1"/>
  <c r="I3643" i="1"/>
  <c r="I3642" i="1"/>
  <c r="I3641" i="1"/>
  <c r="H3640" i="1"/>
  <c r="I3640" i="1" s="1"/>
  <c r="I3639" i="1"/>
  <c r="I3638" i="1"/>
  <c r="I3637" i="1"/>
  <c r="I3636" i="1"/>
  <c r="I3635" i="1"/>
  <c r="H3634" i="1"/>
  <c r="I3634" i="1" s="1"/>
  <c r="H3633" i="1"/>
  <c r="I3633" i="1" s="1"/>
  <c r="H3632" i="1"/>
  <c r="I3632" i="1" s="1"/>
  <c r="I3631" i="1"/>
  <c r="H3630" i="1"/>
  <c r="I3630" i="1" s="1"/>
  <c r="H3629" i="1"/>
  <c r="I3629" i="1" s="1"/>
  <c r="H3628" i="1"/>
  <c r="I3628" i="1" s="1"/>
  <c r="H3627" i="1"/>
  <c r="I3627" i="1" s="1"/>
  <c r="I3626" i="1"/>
  <c r="I3625" i="1"/>
  <c r="I3624" i="1"/>
  <c r="H3623" i="1"/>
  <c r="I3623" i="1" s="1"/>
  <c r="H3622" i="1"/>
  <c r="I3622" i="1" s="1"/>
  <c r="I3621" i="1"/>
  <c r="I3620" i="1"/>
  <c r="I3619" i="1"/>
  <c r="I3618" i="1"/>
  <c r="I3617" i="1"/>
  <c r="I3616" i="1"/>
  <c r="H3615" i="1"/>
  <c r="I3615" i="1" s="1"/>
  <c r="H3614" i="1"/>
  <c r="I3614" i="1" s="1"/>
  <c r="H3613" i="1"/>
  <c r="I3613" i="1" s="1"/>
  <c r="I3612" i="1"/>
  <c r="I3611" i="1"/>
  <c r="H3610" i="1"/>
  <c r="I3610" i="1" s="1"/>
  <c r="I3609" i="1"/>
  <c r="H3608" i="1"/>
  <c r="I3608" i="1" s="1"/>
  <c r="H3607" i="1"/>
  <c r="I3607" i="1" s="1"/>
  <c r="H3606" i="1"/>
  <c r="I3606" i="1" s="1"/>
  <c r="I3605" i="1"/>
  <c r="I3604" i="1"/>
  <c r="I3603" i="1"/>
  <c r="I3602" i="1"/>
  <c r="H3601" i="1"/>
  <c r="I3601" i="1" s="1"/>
  <c r="H3600" i="1"/>
  <c r="I3600" i="1" s="1"/>
  <c r="I3599" i="1"/>
  <c r="I3598" i="1"/>
  <c r="I3597" i="1"/>
  <c r="H3596" i="1"/>
  <c r="I3596" i="1" s="1"/>
  <c r="I3595" i="1"/>
  <c r="I3594" i="1"/>
  <c r="H3593" i="1"/>
  <c r="I3593" i="1" s="1"/>
  <c r="H3592" i="1"/>
  <c r="I3592" i="1" s="1"/>
  <c r="I3591" i="1"/>
  <c r="I3590" i="1"/>
  <c r="H3589" i="1"/>
  <c r="I3589" i="1" s="1"/>
  <c r="I3588" i="1"/>
  <c r="H3587" i="1"/>
  <c r="I3587" i="1" s="1"/>
  <c r="H3586" i="1"/>
  <c r="I3586" i="1" s="1"/>
  <c r="H3585" i="1"/>
  <c r="I3585" i="1" s="1"/>
  <c r="H3584" i="1"/>
  <c r="I3584" i="1" s="1"/>
  <c r="H3583" i="1"/>
  <c r="I3583" i="1" s="1"/>
  <c r="I3582" i="1"/>
  <c r="H3581" i="1"/>
  <c r="I3581" i="1" s="1"/>
  <c r="H3580" i="1"/>
  <c r="I3580" i="1" s="1"/>
  <c r="H3579" i="1"/>
  <c r="I3579" i="1" s="1"/>
  <c r="H3578" i="1"/>
  <c r="I3578" i="1" s="1"/>
  <c r="I3577" i="1"/>
  <c r="I3576" i="1"/>
  <c r="I3575" i="1"/>
  <c r="I3574" i="1"/>
  <c r="I3573" i="1"/>
  <c r="I3572" i="1"/>
  <c r="H3571" i="1"/>
  <c r="I3571" i="1" s="1"/>
  <c r="I3570" i="1"/>
  <c r="H3569" i="1"/>
  <c r="I3569" i="1" s="1"/>
  <c r="I3568" i="1"/>
  <c r="H3567" i="1"/>
  <c r="I3567" i="1" s="1"/>
  <c r="I3566" i="1"/>
  <c r="I3565" i="1"/>
  <c r="I3564" i="1"/>
  <c r="H3563" i="1"/>
  <c r="I3563" i="1" s="1"/>
  <c r="H3562" i="1"/>
  <c r="I3562" i="1" s="1"/>
  <c r="I3561" i="1"/>
  <c r="H3560" i="1"/>
  <c r="I3560" i="1" s="1"/>
  <c r="I3559" i="1"/>
  <c r="I3558" i="1"/>
  <c r="H3557" i="1"/>
  <c r="I3557" i="1" s="1"/>
  <c r="H3556" i="1"/>
  <c r="I3556" i="1" s="1"/>
  <c r="H3555" i="1"/>
  <c r="I3555" i="1" s="1"/>
  <c r="I3554" i="1"/>
  <c r="H3553" i="1"/>
  <c r="I3553" i="1" s="1"/>
  <c r="H3552" i="1"/>
  <c r="I3552" i="1" s="1"/>
  <c r="H3551" i="1"/>
  <c r="I3551" i="1" s="1"/>
  <c r="H3550" i="1"/>
  <c r="I3550" i="1" s="1"/>
  <c r="I3549" i="1"/>
  <c r="H3548" i="1"/>
  <c r="I3548" i="1" s="1"/>
  <c r="H3547" i="1"/>
  <c r="I3547" i="1" s="1"/>
  <c r="I3546" i="1"/>
  <c r="I3545" i="1"/>
  <c r="I3544" i="1"/>
  <c r="H3543" i="1"/>
  <c r="I3543" i="1" s="1"/>
  <c r="H3542" i="1"/>
  <c r="I3542" i="1" s="1"/>
  <c r="H3541" i="1"/>
  <c r="I3541" i="1" s="1"/>
  <c r="I3540" i="1"/>
  <c r="I3539" i="1"/>
  <c r="I3538" i="1"/>
  <c r="I3537" i="1"/>
  <c r="I3536" i="1"/>
  <c r="I3535" i="1"/>
  <c r="I3534" i="1"/>
  <c r="H3533" i="1"/>
  <c r="I3533" i="1" s="1"/>
  <c r="H3532" i="1"/>
  <c r="I3532" i="1" s="1"/>
  <c r="H3531" i="1"/>
  <c r="I3531" i="1" s="1"/>
  <c r="H3530" i="1"/>
  <c r="I3530" i="1" s="1"/>
  <c r="H3529" i="1"/>
  <c r="I3529" i="1" s="1"/>
  <c r="H3528" i="1"/>
  <c r="I3528" i="1" s="1"/>
  <c r="H3527" i="1"/>
  <c r="I3527" i="1" s="1"/>
  <c r="I3526" i="1"/>
  <c r="H3525" i="1"/>
  <c r="I3525" i="1" s="1"/>
  <c r="H3524" i="1"/>
  <c r="I3524" i="1" s="1"/>
  <c r="H3523" i="1"/>
  <c r="I3523" i="1" s="1"/>
  <c r="H3522" i="1"/>
  <c r="I3522" i="1" s="1"/>
  <c r="H3521" i="1"/>
  <c r="I3521" i="1" s="1"/>
  <c r="H3520" i="1"/>
  <c r="I3520" i="1" s="1"/>
  <c r="H3519" i="1"/>
  <c r="I3519" i="1" s="1"/>
  <c r="H3518" i="1"/>
  <c r="I3518" i="1" s="1"/>
  <c r="H3517" i="1"/>
  <c r="I3517" i="1" s="1"/>
  <c r="H3516" i="1"/>
  <c r="I3516" i="1" s="1"/>
  <c r="H3515" i="1"/>
  <c r="I3515" i="1" s="1"/>
  <c r="I3514" i="1"/>
  <c r="I3513" i="1"/>
  <c r="I3512" i="1"/>
  <c r="I3511" i="1"/>
  <c r="H3510" i="1"/>
  <c r="I3510" i="1" s="1"/>
  <c r="H3509" i="1"/>
  <c r="I3509" i="1" s="1"/>
  <c r="I3508" i="1"/>
  <c r="I3507" i="1"/>
  <c r="H3506" i="1"/>
  <c r="I3506" i="1" s="1"/>
  <c r="H3505" i="1"/>
  <c r="I3505" i="1" s="1"/>
  <c r="I3504" i="1"/>
  <c r="H3503" i="1"/>
  <c r="I3503" i="1" s="1"/>
  <c r="I3502" i="1"/>
  <c r="I3501" i="1"/>
  <c r="I3500" i="1"/>
  <c r="I3499" i="1"/>
  <c r="I3498" i="1"/>
  <c r="H3497" i="1"/>
  <c r="I3497" i="1" s="1"/>
  <c r="I3496" i="1"/>
  <c r="I3495" i="1"/>
  <c r="I3494" i="1"/>
  <c r="I3493" i="1"/>
  <c r="I3492" i="1"/>
  <c r="H3491" i="1"/>
  <c r="I3491" i="1" s="1"/>
  <c r="H3490" i="1"/>
  <c r="I3490" i="1" s="1"/>
  <c r="H3489" i="1"/>
  <c r="I3489" i="1" s="1"/>
  <c r="H3488" i="1"/>
  <c r="I3488" i="1" s="1"/>
  <c r="I3487" i="1"/>
  <c r="I3486" i="1"/>
  <c r="I3485" i="1"/>
  <c r="H3484" i="1"/>
  <c r="I3484" i="1" s="1"/>
  <c r="H3483" i="1"/>
  <c r="I3483" i="1" s="1"/>
  <c r="I3482" i="1"/>
  <c r="H3481" i="1"/>
  <c r="I3481" i="1" s="1"/>
  <c r="H3480" i="1"/>
  <c r="I3480" i="1" s="1"/>
  <c r="H3479" i="1"/>
  <c r="I3479" i="1" s="1"/>
  <c r="I3478" i="1"/>
  <c r="I3477" i="1"/>
  <c r="I3476" i="1"/>
  <c r="I3475" i="1"/>
  <c r="I3474" i="1"/>
  <c r="I3473" i="1"/>
  <c r="H3472" i="1"/>
  <c r="I3472" i="1" s="1"/>
  <c r="H3471" i="1"/>
  <c r="I3471" i="1" s="1"/>
  <c r="H3470" i="1"/>
  <c r="I3470" i="1" s="1"/>
  <c r="I3469" i="1"/>
  <c r="I3468" i="1"/>
  <c r="I3467" i="1"/>
  <c r="I3466" i="1"/>
  <c r="H3465" i="1"/>
  <c r="I3465" i="1" s="1"/>
  <c r="I3464" i="1"/>
  <c r="I3463" i="1"/>
  <c r="I3462" i="1"/>
  <c r="I3461" i="1"/>
  <c r="H3460" i="1"/>
  <c r="I3460" i="1" s="1"/>
  <c r="H3459" i="1"/>
  <c r="I3459" i="1" s="1"/>
  <c r="H3458" i="1"/>
  <c r="I3458" i="1" s="1"/>
  <c r="H3457" i="1"/>
  <c r="I3457" i="1" s="1"/>
  <c r="H3456" i="1"/>
  <c r="I3456" i="1" s="1"/>
  <c r="H3455" i="1"/>
  <c r="I3455" i="1" s="1"/>
  <c r="I3454" i="1"/>
  <c r="H3453" i="1"/>
  <c r="I3453" i="1" s="1"/>
  <c r="H3452" i="1"/>
  <c r="I3452" i="1" s="1"/>
  <c r="H3451" i="1"/>
  <c r="I3451" i="1" s="1"/>
  <c r="H3450" i="1"/>
  <c r="I3450" i="1" s="1"/>
  <c r="H3449" i="1"/>
  <c r="I3449" i="1" s="1"/>
  <c r="H3448" i="1"/>
  <c r="I3448" i="1" s="1"/>
  <c r="I3447" i="1"/>
  <c r="H3446" i="1"/>
  <c r="I3446" i="1" s="1"/>
  <c r="H3445" i="1"/>
  <c r="I3445" i="1" s="1"/>
  <c r="I3444" i="1"/>
  <c r="I3443" i="1"/>
  <c r="I3442" i="1"/>
  <c r="H3441" i="1"/>
  <c r="I3441" i="1" s="1"/>
  <c r="I3440" i="1"/>
  <c r="I3439" i="1"/>
  <c r="H3438" i="1"/>
  <c r="I3438" i="1" s="1"/>
  <c r="I3437" i="1"/>
  <c r="I3436" i="1"/>
  <c r="I3435" i="1"/>
  <c r="I3434" i="1"/>
  <c r="I3433" i="1"/>
  <c r="I3432" i="1"/>
  <c r="I3431" i="1"/>
  <c r="I3430" i="1"/>
  <c r="H3429" i="1"/>
  <c r="I3429" i="1" s="1"/>
  <c r="H3428" i="1"/>
  <c r="I3428" i="1" s="1"/>
  <c r="H3427" i="1"/>
  <c r="I3427" i="1" s="1"/>
  <c r="H3426" i="1"/>
  <c r="I3426" i="1" s="1"/>
  <c r="I3425" i="1"/>
  <c r="I3424" i="1"/>
  <c r="I3423" i="1"/>
  <c r="I3422" i="1"/>
  <c r="H3421" i="1"/>
  <c r="I3421" i="1" s="1"/>
  <c r="H3420" i="1"/>
  <c r="I3420" i="1" s="1"/>
  <c r="I3419" i="1"/>
  <c r="H3418" i="1"/>
  <c r="I3418" i="1" s="1"/>
  <c r="H3417" i="1"/>
  <c r="I3417" i="1" s="1"/>
  <c r="H3416" i="1"/>
  <c r="I3416" i="1" s="1"/>
  <c r="H3415" i="1"/>
  <c r="I3415" i="1" s="1"/>
  <c r="H3414" i="1"/>
  <c r="I3414" i="1" s="1"/>
  <c r="I3413" i="1"/>
  <c r="H3412" i="1"/>
  <c r="I3412" i="1" s="1"/>
  <c r="H3411" i="1"/>
  <c r="I3411" i="1" s="1"/>
  <c r="H3410" i="1"/>
  <c r="I3410" i="1" s="1"/>
  <c r="H3409" i="1"/>
  <c r="I3409" i="1" s="1"/>
  <c r="H3408" i="1"/>
  <c r="I3408" i="1" s="1"/>
  <c r="H3407" i="1"/>
  <c r="I3407" i="1" s="1"/>
  <c r="H3406" i="1"/>
  <c r="I3406" i="1" s="1"/>
  <c r="H3405" i="1"/>
  <c r="I3405" i="1" s="1"/>
  <c r="I3404" i="1"/>
  <c r="I3403" i="1"/>
  <c r="I3402" i="1"/>
  <c r="I3401" i="1"/>
  <c r="I3400" i="1"/>
  <c r="I3399" i="1"/>
  <c r="H3398" i="1"/>
  <c r="I3398" i="1" s="1"/>
  <c r="I3397" i="1"/>
  <c r="I3396" i="1"/>
  <c r="I3395" i="1"/>
  <c r="H3394" i="1"/>
  <c r="I3394" i="1" s="1"/>
  <c r="H3393" i="1"/>
  <c r="I3393" i="1" s="1"/>
  <c r="H3392" i="1"/>
  <c r="I3392" i="1" s="1"/>
  <c r="H3391" i="1"/>
  <c r="I3391" i="1" s="1"/>
  <c r="H3390" i="1"/>
  <c r="I3390" i="1" s="1"/>
  <c r="I3389" i="1"/>
  <c r="I3388" i="1"/>
  <c r="H3387" i="1"/>
  <c r="I3387" i="1" s="1"/>
  <c r="H3386" i="1"/>
  <c r="I3386" i="1" s="1"/>
  <c r="H3385" i="1"/>
  <c r="I3385" i="1" s="1"/>
  <c r="I3384" i="1"/>
  <c r="I3383" i="1"/>
  <c r="H3382" i="1"/>
  <c r="I3382" i="1" s="1"/>
  <c r="H3381" i="1"/>
  <c r="I3381" i="1" s="1"/>
  <c r="I3380" i="1"/>
  <c r="H3379" i="1"/>
  <c r="I3379" i="1" s="1"/>
  <c r="H3378" i="1"/>
  <c r="I3378" i="1" s="1"/>
  <c r="H3377" i="1"/>
  <c r="I3377" i="1" s="1"/>
  <c r="H3376" i="1"/>
  <c r="I3376" i="1" s="1"/>
  <c r="H3375" i="1"/>
  <c r="I3375" i="1" s="1"/>
  <c r="H3374" i="1"/>
  <c r="I3374" i="1" s="1"/>
  <c r="H3373" i="1"/>
  <c r="I3373" i="1" s="1"/>
  <c r="I3372" i="1"/>
  <c r="I3371" i="1"/>
  <c r="I3370" i="1"/>
  <c r="H3369" i="1"/>
  <c r="I3369" i="1" s="1"/>
  <c r="I3368" i="1"/>
  <c r="H3367" i="1"/>
  <c r="I3367" i="1" s="1"/>
  <c r="H3366" i="1"/>
  <c r="I3366" i="1" s="1"/>
  <c r="I3365" i="1"/>
  <c r="H3364" i="1"/>
  <c r="I3364" i="1" s="1"/>
  <c r="I3363" i="1"/>
  <c r="I3362" i="1"/>
  <c r="I3361" i="1"/>
  <c r="I3360" i="1"/>
  <c r="I3359" i="1"/>
  <c r="I3358" i="1"/>
  <c r="I3357" i="1"/>
  <c r="I3356" i="1"/>
  <c r="I3355" i="1"/>
  <c r="I3354" i="1"/>
  <c r="I3353" i="1"/>
  <c r="H3352" i="1"/>
  <c r="I3352" i="1" s="1"/>
  <c r="I3351" i="1"/>
  <c r="I3350" i="1"/>
  <c r="I3349" i="1"/>
  <c r="I3348" i="1"/>
  <c r="I3347" i="1"/>
  <c r="I3346" i="1"/>
  <c r="H3345" i="1"/>
  <c r="I3345" i="1" s="1"/>
  <c r="I3344" i="1"/>
  <c r="H3343" i="1"/>
  <c r="I3343" i="1" s="1"/>
  <c r="I3342" i="1"/>
  <c r="I3341" i="1"/>
  <c r="I3340" i="1"/>
  <c r="I3339" i="1"/>
  <c r="I3338" i="1"/>
  <c r="I3337" i="1"/>
  <c r="H3336" i="1"/>
  <c r="I3336" i="1" s="1"/>
  <c r="I3335" i="1"/>
  <c r="I3334" i="1"/>
  <c r="I3333" i="1"/>
  <c r="I3332" i="1"/>
  <c r="I3331" i="1"/>
  <c r="I3330" i="1"/>
  <c r="I3329" i="1"/>
  <c r="I3328" i="1"/>
  <c r="H3327" i="1"/>
  <c r="I3327" i="1" s="1"/>
  <c r="H3326" i="1"/>
  <c r="I3326" i="1" s="1"/>
  <c r="I3325" i="1"/>
  <c r="H3324" i="1"/>
  <c r="I3324" i="1" s="1"/>
  <c r="I3323" i="1"/>
  <c r="H3322" i="1"/>
  <c r="I3322" i="1" s="1"/>
  <c r="H3321" i="1"/>
  <c r="I3321" i="1" s="1"/>
  <c r="H3320" i="1"/>
  <c r="I3320" i="1" s="1"/>
  <c r="I3319" i="1"/>
  <c r="H3318" i="1"/>
  <c r="I3318" i="1" s="1"/>
  <c r="H3317" i="1"/>
  <c r="I3317" i="1" s="1"/>
  <c r="H3316" i="1"/>
  <c r="I3316" i="1" s="1"/>
  <c r="I3315" i="1"/>
  <c r="H3314" i="1"/>
  <c r="I3314" i="1" s="1"/>
  <c r="I3313" i="1"/>
  <c r="H3312" i="1"/>
  <c r="I3312" i="1" s="1"/>
  <c r="H3311" i="1"/>
  <c r="I3311" i="1" s="1"/>
  <c r="I3310" i="1"/>
  <c r="I3309" i="1"/>
  <c r="H3308" i="1"/>
  <c r="I3308" i="1" s="1"/>
  <c r="I3307" i="1"/>
  <c r="H3306" i="1"/>
  <c r="I3306" i="1" s="1"/>
  <c r="H3305" i="1"/>
  <c r="I3305" i="1" s="1"/>
  <c r="H3304" i="1"/>
  <c r="I3304" i="1" s="1"/>
  <c r="I3303" i="1"/>
  <c r="H3302" i="1"/>
  <c r="I3302" i="1" s="1"/>
  <c r="H3301" i="1"/>
  <c r="I3301" i="1" s="1"/>
  <c r="H3300" i="1"/>
  <c r="I3300" i="1" s="1"/>
  <c r="I3299" i="1"/>
  <c r="I3298" i="1"/>
  <c r="I3297" i="1"/>
  <c r="H3296" i="1"/>
  <c r="I3296" i="1" s="1"/>
  <c r="H3295" i="1"/>
  <c r="I3295" i="1" s="1"/>
  <c r="H3294" i="1"/>
  <c r="I3294" i="1" s="1"/>
  <c r="I3293" i="1"/>
  <c r="H3292" i="1"/>
  <c r="I3292" i="1" s="1"/>
  <c r="I3291" i="1"/>
  <c r="I3290" i="1"/>
  <c r="I3289" i="1"/>
  <c r="I3288" i="1"/>
  <c r="I3287" i="1"/>
  <c r="I3286" i="1"/>
  <c r="I3285" i="1"/>
  <c r="I3284" i="1"/>
  <c r="I3283" i="1"/>
  <c r="H3282" i="1"/>
  <c r="I3282" i="1" s="1"/>
  <c r="H3281" i="1"/>
  <c r="I3281" i="1" s="1"/>
  <c r="H3280" i="1"/>
  <c r="I3280" i="1" s="1"/>
  <c r="H3279" i="1"/>
  <c r="I3279" i="1" s="1"/>
  <c r="H3278" i="1"/>
  <c r="I3278" i="1" s="1"/>
  <c r="I3277" i="1"/>
  <c r="H3276" i="1"/>
  <c r="I3276" i="1" s="1"/>
  <c r="I3275" i="1"/>
  <c r="H3274" i="1"/>
  <c r="I3274" i="1" s="1"/>
  <c r="H3273" i="1"/>
  <c r="I3273" i="1" s="1"/>
  <c r="I3272" i="1"/>
  <c r="I3271" i="1"/>
  <c r="H3270" i="1"/>
  <c r="I3270" i="1" s="1"/>
  <c r="H3269" i="1"/>
  <c r="I3269" i="1" s="1"/>
  <c r="I3268" i="1"/>
  <c r="I3267" i="1"/>
  <c r="I3266" i="1"/>
  <c r="I3265" i="1"/>
  <c r="I3264" i="1"/>
  <c r="H3263" i="1"/>
  <c r="I3263" i="1" s="1"/>
  <c r="I3262" i="1"/>
  <c r="H3261" i="1"/>
  <c r="I3261" i="1" s="1"/>
  <c r="H3260" i="1"/>
  <c r="I3260" i="1" s="1"/>
  <c r="H3259" i="1"/>
  <c r="I3259" i="1" s="1"/>
  <c r="I3258" i="1"/>
  <c r="I3257" i="1"/>
  <c r="H3256" i="1"/>
  <c r="I3256" i="1" s="1"/>
  <c r="I3255" i="1"/>
  <c r="H3254" i="1"/>
  <c r="I3254" i="1" s="1"/>
  <c r="H3253" i="1"/>
  <c r="I3253" i="1" s="1"/>
  <c r="H3252" i="1"/>
  <c r="I3252" i="1" s="1"/>
  <c r="H3251" i="1"/>
  <c r="I3251" i="1" s="1"/>
  <c r="I3250" i="1"/>
  <c r="H3249" i="1"/>
  <c r="I3249" i="1" s="1"/>
  <c r="I3248" i="1"/>
  <c r="H3247" i="1"/>
  <c r="I3247" i="1" s="1"/>
  <c r="I3246" i="1"/>
  <c r="H3245" i="1"/>
  <c r="I3245" i="1" s="1"/>
  <c r="H3244" i="1"/>
  <c r="I3244" i="1" s="1"/>
  <c r="H3243" i="1"/>
  <c r="I3243" i="1" s="1"/>
  <c r="I3242" i="1"/>
  <c r="H3241" i="1"/>
  <c r="I3241" i="1" s="1"/>
  <c r="I3240" i="1"/>
  <c r="I3239" i="1"/>
  <c r="I3238" i="1"/>
  <c r="I3237" i="1"/>
  <c r="I3236" i="1"/>
  <c r="I3235" i="1"/>
  <c r="I3234" i="1"/>
  <c r="I3233" i="1"/>
  <c r="I3232" i="1"/>
  <c r="H3231" i="1"/>
  <c r="I3231" i="1" s="1"/>
  <c r="H3230" i="1"/>
  <c r="I3230" i="1" s="1"/>
  <c r="H3229" i="1"/>
  <c r="I3229" i="1" s="1"/>
  <c r="I3228" i="1"/>
  <c r="H3227" i="1"/>
  <c r="I3227" i="1" s="1"/>
  <c r="I3226" i="1"/>
  <c r="H3225" i="1"/>
  <c r="I3225" i="1" s="1"/>
  <c r="I3224" i="1"/>
  <c r="H3223" i="1"/>
  <c r="I3223" i="1" s="1"/>
  <c r="I3222" i="1"/>
  <c r="H3221" i="1"/>
  <c r="I3221" i="1" s="1"/>
  <c r="H3220" i="1"/>
  <c r="I3220" i="1" s="1"/>
  <c r="H3219" i="1"/>
  <c r="I3219" i="1" s="1"/>
  <c r="H3218" i="1"/>
  <c r="I3218" i="1" s="1"/>
  <c r="I3217" i="1"/>
  <c r="I3216" i="1"/>
  <c r="I3215" i="1"/>
  <c r="H3214" i="1"/>
  <c r="I3214" i="1" s="1"/>
  <c r="H3213" i="1"/>
  <c r="I3213" i="1" s="1"/>
  <c r="I3212" i="1"/>
  <c r="H3211" i="1"/>
  <c r="I3211" i="1" s="1"/>
  <c r="I3210" i="1"/>
  <c r="I3209" i="1"/>
  <c r="I3208" i="1"/>
  <c r="I3207" i="1"/>
  <c r="I3206" i="1"/>
  <c r="I3205" i="1"/>
  <c r="H3204" i="1"/>
  <c r="I3204" i="1" s="1"/>
  <c r="H3203" i="1"/>
  <c r="I3203" i="1" s="1"/>
  <c r="H3202" i="1"/>
  <c r="I3202" i="1" s="1"/>
  <c r="I3201" i="1"/>
  <c r="I3200" i="1"/>
  <c r="H3199" i="1"/>
  <c r="I3199" i="1" s="1"/>
  <c r="I3198" i="1"/>
  <c r="I3197" i="1"/>
  <c r="I3196" i="1"/>
  <c r="I3195" i="1"/>
  <c r="H3194" i="1"/>
  <c r="I3194" i="1" s="1"/>
  <c r="H3193" i="1"/>
  <c r="I3193" i="1" s="1"/>
  <c r="I3192" i="1"/>
  <c r="I3191" i="1"/>
  <c r="H3190" i="1"/>
  <c r="I3190" i="1" s="1"/>
  <c r="H3189" i="1"/>
  <c r="I3189" i="1" s="1"/>
  <c r="I3188" i="1"/>
  <c r="I3187" i="1"/>
  <c r="H3186" i="1"/>
  <c r="I3186" i="1" s="1"/>
  <c r="I3185" i="1"/>
  <c r="I3184" i="1"/>
  <c r="I3183" i="1"/>
  <c r="H3182" i="1"/>
  <c r="I3182" i="1" s="1"/>
  <c r="I3181" i="1"/>
  <c r="I3180" i="1"/>
  <c r="H3179" i="1"/>
  <c r="I3179" i="1" s="1"/>
  <c r="I3178" i="1"/>
  <c r="I3177" i="1"/>
  <c r="I3176" i="1"/>
  <c r="H3175" i="1"/>
  <c r="I3175" i="1" s="1"/>
  <c r="H3174" i="1"/>
  <c r="I3174" i="1" s="1"/>
  <c r="I3173" i="1"/>
  <c r="H3172" i="1"/>
  <c r="I3172" i="1" s="1"/>
  <c r="H3171" i="1"/>
  <c r="I3171" i="1" s="1"/>
  <c r="I3170" i="1"/>
  <c r="H3169" i="1"/>
  <c r="I3169" i="1" s="1"/>
  <c r="I3168" i="1"/>
  <c r="I3167" i="1"/>
  <c r="H3166" i="1"/>
  <c r="I3166" i="1" s="1"/>
  <c r="I3165" i="1"/>
  <c r="H3164" i="1"/>
  <c r="I3164" i="1" s="1"/>
  <c r="I3163" i="1"/>
  <c r="I3162" i="1"/>
  <c r="I3161" i="1"/>
  <c r="I3160" i="1"/>
  <c r="H3159" i="1"/>
  <c r="I3159" i="1" s="1"/>
  <c r="H3158" i="1"/>
  <c r="I3158" i="1" s="1"/>
  <c r="H3156" i="1"/>
  <c r="I3156" i="1" s="1"/>
  <c r="H3155" i="1"/>
  <c r="I3155" i="1" s="1"/>
  <c r="H3154" i="1"/>
  <c r="I3154" i="1" s="1"/>
  <c r="H3153" i="1"/>
  <c r="I3153" i="1" s="1"/>
  <c r="H3152" i="1"/>
  <c r="I3152" i="1" s="1"/>
  <c r="H3151" i="1"/>
  <c r="I3151" i="1" s="1"/>
  <c r="I3150" i="1"/>
  <c r="H3149" i="1"/>
  <c r="I3149" i="1" s="1"/>
  <c r="I3148" i="1"/>
  <c r="H3147" i="1"/>
  <c r="I3147" i="1" s="1"/>
  <c r="I3146" i="1"/>
  <c r="I3145" i="1"/>
  <c r="I3144" i="1"/>
  <c r="I3143" i="1"/>
  <c r="I3142" i="1"/>
  <c r="H3141" i="1"/>
  <c r="I3141" i="1" s="1"/>
  <c r="I3140" i="1"/>
  <c r="I3139" i="1"/>
  <c r="I3138" i="1"/>
  <c r="I3137" i="1"/>
  <c r="I3136" i="1"/>
  <c r="I3135" i="1"/>
  <c r="I3134" i="1"/>
  <c r="I3133" i="1"/>
  <c r="I3132" i="1"/>
  <c r="I3131" i="1"/>
  <c r="I3130" i="1"/>
  <c r="H3129" i="1"/>
  <c r="I3129" i="1" s="1"/>
  <c r="H3128" i="1"/>
  <c r="I3128" i="1" s="1"/>
  <c r="I3127" i="1"/>
  <c r="H3126" i="1"/>
  <c r="I3126" i="1" s="1"/>
  <c r="H3125" i="1"/>
  <c r="I3125" i="1" s="1"/>
  <c r="I3124" i="1"/>
  <c r="H3123" i="1"/>
  <c r="I3123" i="1" s="1"/>
  <c r="H3122" i="1"/>
  <c r="I3122" i="1" s="1"/>
  <c r="H3121" i="1"/>
  <c r="I3121" i="1" s="1"/>
  <c r="H3120" i="1"/>
  <c r="I3120" i="1" s="1"/>
  <c r="H3119" i="1"/>
  <c r="I3119" i="1" s="1"/>
  <c r="I3118" i="1"/>
  <c r="H3117" i="1"/>
  <c r="I3117" i="1" s="1"/>
  <c r="H3116" i="1"/>
  <c r="I3116" i="1" s="1"/>
  <c r="H3115" i="1"/>
  <c r="I3115" i="1" s="1"/>
  <c r="H3114" i="1"/>
  <c r="I3114" i="1" s="1"/>
  <c r="I3113" i="1"/>
  <c r="I3112" i="1"/>
  <c r="I3111" i="1"/>
  <c r="I3110" i="1"/>
  <c r="H3109" i="1"/>
  <c r="I3109" i="1" s="1"/>
  <c r="H3108" i="1"/>
  <c r="I3108" i="1" s="1"/>
  <c r="I3107" i="1"/>
  <c r="I3106" i="1"/>
  <c r="I3105" i="1"/>
  <c r="I3104" i="1"/>
  <c r="I3103" i="1"/>
  <c r="H3102" i="1"/>
  <c r="I3102" i="1" s="1"/>
  <c r="H3101" i="1"/>
  <c r="I3101" i="1" s="1"/>
  <c r="H3100" i="1"/>
  <c r="I3100" i="1" s="1"/>
  <c r="I3099" i="1"/>
  <c r="I3098" i="1"/>
  <c r="H3097" i="1"/>
  <c r="I3097" i="1" s="1"/>
  <c r="H3096" i="1"/>
  <c r="I3096" i="1" s="1"/>
  <c r="I3095" i="1"/>
  <c r="I3094" i="1"/>
  <c r="H3093" i="1"/>
  <c r="I3093" i="1" s="1"/>
  <c r="I3092" i="1"/>
  <c r="H3091" i="1"/>
  <c r="I3091" i="1" s="1"/>
  <c r="I3090" i="1"/>
  <c r="I3089" i="1"/>
  <c r="H3088" i="1"/>
  <c r="I3088" i="1" s="1"/>
  <c r="H3087" i="1"/>
  <c r="I3087" i="1" s="1"/>
  <c r="I3086" i="1"/>
  <c r="H3084" i="1"/>
  <c r="I3084" i="1" s="1"/>
  <c r="I3083" i="1"/>
  <c r="H3082" i="1"/>
  <c r="I3082" i="1" s="1"/>
  <c r="H3081" i="1"/>
  <c r="I3081" i="1" s="1"/>
  <c r="H3080" i="1"/>
  <c r="I3080" i="1" s="1"/>
  <c r="I3079" i="1"/>
  <c r="I3078" i="1"/>
  <c r="I3077" i="1"/>
  <c r="I3076" i="1"/>
  <c r="I3075" i="1"/>
  <c r="I3074" i="1"/>
  <c r="I3073" i="1"/>
  <c r="I3072" i="1"/>
  <c r="H3071" i="1"/>
  <c r="I3071" i="1" s="1"/>
  <c r="I3070" i="1"/>
  <c r="I3069" i="1"/>
  <c r="H3068" i="1"/>
  <c r="I3068" i="1" s="1"/>
  <c r="H3067" i="1"/>
  <c r="I3067" i="1" s="1"/>
  <c r="H3066" i="1"/>
  <c r="I3066" i="1" s="1"/>
  <c r="H3065" i="1"/>
  <c r="I3065" i="1" s="1"/>
  <c r="I3064" i="1"/>
  <c r="I3063" i="1"/>
  <c r="H3062" i="1"/>
  <c r="I3062" i="1" s="1"/>
  <c r="H3061" i="1"/>
  <c r="I3061" i="1" s="1"/>
  <c r="I3060" i="1"/>
  <c r="H3059" i="1"/>
  <c r="I3059" i="1" s="1"/>
  <c r="H3058" i="1"/>
  <c r="I3058" i="1" s="1"/>
  <c r="H3057" i="1"/>
  <c r="I3057" i="1" s="1"/>
  <c r="H3056" i="1"/>
  <c r="I3056" i="1" s="1"/>
  <c r="H3055" i="1"/>
  <c r="I3055" i="1" s="1"/>
  <c r="H3054" i="1"/>
  <c r="I3054" i="1" s="1"/>
  <c r="H3053" i="1"/>
  <c r="I3053" i="1" s="1"/>
  <c r="H3052" i="1"/>
  <c r="I3052" i="1" s="1"/>
  <c r="I3051" i="1"/>
  <c r="I3050" i="1"/>
  <c r="H3049" i="1"/>
  <c r="I3049" i="1" s="1"/>
  <c r="I3048" i="1"/>
  <c r="I3047" i="1"/>
  <c r="H3046" i="1"/>
  <c r="I3046" i="1" s="1"/>
  <c r="I3045" i="1"/>
  <c r="I3044" i="1"/>
  <c r="I3043" i="1"/>
  <c r="I3042" i="1"/>
  <c r="I3041" i="1"/>
  <c r="I3040" i="1"/>
  <c r="I3039" i="1"/>
  <c r="I3038" i="1"/>
  <c r="H3037" i="1"/>
  <c r="I3037" i="1" s="1"/>
  <c r="H3036" i="1"/>
  <c r="I3036" i="1" s="1"/>
  <c r="I3035" i="1"/>
  <c r="I3034" i="1"/>
  <c r="H3033" i="1"/>
  <c r="I3033" i="1" s="1"/>
  <c r="H3032" i="1"/>
  <c r="I3032" i="1" s="1"/>
  <c r="H3031" i="1"/>
  <c r="I3031" i="1" s="1"/>
  <c r="H3030" i="1"/>
  <c r="I3030" i="1" s="1"/>
  <c r="H3029" i="1"/>
  <c r="I3029" i="1" s="1"/>
  <c r="H3028" i="1"/>
  <c r="I3028" i="1" s="1"/>
  <c r="H3027" i="1"/>
  <c r="I3027" i="1" s="1"/>
  <c r="H3026" i="1"/>
  <c r="I3026" i="1" s="1"/>
  <c r="H3025" i="1"/>
  <c r="I3025" i="1" s="1"/>
  <c r="H3024" i="1"/>
  <c r="I3024" i="1" s="1"/>
  <c r="H3023" i="1"/>
  <c r="I3023" i="1" s="1"/>
  <c r="H3022" i="1"/>
  <c r="I3022" i="1" s="1"/>
  <c r="H3021" i="1"/>
  <c r="I3021" i="1" s="1"/>
  <c r="H3020" i="1"/>
  <c r="I3020" i="1" s="1"/>
  <c r="I3019" i="1"/>
  <c r="H3018" i="1"/>
  <c r="I3018" i="1" s="1"/>
  <c r="H3017" i="1"/>
  <c r="I3017" i="1" s="1"/>
  <c r="H3016" i="1"/>
  <c r="I3016" i="1" s="1"/>
  <c r="H3015" i="1"/>
  <c r="I3015" i="1" s="1"/>
  <c r="H3014" i="1"/>
  <c r="I3014" i="1" s="1"/>
  <c r="I3013" i="1"/>
  <c r="I3012" i="1"/>
  <c r="H3011" i="1"/>
  <c r="I3011" i="1" s="1"/>
  <c r="H3010" i="1"/>
  <c r="I3010" i="1" s="1"/>
  <c r="H3009" i="1"/>
  <c r="I3009" i="1" s="1"/>
  <c r="I3008" i="1"/>
  <c r="H3007" i="1"/>
  <c r="I3007" i="1" s="1"/>
  <c r="H3006" i="1"/>
  <c r="I3006" i="1" s="1"/>
  <c r="H3005" i="1"/>
  <c r="I3005" i="1" s="1"/>
  <c r="H3004" i="1"/>
  <c r="I3004" i="1" s="1"/>
  <c r="H3003" i="1"/>
  <c r="I3003" i="1" s="1"/>
  <c r="I3002" i="1"/>
  <c r="H3001" i="1"/>
  <c r="I3001" i="1" s="1"/>
  <c r="I3000" i="1"/>
  <c r="H2999" i="1"/>
  <c r="I2999" i="1" s="1"/>
  <c r="H2998" i="1"/>
  <c r="I2998" i="1" s="1"/>
  <c r="I2997" i="1"/>
  <c r="H2996" i="1"/>
  <c r="I2996" i="1" s="1"/>
  <c r="I2995" i="1"/>
  <c r="H2994" i="1"/>
  <c r="I2994" i="1" s="1"/>
  <c r="I2993" i="1"/>
  <c r="I2992" i="1"/>
  <c r="I2991" i="1"/>
  <c r="I2990" i="1"/>
  <c r="I2989" i="1"/>
  <c r="I2988" i="1"/>
  <c r="H2987" i="1"/>
  <c r="I2987" i="1" s="1"/>
  <c r="H2986" i="1"/>
  <c r="I2986" i="1" s="1"/>
  <c r="H2985" i="1"/>
  <c r="I2985" i="1" s="1"/>
  <c r="H2984" i="1"/>
  <c r="I2984" i="1" s="1"/>
  <c r="H2983" i="1"/>
  <c r="I2983" i="1" s="1"/>
  <c r="I2982" i="1"/>
  <c r="H2981" i="1"/>
  <c r="I2981" i="1" s="1"/>
  <c r="H2980" i="1"/>
  <c r="I2980" i="1" s="1"/>
  <c r="H2979" i="1"/>
  <c r="I2979" i="1" s="1"/>
  <c r="H2978" i="1"/>
  <c r="I2978" i="1" s="1"/>
  <c r="I2977" i="1"/>
  <c r="I2976" i="1"/>
  <c r="H2975" i="1"/>
  <c r="I2975" i="1" s="1"/>
  <c r="H2974" i="1"/>
  <c r="I2974" i="1" s="1"/>
  <c r="H2973" i="1"/>
  <c r="I2973" i="1" s="1"/>
  <c r="I2972" i="1"/>
  <c r="I2971" i="1"/>
  <c r="I2970" i="1"/>
  <c r="H2969" i="1"/>
  <c r="I2969" i="1" s="1"/>
  <c r="I2968" i="1"/>
  <c r="H2967" i="1"/>
  <c r="I2967" i="1" s="1"/>
  <c r="I2966" i="1"/>
  <c r="H2965" i="1"/>
  <c r="I2965" i="1" s="1"/>
  <c r="H2964" i="1"/>
  <c r="I2964" i="1" s="1"/>
  <c r="H2963" i="1"/>
  <c r="I2963" i="1" s="1"/>
  <c r="I2962" i="1"/>
  <c r="I2961" i="1"/>
  <c r="H2960" i="1"/>
  <c r="I2960" i="1" s="1"/>
  <c r="H2959" i="1"/>
  <c r="I2959" i="1" s="1"/>
  <c r="H2958" i="1"/>
  <c r="I2958" i="1" s="1"/>
  <c r="I2957" i="1"/>
  <c r="H2956" i="1"/>
  <c r="I2956" i="1" s="1"/>
  <c r="I2955" i="1"/>
  <c r="I2954" i="1"/>
  <c r="I2953" i="1"/>
  <c r="I2952" i="1"/>
  <c r="I2951" i="1"/>
  <c r="I2950" i="1"/>
  <c r="I2949" i="1"/>
  <c r="I2948" i="1"/>
  <c r="H2947" i="1"/>
  <c r="I2947" i="1" s="1"/>
  <c r="H2946" i="1"/>
  <c r="I2946" i="1" s="1"/>
  <c r="H2945" i="1"/>
  <c r="I2945" i="1" s="1"/>
  <c r="I2944" i="1"/>
  <c r="I2943" i="1"/>
  <c r="I2942" i="1"/>
  <c r="I2941" i="1"/>
  <c r="H2940" i="1"/>
  <c r="I2940" i="1" s="1"/>
  <c r="H2939" i="1"/>
  <c r="I2939" i="1" s="1"/>
  <c r="I2938" i="1"/>
  <c r="I2937" i="1"/>
  <c r="I2936" i="1"/>
  <c r="H2935" i="1"/>
  <c r="I2935" i="1" s="1"/>
  <c r="H2934" i="1"/>
  <c r="I2934" i="1" s="1"/>
  <c r="H2933" i="1"/>
  <c r="I2933" i="1" s="1"/>
  <c r="I2932" i="1"/>
  <c r="I2931" i="1"/>
  <c r="H2930" i="1"/>
  <c r="I2930" i="1" s="1"/>
  <c r="I2929" i="1"/>
  <c r="I2928" i="1"/>
  <c r="I2927" i="1"/>
  <c r="I2926" i="1"/>
  <c r="I2925" i="1"/>
  <c r="I2924" i="1"/>
  <c r="H2923" i="1"/>
  <c r="I2923" i="1" s="1"/>
  <c r="I2922" i="1"/>
  <c r="I2921" i="1"/>
  <c r="H2920" i="1"/>
  <c r="I2920" i="1" s="1"/>
  <c r="I2919" i="1"/>
  <c r="H2918" i="1"/>
  <c r="I2918" i="1" s="1"/>
  <c r="H2917" i="1"/>
  <c r="I2917" i="1" s="1"/>
  <c r="I2916" i="1"/>
  <c r="I2915" i="1"/>
  <c r="I2914" i="1"/>
  <c r="H2913" i="1"/>
  <c r="I2913" i="1" s="1"/>
  <c r="H2912" i="1"/>
  <c r="I2912" i="1" s="1"/>
  <c r="I2911" i="1"/>
  <c r="H2910" i="1"/>
  <c r="I2910" i="1" s="1"/>
  <c r="I2909" i="1"/>
  <c r="I2908" i="1"/>
  <c r="H2907" i="1"/>
  <c r="I2907" i="1" s="1"/>
  <c r="I2906" i="1"/>
  <c r="I2905" i="1"/>
  <c r="I2904" i="1"/>
  <c r="I2903" i="1"/>
  <c r="H2902" i="1"/>
  <c r="I2902" i="1" s="1"/>
  <c r="I2901" i="1"/>
  <c r="I2900" i="1"/>
  <c r="H2899" i="1"/>
  <c r="I2899" i="1" s="1"/>
  <c r="I2898" i="1"/>
  <c r="I2897" i="1"/>
  <c r="I2896" i="1"/>
  <c r="I2895" i="1"/>
  <c r="I2894" i="1"/>
  <c r="I2893" i="1"/>
  <c r="I2892" i="1"/>
  <c r="I2891" i="1"/>
  <c r="H2890" i="1"/>
  <c r="I2890" i="1" s="1"/>
  <c r="I2889" i="1"/>
  <c r="H2888" i="1"/>
  <c r="I2888" i="1" s="1"/>
  <c r="H2887" i="1"/>
  <c r="I2887" i="1" s="1"/>
  <c r="H2886" i="1"/>
  <c r="I2886" i="1" s="1"/>
  <c r="H2885" i="1"/>
  <c r="I2885" i="1" s="1"/>
  <c r="I2884" i="1"/>
  <c r="I2883" i="1"/>
  <c r="I2882" i="1"/>
  <c r="I2881" i="1"/>
  <c r="I2880" i="1"/>
  <c r="H2879" i="1"/>
  <c r="I2879" i="1" s="1"/>
  <c r="I2878" i="1"/>
  <c r="H2877" i="1"/>
  <c r="I2877" i="1" s="1"/>
  <c r="H2876" i="1"/>
  <c r="I2876" i="1" s="1"/>
  <c r="I2875" i="1"/>
  <c r="H2874" i="1"/>
  <c r="I2874" i="1" s="1"/>
  <c r="I2873" i="1"/>
  <c r="H2872" i="1"/>
  <c r="I2872" i="1" s="1"/>
  <c r="H2871" i="1"/>
  <c r="I2871" i="1" s="1"/>
  <c r="I2870" i="1"/>
  <c r="H2869" i="1"/>
  <c r="I2869" i="1" s="1"/>
  <c r="H2868" i="1"/>
  <c r="I2868" i="1" s="1"/>
  <c r="H2867" i="1"/>
  <c r="I2867" i="1" s="1"/>
  <c r="H2866" i="1"/>
  <c r="I2866" i="1" s="1"/>
  <c r="H2865" i="1"/>
  <c r="I2865" i="1" s="1"/>
  <c r="H2864" i="1"/>
  <c r="I2864" i="1" s="1"/>
  <c r="H2863" i="1"/>
  <c r="I2863" i="1" s="1"/>
  <c r="H2862" i="1"/>
  <c r="I2862" i="1" s="1"/>
  <c r="H2861" i="1"/>
  <c r="I2861" i="1" s="1"/>
  <c r="H2860" i="1"/>
  <c r="I2860" i="1" s="1"/>
  <c r="H2859" i="1"/>
  <c r="I2859" i="1" s="1"/>
  <c r="I2858" i="1"/>
  <c r="H2857" i="1"/>
  <c r="I2857" i="1" s="1"/>
  <c r="I2856" i="1"/>
  <c r="I2855" i="1"/>
  <c r="I2854" i="1"/>
  <c r="I2853" i="1"/>
  <c r="I2852" i="1"/>
  <c r="I2851" i="1"/>
  <c r="I2850" i="1"/>
  <c r="I2849" i="1"/>
  <c r="I2848" i="1"/>
  <c r="I2847" i="1"/>
  <c r="I2846" i="1"/>
  <c r="H2845" i="1"/>
  <c r="I2845" i="1" s="1"/>
  <c r="H2844" i="1"/>
  <c r="I2844" i="1" s="1"/>
  <c r="H2843" i="1"/>
  <c r="I2843" i="1" s="1"/>
  <c r="H2842" i="1"/>
  <c r="I2842" i="1" s="1"/>
  <c r="H2841" i="1"/>
  <c r="I2841" i="1" s="1"/>
  <c r="H2840" i="1"/>
  <c r="I2840" i="1" s="1"/>
  <c r="H2839" i="1"/>
  <c r="I2839" i="1" s="1"/>
  <c r="H2838" i="1"/>
  <c r="I2838" i="1" s="1"/>
  <c r="H2837" i="1"/>
  <c r="I2837" i="1" s="1"/>
  <c r="H2836" i="1"/>
  <c r="I2836" i="1" s="1"/>
  <c r="H2835" i="1"/>
  <c r="I2835" i="1" s="1"/>
  <c r="H2834" i="1"/>
  <c r="I2834" i="1" s="1"/>
  <c r="H2833" i="1"/>
  <c r="I2833" i="1" s="1"/>
  <c r="H2832" i="1"/>
  <c r="I2832" i="1" s="1"/>
  <c r="H2831" i="1"/>
  <c r="I2831" i="1" s="1"/>
  <c r="I2830" i="1"/>
  <c r="H2829" i="1"/>
  <c r="I2829" i="1" s="1"/>
  <c r="H2828" i="1"/>
  <c r="I2828" i="1" s="1"/>
  <c r="H2827" i="1"/>
  <c r="I2827" i="1" s="1"/>
  <c r="H2826" i="1"/>
  <c r="I2826" i="1" s="1"/>
  <c r="H2825" i="1"/>
  <c r="I2825" i="1" s="1"/>
  <c r="H2824" i="1"/>
  <c r="I2824" i="1" s="1"/>
  <c r="H2823" i="1"/>
  <c r="I2823" i="1" s="1"/>
  <c r="H2822" i="1"/>
  <c r="I2822" i="1" s="1"/>
  <c r="I2821" i="1"/>
  <c r="I2820" i="1"/>
  <c r="H2819" i="1"/>
  <c r="I2819" i="1" s="1"/>
  <c r="H2818" i="1"/>
  <c r="I2818" i="1" s="1"/>
  <c r="I2817" i="1"/>
  <c r="I2816" i="1"/>
  <c r="I2815" i="1"/>
  <c r="H2814" i="1"/>
  <c r="I2814" i="1" s="1"/>
  <c r="H2813" i="1"/>
  <c r="I2813" i="1" s="1"/>
  <c r="H2812" i="1"/>
  <c r="I2812" i="1" s="1"/>
  <c r="I2811" i="1"/>
  <c r="H2810" i="1"/>
  <c r="I2810" i="1" s="1"/>
  <c r="H2809" i="1"/>
  <c r="I2809" i="1" s="1"/>
  <c r="I2808" i="1"/>
  <c r="I2807" i="1"/>
  <c r="I2806" i="1"/>
  <c r="I2805" i="1"/>
  <c r="H2804" i="1"/>
  <c r="I2804" i="1" s="1"/>
  <c r="H2803" i="1"/>
  <c r="I2803" i="1" s="1"/>
  <c r="I2802" i="1"/>
  <c r="I2801" i="1"/>
  <c r="I2800" i="1"/>
  <c r="H2799" i="1"/>
  <c r="I2799" i="1" s="1"/>
  <c r="I2798" i="1"/>
  <c r="I2797" i="1"/>
  <c r="I2796" i="1"/>
  <c r="I2795" i="1"/>
  <c r="H2794" i="1"/>
  <c r="I2794" i="1" s="1"/>
  <c r="H2793" i="1"/>
  <c r="I2793" i="1" s="1"/>
  <c r="I2792" i="1"/>
  <c r="I2791" i="1"/>
  <c r="I2790" i="1"/>
  <c r="I2789" i="1"/>
  <c r="I2788" i="1"/>
  <c r="H2787" i="1"/>
  <c r="I2787" i="1" s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H2769" i="1"/>
  <c r="I2769" i="1" s="1"/>
  <c r="H2768" i="1"/>
  <c r="I2768" i="1" s="1"/>
  <c r="I2767" i="1"/>
  <c r="H2766" i="1"/>
  <c r="I2766" i="1" s="1"/>
  <c r="I2765" i="1"/>
  <c r="H2764" i="1"/>
  <c r="I2764" i="1" s="1"/>
  <c r="I2763" i="1"/>
  <c r="I2762" i="1"/>
  <c r="H2761" i="1"/>
  <c r="I2761" i="1" s="1"/>
  <c r="H2760" i="1"/>
  <c r="I2760" i="1" s="1"/>
  <c r="H2759" i="1"/>
  <c r="I2759" i="1" s="1"/>
  <c r="I2758" i="1"/>
  <c r="I2757" i="1"/>
  <c r="H2756" i="1"/>
  <c r="I2756" i="1" s="1"/>
  <c r="H2755" i="1"/>
  <c r="I2755" i="1" s="1"/>
  <c r="H2754" i="1"/>
  <c r="I2754" i="1" s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H2738" i="1"/>
  <c r="I2738" i="1" s="1"/>
  <c r="I2737" i="1"/>
  <c r="H2736" i="1"/>
  <c r="I2736" i="1" s="1"/>
  <c r="H2735" i="1"/>
  <c r="I2735" i="1" s="1"/>
  <c r="H2734" i="1"/>
  <c r="I2734" i="1" s="1"/>
  <c r="H2733" i="1"/>
  <c r="I2733" i="1" s="1"/>
  <c r="H2732" i="1"/>
  <c r="I2732" i="1" s="1"/>
  <c r="I2731" i="1"/>
  <c r="H2730" i="1"/>
  <c r="I2730" i="1" s="1"/>
  <c r="H2729" i="1"/>
  <c r="I2729" i="1" s="1"/>
  <c r="H2728" i="1"/>
  <c r="I2728" i="1" s="1"/>
  <c r="H2727" i="1"/>
  <c r="I2727" i="1" s="1"/>
  <c r="H2726" i="1"/>
  <c r="I2726" i="1" s="1"/>
  <c r="H2725" i="1"/>
  <c r="I2725" i="1" s="1"/>
  <c r="H2724" i="1"/>
  <c r="I2724" i="1" s="1"/>
  <c r="H2723" i="1"/>
  <c r="I2723" i="1" s="1"/>
  <c r="H2722" i="1"/>
  <c r="I2722" i="1" s="1"/>
  <c r="I2721" i="1"/>
  <c r="H2720" i="1"/>
  <c r="I2720" i="1" s="1"/>
  <c r="H2719" i="1"/>
  <c r="I2719" i="1" s="1"/>
  <c r="H2718" i="1"/>
  <c r="I2718" i="1" s="1"/>
  <c r="H2717" i="1"/>
  <c r="I2717" i="1" s="1"/>
  <c r="H2716" i="1"/>
  <c r="I2716" i="1" s="1"/>
  <c r="H2715" i="1"/>
  <c r="I2715" i="1" s="1"/>
  <c r="I2714" i="1"/>
  <c r="H2713" i="1"/>
  <c r="I2713" i="1" s="1"/>
  <c r="I2712" i="1"/>
  <c r="H2711" i="1"/>
  <c r="I2711" i="1" s="1"/>
  <c r="I2710" i="1"/>
  <c r="H2709" i="1"/>
  <c r="I2709" i="1" s="1"/>
  <c r="H2708" i="1"/>
  <c r="I2708" i="1" s="1"/>
  <c r="I2707" i="1"/>
  <c r="H2706" i="1"/>
  <c r="I2706" i="1" s="1"/>
  <c r="I2705" i="1"/>
  <c r="H2704" i="1"/>
  <c r="I2704" i="1" s="1"/>
  <c r="I2703" i="1"/>
  <c r="I2702" i="1"/>
  <c r="H2701" i="1"/>
  <c r="I2701" i="1" s="1"/>
  <c r="I2700" i="1"/>
  <c r="H2699" i="1"/>
  <c r="I2699" i="1" s="1"/>
  <c r="H2698" i="1"/>
  <c r="I2698" i="1" s="1"/>
  <c r="I2697" i="1"/>
  <c r="I2696" i="1"/>
  <c r="I2695" i="1"/>
  <c r="I2694" i="1"/>
  <c r="I2693" i="1"/>
  <c r="I2692" i="1"/>
  <c r="I2691" i="1"/>
  <c r="I2690" i="1"/>
  <c r="H2689" i="1"/>
  <c r="I2689" i="1" s="1"/>
  <c r="H2688" i="1"/>
  <c r="I2688" i="1" s="1"/>
  <c r="H2687" i="1"/>
  <c r="I2687" i="1" s="1"/>
  <c r="H2686" i="1"/>
  <c r="I2686" i="1" s="1"/>
  <c r="H2685" i="1"/>
  <c r="I2685" i="1" s="1"/>
  <c r="H2684" i="1"/>
  <c r="I2684" i="1" s="1"/>
  <c r="I2683" i="1"/>
  <c r="H2682" i="1"/>
  <c r="I2682" i="1" s="1"/>
  <c r="H2681" i="1"/>
  <c r="I2681" i="1" s="1"/>
  <c r="H2680" i="1"/>
  <c r="I2680" i="1" s="1"/>
  <c r="H2679" i="1"/>
  <c r="I2679" i="1" s="1"/>
  <c r="H2678" i="1"/>
  <c r="I2678" i="1" s="1"/>
  <c r="H2677" i="1"/>
  <c r="I2677" i="1" s="1"/>
  <c r="H2676" i="1"/>
  <c r="I2676" i="1" s="1"/>
  <c r="H2675" i="1"/>
  <c r="I2675" i="1" s="1"/>
  <c r="H2673" i="1"/>
  <c r="I2673" i="1" s="1"/>
  <c r="H2672" i="1"/>
  <c r="I2672" i="1" s="1"/>
  <c r="H2671" i="1"/>
  <c r="I2671" i="1" s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H2658" i="1"/>
  <c r="I2658" i="1" s="1"/>
  <c r="H2657" i="1"/>
  <c r="I2657" i="1" s="1"/>
  <c r="H2656" i="1"/>
  <c r="I2656" i="1" s="1"/>
  <c r="H2655" i="1"/>
  <c r="I2655" i="1" s="1"/>
  <c r="H2654" i="1"/>
  <c r="I2654" i="1" s="1"/>
  <c r="H2653" i="1"/>
  <c r="I2653" i="1" s="1"/>
  <c r="H2652" i="1"/>
  <c r="I2652" i="1" s="1"/>
  <c r="I2651" i="1"/>
  <c r="H2650" i="1"/>
  <c r="I2650" i="1" s="1"/>
  <c r="H2649" i="1"/>
  <c r="I2649" i="1" s="1"/>
  <c r="H2648" i="1"/>
  <c r="I2648" i="1" s="1"/>
  <c r="H2647" i="1"/>
  <c r="I2647" i="1" s="1"/>
  <c r="H2646" i="1"/>
  <c r="I2646" i="1" s="1"/>
  <c r="H2645" i="1"/>
  <c r="I2645" i="1" s="1"/>
  <c r="H2644" i="1"/>
  <c r="I2644" i="1" s="1"/>
  <c r="I2643" i="1"/>
  <c r="I2642" i="1"/>
  <c r="I2641" i="1"/>
  <c r="I2640" i="1"/>
  <c r="H2639" i="1"/>
  <c r="I2639" i="1" s="1"/>
  <c r="I2638" i="1"/>
  <c r="I2637" i="1"/>
  <c r="I2636" i="1"/>
  <c r="H2635" i="1"/>
  <c r="I2635" i="1" s="1"/>
  <c r="H2634" i="1"/>
  <c r="I2634" i="1" s="1"/>
  <c r="H2633" i="1"/>
  <c r="I2633" i="1" s="1"/>
  <c r="I2632" i="1"/>
  <c r="I2631" i="1"/>
  <c r="H2630" i="1"/>
  <c r="I2630" i="1" s="1"/>
  <c r="I2629" i="1"/>
  <c r="H2628" i="1"/>
  <c r="I2628" i="1" s="1"/>
  <c r="H2627" i="1"/>
  <c r="I2627" i="1" s="1"/>
  <c r="I2626" i="1"/>
  <c r="I2625" i="1"/>
  <c r="I2624" i="1"/>
  <c r="H2623" i="1"/>
  <c r="I2623" i="1" s="1"/>
  <c r="I2622" i="1"/>
  <c r="H2621" i="1"/>
  <c r="I2621" i="1" s="1"/>
  <c r="I2620" i="1"/>
  <c r="I2619" i="1"/>
  <c r="I2618" i="1"/>
  <c r="I2617" i="1"/>
  <c r="H2616" i="1"/>
  <c r="I2616" i="1" s="1"/>
  <c r="I2615" i="1"/>
  <c r="H2614" i="1"/>
  <c r="I2614" i="1" s="1"/>
  <c r="I2613" i="1"/>
  <c r="H2612" i="1"/>
  <c r="I2612" i="1" s="1"/>
  <c r="H2611" i="1"/>
  <c r="I2611" i="1" s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H2597" i="1"/>
  <c r="I2597" i="1" s="1"/>
  <c r="H2596" i="1"/>
  <c r="I2596" i="1" s="1"/>
  <c r="I2595" i="1"/>
  <c r="H2594" i="1"/>
  <c r="I2594" i="1" s="1"/>
  <c r="H2593" i="1"/>
  <c r="I2593" i="1" s="1"/>
  <c r="H2592" i="1"/>
  <c r="I2592" i="1" s="1"/>
  <c r="I2591" i="1"/>
  <c r="H2590" i="1"/>
  <c r="I2590" i="1" s="1"/>
  <c r="I2589" i="1"/>
  <c r="I2588" i="1"/>
  <c r="H2587" i="1"/>
  <c r="I2587" i="1" s="1"/>
  <c r="H2586" i="1"/>
  <c r="I2586" i="1" s="1"/>
  <c r="I2585" i="1"/>
  <c r="I2584" i="1"/>
  <c r="I2583" i="1"/>
  <c r="I2582" i="1"/>
  <c r="I2581" i="1"/>
  <c r="I2580" i="1"/>
  <c r="I2579" i="1"/>
  <c r="H2578" i="1"/>
  <c r="I2578" i="1" s="1"/>
  <c r="H2577" i="1"/>
  <c r="I2577" i="1" s="1"/>
  <c r="H2576" i="1"/>
  <c r="I2576" i="1" s="1"/>
  <c r="H2575" i="1"/>
  <c r="I2575" i="1" s="1"/>
  <c r="I2574" i="1"/>
  <c r="I2573" i="1"/>
  <c r="I2572" i="1"/>
  <c r="I2571" i="1"/>
  <c r="H2570" i="1"/>
  <c r="I2570" i="1" s="1"/>
  <c r="I2569" i="1"/>
  <c r="H2568" i="1"/>
  <c r="I2568" i="1" s="1"/>
  <c r="I2567" i="1"/>
  <c r="H2566" i="1"/>
  <c r="I2566" i="1" s="1"/>
  <c r="H2565" i="1"/>
  <c r="I2565" i="1" s="1"/>
  <c r="H2564" i="1"/>
  <c r="I2564" i="1" s="1"/>
  <c r="I2563" i="1"/>
  <c r="H2562" i="1"/>
  <c r="I2562" i="1" s="1"/>
  <c r="H2561" i="1"/>
  <c r="I2561" i="1" s="1"/>
  <c r="H2560" i="1"/>
  <c r="I2560" i="1" s="1"/>
  <c r="H2559" i="1"/>
  <c r="I2559" i="1" s="1"/>
  <c r="I2558" i="1"/>
  <c r="H2557" i="1"/>
  <c r="I2557" i="1" s="1"/>
  <c r="I2556" i="1"/>
  <c r="I2555" i="1"/>
  <c r="H2554" i="1"/>
  <c r="I2554" i="1" s="1"/>
  <c r="I2553" i="1"/>
  <c r="I2552" i="1"/>
  <c r="I2551" i="1"/>
  <c r="I2550" i="1"/>
  <c r="I2549" i="1"/>
  <c r="I2548" i="1"/>
  <c r="H2547" i="1"/>
  <c r="I2547" i="1" s="1"/>
  <c r="H2546" i="1"/>
  <c r="I2546" i="1" s="1"/>
  <c r="H2545" i="1"/>
  <c r="I2545" i="1" s="1"/>
  <c r="I2544" i="1"/>
  <c r="I2543" i="1"/>
  <c r="H2542" i="1"/>
  <c r="I2542" i="1" s="1"/>
  <c r="H2541" i="1"/>
  <c r="I2541" i="1" s="1"/>
  <c r="H2540" i="1"/>
  <c r="I2540" i="1" s="1"/>
  <c r="H2539" i="1"/>
  <c r="I2539" i="1" s="1"/>
  <c r="H2538" i="1"/>
  <c r="I2538" i="1" s="1"/>
  <c r="H2537" i="1"/>
  <c r="I2537" i="1" s="1"/>
  <c r="H2536" i="1"/>
  <c r="I2536" i="1" s="1"/>
  <c r="H2535" i="1"/>
  <c r="I2535" i="1" s="1"/>
  <c r="H2534" i="1"/>
  <c r="I2534" i="1" s="1"/>
  <c r="I2533" i="1"/>
  <c r="H2532" i="1"/>
  <c r="I2532" i="1" s="1"/>
  <c r="H2531" i="1"/>
  <c r="I2531" i="1" s="1"/>
  <c r="H2530" i="1"/>
  <c r="I2530" i="1" s="1"/>
  <c r="H2529" i="1"/>
  <c r="I2529" i="1" s="1"/>
  <c r="I2528" i="1"/>
  <c r="H2527" i="1"/>
  <c r="I2527" i="1" s="1"/>
  <c r="H2526" i="1"/>
  <c r="I2526" i="1" s="1"/>
  <c r="H2525" i="1"/>
  <c r="I2525" i="1" s="1"/>
  <c r="H2524" i="1"/>
  <c r="I2524" i="1" s="1"/>
  <c r="H2523" i="1"/>
  <c r="I2523" i="1" s="1"/>
  <c r="H2522" i="1"/>
  <c r="I2522" i="1" s="1"/>
  <c r="H2521" i="1"/>
  <c r="I2521" i="1" s="1"/>
  <c r="H2520" i="1"/>
  <c r="I2520" i="1" s="1"/>
  <c r="I2519" i="1"/>
  <c r="I2518" i="1"/>
  <c r="H2517" i="1"/>
  <c r="I2517" i="1" s="1"/>
  <c r="H2516" i="1"/>
  <c r="I2516" i="1" s="1"/>
  <c r="H2515" i="1"/>
  <c r="I2515" i="1" s="1"/>
  <c r="H2514" i="1"/>
  <c r="I2514" i="1" s="1"/>
  <c r="H2513" i="1"/>
  <c r="I2513" i="1" s="1"/>
  <c r="H2512" i="1"/>
  <c r="I2512" i="1" s="1"/>
  <c r="H2511" i="1"/>
  <c r="I2511" i="1" s="1"/>
  <c r="H2510" i="1"/>
  <c r="I2510" i="1" s="1"/>
  <c r="I2509" i="1"/>
  <c r="I2508" i="1"/>
  <c r="H2507" i="1"/>
  <c r="I2507" i="1" s="1"/>
  <c r="I2506" i="1"/>
  <c r="H2505" i="1"/>
  <c r="I2505" i="1" s="1"/>
  <c r="H2504" i="1"/>
  <c r="I2504" i="1" s="1"/>
  <c r="I2503" i="1"/>
  <c r="H2502" i="1"/>
  <c r="I2502" i="1" s="1"/>
  <c r="H2501" i="1"/>
  <c r="I2501" i="1" s="1"/>
  <c r="H2500" i="1"/>
  <c r="I2500" i="1" s="1"/>
  <c r="I2499" i="1"/>
  <c r="I2498" i="1"/>
  <c r="H2497" i="1"/>
  <c r="I2497" i="1" s="1"/>
  <c r="H2496" i="1"/>
  <c r="I2496" i="1" s="1"/>
  <c r="I2495" i="1"/>
  <c r="I2494" i="1"/>
  <c r="I2493" i="1"/>
  <c r="H2492" i="1"/>
  <c r="I2492" i="1" s="1"/>
  <c r="H2491" i="1"/>
  <c r="I2491" i="1" s="1"/>
  <c r="H2490" i="1"/>
  <c r="I2490" i="1" s="1"/>
  <c r="H2489" i="1"/>
  <c r="I2489" i="1" s="1"/>
  <c r="I2488" i="1"/>
  <c r="H2487" i="1"/>
  <c r="I2487" i="1" s="1"/>
  <c r="I2486" i="1"/>
  <c r="H2485" i="1"/>
  <c r="I2485" i="1" s="1"/>
  <c r="I2484" i="1"/>
  <c r="H2483" i="1"/>
  <c r="I2483" i="1" s="1"/>
  <c r="H2482" i="1"/>
  <c r="I2482" i="1" s="1"/>
  <c r="H2481" i="1"/>
  <c r="I2481" i="1" s="1"/>
  <c r="H2480" i="1"/>
  <c r="I2480" i="1" s="1"/>
  <c r="H2479" i="1"/>
  <c r="I2479" i="1" s="1"/>
  <c r="H2478" i="1"/>
  <c r="I2478" i="1" s="1"/>
  <c r="I2477" i="1"/>
  <c r="I2476" i="1"/>
  <c r="I2475" i="1"/>
  <c r="H2474" i="1"/>
  <c r="I2474" i="1" s="1"/>
  <c r="I2473" i="1"/>
  <c r="I2472" i="1"/>
  <c r="H2471" i="1"/>
  <c r="I2471" i="1" s="1"/>
  <c r="I2470" i="1"/>
  <c r="I2469" i="1"/>
  <c r="I2468" i="1"/>
  <c r="I2467" i="1"/>
  <c r="I2466" i="1"/>
  <c r="I2465" i="1"/>
  <c r="I2464" i="1"/>
  <c r="I2463" i="1"/>
  <c r="I2462" i="1"/>
  <c r="I2461" i="1"/>
  <c r="H2460" i="1"/>
  <c r="I2460" i="1" s="1"/>
  <c r="H2459" i="1"/>
  <c r="I2459" i="1" s="1"/>
  <c r="I2458" i="1"/>
  <c r="H2457" i="1"/>
  <c r="I2457" i="1" s="1"/>
  <c r="I2456" i="1"/>
  <c r="H2455" i="1"/>
  <c r="I2455" i="1" s="1"/>
  <c r="I2454" i="1"/>
  <c r="I2453" i="1"/>
  <c r="H2452" i="1"/>
  <c r="I2452" i="1" s="1"/>
  <c r="I2451" i="1"/>
  <c r="I2450" i="1"/>
  <c r="H2449" i="1"/>
  <c r="I2449" i="1" s="1"/>
  <c r="I2448" i="1"/>
  <c r="H2447" i="1"/>
  <c r="I2447" i="1" s="1"/>
  <c r="H2446" i="1"/>
  <c r="I2446" i="1" s="1"/>
  <c r="H2445" i="1"/>
  <c r="I2445" i="1" s="1"/>
  <c r="H2444" i="1"/>
  <c r="I2444" i="1" s="1"/>
  <c r="H2443" i="1"/>
  <c r="I2443" i="1" s="1"/>
  <c r="H2442" i="1"/>
  <c r="I2442" i="1" s="1"/>
  <c r="I2441" i="1"/>
  <c r="H2440" i="1"/>
  <c r="I2440" i="1" s="1"/>
  <c r="I2439" i="1"/>
  <c r="I2438" i="1"/>
  <c r="I2437" i="1"/>
  <c r="H2436" i="1"/>
  <c r="I2436" i="1" s="1"/>
  <c r="I2435" i="1"/>
  <c r="H2434" i="1"/>
  <c r="I2434" i="1" s="1"/>
  <c r="H2433" i="1"/>
  <c r="I2433" i="1" s="1"/>
  <c r="H2432" i="1"/>
  <c r="I2432" i="1" s="1"/>
  <c r="H2431" i="1"/>
  <c r="I2431" i="1" s="1"/>
  <c r="H2430" i="1"/>
  <c r="I2430" i="1" s="1"/>
  <c r="I2429" i="1"/>
  <c r="I2428" i="1"/>
  <c r="H2427" i="1"/>
  <c r="I2427" i="1" s="1"/>
  <c r="H2426" i="1"/>
  <c r="I2426" i="1" s="1"/>
  <c r="H2425" i="1"/>
  <c r="I2425" i="1" s="1"/>
  <c r="I2424" i="1"/>
  <c r="I2423" i="1"/>
  <c r="I2422" i="1"/>
  <c r="I2421" i="1"/>
  <c r="I2420" i="1"/>
  <c r="H2419" i="1"/>
  <c r="I2419" i="1" s="1"/>
  <c r="H2418" i="1"/>
  <c r="I2418" i="1" s="1"/>
  <c r="I2417" i="1"/>
  <c r="H2416" i="1"/>
  <c r="I2416" i="1" s="1"/>
  <c r="H2415" i="1"/>
  <c r="I2415" i="1" s="1"/>
  <c r="H2414" i="1"/>
  <c r="I2414" i="1" s="1"/>
  <c r="H2413" i="1"/>
  <c r="I2413" i="1" s="1"/>
  <c r="H2412" i="1"/>
  <c r="I2412" i="1" s="1"/>
  <c r="H2411" i="1"/>
  <c r="I2411" i="1" s="1"/>
  <c r="H2410" i="1"/>
  <c r="I2410" i="1" s="1"/>
  <c r="H2409" i="1"/>
  <c r="I2409" i="1" s="1"/>
  <c r="H2408" i="1"/>
  <c r="I2408" i="1" s="1"/>
  <c r="I2407" i="1"/>
  <c r="I2406" i="1"/>
  <c r="H2405" i="1"/>
  <c r="I2405" i="1" s="1"/>
  <c r="H2404" i="1"/>
  <c r="I2404" i="1" s="1"/>
  <c r="H2403" i="1"/>
  <c r="I2403" i="1" s="1"/>
  <c r="I2402" i="1"/>
  <c r="I2401" i="1"/>
  <c r="I2400" i="1"/>
  <c r="H2399" i="1"/>
  <c r="I2399" i="1" s="1"/>
  <c r="H2398" i="1"/>
  <c r="I2398" i="1" s="1"/>
  <c r="H2397" i="1"/>
  <c r="I2397" i="1" s="1"/>
  <c r="I2396" i="1"/>
  <c r="I2395" i="1"/>
  <c r="I2394" i="1"/>
  <c r="I2393" i="1"/>
  <c r="I2392" i="1"/>
  <c r="I2391" i="1"/>
  <c r="I2390" i="1"/>
  <c r="I2389" i="1"/>
  <c r="H2388" i="1"/>
  <c r="I2388" i="1" s="1"/>
  <c r="I2387" i="1"/>
  <c r="I2386" i="1"/>
  <c r="H2385" i="1"/>
  <c r="I2385" i="1" s="1"/>
  <c r="H2384" i="1"/>
  <c r="I2384" i="1" s="1"/>
  <c r="I2383" i="1"/>
  <c r="H2382" i="1"/>
  <c r="I2382" i="1" s="1"/>
  <c r="H2381" i="1"/>
  <c r="I2381" i="1" s="1"/>
  <c r="H2380" i="1"/>
  <c r="I2380" i="1" s="1"/>
  <c r="I2379" i="1"/>
  <c r="I2378" i="1"/>
  <c r="H2377" i="1"/>
  <c r="I2377" i="1" s="1"/>
  <c r="H2376" i="1"/>
  <c r="I2376" i="1" s="1"/>
  <c r="H2375" i="1"/>
  <c r="I2375" i="1" s="1"/>
  <c r="H2374" i="1"/>
  <c r="I2374" i="1" s="1"/>
  <c r="H2373" i="1"/>
  <c r="I2373" i="1" s="1"/>
  <c r="H2372" i="1"/>
  <c r="I2372" i="1" s="1"/>
  <c r="I2371" i="1"/>
  <c r="I2370" i="1"/>
  <c r="I2369" i="1"/>
  <c r="H2368" i="1"/>
  <c r="I2368" i="1" s="1"/>
  <c r="I2367" i="1"/>
  <c r="I2366" i="1"/>
  <c r="I2365" i="1"/>
  <c r="I2364" i="1"/>
  <c r="H2363" i="1"/>
  <c r="I2363" i="1" s="1"/>
  <c r="I2362" i="1"/>
  <c r="I2361" i="1"/>
  <c r="I2360" i="1"/>
  <c r="H2359" i="1"/>
  <c r="I2359" i="1" s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H2344" i="1"/>
  <c r="I2344" i="1" s="1"/>
  <c r="I2343" i="1"/>
  <c r="I2342" i="1"/>
  <c r="I2341" i="1"/>
  <c r="H2340" i="1"/>
  <c r="I2340" i="1" s="1"/>
  <c r="H2339" i="1"/>
  <c r="I2339" i="1" s="1"/>
  <c r="I2338" i="1"/>
  <c r="H2337" i="1"/>
  <c r="I2337" i="1" s="1"/>
  <c r="I2336" i="1"/>
  <c r="I2335" i="1"/>
  <c r="I2334" i="1"/>
  <c r="I2333" i="1"/>
  <c r="H2332" i="1"/>
  <c r="I2332" i="1" s="1"/>
  <c r="I2331" i="1"/>
  <c r="H2330" i="1"/>
  <c r="I2330" i="1" s="1"/>
  <c r="H2329" i="1"/>
  <c r="I2329" i="1" s="1"/>
  <c r="H2328" i="1"/>
  <c r="I2328" i="1" s="1"/>
  <c r="I2327" i="1"/>
  <c r="I2326" i="1"/>
  <c r="I2325" i="1"/>
  <c r="I2324" i="1"/>
  <c r="I2323" i="1"/>
  <c r="I2322" i="1"/>
  <c r="I2321" i="1"/>
  <c r="H2320" i="1"/>
  <c r="I2320" i="1" s="1"/>
  <c r="H2319" i="1"/>
  <c r="I2319" i="1" s="1"/>
  <c r="I2318" i="1"/>
  <c r="H2317" i="1"/>
  <c r="I2317" i="1" s="1"/>
  <c r="H2316" i="1"/>
  <c r="I2316" i="1" s="1"/>
  <c r="H2315" i="1"/>
  <c r="I2315" i="1" s="1"/>
  <c r="H2314" i="1"/>
  <c r="I2314" i="1" s="1"/>
  <c r="I2313" i="1"/>
  <c r="H2312" i="1"/>
  <c r="I2312" i="1" s="1"/>
  <c r="I2311" i="1"/>
  <c r="H2310" i="1"/>
  <c r="I2310" i="1" s="1"/>
  <c r="H2309" i="1"/>
  <c r="I2309" i="1" s="1"/>
  <c r="I2308" i="1"/>
  <c r="I2307" i="1"/>
  <c r="H2306" i="1"/>
  <c r="I2306" i="1" s="1"/>
  <c r="I2305" i="1"/>
  <c r="I2304" i="1"/>
  <c r="I2303" i="1"/>
  <c r="I2302" i="1"/>
  <c r="H2301" i="1"/>
  <c r="I2301" i="1" s="1"/>
  <c r="H2300" i="1"/>
  <c r="I2300" i="1" s="1"/>
  <c r="I2299" i="1"/>
  <c r="H2298" i="1"/>
  <c r="I2298" i="1" s="1"/>
  <c r="I2297" i="1"/>
  <c r="H2296" i="1"/>
  <c r="I2296" i="1" s="1"/>
  <c r="I2295" i="1"/>
  <c r="I2294" i="1"/>
  <c r="H2293" i="1"/>
  <c r="I2293" i="1" s="1"/>
  <c r="H2292" i="1"/>
  <c r="I2292" i="1" s="1"/>
  <c r="H2291" i="1"/>
  <c r="I2291" i="1" s="1"/>
  <c r="H2290" i="1"/>
  <c r="I2290" i="1" s="1"/>
  <c r="H2289" i="1"/>
  <c r="I2289" i="1" s="1"/>
  <c r="I2288" i="1"/>
  <c r="H2287" i="1"/>
  <c r="I2287" i="1" s="1"/>
  <c r="H2286" i="1"/>
  <c r="I2286" i="1" s="1"/>
  <c r="I2285" i="1"/>
  <c r="H2284" i="1"/>
  <c r="I2284" i="1" s="1"/>
  <c r="H2283" i="1"/>
  <c r="I2283" i="1" s="1"/>
  <c r="I2282" i="1"/>
  <c r="H2281" i="1"/>
  <c r="I2281" i="1" s="1"/>
  <c r="I2280" i="1"/>
  <c r="H2279" i="1"/>
  <c r="I2279" i="1" s="1"/>
  <c r="H2278" i="1"/>
  <c r="I2278" i="1" s="1"/>
  <c r="I2277" i="1"/>
  <c r="H2276" i="1"/>
  <c r="I2276" i="1" s="1"/>
  <c r="H2275" i="1"/>
  <c r="I2275" i="1" s="1"/>
  <c r="H2274" i="1"/>
  <c r="I2274" i="1" s="1"/>
  <c r="I2273" i="1"/>
  <c r="H2272" i="1"/>
  <c r="I2272" i="1" s="1"/>
  <c r="I2271" i="1"/>
  <c r="I2270" i="1"/>
  <c r="H2269" i="1"/>
  <c r="I2269" i="1" s="1"/>
  <c r="I2268" i="1"/>
  <c r="I2267" i="1"/>
  <c r="I2266" i="1"/>
  <c r="I2265" i="1"/>
  <c r="H2264" i="1"/>
  <c r="I2264" i="1" s="1"/>
  <c r="H2263" i="1"/>
  <c r="I2263" i="1" s="1"/>
  <c r="I2262" i="1"/>
  <c r="H2261" i="1"/>
  <c r="I2261" i="1" s="1"/>
  <c r="H2260" i="1"/>
  <c r="I2260" i="1" s="1"/>
  <c r="H2259" i="1"/>
  <c r="I2259" i="1" s="1"/>
  <c r="H2258" i="1"/>
  <c r="I2258" i="1" s="1"/>
  <c r="I2257" i="1"/>
  <c r="H2256" i="1"/>
  <c r="I2256" i="1" s="1"/>
  <c r="H2255" i="1"/>
  <c r="I2255" i="1" s="1"/>
  <c r="H2254" i="1"/>
  <c r="I2254" i="1" s="1"/>
  <c r="H2253" i="1"/>
  <c r="I2253" i="1" s="1"/>
  <c r="H2252" i="1"/>
  <c r="I2252" i="1" s="1"/>
  <c r="H2251" i="1"/>
  <c r="I2251" i="1" s="1"/>
  <c r="H2250" i="1"/>
  <c r="I2250" i="1" s="1"/>
  <c r="H2249" i="1"/>
  <c r="I2249" i="1" s="1"/>
  <c r="H2248" i="1"/>
  <c r="I2248" i="1" s="1"/>
  <c r="I2247" i="1"/>
  <c r="H2246" i="1"/>
  <c r="I2246" i="1" s="1"/>
  <c r="I2245" i="1"/>
  <c r="I2244" i="1"/>
  <c r="I2243" i="1"/>
  <c r="I2242" i="1"/>
  <c r="I2241" i="1"/>
  <c r="I2240" i="1"/>
  <c r="I2239" i="1"/>
  <c r="H2238" i="1"/>
  <c r="I2238" i="1" s="1"/>
  <c r="I2237" i="1"/>
  <c r="H2236" i="1"/>
  <c r="I2236" i="1" s="1"/>
  <c r="I2235" i="1"/>
  <c r="H2234" i="1"/>
  <c r="I2234" i="1" s="1"/>
  <c r="I2233" i="1"/>
  <c r="H2232" i="1"/>
  <c r="I2232" i="1" s="1"/>
  <c r="I2231" i="1"/>
  <c r="I2230" i="1"/>
  <c r="H2229" i="1"/>
  <c r="I2229" i="1" s="1"/>
  <c r="I2228" i="1"/>
  <c r="H2227" i="1"/>
  <c r="I2227" i="1" s="1"/>
  <c r="H2226" i="1"/>
  <c r="I2226" i="1" s="1"/>
  <c r="I2225" i="1"/>
  <c r="H2224" i="1"/>
  <c r="I2224" i="1" s="1"/>
  <c r="H2223" i="1"/>
  <c r="I2223" i="1" s="1"/>
  <c r="I2222" i="1"/>
  <c r="I2221" i="1"/>
  <c r="I2220" i="1"/>
  <c r="H2219" i="1"/>
  <c r="I2219" i="1" s="1"/>
  <c r="H2218" i="1"/>
  <c r="I2218" i="1" s="1"/>
  <c r="H2217" i="1"/>
  <c r="I2217" i="1" s="1"/>
  <c r="I2216" i="1"/>
  <c r="I2215" i="1"/>
  <c r="H2214" i="1"/>
  <c r="I2214" i="1" s="1"/>
  <c r="H2213" i="1"/>
  <c r="I2213" i="1" s="1"/>
  <c r="H2212" i="1"/>
  <c r="I2212" i="1" s="1"/>
  <c r="I2211" i="1"/>
  <c r="I2210" i="1"/>
  <c r="H2209" i="1"/>
  <c r="I2209" i="1" s="1"/>
  <c r="I2208" i="1"/>
  <c r="I2207" i="1"/>
  <c r="H2206" i="1"/>
  <c r="I2206" i="1" s="1"/>
  <c r="I2205" i="1"/>
  <c r="H2204" i="1"/>
  <c r="I2204" i="1" s="1"/>
  <c r="H2203" i="1"/>
  <c r="I2203" i="1" s="1"/>
  <c r="H2202" i="1"/>
  <c r="I2202" i="1" s="1"/>
  <c r="H2201" i="1"/>
  <c r="I2201" i="1" s="1"/>
  <c r="I2200" i="1"/>
  <c r="H2199" i="1"/>
  <c r="I2199" i="1" s="1"/>
  <c r="H2198" i="1"/>
  <c r="I2198" i="1" s="1"/>
  <c r="I2197" i="1"/>
  <c r="H2196" i="1"/>
  <c r="I2196" i="1" s="1"/>
  <c r="H2195" i="1"/>
  <c r="I2195" i="1" s="1"/>
  <c r="H2194" i="1"/>
  <c r="I2194" i="1" s="1"/>
  <c r="I2193" i="1"/>
  <c r="I2192" i="1"/>
  <c r="I2191" i="1"/>
  <c r="H2190" i="1"/>
  <c r="I2190" i="1" s="1"/>
  <c r="I2189" i="1"/>
  <c r="H2187" i="1"/>
  <c r="I2187" i="1" s="1"/>
  <c r="H2186" i="1"/>
  <c r="I2186" i="1" s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H2171" i="1"/>
  <c r="I2171" i="1" s="1"/>
  <c r="H2170" i="1"/>
  <c r="I2170" i="1" s="1"/>
  <c r="I2169" i="1"/>
  <c r="H2168" i="1"/>
  <c r="I2168" i="1" s="1"/>
  <c r="H2167" i="1"/>
  <c r="I2167" i="1" s="1"/>
  <c r="I2166" i="1"/>
  <c r="H2165" i="1"/>
  <c r="I2165" i="1" s="1"/>
  <c r="I2164" i="1"/>
  <c r="H2163" i="1"/>
  <c r="I2163" i="1" s="1"/>
  <c r="H2162" i="1"/>
  <c r="I2162" i="1" s="1"/>
  <c r="H2161" i="1"/>
  <c r="I2161" i="1" s="1"/>
  <c r="I2160" i="1"/>
  <c r="H2159" i="1"/>
  <c r="I2159" i="1" s="1"/>
  <c r="I2158" i="1"/>
  <c r="I2157" i="1"/>
  <c r="H2156" i="1"/>
  <c r="I2156" i="1" s="1"/>
  <c r="H2155" i="1"/>
  <c r="I2155" i="1" s="1"/>
  <c r="H2153" i="1"/>
  <c r="I2153" i="1" s="1"/>
  <c r="H2152" i="1"/>
  <c r="I2152" i="1" s="1"/>
  <c r="H2151" i="1"/>
  <c r="I2151" i="1" s="1"/>
  <c r="I2150" i="1"/>
  <c r="I2149" i="1"/>
  <c r="H2148" i="1"/>
  <c r="I2148" i="1" s="1"/>
  <c r="H2147" i="1"/>
  <c r="I2147" i="1" s="1"/>
  <c r="H2146" i="1"/>
  <c r="I2146" i="1" s="1"/>
  <c r="H2145" i="1"/>
  <c r="I2145" i="1" s="1"/>
  <c r="H2144" i="1"/>
  <c r="I2144" i="1" s="1"/>
  <c r="H2143" i="1"/>
  <c r="I2143" i="1" s="1"/>
  <c r="H2142" i="1"/>
  <c r="I2142" i="1" s="1"/>
  <c r="H2141" i="1"/>
  <c r="I2141" i="1" s="1"/>
  <c r="H2140" i="1"/>
  <c r="I2140" i="1" s="1"/>
  <c r="I2139" i="1"/>
  <c r="H2138" i="1"/>
  <c r="I2138" i="1" s="1"/>
  <c r="H2137" i="1"/>
  <c r="I2137" i="1" s="1"/>
  <c r="I2136" i="1"/>
  <c r="I2135" i="1"/>
  <c r="I2134" i="1"/>
  <c r="H2133" i="1"/>
  <c r="I2133" i="1" s="1"/>
  <c r="I2132" i="1"/>
  <c r="I2131" i="1"/>
  <c r="H2130" i="1"/>
  <c r="I2130" i="1" s="1"/>
  <c r="I2129" i="1"/>
  <c r="I2128" i="1"/>
  <c r="I2127" i="1"/>
  <c r="I2126" i="1"/>
  <c r="I2125" i="1"/>
  <c r="H2124" i="1"/>
  <c r="I2124" i="1" s="1"/>
  <c r="I2123" i="1"/>
  <c r="I2122" i="1"/>
  <c r="I2121" i="1"/>
  <c r="I2120" i="1"/>
  <c r="H2119" i="1"/>
  <c r="I2119" i="1" s="1"/>
  <c r="H2118" i="1"/>
  <c r="I2118" i="1" s="1"/>
  <c r="I2117" i="1"/>
  <c r="H2116" i="1"/>
  <c r="I2116" i="1" s="1"/>
  <c r="H2115" i="1"/>
  <c r="I2115" i="1" s="1"/>
  <c r="H2114" i="1"/>
  <c r="I2114" i="1" s="1"/>
  <c r="H2113" i="1"/>
  <c r="I2113" i="1" s="1"/>
  <c r="H2112" i="1"/>
  <c r="I2112" i="1" s="1"/>
  <c r="I2111" i="1"/>
  <c r="I2110" i="1"/>
  <c r="H2109" i="1"/>
  <c r="I2109" i="1" s="1"/>
  <c r="I2108" i="1"/>
  <c r="H2107" i="1"/>
  <c r="I2107" i="1" s="1"/>
  <c r="I2106" i="1"/>
  <c r="I2105" i="1"/>
  <c r="I2104" i="1"/>
  <c r="I2103" i="1"/>
  <c r="H2102" i="1"/>
  <c r="I2102" i="1" s="1"/>
  <c r="H2101" i="1"/>
  <c r="I2101" i="1" s="1"/>
  <c r="H2100" i="1"/>
  <c r="I2100" i="1" s="1"/>
  <c r="I2099" i="1"/>
  <c r="I2098" i="1"/>
  <c r="I2097" i="1"/>
  <c r="H2096" i="1"/>
  <c r="I2096" i="1" s="1"/>
  <c r="H2095" i="1"/>
  <c r="I2095" i="1" s="1"/>
  <c r="I2094" i="1"/>
  <c r="I2093" i="1"/>
  <c r="I2092" i="1"/>
  <c r="I2091" i="1"/>
  <c r="I2090" i="1"/>
  <c r="I2089" i="1"/>
  <c r="H2088" i="1"/>
  <c r="I2088" i="1" s="1"/>
  <c r="I2087" i="1"/>
  <c r="I2086" i="1"/>
  <c r="H2085" i="1"/>
  <c r="I2085" i="1" s="1"/>
  <c r="H2084" i="1"/>
  <c r="I2084" i="1" s="1"/>
  <c r="H2083" i="1"/>
  <c r="I2083" i="1" s="1"/>
  <c r="I2082" i="1"/>
  <c r="H2081" i="1"/>
  <c r="I2081" i="1" s="1"/>
  <c r="I2080" i="1"/>
  <c r="H2079" i="1"/>
  <c r="I2079" i="1" s="1"/>
  <c r="I2078" i="1"/>
  <c r="H2077" i="1"/>
  <c r="I2077" i="1" s="1"/>
  <c r="I2076" i="1"/>
  <c r="I2075" i="1"/>
  <c r="I2074" i="1"/>
  <c r="I2073" i="1"/>
  <c r="H2072" i="1"/>
  <c r="I2072" i="1" s="1"/>
  <c r="H2071" i="1"/>
  <c r="I2071" i="1" s="1"/>
  <c r="H2070" i="1"/>
  <c r="I2070" i="1" s="1"/>
  <c r="I2069" i="1"/>
  <c r="H2068" i="1"/>
  <c r="I2068" i="1" s="1"/>
  <c r="H2067" i="1"/>
  <c r="I2067" i="1" s="1"/>
  <c r="H2066" i="1"/>
  <c r="I2066" i="1" s="1"/>
  <c r="H2065" i="1"/>
  <c r="I2065" i="1" s="1"/>
  <c r="H2064" i="1"/>
  <c r="I2064" i="1" s="1"/>
  <c r="H2063" i="1"/>
  <c r="I2063" i="1" s="1"/>
  <c r="H2062" i="1"/>
  <c r="I2062" i="1" s="1"/>
  <c r="H2061" i="1"/>
  <c r="I2061" i="1" s="1"/>
  <c r="I2060" i="1"/>
  <c r="H2059" i="1"/>
  <c r="I2059" i="1" s="1"/>
  <c r="H2058" i="1"/>
  <c r="I2058" i="1" s="1"/>
  <c r="H2057" i="1"/>
  <c r="I2057" i="1" s="1"/>
  <c r="I2056" i="1"/>
  <c r="H2055" i="1"/>
  <c r="I2055" i="1" s="1"/>
  <c r="I2054" i="1"/>
  <c r="H2053" i="1"/>
  <c r="I2053" i="1" s="1"/>
  <c r="I2052" i="1"/>
  <c r="H2051" i="1"/>
  <c r="I2051" i="1" s="1"/>
  <c r="I2050" i="1"/>
  <c r="I2049" i="1"/>
  <c r="I2048" i="1"/>
  <c r="I2047" i="1"/>
  <c r="I2046" i="1"/>
  <c r="I2045" i="1"/>
  <c r="I2044" i="1"/>
  <c r="I2043" i="1"/>
  <c r="I2042" i="1"/>
  <c r="I2041" i="1"/>
  <c r="H2040" i="1"/>
  <c r="I2040" i="1" s="1"/>
  <c r="I2039" i="1"/>
  <c r="I2038" i="1"/>
  <c r="I2037" i="1"/>
  <c r="H2036" i="1"/>
  <c r="I2036" i="1" s="1"/>
  <c r="H2035" i="1"/>
  <c r="I2035" i="1" s="1"/>
  <c r="I2034" i="1"/>
  <c r="I2033" i="1"/>
  <c r="I2032" i="1"/>
  <c r="H2031" i="1"/>
  <c r="I2031" i="1" s="1"/>
  <c r="H2030" i="1"/>
  <c r="I2030" i="1" s="1"/>
  <c r="H2029" i="1"/>
  <c r="I2029" i="1" s="1"/>
  <c r="H2028" i="1"/>
  <c r="I2028" i="1" s="1"/>
  <c r="H2027" i="1"/>
  <c r="I2027" i="1" s="1"/>
  <c r="H2026" i="1"/>
  <c r="I2026" i="1" s="1"/>
  <c r="H2025" i="1"/>
  <c r="I2025" i="1" s="1"/>
  <c r="H2024" i="1"/>
  <c r="I2024" i="1" s="1"/>
  <c r="H2023" i="1"/>
  <c r="I2023" i="1" s="1"/>
  <c r="H2022" i="1"/>
  <c r="I2022" i="1" s="1"/>
  <c r="H2021" i="1"/>
  <c r="I2021" i="1" s="1"/>
  <c r="H2020" i="1"/>
  <c r="I2020" i="1" s="1"/>
  <c r="H2019" i="1"/>
  <c r="I2019" i="1" s="1"/>
  <c r="H2018" i="1"/>
  <c r="I2018" i="1" s="1"/>
  <c r="H2017" i="1"/>
  <c r="I2017" i="1" s="1"/>
  <c r="H2016" i="1"/>
  <c r="I2016" i="1" s="1"/>
  <c r="H2015" i="1"/>
  <c r="I2015" i="1" s="1"/>
  <c r="I2014" i="1"/>
  <c r="I2013" i="1"/>
  <c r="I2012" i="1"/>
  <c r="I2011" i="1"/>
  <c r="I2010" i="1"/>
  <c r="I2009" i="1"/>
  <c r="I2008" i="1"/>
  <c r="I2007" i="1"/>
  <c r="H2006" i="1"/>
  <c r="I2006" i="1" s="1"/>
  <c r="I2005" i="1"/>
  <c r="H2004" i="1"/>
  <c r="I2004" i="1" s="1"/>
  <c r="H2003" i="1"/>
  <c r="I2003" i="1" s="1"/>
  <c r="H2002" i="1"/>
  <c r="I2002" i="1" s="1"/>
  <c r="I2001" i="1"/>
  <c r="H2000" i="1"/>
  <c r="I2000" i="1" s="1"/>
  <c r="H1999" i="1"/>
  <c r="I1999" i="1" s="1"/>
  <c r="I1998" i="1"/>
  <c r="H1997" i="1"/>
  <c r="I1997" i="1" s="1"/>
  <c r="H1996" i="1"/>
  <c r="I1996" i="1" s="1"/>
  <c r="H1995" i="1"/>
  <c r="I1995" i="1" s="1"/>
  <c r="I1994" i="1"/>
  <c r="I1993" i="1"/>
  <c r="H1992" i="1"/>
  <c r="I1992" i="1" s="1"/>
  <c r="H1991" i="1"/>
  <c r="I1991" i="1" s="1"/>
  <c r="H1990" i="1"/>
  <c r="I1990" i="1" s="1"/>
  <c r="H1989" i="1"/>
  <c r="I1989" i="1" s="1"/>
  <c r="I1988" i="1"/>
  <c r="H1987" i="1"/>
  <c r="I1987" i="1" s="1"/>
  <c r="H1986" i="1"/>
  <c r="I1986" i="1" s="1"/>
  <c r="H1985" i="1"/>
  <c r="I1985" i="1" s="1"/>
  <c r="I1984" i="1"/>
  <c r="I1983" i="1"/>
  <c r="I1982" i="1"/>
  <c r="I1981" i="1"/>
  <c r="I1980" i="1"/>
  <c r="H1979" i="1"/>
  <c r="I1979" i="1" s="1"/>
  <c r="I1978" i="1"/>
  <c r="I1977" i="1"/>
  <c r="H1976" i="1"/>
  <c r="I1976" i="1" s="1"/>
  <c r="I1975" i="1"/>
  <c r="H1974" i="1"/>
  <c r="I1974" i="1" s="1"/>
  <c r="I1973" i="1"/>
  <c r="H1972" i="1"/>
  <c r="I1972" i="1" s="1"/>
  <c r="H1971" i="1"/>
  <c r="I1971" i="1" s="1"/>
  <c r="H1970" i="1"/>
  <c r="I1970" i="1" s="1"/>
  <c r="H1969" i="1"/>
  <c r="I1969" i="1" s="1"/>
  <c r="I1968" i="1"/>
  <c r="I1967" i="1"/>
  <c r="I1966" i="1"/>
  <c r="H1965" i="1"/>
  <c r="I1965" i="1" s="1"/>
  <c r="H1964" i="1"/>
  <c r="I1964" i="1" s="1"/>
  <c r="I1963" i="1"/>
  <c r="H1962" i="1"/>
  <c r="I1962" i="1" s="1"/>
  <c r="I1961" i="1"/>
  <c r="I1960" i="1"/>
  <c r="I1959" i="1"/>
  <c r="H1958" i="1"/>
  <c r="I1958" i="1" s="1"/>
  <c r="H1957" i="1"/>
  <c r="I1957" i="1" s="1"/>
  <c r="I1956" i="1"/>
  <c r="I1955" i="1"/>
  <c r="H1954" i="1"/>
  <c r="I1954" i="1" s="1"/>
  <c r="I1953" i="1"/>
  <c r="I1952" i="1"/>
  <c r="I1951" i="1"/>
  <c r="I1950" i="1"/>
  <c r="I1949" i="1"/>
  <c r="I1948" i="1"/>
  <c r="I1947" i="1"/>
  <c r="I1946" i="1"/>
  <c r="H1945" i="1"/>
  <c r="I1945" i="1" s="1"/>
  <c r="H1944" i="1"/>
  <c r="I1944" i="1" s="1"/>
  <c r="I1943" i="1"/>
  <c r="H1942" i="1"/>
  <c r="I1942" i="1" s="1"/>
  <c r="I1941" i="1"/>
  <c r="I1940" i="1"/>
  <c r="I1939" i="1"/>
  <c r="H1938" i="1"/>
  <c r="I1938" i="1" s="1"/>
  <c r="H1937" i="1"/>
  <c r="I1937" i="1" s="1"/>
  <c r="H1936" i="1"/>
  <c r="I1936" i="1" s="1"/>
  <c r="I1935" i="1"/>
  <c r="H1934" i="1"/>
  <c r="I1934" i="1" s="1"/>
  <c r="H1933" i="1"/>
  <c r="I1933" i="1" s="1"/>
  <c r="H1932" i="1"/>
  <c r="I1932" i="1" s="1"/>
  <c r="H1931" i="1"/>
  <c r="I1931" i="1" s="1"/>
  <c r="H1930" i="1"/>
  <c r="I1930" i="1" s="1"/>
  <c r="H1929" i="1"/>
  <c r="I1929" i="1" s="1"/>
  <c r="H1928" i="1"/>
  <c r="I1928" i="1" s="1"/>
  <c r="I1927" i="1"/>
  <c r="H1926" i="1"/>
  <c r="I1926" i="1" s="1"/>
  <c r="I1925" i="1"/>
  <c r="H1924" i="1"/>
  <c r="I1924" i="1" s="1"/>
  <c r="I1923" i="1"/>
  <c r="H1922" i="1"/>
  <c r="I1922" i="1" s="1"/>
  <c r="I1921" i="1"/>
  <c r="H1920" i="1"/>
  <c r="I1920" i="1" s="1"/>
  <c r="H1919" i="1"/>
  <c r="I1919" i="1" s="1"/>
  <c r="I1918" i="1"/>
  <c r="I1917" i="1"/>
  <c r="I1916" i="1"/>
  <c r="H1915" i="1"/>
  <c r="I1915" i="1" s="1"/>
  <c r="I1914" i="1"/>
  <c r="H1913" i="1"/>
  <c r="I1913" i="1" s="1"/>
  <c r="I1912" i="1"/>
  <c r="H1911" i="1"/>
  <c r="I1911" i="1" s="1"/>
  <c r="H1910" i="1"/>
  <c r="I1910" i="1" s="1"/>
  <c r="I1909" i="1"/>
  <c r="I1908" i="1"/>
  <c r="H1907" i="1"/>
  <c r="I1907" i="1" s="1"/>
  <c r="I1906" i="1"/>
  <c r="I1905" i="1"/>
  <c r="H1904" i="1"/>
  <c r="I1904" i="1" s="1"/>
  <c r="I1903" i="1"/>
  <c r="I1902" i="1"/>
  <c r="H1901" i="1"/>
  <c r="I1901" i="1" s="1"/>
  <c r="I1900" i="1"/>
  <c r="I1899" i="1"/>
  <c r="I1898" i="1"/>
  <c r="H1897" i="1"/>
  <c r="I1897" i="1" s="1"/>
  <c r="I1896" i="1"/>
  <c r="H1895" i="1"/>
  <c r="I1895" i="1" s="1"/>
  <c r="I1894" i="1"/>
  <c r="H1893" i="1"/>
  <c r="I1893" i="1" s="1"/>
  <c r="I1892" i="1"/>
  <c r="I1891" i="1"/>
  <c r="H1890" i="1"/>
  <c r="I1890" i="1" s="1"/>
  <c r="H1889" i="1"/>
  <c r="I1889" i="1" s="1"/>
  <c r="H1888" i="1"/>
  <c r="I1888" i="1" s="1"/>
  <c r="H1887" i="1"/>
  <c r="I1887" i="1" s="1"/>
  <c r="H1886" i="1"/>
  <c r="I1886" i="1" s="1"/>
  <c r="H1885" i="1"/>
  <c r="I1885" i="1" s="1"/>
  <c r="H1884" i="1"/>
  <c r="I1884" i="1" s="1"/>
  <c r="H1883" i="1"/>
  <c r="I1883" i="1" s="1"/>
  <c r="H1882" i="1"/>
  <c r="I1882" i="1" s="1"/>
  <c r="H1881" i="1"/>
  <c r="I1881" i="1" s="1"/>
  <c r="I1880" i="1"/>
  <c r="H1879" i="1"/>
  <c r="I1879" i="1" s="1"/>
  <c r="H1878" i="1"/>
  <c r="I1878" i="1" s="1"/>
  <c r="H1877" i="1"/>
  <c r="I1877" i="1" s="1"/>
  <c r="H1876" i="1"/>
  <c r="I1876" i="1" s="1"/>
  <c r="I1875" i="1"/>
  <c r="I1874" i="1"/>
  <c r="I1873" i="1"/>
  <c r="I1872" i="1"/>
  <c r="H1871" i="1"/>
  <c r="I1871" i="1" s="1"/>
  <c r="I1870" i="1"/>
  <c r="I1869" i="1"/>
  <c r="I1868" i="1"/>
  <c r="H1867" i="1"/>
  <c r="I1867" i="1" s="1"/>
  <c r="I1866" i="1"/>
  <c r="I1865" i="1"/>
  <c r="I1864" i="1"/>
  <c r="H1863" i="1"/>
  <c r="I1863" i="1" s="1"/>
  <c r="I1862" i="1"/>
  <c r="I1861" i="1"/>
  <c r="I1860" i="1"/>
  <c r="I1859" i="1"/>
  <c r="I1858" i="1"/>
  <c r="I1857" i="1"/>
  <c r="I1856" i="1"/>
  <c r="H1855" i="1"/>
  <c r="I1855" i="1" s="1"/>
  <c r="I1854" i="1"/>
  <c r="H1853" i="1"/>
  <c r="I1853" i="1" s="1"/>
  <c r="I1852" i="1"/>
  <c r="H1851" i="1"/>
  <c r="I1851" i="1" s="1"/>
  <c r="I1850" i="1"/>
  <c r="H1849" i="1"/>
  <c r="I1849" i="1" s="1"/>
  <c r="I1848" i="1"/>
  <c r="I1847" i="1"/>
  <c r="I1846" i="1"/>
  <c r="I1845" i="1"/>
  <c r="I1844" i="1"/>
  <c r="H1843" i="1"/>
  <c r="I1843" i="1" s="1"/>
  <c r="H1842" i="1"/>
  <c r="I1842" i="1" s="1"/>
  <c r="H1841" i="1"/>
  <c r="I1841" i="1" s="1"/>
  <c r="H1840" i="1"/>
  <c r="I1840" i="1" s="1"/>
  <c r="H1839" i="1"/>
  <c r="I1839" i="1" s="1"/>
  <c r="H1838" i="1"/>
  <c r="I1838" i="1" s="1"/>
  <c r="I1837" i="1"/>
  <c r="I1836" i="1"/>
  <c r="H1835" i="1"/>
  <c r="I1835" i="1" s="1"/>
  <c r="I1834" i="1"/>
  <c r="I1833" i="1"/>
  <c r="I1832" i="1"/>
  <c r="H1831" i="1"/>
  <c r="I1831" i="1" s="1"/>
  <c r="H1830" i="1"/>
  <c r="I1830" i="1" s="1"/>
  <c r="H1829" i="1"/>
  <c r="I1829" i="1" s="1"/>
  <c r="H1828" i="1"/>
  <c r="I1828" i="1" s="1"/>
  <c r="H1827" i="1"/>
  <c r="I1827" i="1" s="1"/>
  <c r="I1826" i="1"/>
  <c r="H1825" i="1"/>
  <c r="I1825" i="1" s="1"/>
  <c r="I1824" i="1"/>
  <c r="I1823" i="1"/>
  <c r="H1822" i="1"/>
  <c r="I1822" i="1" s="1"/>
  <c r="H1821" i="1"/>
  <c r="I1821" i="1" s="1"/>
  <c r="H1820" i="1"/>
  <c r="I1820" i="1" s="1"/>
  <c r="H1819" i="1"/>
  <c r="I1819" i="1" s="1"/>
  <c r="H1818" i="1"/>
  <c r="I1818" i="1" s="1"/>
  <c r="I1817" i="1"/>
  <c r="H1816" i="1"/>
  <c r="I1816" i="1" s="1"/>
  <c r="I1815" i="1"/>
  <c r="I1814" i="1"/>
  <c r="I1813" i="1"/>
  <c r="I1812" i="1"/>
  <c r="I1811" i="1"/>
  <c r="I1810" i="1"/>
  <c r="H1809" i="1"/>
  <c r="I1809" i="1" s="1"/>
  <c r="I1808" i="1"/>
  <c r="H1807" i="1"/>
  <c r="I1807" i="1" s="1"/>
  <c r="I1806" i="1"/>
  <c r="I1805" i="1"/>
  <c r="I1804" i="1"/>
  <c r="I1803" i="1"/>
  <c r="H1802" i="1"/>
  <c r="I1802" i="1" s="1"/>
  <c r="I1801" i="1"/>
  <c r="H1800" i="1"/>
  <c r="I1800" i="1" s="1"/>
  <c r="H1799" i="1"/>
  <c r="I1799" i="1" s="1"/>
  <c r="I1798" i="1"/>
  <c r="I1797" i="1"/>
  <c r="I1796" i="1"/>
  <c r="I1795" i="1"/>
  <c r="I1794" i="1"/>
  <c r="H1793" i="1"/>
  <c r="I1793" i="1" s="1"/>
  <c r="I1792" i="1"/>
  <c r="I1791" i="1"/>
  <c r="I1790" i="1"/>
  <c r="I1789" i="1"/>
  <c r="I1788" i="1"/>
  <c r="I1787" i="1"/>
  <c r="H1786" i="1"/>
  <c r="I1786" i="1" s="1"/>
  <c r="I1785" i="1"/>
  <c r="I1784" i="1"/>
  <c r="I1783" i="1"/>
  <c r="I1782" i="1"/>
  <c r="I1781" i="1"/>
  <c r="I1780" i="1"/>
  <c r="I1779" i="1"/>
  <c r="I1778" i="1"/>
  <c r="I1777" i="1"/>
  <c r="I1776" i="1"/>
  <c r="I1775" i="1"/>
  <c r="H1774" i="1"/>
  <c r="I1774" i="1" s="1"/>
  <c r="H1773" i="1"/>
  <c r="I1773" i="1" s="1"/>
  <c r="H1772" i="1"/>
  <c r="I1772" i="1" s="1"/>
  <c r="I1771" i="1"/>
  <c r="I1770" i="1"/>
  <c r="I1769" i="1"/>
  <c r="I1768" i="1"/>
  <c r="H1767" i="1"/>
  <c r="I1767" i="1" s="1"/>
  <c r="H1766" i="1"/>
  <c r="I1766" i="1" s="1"/>
  <c r="H1765" i="1"/>
  <c r="I1765" i="1" s="1"/>
  <c r="I1764" i="1"/>
  <c r="H1763" i="1"/>
  <c r="I1763" i="1" s="1"/>
  <c r="H1762" i="1"/>
  <c r="I1762" i="1" s="1"/>
  <c r="H1761" i="1"/>
  <c r="I1761" i="1" s="1"/>
  <c r="I1760" i="1"/>
  <c r="I1759" i="1"/>
  <c r="H1758" i="1"/>
  <c r="I1758" i="1" s="1"/>
  <c r="H1757" i="1"/>
  <c r="I1757" i="1" s="1"/>
  <c r="H1756" i="1"/>
  <c r="I1756" i="1" s="1"/>
  <c r="I1755" i="1"/>
  <c r="I1754" i="1"/>
  <c r="I1753" i="1"/>
  <c r="H1752" i="1"/>
  <c r="I1752" i="1" s="1"/>
  <c r="I1751" i="1"/>
  <c r="H1750" i="1"/>
  <c r="I1750" i="1" s="1"/>
  <c r="H1749" i="1"/>
  <c r="I1749" i="1" s="1"/>
  <c r="I1748" i="1"/>
  <c r="H1747" i="1"/>
  <c r="I1747" i="1" s="1"/>
  <c r="I1746" i="1"/>
  <c r="H1745" i="1"/>
  <c r="I1745" i="1" s="1"/>
  <c r="H1744" i="1"/>
  <c r="I1744" i="1" s="1"/>
  <c r="H1743" i="1"/>
  <c r="I1743" i="1" s="1"/>
  <c r="H1742" i="1"/>
  <c r="I1742" i="1" s="1"/>
  <c r="H1741" i="1"/>
  <c r="I1741" i="1" s="1"/>
  <c r="I1740" i="1"/>
  <c r="I1739" i="1"/>
  <c r="I1738" i="1"/>
  <c r="H1737" i="1"/>
  <c r="I1737" i="1" s="1"/>
  <c r="I1736" i="1"/>
  <c r="I1735" i="1"/>
  <c r="I1734" i="1"/>
  <c r="I1733" i="1"/>
  <c r="H1732" i="1"/>
  <c r="I1732" i="1" s="1"/>
  <c r="H1731" i="1"/>
  <c r="I1731" i="1" s="1"/>
  <c r="I1730" i="1"/>
  <c r="H1729" i="1"/>
  <c r="I1729" i="1" s="1"/>
  <c r="H1728" i="1"/>
  <c r="I1728" i="1" s="1"/>
  <c r="I1727" i="1"/>
  <c r="I1726" i="1"/>
  <c r="H1725" i="1"/>
  <c r="I1725" i="1" s="1"/>
  <c r="I1724" i="1"/>
  <c r="I1723" i="1"/>
  <c r="I1722" i="1"/>
  <c r="I1721" i="1"/>
  <c r="H1720" i="1"/>
  <c r="I1720" i="1" s="1"/>
  <c r="H1719" i="1"/>
  <c r="I1719" i="1" s="1"/>
  <c r="I1718" i="1"/>
  <c r="I1717" i="1"/>
  <c r="I1716" i="1"/>
  <c r="I1715" i="1"/>
  <c r="I1714" i="1"/>
  <c r="I1713" i="1"/>
  <c r="I1712" i="1"/>
  <c r="H1711" i="1"/>
  <c r="I1711" i="1" s="1"/>
  <c r="H1710" i="1"/>
  <c r="I1710" i="1" s="1"/>
  <c r="H1709" i="1"/>
  <c r="I1709" i="1" s="1"/>
  <c r="H1708" i="1"/>
  <c r="I1708" i="1" s="1"/>
  <c r="H1707" i="1"/>
  <c r="I1707" i="1" s="1"/>
  <c r="H1706" i="1"/>
  <c r="I1706" i="1" s="1"/>
  <c r="H1705" i="1"/>
  <c r="I1705" i="1" s="1"/>
  <c r="H1704" i="1"/>
  <c r="I1704" i="1" s="1"/>
  <c r="H1703" i="1"/>
  <c r="I1703" i="1" s="1"/>
  <c r="H1702" i="1"/>
  <c r="I1702" i="1" s="1"/>
  <c r="H1701" i="1"/>
  <c r="I1701" i="1" s="1"/>
  <c r="H1700" i="1"/>
  <c r="I1700" i="1" s="1"/>
  <c r="H1699" i="1"/>
  <c r="I1699" i="1" s="1"/>
  <c r="I1698" i="1"/>
  <c r="H1697" i="1"/>
  <c r="I1697" i="1" s="1"/>
  <c r="H1696" i="1"/>
  <c r="I1696" i="1" s="1"/>
  <c r="H1695" i="1"/>
  <c r="I1695" i="1" s="1"/>
  <c r="H1694" i="1"/>
  <c r="I1694" i="1" s="1"/>
  <c r="H1693" i="1"/>
  <c r="I1693" i="1" s="1"/>
  <c r="H1692" i="1"/>
  <c r="I1692" i="1" s="1"/>
  <c r="H1691" i="1"/>
  <c r="I1691" i="1" s="1"/>
  <c r="H1690" i="1"/>
  <c r="I1690" i="1" s="1"/>
  <c r="H1689" i="1"/>
  <c r="I1689" i="1" s="1"/>
  <c r="H1688" i="1"/>
  <c r="I1688" i="1" s="1"/>
  <c r="H1687" i="1"/>
  <c r="I1687" i="1" s="1"/>
  <c r="H1686" i="1"/>
  <c r="I1686" i="1" s="1"/>
  <c r="H1685" i="1"/>
  <c r="I1685" i="1" s="1"/>
  <c r="H1684" i="1"/>
  <c r="I1684" i="1" s="1"/>
  <c r="H1683" i="1"/>
  <c r="I1683" i="1" s="1"/>
  <c r="I1682" i="1"/>
  <c r="H1681" i="1"/>
  <c r="I1681" i="1" s="1"/>
  <c r="H1680" i="1"/>
  <c r="I1680" i="1" s="1"/>
  <c r="H1679" i="1"/>
  <c r="I1679" i="1" s="1"/>
  <c r="H1678" i="1"/>
  <c r="I1678" i="1" s="1"/>
  <c r="I1677" i="1"/>
  <c r="H1676" i="1"/>
  <c r="I1676" i="1" s="1"/>
  <c r="H1675" i="1"/>
  <c r="I1675" i="1" s="1"/>
  <c r="I1674" i="1"/>
  <c r="I1673" i="1"/>
  <c r="I1672" i="1"/>
  <c r="H1671" i="1"/>
  <c r="I1671" i="1" s="1"/>
  <c r="I1670" i="1"/>
  <c r="I1669" i="1"/>
  <c r="I1668" i="1"/>
  <c r="I1667" i="1"/>
  <c r="H1666" i="1"/>
  <c r="I1666" i="1" s="1"/>
  <c r="I1665" i="1"/>
  <c r="H1664" i="1"/>
  <c r="I1664" i="1" s="1"/>
  <c r="I1663" i="1"/>
  <c r="I1662" i="1"/>
  <c r="I1661" i="1"/>
  <c r="I1660" i="1"/>
  <c r="I1659" i="1"/>
  <c r="H1658" i="1"/>
  <c r="I1658" i="1" s="1"/>
  <c r="I1657" i="1"/>
  <c r="I1656" i="1"/>
  <c r="I1655" i="1"/>
  <c r="I1654" i="1"/>
  <c r="H1653" i="1"/>
  <c r="I1653" i="1" s="1"/>
  <c r="I1652" i="1"/>
  <c r="I1651" i="1"/>
  <c r="I1650" i="1"/>
  <c r="I1649" i="1"/>
  <c r="I1648" i="1"/>
  <c r="I1647" i="1"/>
  <c r="H1646" i="1"/>
  <c r="I1646" i="1" s="1"/>
  <c r="I1645" i="1"/>
  <c r="H1644" i="1"/>
  <c r="I1644" i="1" s="1"/>
  <c r="I1643" i="1"/>
  <c r="I1642" i="1"/>
  <c r="I1641" i="1"/>
  <c r="H1640" i="1"/>
  <c r="I1640" i="1" s="1"/>
  <c r="I1639" i="1"/>
  <c r="I1638" i="1"/>
  <c r="I1637" i="1"/>
  <c r="H1636" i="1"/>
  <c r="I1636" i="1" s="1"/>
  <c r="H1635" i="1"/>
  <c r="I1635" i="1" s="1"/>
  <c r="I1634" i="1"/>
  <c r="H1633" i="1"/>
  <c r="I1633" i="1" s="1"/>
  <c r="H1632" i="1"/>
  <c r="I1632" i="1" s="1"/>
  <c r="H1631" i="1"/>
  <c r="I1631" i="1" s="1"/>
  <c r="H1630" i="1"/>
  <c r="I1630" i="1" s="1"/>
  <c r="H1629" i="1"/>
  <c r="I1629" i="1" s="1"/>
  <c r="I1628" i="1"/>
  <c r="I1627" i="1"/>
  <c r="H1626" i="1"/>
  <c r="I1626" i="1" s="1"/>
  <c r="I1625" i="1"/>
  <c r="I1624" i="1"/>
  <c r="H1623" i="1"/>
  <c r="I1623" i="1" s="1"/>
  <c r="H1622" i="1"/>
  <c r="I1622" i="1" s="1"/>
  <c r="I1621" i="1"/>
  <c r="I1620" i="1"/>
  <c r="I1619" i="1"/>
  <c r="H1618" i="1"/>
  <c r="I1618" i="1" s="1"/>
  <c r="H1617" i="1"/>
  <c r="I1617" i="1" s="1"/>
  <c r="I1616" i="1"/>
  <c r="H1615" i="1"/>
  <c r="I1615" i="1" s="1"/>
  <c r="I1614" i="1"/>
  <c r="I1613" i="1"/>
  <c r="H1612" i="1"/>
  <c r="I1612" i="1" s="1"/>
  <c r="H1611" i="1"/>
  <c r="I1611" i="1" s="1"/>
  <c r="H1610" i="1"/>
  <c r="I1610" i="1" s="1"/>
  <c r="I1609" i="1"/>
  <c r="I1608" i="1"/>
  <c r="I1607" i="1"/>
  <c r="I1606" i="1"/>
  <c r="H1605" i="1"/>
  <c r="I1605" i="1" s="1"/>
  <c r="H1604" i="1"/>
  <c r="I1604" i="1" s="1"/>
  <c r="H1603" i="1"/>
  <c r="I1603" i="1" s="1"/>
  <c r="I1602" i="1"/>
  <c r="H1601" i="1"/>
  <c r="I1601" i="1" s="1"/>
  <c r="I1600" i="1"/>
  <c r="H1599" i="1"/>
  <c r="I1599" i="1" s="1"/>
  <c r="H1598" i="1"/>
  <c r="I1598" i="1" s="1"/>
  <c r="I1597" i="1"/>
  <c r="I1596" i="1"/>
  <c r="H1595" i="1"/>
  <c r="I1595" i="1" s="1"/>
  <c r="I1594" i="1"/>
  <c r="H1593" i="1"/>
  <c r="I1593" i="1" s="1"/>
  <c r="H1592" i="1"/>
  <c r="I1592" i="1" s="1"/>
  <c r="H1591" i="1"/>
  <c r="I1591" i="1" s="1"/>
  <c r="I1590" i="1"/>
  <c r="H1589" i="1"/>
  <c r="I1589" i="1" s="1"/>
  <c r="I1588" i="1"/>
  <c r="H1587" i="1"/>
  <c r="I1587" i="1" s="1"/>
  <c r="H1586" i="1"/>
  <c r="I1586" i="1" s="1"/>
  <c r="H1585" i="1"/>
  <c r="I1585" i="1" s="1"/>
  <c r="I1584" i="1"/>
  <c r="I1583" i="1"/>
  <c r="I1582" i="1"/>
  <c r="I1581" i="1"/>
  <c r="I1580" i="1"/>
  <c r="I1579" i="1"/>
  <c r="I1578" i="1"/>
  <c r="H1577" i="1"/>
  <c r="I1577" i="1" s="1"/>
  <c r="H1576" i="1"/>
  <c r="I1576" i="1" s="1"/>
  <c r="H1575" i="1"/>
  <c r="I1575" i="1" s="1"/>
  <c r="I1574" i="1"/>
  <c r="I1573" i="1"/>
  <c r="H1572" i="1"/>
  <c r="I1572" i="1" s="1"/>
  <c r="H1571" i="1"/>
  <c r="I1571" i="1" s="1"/>
  <c r="H1570" i="1"/>
  <c r="I1570" i="1" s="1"/>
  <c r="H1569" i="1"/>
  <c r="I1569" i="1" s="1"/>
  <c r="H1568" i="1"/>
  <c r="I1568" i="1" s="1"/>
  <c r="H1567" i="1"/>
  <c r="I1567" i="1" s="1"/>
  <c r="H1566" i="1"/>
  <c r="I1566" i="1" s="1"/>
  <c r="H1565" i="1"/>
  <c r="I1565" i="1" s="1"/>
  <c r="H1564" i="1"/>
  <c r="I1564" i="1" s="1"/>
  <c r="H1563" i="1"/>
  <c r="I1563" i="1" s="1"/>
  <c r="H1562" i="1"/>
  <c r="I1562" i="1" s="1"/>
  <c r="H1561" i="1"/>
  <c r="I1561" i="1" s="1"/>
  <c r="I1560" i="1"/>
  <c r="H1559" i="1"/>
  <c r="I1559" i="1" s="1"/>
  <c r="H1558" i="1"/>
  <c r="I1558" i="1" s="1"/>
  <c r="H1557" i="1"/>
  <c r="I1557" i="1" s="1"/>
  <c r="I1556" i="1"/>
  <c r="I1555" i="1"/>
  <c r="I1554" i="1"/>
  <c r="I1553" i="1"/>
  <c r="I1552" i="1"/>
  <c r="H1551" i="1"/>
  <c r="I1551" i="1" s="1"/>
  <c r="H1550" i="1"/>
  <c r="I1550" i="1" s="1"/>
  <c r="H1549" i="1"/>
  <c r="I1549" i="1" s="1"/>
  <c r="H1548" i="1"/>
  <c r="I1548" i="1" s="1"/>
  <c r="H1547" i="1"/>
  <c r="I1547" i="1" s="1"/>
  <c r="H1546" i="1"/>
  <c r="I1546" i="1" s="1"/>
  <c r="H1545" i="1"/>
  <c r="I1545" i="1" s="1"/>
  <c r="H1544" i="1"/>
  <c r="I1544" i="1" s="1"/>
  <c r="I1543" i="1"/>
  <c r="H1542" i="1"/>
  <c r="I1542" i="1" s="1"/>
  <c r="H1541" i="1"/>
  <c r="I1541" i="1" s="1"/>
  <c r="H1540" i="1"/>
  <c r="I1540" i="1" s="1"/>
  <c r="I1539" i="1"/>
  <c r="I1538" i="1"/>
  <c r="H1537" i="1"/>
  <c r="I1537" i="1" s="1"/>
  <c r="I1536" i="1"/>
  <c r="H1535" i="1"/>
  <c r="I1535" i="1" s="1"/>
  <c r="H1534" i="1"/>
  <c r="I1534" i="1" s="1"/>
  <c r="H1533" i="1"/>
  <c r="I1533" i="1" s="1"/>
  <c r="H1532" i="1"/>
  <c r="I1532" i="1" s="1"/>
  <c r="H1531" i="1"/>
  <c r="I1531" i="1" s="1"/>
  <c r="H1530" i="1"/>
  <c r="I1530" i="1" s="1"/>
  <c r="H1529" i="1"/>
  <c r="I1529" i="1" s="1"/>
  <c r="I1528" i="1"/>
  <c r="H1527" i="1"/>
  <c r="I1527" i="1" s="1"/>
  <c r="H1526" i="1"/>
  <c r="I1526" i="1" s="1"/>
  <c r="I1525" i="1"/>
  <c r="I1524" i="1"/>
  <c r="H1523" i="1"/>
  <c r="I1523" i="1" s="1"/>
  <c r="I1522" i="1"/>
  <c r="H1521" i="1"/>
  <c r="I1521" i="1" s="1"/>
  <c r="I1520" i="1"/>
  <c r="I1519" i="1"/>
  <c r="I1518" i="1"/>
  <c r="H1517" i="1"/>
  <c r="I1517" i="1" s="1"/>
  <c r="I1516" i="1"/>
  <c r="H1515" i="1"/>
  <c r="I1515" i="1" s="1"/>
  <c r="I1514" i="1"/>
  <c r="I1513" i="1"/>
  <c r="I1512" i="1"/>
  <c r="H1511" i="1"/>
  <c r="I1511" i="1" s="1"/>
  <c r="H1510" i="1"/>
  <c r="I1510" i="1" s="1"/>
  <c r="I1509" i="1"/>
  <c r="H1508" i="1"/>
  <c r="I1508" i="1" s="1"/>
  <c r="I1507" i="1"/>
  <c r="I1506" i="1"/>
  <c r="I1505" i="1"/>
  <c r="I1504" i="1"/>
  <c r="I1503" i="1"/>
  <c r="I1502" i="1"/>
  <c r="H1501" i="1"/>
  <c r="I1501" i="1" s="1"/>
  <c r="H1500" i="1"/>
  <c r="I1500" i="1" s="1"/>
  <c r="H1499" i="1"/>
  <c r="I1499" i="1" s="1"/>
  <c r="I1498" i="1"/>
  <c r="I1497" i="1"/>
  <c r="H1496" i="1"/>
  <c r="I1496" i="1" s="1"/>
  <c r="H1495" i="1"/>
  <c r="I1495" i="1" s="1"/>
  <c r="I1494" i="1"/>
  <c r="H1493" i="1"/>
  <c r="I1493" i="1" s="1"/>
  <c r="H1492" i="1"/>
  <c r="I1492" i="1" s="1"/>
  <c r="H1491" i="1"/>
  <c r="I1491" i="1" s="1"/>
  <c r="I1490" i="1"/>
  <c r="H1489" i="1"/>
  <c r="I1489" i="1" s="1"/>
  <c r="I1488" i="1"/>
  <c r="H1487" i="1"/>
  <c r="I1487" i="1" s="1"/>
  <c r="I1486" i="1"/>
  <c r="H1485" i="1"/>
  <c r="I1485" i="1" s="1"/>
  <c r="H1484" i="1"/>
  <c r="I1484" i="1" s="1"/>
  <c r="H1483" i="1"/>
  <c r="I1483" i="1" s="1"/>
  <c r="H1482" i="1"/>
  <c r="I1482" i="1" s="1"/>
  <c r="H1481" i="1"/>
  <c r="I1481" i="1" s="1"/>
  <c r="H1480" i="1"/>
  <c r="I1480" i="1" s="1"/>
  <c r="H1479" i="1"/>
  <c r="I1479" i="1" s="1"/>
  <c r="H1478" i="1"/>
  <c r="I1478" i="1" s="1"/>
  <c r="H1477" i="1"/>
  <c r="I1477" i="1" s="1"/>
  <c r="H1476" i="1"/>
  <c r="I1476" i="1" s="1"/>
  <c r="H1475" i="1"/>
  <c r="I1475" i="1" s="1"/>
  <c r="I1474" i="1"/>
  <c r="H1473" i="1"/>
  <c r="I1473" i="1" s="1"/>
  <c r="H1472" i="1"/>
  <c r="I1472" i="1" s="1"/>
  <c r="H1471" i="1"/>
  <c r="I1471" i="1" s="1"/>
  <c r="H1470" i="1"/>
  <c r="I1470" i="1" s="1"/>
  <c r="H1469" i="1"/>
  <c r="I1469" i="1" s="1"/>
  <c r="H1468" i="1"/>
  <c r="I1468" i="1" s="1"/>
  <c r="H1467" i="1"/>
  <c r="I1467" i="1" s="1"/>
  <c r="I1466" i="1"/>
  <c r="I1465" i="1"/>
  <c r="H1464" i="1"/>
  <c r="I1464" i="1" s="1"/>
  <c r="H1463" i="1"/>
  <c r="I1463" i="1" s="1"/>
  <c r="H1462" i="1"/>
  <c r="I1462" i="1" s="1"/>
  <c r="H1461" i="1"/>
  <c r="I1461" i="1" s="1"/>
  <c r="H1460" i="1"/>
  <c r="I1460" i="1" s="1"/>
  <c r="I1459" i="1"/>
  <c r="H1458" i="1"/>
  <c r="I1458" i="1" s="1"/>
  <c r="H1457" i="1"/>
  <c r="I1457" i="1" s="1"/>
  <c r="I1456" i="1"/>
  <c r="I1455" i="1"/>
  <c r="I1454" i="1"/>
  <c r="I1453" i="1"/>
  <c r="I1452" i="1"/>
  <c r="I1451" i="1"/>
  <c r="I1450" i="1"/>
  <c r="I1449" i="1"/>
  <c r="H1448" i="1"/>
  <c r="I1448" i="1" s="1"/>
  <c r="I1447" i="1"/>
  <c r="H1446" i="1"/>
  <c r="I1446" i="1" s="1"/>
  <c r="H1445" i="1"/>
  <c r="I1445" i="1" s="1"/>
  <c r="H1444" i="1"/>
  <c r="I1444" i="1" s="1"/>
  <c r="H1443" i="1"/>
  <c r="I1443" i="1" s="1"/>
  <c r="H1442" i="1"/>
  <c r="I1442" i="1" s="1"/>
  <c r="H1441" i="1"/>
  <c r="I1441" i="1" s="1"/>
  <c r="I1440" i="1"/>
  <c r="H1439" i="1"/>
  <c r="I1439" i="1" s="1"/>
  <c r="H1438" i="1"/>
  <c r="I1438" i="1" s="1"/>
  <c r="I1437" i="1"/>
  <c r="H1436" i="1"/>
  <c r="I1436" i="1" s="1"/>
  <c r="I1435" i="1"/>
  <c r="H1434" i="1"/>
  <c r="I1434" i="1" s="1"/>
  <c r="H1433" i="1"/>
  <c r="I1433" i="1" s="1"/>
  <c r="I1432" i="1"/>
  <c r="H1431" i="1"/>
  <c r="I1431" i="1" s="1"/>
  <c r="H1430" i="1"/>
  <c r="I1430" i="1" s="1"/>
  <c r="I1429" i="1"/>
  <c r="I1428" i="1"/>
  <c r="I1427" i="1"/>
  <c r="I1426" i="1"/>
  <c r="I1425" i="1"/>
  <c r="H1424" i="1"/>
  <c r="I1424" i="1" s="1"/>
  <c r="I1423" i="1"/>
  <c r="H1422" i="1"/>
  <c r="I1422" i="1" s="1"/>
  <c r="H1421" i="1"/>
  <c r="I1421" i="1" s="1"/>
  <c r="I1420" i="1"/>
  <c r="I1419" i="1"/>
  <c r="I1418" i="1"/>
  <c r="H1417" i="1"/>
  <c r="I1417" i="1" s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H1403" i="1"/>
  <c r="I1403" i="1" s="1"/>
  <c r="I1402" i="1"/>
  <c r="I1401" i="1"/>
  <c r="I1400" i="1"/>
  <c r="H1399" i="1"/>
  <c r="I1399" i="1" s="1"/>
  <c r="I1398" i="1"/>
  <c r="I1397" i="1"/>
  <c r="I1396" i="1"/>
  <c r="H1395" i="1"/>
  <c r="I1395" i="1" s="1"/>
  <c r="I1394" i="1"/>
  <c r="I1393" i="1"/>
  <c r="I1392" i="1"/>
  <c r="I1391" i="1"/>
  <c r="I1390" i="1"/>
  <c r="I1389" i="1"/>
  <c r="H1388" i="1"/>
  <c r="I1388" i="1" s="1"/>
  <c r="I1387" i="1"/>
  <c r="I1386" i="1"/>
  <c r="I1385" i="1"/>
  <c r="I1384" i="1"/>
  <c r="H1383" i="1"/>
  <c r="I1383" i="1" s="1"/>
  <c r="H1382" i="1"/>
  <c r="I1382" i="1" s="1"/>
  <c r="I1381" i="1"/>
  <c r="I1380" i="1"/>
  <c r="I1379" i="1"/>
  <c r="I1378" i="1"/>
  <c r="I1377" i="1"/>
  <c r="I1376" i="1"/>
  <c r="I1375" i="1"/>
  <c r="I1374" i="1"/>
  <c r="H1373" i="1"/>
  <c r="I1373" i="1" s="1"/>
  <c r="I1372" i="1"/>
  <c r="H1371" i="1"/>
  <c r="I1371" i="1" s="1"/>
  <c r="I1370" i="1"/>
  <c r="H1369" i="1"/>
  <c r="I1369" i="1" s="1"/>
  <c r="H1368" i="1"/>
  <c r="I1368" i="1" s="1"/>
  <c r="H1367" i="1"/>
  <c r="I1367" i="1" s="1"/>
  <c r="I1366" i="1"/>
  <c r="I1365" i="1"/>
  <c r="I1364" i="1"/>
  <c r="H1363" i="1"/>
  <c r="I1363" i="1" s="1"/>
  <c r="H1362" i="1"/>
  <c r="I1362" i="1" s="1"/>
  <c r="H1361" i="1"/>
  <c r="I1361" i="1" s="1"/>
  <c r="I1360" i="1"/>
  <c r="I1359" i="1"/>
  <c r="H1358" i="1"/>
  <c r="I1358" i="1" s="1"/>
  <c r="I1357" i="1"/>
  <c r="I1356" i="1"/>
  <c r="H1355" i="1"/>
  <c r="I1355" i="1" s="1"/>
  <c r="I1354" i="1"/>
  <c r="H1353" i="1"/>
  <c r="I1353" i="1" s="1"/>
  <c r="I1352" i="1"/>
  <c r="I1351" i="1"/>
  <c r="I1350" i="1"/>
  <c r="I1349" i="1"/>
  <c r="I1348" i="1"/>
  <c r="I1347" i="1"/>
  <c r="I1346" i="1"/>
  <c r="I1345" i="1"/>
  <c r="I1344" i="1"/>
  <c r="H1343" i="1"/>
  <c r="I1343" i="1" s="1"/>
  <c r="I1342" i="1"/>
  <c r="I1341" i="1"/>
  <c r="H1340" i="1"/>
  <c r="I1340" i="1" s="1"/>
  <c r="I1339" i="1"/>
  <c r="I1338" i="1"/>
  <c r="H1337" i="1"/>
  <c r="I1337" i="1" s="1"/>
  <c r="H1336" i="1"/>
  <c r="I1336" i="1" s="1"/>
  <c r="I1335" i="1"/>
  <c r="I1334" i="1"/>
  <c r="I1333" i="1"/>
  <c r="H1332" i="1"/>
  <c r="I1332" i="1" s="1"/>
  <c r="I1331" i="1"/>
  <c r="I1330" i="1"/>
  <c r="H1329" i="1"/>
  <c r="I1329" i="1" s="1"/>
  <c r="H1328" i="1"/>
  <c r="I1328" i="1" s="1"/>
  <c r="H1327" i="1"/>
  <c r="I1327" i="1" s="1"/>
  <c r="I1326" i="1"/>
  <c r="I1325" i="1"/>
  <c r="I1324" i="1"/>
  <c r="H1323" i="1"/>
  <c r="I1323" i="1" s="1"/>
  <c r="H1322" i="1"/>
  <c r="I1322" i="1" s="1"/>
  <c r="I1321" i="1"/>
  <c r="H1320" i="1"/>
  <c r="I1320" i="1" s="1"/>
  <c r="H1319" i="1"/>
  <c r="I1319" i="1" s="1"/>
  <c r="H1318" i="1"/>
  <c r="I1318" i="1" s="1"/>
  <c r="H1317" i="1"/>
  <c r="I1317" i="1" s="1"/>
  <c r="I1316" i="1"/>
  <c r="I1315" i="1"/>
  <c r="H1314" i="1"/>
  <c r="I1314" i="1" s="1"/>
  <c r="H1313" i="1"/>
  <c r="I1313" i="1" s="1"/>
  <c r="H1312" i="1"/>
  <c r="I1312" i="1" s="1"/>
  <c r="H1311" i="1"/>
  <c r="I1311" i="1" s="1"/>
  <c r="I1310" i="1"/>
  <c r="I1309" i="1"/>
  <c r="H1308" i="1"/>
  <c r="I1308" i="1" s="1"/>
  <c r="H1307" i="1"/>
  <c r="I1307" i="1" s="1"/>
  <c r="I1306" i="1"/>
  <c r="H1305" i="1"/>
  <c r="I1305" i="1" s="1"/>
  <c r="I1304" i="1"/>
  <c r="I1303" i="1"/>
  <c r="H1302" i="1"/>
  <c r="I1302" i="1" s="1"/>
  <c r="H1301" i="1"/>
  <c r="I1301" i="1" s="1"/>
  <c r="H1300" i="1"/>
  <c r="I1300" i="1" s="1"/>
  <c r="H1299" i="1"/>
  <c r="I1299" i="1" s="1"/>
  <c r="H1298" i="1"/>
  <c r="I1298" i="1" s="1"/>
  <c r="H1297" i="1"/>
  <c r="I1297" i="1" s="1"/>
  <c r="H1296" i="1"/>
  <c r="I1296" i="1" s="1"/>
  <c r="H1295" i="1"/>
  <c r="I1295" i="1" s="1"/>
  <c r="I1294" i="1"/>
  <c r="H1293" i="1"/>
  <c r="I1293" i="1" s="1"/>
  <c r="H1292" i="1"/>
  <c r="I1292" i="1" s="1"/>
  <c r="H1291" i="1"/>
  <c r="I1291" i="1" s="1"/>
  <c r="H1290" i="1"/>
  <c r="I1290" i="1" s="1"/>
  <c r="I1289" i="1"/>
  <c r="I1288" i="1"/>
  <c r="I1287" i="1"/>
  <c r="I1286" i="1"/>
  <c r="I1285" i="1"/>
  <c r="H1284" i="1"/>
  <c r="I1284" i="1" s="1"/>
  <c r="I1283" i="1"/>
  <c r="H1282" i="1"/>
  <c r="I1282" i="1" s="1"/>
  <c r="H1281" i="1"/>
  <c r="I1281" i="1" s="1"/>
  <c r="H1280" i="1"/>
  <c r="I1280" i="1" s="1"/>
  <c r="H1279" i="1"/>
  <c r="I1279" i="1" s="1"/>
  <c r="H1278" i="1"/>
  <c r="I1278" i="1" s="1"/>
  <c r="I1277" i="1"/>
  <c r="H1276" i="1"/>
  <c r="I1276" i="1" s="1"/>
  <c r="H1275" i="1"/>
  <c r="I1275" i="1" s="1"/>
  <c r="H1274" i="1"/>
  <c r="I1274" i="1" s="1"/>
  <c r="I1273" i="1"/>
  <c r="H1272" i="1"/>
  <c r="I1272" i="1" s="1"/>
  <c r="I1271" i="1"/>
  <c r="H1270" i="1"/>
  <c r="I1270" i="1" s="1"/>
  <c r="H1269" i="1"/>
  <c r="I1269" i="1" s="1"/>
  <c r="I1268" i="1"/>
  <c r="I1267" i="1"/>
  <c r="H1266" i="1"/>
  <c r="I1266" i="1" s="1"/>
  <c r="H1265" i="1"/>
  <c r="I1265" i="1" s="1"/>
  <c r="I1264" i="1"/>
  <c r="H1263" i="1"/>
  <c r="I1263" i="1" s="1"/>
  <c r="H1262" i="1"/>
  <c r="I1262" i="1" s="1"/>
  <c r="H1261" i="1"/>
  <c r="I1261" i="1" s="1"/>
  <c r="H1260" i="1"/>
  <c r="I1260" i="1" s="1"/>
  <c r="I1259" i="1"/>
  <c r="H1258" i="1"/>
  <c r="I1258" i="1" s="1"/>
  <c r="I1257" i="1"/>
  <c r="H1256" i="1"/>
  <c r="I1256" i="1" s="1"/>
  <c r="I1255" i="1"/>
  <c r="I1254" i="1"/>
  <c r="H1253" i="1"/>
  <c r="I1253" i="1" s="1"/>
  <c r="H1252" i="1"/>
  <c r="I1252" i="1" s="1"/>
  <c r="H1251" i="1"/>
  <c r="I1251" i="1" s="1"/>
  <c r="H1250" i="1"/>
  <c r="I1250" i="1" s="1"/>
  <c r="H1249" i="1"/>
  <c r="I1249" i="1" s="1"/>
  <c r="H1248" i="1"/>
  <c r="I1248" i="1" s="1"/>
  <c r="H1247" i="1"/>
  <c r="I1247" i="1" s="1"/>
  <c r="I1246" i="1"/>
  <c r="I1245" i="1"/>
  <c r="I1244" i="1"/>
  <c r="I1243" i="1"/>
  <c r="I1242" i="1"/>
  <c r="I1241" i="1"/>
  <c r="I1240" i="1"/>
  <c r="I1239" i="1"/>
  <c r="I1238" i="1"/>
  <c r="H1237" i="1"/>
  <c r="I1237" i="1" s="1"/>
  <c r="H1236" i="1"/>
  <c r="I1236" i="1" s="1"/>
  <c r="I1235" i="1"/>
  <c r="I1234" i="1"/>
  <c r="I1233" i="1"/>
  <c r="I1232" i="1"/>
  <c r="I1231" i="1"/>
  <c r="H1230" i="1"/>
  <c r="I1230" i="1" s="1"/>
  <c r="I1229" i="1"/>
  <c r="H1228" i="1"/>
  <c r="I1228" i="1" s="1"/>
  <c r="H1227" i="1"/>
  <c r="I1227" i="1" s="1"/>
  <c r="I1226" i="1"/>
  <c r="H1225" i="1"/>
  <c r="I1225" i="1" s="1"/>
  <c r="I1224" i="1"/>
  <c r="H1223" i="1"/>
  <c r="I1223" i="1" s="1"/>
  <c r="I1222" i="1"/>
  <c r="I1221" i="1"/>
  <c r="H1220" i="1"/>
  <c r="I1220" i="1" s="1"/>
  <c r="H1219" i="1"/>
  <c r="I1219" i="1" s="1"/>
  <c r="H1218" i="1"/>
  <c r="I1218" i="1" s="1"/>
  <c r="I1217" i="1"/>
  <c r="I1216" i="1"/>
  <c r="I1215" i="1"/>
  <c r="I1214" i="1"/>
  <c r="H1213" i="1"/>
  <c r="I1213" i="1" s="1"/>
  <c r="I1212" i="1"/>
  <c r="H1211" i="1"/>
  <c r="I1211" i="1" s="1"/>
  <c r="I1210" i="1"/>
  <c r="H1209" i="1"/>
  <c r="I1209" i="1" s="1"/>
  <c r="I1208" i="1"/>
  <c r="H1207" i="1"/>
  <c r="I1207" i="1" s="1"/>
  <c r="I1206" i="1"/>
  <c r="I1205" i="1"/>
  <c r="I1204" i="1"/>
  <c r="H1203" i="1"/>
  <c r="I1203" i="1" s="1"/>
  <c r="I1202" i="1"/>
  <c r="I1201" i="1"/>
  <c r="H1200" i="1"/>
  <c r="I1200" i="1" s="1"/>
  <c r="H1199" i="1"/>
  <c r="I1199" i="1" s="1"/>
  <c r="H1198" i="1"/>
  <c r="I1198" i="1" s="1"/>
  <c r="H1197" i="1"/>
  <c r="I1197" i="1" s="1"/>
  <c r="H1196" i="1"/>
  <c r="I1196" i="1" s="1"/>
  <c r="I1195" i="1"/>
  <c r="H1194" i="1"/>
  <c r="I1194" i="1" s="1"/>
  <c r="H1193" i="1"/>
  <c r="I1193" i="1" s="1"/>
  <c r="H1192" i="1"/>
  <c r="I1192" i="1" s="1"/>
  <c r="H1191" i="1"/>
  <c r="I1191" i="1" s="1"/>
  <c r="H1190" i="1"/>
  <c r="I1190" i="1" s="1"/>
  <c r="I1189" i="1"/>
  <c r="H1188" i="1"/>
  <c r="I1188" i="1" s="1"/>
  <c r="H1187" i="1"/>
  <c r="I1187" i="1" s="1"/>
  <c r="H1186" i="1"/>
  <c r="I1186" i="1" s="1"/>
  <c r="I1185" i="1"/>
  <c r="H1184" i="1"/>
  <c r="I1184" i="1" s="1"/>
  <c r="I1183" i="1"/>
  <c r="I1182" i="1"/>
  <c r="H1181" i="1"/>
  <c r="I1181" i="1" s="1"/>
  <c r="H1180" i="1"/>
  <c r="I1180" i="1" s="1"/>
  <c r="H1179" i="1"/>
  <c r="I1179" i="1" s="1"/>
  <c r="H1178" i="1"/>
  <c r="I1178" i="1" s="1"/>
  <c r="H1177" i="1"/>
  <c r="I1177" i="1" s="1"/>
  <c r="I1176" i="1"/>
  <c r="H1175" i="1"/>
  <c r="I1175" i="1" s="1"/>
  <c r="H1174" i="1"/>
  <c r="I1174" i="1" s="1"/>
  <c r="I1173" i="1"/>
  <c r="H1172" i="1"/>
  <c r="I1172" i="1" s="1"/>
  <c r="H1171" i="1"/>
  <c r="I1171" i="1" s="1"/>
  <c r="H1170" i="1"/>
  <c r="I1170" i="1" s="1"/>
  <c r="H1169" i="1"/>
  <c r="I1169" i="1" s="1"/>
  <c r="H1168" i="1"/>
  <c r="I1168" i="1" s="1"/>
  <c r="H1167" i="1"/>
  <c r="I1167" i="1" s="1"/>
  <c r="H1166" i="1"/>
  <c r="I1166" i="1" s="1"/>
  <c r="I1165" i="1"/>
  <c r="I1164" i="1"/>
  <c r="H1163" i="1"/>
  <c r="I1163" i="1" s="1"/>
  <c r="I1162" i="1"/>
  <c r="I1161" i="1"/>
  <c r="H1160" i="1"/>
  <c r="I1160" i="1" s="1"/>
  <c r="H1159" i="1"/>
  <c r="I1159" i="1" s="1"/>
  <c r="I1158" i="1"/>
  <c r="H1157" i="1"/>
  <c r="I1157" i="1" s="1"/>
  <c r="I1156" i="1"/>
  <c r="H1155" i="1"/>
  <c r="I1155" i="1" s="1"/>
  <c r="I1154" i="1"/>
  <c r="H1153" i="1"/>
  <c r="I1153" i="1" s="1"/>
  <c r="H1152" i="1"/>
  <c r="I1152" i="1" s="1"/>
  <c r="H1151" i="1"/>
  <c r="I1151" i="1" s="1"/>
  <c r="H1150" i="1"/>
  <c r="I1150" i="1" s="1"/>
  <c r="H1149" i="1"/>
  <c r="I1149" i="1" s="1"/>
  <c r="H1148" i="1"/>
  <c r="I1148" i="1" s="1"/>
  <c r="H1147" i="1"/>
  <c r="I1147" i="1" s="1"/>
  <c r="I1146" i="1"/>
  <c r="H1145" i="1"/>
  <c r="I1145" i="1" s="1"/>
  <c r="H1144" i="1"/>
  <c r="I1144" i="1" s="1"/>
  <c r="I1143" i="1"/>
  <c r="I1142" i="1"/>
  <c r="I1141" i="1"/>
  <c r="I1140" i="1"/>
  <c r="I1139" i="1"/>
  <c r="I1138" i="1"/>
  <c r="H1137" i="1"/>
  <c r="I1137" i="1" s="1"/>
  <c r="H1136" i="1"/>
  <c r="I1136" i="1" s="1"/>
  <c r="H1135" i="1"/>
  <c r="I1135" i="1" s="1"/>
  <c r="H1134" i="1"/>
  <c r="I1134" i="1" s="1"/>
  <c r="H1133" i="1"/>
  <c r="I1133" i="1" s="1"/>
  <c r="H1132" i="1"/>
  <c r="I1132" i="1" s="1"/>
  <c r="H1131" i="1"/>
  <c r="I1131" i="1" s="1"/>
  <c r="H1130" i="1"/>
  <c r="I1130" i="1" s="1"/>
  <c r="I1129" i="1"/>
  <c r="I1128" i="1"/>
  <c r="I1127" i="1"/>
  <c r="I1126" i="1"/>
  <c r="I1125" i="1"/>
  <c r="I1124" i="1"/>
  <c r="H1123" i="1"/>
  <c r="I1123" i="1" s="1"/>
  <c r="H1122" i="1"/>
  <c r="I1122" i="1" s="1"/>
  <c r="H1121" i="1"/>
  <c r="I1121" i="1" s="1"/>
  <c r="I1120" i="1"/>
  <c r="H1119" i="1"/>
  <c r="I1119" i="1" s="1"/>
  <c r="H1118" i="1"/>
  <c r="I1118" i="1" s="1"/>
  <c r="H1117" i="1"/>
  <c r="I1117" i="1" s="1"/>
  <c r="H1116" i="1"/>
  <c r="I1116" i="1" s="1"/>
  <c r="I1115" i="1"/>
  <c r="H1114" i="1"/>
  <c r="I1114" i="1" s="1"/>
  <c r="I1113" i="1"/>
  <c r="I1112" i="1"/>
  <c r="H1111" i="1"/>
  <c r="I1111" i="1" s="1"/>
  <c r="H1110" i="1"/>
  <c r="I1110" i="1" s="1"/>
  <c r="I1109" i="1"/>
  <c r="I1108" i="1"/>
  <c r="H1107" i="1"/>
  <c r="I1107" i="1" s="1"/>
  <c r="H1106" i="1"/>
  <c r="I1106" i="1" s="1"/>
  <c r="I1105" i="1"/>
  <c r="H1104" i="1"/>
  <c r="I1104" i="1" s="1"/>
  <c r="H1103" i="1"/>
  <c r="I1103" i="1" s="1"/>
  <c r="I1102" i="1"/>
  <c r="I1101" i="1"/>
  <c r="I1100" i="1"/>
  <c r="I1099" i="1"/>
  <c r="I1098" i="1"/>
  <c r="H1097" i="1"/>
  <c r="I1097" i="1" s="1"/>
  <c r="I1096" i="1"/>
  <c r="H1095" i="1"/>
  <c r="I1095" i="1" s="1"/>
  <c r="I1094" i="1"/>
  <c r="I1093" i="1"/>
  <c r="I1092" i="1"/>
  <c r="I1091" i="1"/>
  <c r="I1090" i="1"/>
  <c r="I1089" i="1"/>
  <c r="I1088" i="1"/>
  <c r="H1087" i="1"/>
  <c r="I1087" i="1" s="1"/>
  <c r="I1086" i="1"/>
  <c r="H1085" i="1"/>
  <c r="I1085" i="1" s="1"/>
  <c r="H1084" i="1"/>
  <c r="I1084" i="1" s="1"/>
  <c r="I1083" i="1"/>
  <c r="I1082" i="1"/>
  <c r="H1081" i="1"/>
  <c r="I1081" i="1" s="1"/>
  <c r="H1080" i="1"/>
  <c r="I1080" i="1" s="1"/>
  <c r="H1079" i="1"/>
  <c r="I1079" i="1" s="1"/>
  <c r="H1078" i="1"/>
  <c r="I1078" i="1" s="1"/>
  <c r="H1077" i="1"/>
  <c r="I1077" i="1" s="1"/>
  <c r="H1076" i="1"/>
  <c r="I1076" i="1" s="1"/>
  <c r="H1075" i="1"/>
  <c r="I1075" i="1" s="1"/>
  <c r="I1074" i="1"/>
  <c r="H1073" i="1"/>
  <c r="I1073" i="1" s="1"/>
  <c r="H1072" i="1"/>
  <c r="I1072" i="1" s="1"/>
  <c r="H1071" i="1"/>
  <c r="I1071" i="1" s="1"/>
  <c r="H1070" i="1"/>
  <c r="I1070" i="1" s="1"/>
  <c r="H1069" i="1"/>
  <c r="I1069" i="1" s="1"/>
  <c r="H1068" i="1"/>
  <c r="I1068" i="1" s="1"/>
  <c r="H1067" i="1"/>
  <c r="I1067" i="1" s="1"/>
  <c r="I1066" i="1"/>
  <c r="H1065" i="1"/>
  <c r="I1065" i="1" s="1"/>
  <c r="I1064" i="1"/>
  <c r="I1063" i="1"/>
  <c r="H1062" i="1"/>
  <c r="I1062" i="1" s="1"/>
  <c r="I1061" i="1"/>
  <c r="H1060" i="1"/>
  <c r="I1060" i="1" s="1"/>
  <c r="H1059" i="1"/>
  <c r="I1059" i="1" s="1"/>
  <c r="I1058" i="1"/>
  <c r="H1057" i="1"/>
  <c r="I1057" i="1" s="1"/>
  <c r="I1056" i="1"/>
  <c r="H1055" i="1"/>
  <c r="I1055" i="1" s="1"/>
  <c r="I1054" i="1"/>
  <c r="I1053" i="1"/>
  <c r="H1052" i="1"/>
  <c r="I1052" i="1" s="1"/>
  <c r="H1051" i="1"/>
  <c r="I1051" i="1" s="1"/>
  <c r="I1050" i="1"/>
  <c r="H1049" i="1"/>
  <c r="I1049" i="1" s="1"/>
  <c r="H1048" i="1"/>
  <c r="I1048" i="1" s="1"/>
  <c r="I1047" i="1"/>
  <c r="H1046" i="1"/>
  <c r="I1046" i="1" s="1"/>
  <c r="H1045" i="1"/>
  <c r="I1045" i="1" s="1"/>
  <c r="H1044" i="1"/>
  <c r="I1044" i="1" s="1"/>
  <c r="H1043" i="1"/>
  <c r="I1043" i="1" s="1"/>
  <c r="I1042" i="1"/>
  <c r="I1041" i="1"/>
  <c r="I1040" i="1"/>
  <c r="I1039" i="1"/>
  <c r="I1038" i="1"/>
  <c r="I1037" i="1"/>
  <c r="H1036" i="1"/>
  <c r="I1036" i="1" s="1"/>
  <c r="H1035" i="1"/>
  <c r="I1035" i="1" s="1"/>
  <c r="I1034" i="1"/>
  <c r="I1033" i="1"/>
  <c r="H1032" i="1"/>
  <c r="I1032" i="1" s="1"/>
  <c r="I1031" i="1"/>
  <c r="I1030" i="1"/>
  <c r="I1029" i="1"/>
  <c r="I1028" i="1"/>
  <c r="I1027" i="1"/>
  <c r="I1026" i="1"/>
  <c r="H1025" i="1"/>
  <c r="I1025" i="1" s="1"/>
  <c r="I1024" i="1"/>
  <c r="H1023" i="1"/>
  <c r="I1023" i="1" s="1"/>
  <c r="I1022" i="1"/>
  <c r="H1021" i="1"/>
  <c r="I1021" i="1" s="1"/>
  <c r="H1020" i="1"/>
  <c r="I1020" i="1" s="1"/>
  <c r="H1019" i="1"/>
  <c r="I1019" i="1" s="1"/>
  <c r="I1018" i="1"/>
  <c r="H1017" i="1"/>
  <c r="I1017" i="1" s="1"/>
  <c r="I1016" i="1"/>
  <c r="H1015" i="1"/>
  <c r="I1015" i="1" s="1"/>
  <c r="I1014" i="1"/>
  <c r="I1013" i="1"/>
  <c r="I1012" i="1"/>
  <c r="H1011" i="1"/>
  <c r="I1011" i="1" s="1"/>
  <c r="H1010" i="1"/>
  <c r="I1010" i="1" s="1"/>
  <c r="I1009" i="1"/>
  <c r="H1008" i="1"/>
  <c r="I1008" i="1" s="1"/>
  <c r="H1007" i="1"/>
  <c r="I1007" i="1" s="1"/>
  <c r="H1006" i="1"/>
  <c r="I1006" i="1" s="1"/>
  <c r="I1005" i="1"/>
  <c r="I1004" i="1"/>
  <c r="I1003" i="1"/>
  <c r="I1002" i="1"/>
  <c r="H1001" i="1"/>
  <c r="I1001" i="1" s="1"/>
  <c r="I1000" i="1"/>
  <c r="I999" i="1"/>
  <c r="H998" i="1"/>
  <c r="I998" i="1" s="1"/>
  <c r="I997" i="1"/>
  <c r="I996" i="1"/>
  <c r="I995" i="1"/>
  <c r="I994" i="1"/>
  <c r="H993" i="1"/>
  <c r="I993" i="1" s="1"/>
  <c r="H992" i="1"/>
  <c r="I992" i="1" s="1"/>
  <c r="H991" i="1"/>
  <c r="I991" i="1" s="1"/>
  <c r="H990" i="1"/>
  <c r="I990" i="1" s="1"/>
  <c r="H989" i="1"/>
  <c r="I989" i="1" s="1"/>
  <c r="H988" i="1"/>
  <c r="I988" i="1" s="1"/>
  <c r="I987" i="1"/>
  <c r="I986" i="1"/>
  <c r="I985" i="1"/>
  <c r="H984" i="1"/>
  <c r="I984" i="1" s="1"/>
  <c r="H983" i="1"/>
  <c r="I983" i="1" s="1"/>
  <c r="H982" i="1"/>
  <c r="I982" i="1" s="1"/>
  <c r="I981" i="1"/>
  <c r="I980" i="1"/>
  <c r="I979" i="1"/>
  <c r="H978" i="1"/>
  <c r="I978" i="1" s="1"/>
  <c r="I977" i="1"/>
  <c r="I976" i="1"/>
  <c r="I975" i="1"/>
  <c r="I974" i="1"/>
  <c r="I973" i="1"/>
  <c r="H972" i="1"/>
  <c r="I972" i="1" s="1"/>
  <c r="I971" i="1"/>
  <c r="I970" i="1"/>
  <c r="I969" i="1"/>
  <c r="I968" i="1"/>
  <c r="H967" i="1"/>
  <c r="I967" i="1" s="1"/>
  <c r="H966" i="1"/>
  <c r="I966" i="1" s="1"/>
  <c r="H965" i="1"/>
  <c r="I965" i="1" s="1"/>
  <c r="H964" i="1"/>
  <c r="I964" i="1" s="1"/>
  <c r="H963" i="1"/>
  <c r="I963" i="1" s="1"/>
  <c r="I962" i="1"/>
  <c r="H961" i="1"/>
  <c r="I961" i="1" s="1"/>
  <c r="I960" i="1"/>
  <c r="H959" i="1"/>
  <c r="I959" i="1" s="1"/>
  <c r="I958" i="1"/>
  <c r="I957" i="1"/>
  <c r="H956" i="1"/>
  <c r="I956" i="1" s="1"/>
  <c r="I955" i="1"/>
  <c r="H954" i="1"/>
  <c r="I954" i="1" s="1"/>
  <c r="I953" i="1"/>
  <c r="H952" i="1"/>
  <c r="I952" i="1" s="1"/>
  <c r="I951" i="1"/>
  <c r="I950" i="1"/>
  <c r="H949" i="1"/>
  <c r="I949" i="1" s="1"/>
  <c r="H948" i="1"/>
  <c r="I948" i="1" s="1"/>
  <c r="I947" i="1"/>
  <c r="H946" i="1"/>
  <c r="I946" i="1" s="1"/>
  <c r="H945" i="1"/>
  <c r="I945" i="1" s="1"/>
  <c r="H944" i="1"/>
  <c r="I944" i="1" s="1"/>
  <c r="H943" i="1"/>
  <c r="I943" i="1" s="1"/>
  <c r="I942" i="1"/>
  <c r="H941" i="1"/>
  <c r="I941" i="1" s="1"/>
  <c r="H940" i="1"/>
  <c r="I940" i="1" s="1"/>
  <c r="H939" i="1"/>
  <c r="I939" i="1" s="1"/>
  <c r="B939" i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I938" i="1"/>
  <c r="H937" i="1"/>
  <c r="I937" i="1" s="1"/>
  <c r="I936" i="1"/>
  <c r="I935" i="1"/>
  <c r="I934" i="1"/>
  <c r="I933" i="1"/>
  <c r="H932" i="1"/>
  <c r="I932" i="1" s="1"/>
  <c r="I931" i="1"/>
  <c r="I930" i="1"/>
  <c r="H929" i="1"/>
  <c r="I929" i="1" s="1"/>
  <c r="I928" i="1"/>
  <c r="I927" i="1"/>
  <c r="I926" i="1"/>
  <c r="I925" i="1"/>
  <c r="I924" i="1"/>
  <c r="I923" i="1"/>
  <c r="I922" i="1"/>
  <c r="I921" i="1"/>
  <c r="I920" i="1"/>
  <c r="I919" i="1"/>
  <c r="H918" i="1"/>
  <c r="I918" i="1" s="1"/>
  <c r="I917" i="1"/>
  <c r="I916" i="1"/>
  <c r="I915" i="1"/>
  <c r="I914" i="1"/>
  <c r="I913" i="1"/>
  <c r="I912" i="1"/>
  <c r="I911" i="1"/>
  <c r="H910" i="1"/>
  <c r="I910" i="1" s="1"/>
  <c r="H909" i="1"/>
  <c r="I909" i="1" s="1"/>
  <c r="H908" i="1"/>
  <c r="I908" i="1" s="1"/>
  <c r="H907" i="1"/>
  <c r="I907" i="1" s="1"/>
  <c r="I906" i="1"/>
  <c r="H905" i="1"/>
  <c r="I905" i="1" s="1"/>
  <c r="H904" i="1"/>
  <c r="I904" i="1" s="1"/>
  <c r="H903" i="1"/>
  <c r="I903" i="1" s="1"/>
  <c r="H902" i="1"/>
  <c r="I902" i="1" s="1"/>
  <c r="I901" i="1"/>
  <c r="I900" i="1"/>
  <c r="H899" i="1"/>
  <c r="I899" i="1" s="1"/>
  <c r="H898" i="1"/>
  <c r="I898" i="1" s="1"/>
  <c r="H897" i="1"/>
  <c r="I897" i="1" s="1"/>
  <c r="H896" i="1"/>
  <c r="I896" i="1" s="1"/>
  <c r="H895" i="1"/>
  <c r="I895" i="1" s="1"/>
  <c r="H894" i="1"/>
  <c r="I894" i="1" s="1"/>
  <c r="H893" i="1"/>
  <c r="I893" i="1" s="1"/>
  <c r="H892" i="1"/>
  <c r="I892" i="1" s="1"/>
  <c r="H891" i="1"/>
  <c r="I891" i="1" s="1"/>
  <c r="I890" i="1"/>
  <c r="H889" i="1"/>
  <c r="I889" i="1" s="1"/>
  <c r="I888" i="1"/>
  <c r="I887" i="1"/>
  <c r="I886" i="1"/>
  <c r="I885" i="1"/>
  <c r="I884" i="1"/>
  <c r="I883" i="1"/>
  <c r="I882" i="1"/>
  <c r="I881" i="1"/>
  <c r="I880" i="1"/>
  <c r="H879" i="1"/>
  <c r="I879" i="1" s="1"/>
  <c r="H878" i="1"/>
  <c r="I878" i="1" s="1"/>
  <c r="H877" i="1"/>
  <c r="I877" i="1" s="1"/>
  <c r="I876" i="1"/>
  <c r="I875" i="1"/>
  <c r="I874" i="1"/>
  <c r="I873" i="1"/>
  <c r="H872" i="1"/>
  <c r="I872" i="1" s="1"/>
  <c r="I871" i="1"/>
  <c r="H870" i="1"/>
  <c r="I870" i="1" s="1"/>
  <c r="I869" i="1"/>
  <c r="H868" i="1"/>
  <c r="I868" i="1" s="1"/>
  <c r="I867" i="1"/>
  <c r="I866" i="1"/>
  <c r="I865" i="1"/>
  <c r="H864" i="1"/>
  <c r="I864" i="1" s="1"/>
  <c r="H863" i="1"/>
  <c r="I863" i="1" s="1"/>
  <c r="H862" i="1"/>
  <c r="I862" i="1" s="1"/>
  <c r="H861" i="1"/>
  <c r="I861" i="1" s="1"/>
  <c r="H860" i="1"/>
  <c r="I860" i="1" s="1"/>
  <c r="H859" i="1"/>
  <c r="I859" i="1" s="1"/>
  <c r="I858" i="1"/>
  <c r="H857" i="1"/>
  <c r="I857" i="1" s="1"/>
  <c r="I856" i="1"/>
  <c r="H855" i="1"/>
  <c r="I855" i="1" s="1"/>
  <c r="I854" i="1"/>
  <c r="H853" i="1"/>
  <c r="I853" i="1" s="1"/>
  <c r="H852" i="1"/>
  <c r="I852" i="1" s="1"/>
  <c r="I851" i="1"/>
  <c r="H850" i="1"/>
  <c r="I850" i="1" s="1"/>
  <c r="H849" i="1"/>
  <c r="I849" i="1" s="1"/>
  <c r="I848" i="1"/>
  <c r="H847" i="1"/>
  <c r="I847" i="1" s="1"/>
  <c r="H846" i="1"/>
  <c r="I846" i="1" s="1"/>
  <c r="H845" i="1"/>
  <c r="I845" i="1" s="1"/>
  <c r="H844" i="1"/>
  <c r="I844" i="1" s="1"/>
  <c r="H843" i="1"/>
  <c r="I843" i="1" s="1"/>
  <c r="I842" i="1"/>
  <c r="H841" i="1"/>
  <c r="I841" i="1" s="1"/>
  <c r="H840" i="1"/>
  <c r="I840" i="1" s="1"/>
  <c r="H839" i="1"/>
  <c r="I839" i="1" s="1"/>
  <c r="I838" i="1"/>
  <c r="I837" i="1"/>
  <c r="H836" i="1"/>
  <c r="I836" i="1" s="1"/>
  <c r="I835" i="1"/>
  <c r="H834" i="1"/>
  <c r="I834" i="1" s="1"/>
  <c r="H833" i="1"/>
  <c r="I833" i="1" s="1"/>
  <c r="I832" i="1"/>
  <c r="I831" i="1"/>
  <c r="I830" i="1"/>
  <c r="I829" i="1"/>
  <c r="I828" i="1"/>
  <c r="H827" i="1"/>
  <c r="I827" i="1" s="1"/>
  <c r="I826" i="1"/>
  <c r="H825" i="1"/>
  <c r="I825" i="1" s="1"/>
  <c r="I824" i="1"/>
  <c r="I823" i="1"/>
  <c r="I822" i="1"/>
  <c r="I821" i="1"/>
  <c r="I820" i="1"/>
  <c r="I819" i="1"/>
  <c r="I818" i="1"/>
  <c r="I817" i="1"/>
  <c r="H816" i="1"/>
  <c r="I816" i="1" s="1"/>
  <c r="H815" i="1"/>
  <c r="I815" i="1" s="1"/>
  <c r="I814" i="1"/>
  <c r="I813" i="1"/>
  <c r="I812" i="1"/>
  <c r="H811" i="1"/>
  <c r="I811" i="1" s="1"/>
  <c r="H810" i="1"/>
  <c r="I810" i="1" s="1"/>
  <c r="I809" i="1"/>
  <c r="I808" i="1"/>
  <c r="I807" i="1"/>
  <c r="I806" i="1"/>
  <c r="H805" i="1"/>
  <c r="I805" i="1" s="1"/>
  <c r="H804" i="1"/>
  <c r="I804" i="1" s="1"/>
  <c r="I803" i="1"/>
  <c r="I802" i="1"/>
  <c r="I801" i="1"/>
  <c r="I800" i="1"/>
  <c r="I799" i="1"/>
  <c r="I798" i="1"/>
  <c r="I797" i="1"/>
  <c r="H796" i="1"/>
  <c r="I796" i="1" s="1"/>
  <c r="I795" i="1"/>
  <c r="I794" i="1"/>
  <c r="I793" i="1"/>
  <c r="I792" i="1"/>
  <c r="H791" i="1"/>
  <c r="I791" i="1" s="1"/>
  <c r="I790" i="1"/>
  <c r="I789" i="1"/>
  <c r="I788" i="1"/>
  <c r="H787" i="1"/>
  <c r="I787" i="1" s="1"/>
  <c r="H786" i="1"/>
  <c r="I786" i="1" s="1"/>
  <c r="I785" i="1"/>
  <c r="H784" i="1"/>
  <c r="I784" i="1" s="1"/>
  <c r="H783" i="1"/>
  <c r="I783" i="1" s="1"/>
  <c r="I782" i="1"/>
  <c r="I781" i="1"/>
  <c r="I780" i="1"/>
  <c r="I779" i="1"/>
  <c r="I778" i="1"/>
  <c r="H777" i="1"/>
  <c r="I777" i="1" s="1"/>
  <c r="H776" i="1"/>
  <c r="I776" i="1" s="1"/>
  <c r="H775" i="1"/>
  <c r="I775" i="1" s="1"/>
  <c r="I774" i="1"/>
  <c r="H773" i="1"/>
  <c r="I773" i="1" s="1"/>
  <c r="I772" i="1"/>
  <c r="H771" i="1"/>
  <c r="I771" i="1" s="1"/>
  <c r="H770" i="1"/>
  <c r="I770" i="1" s="1"/>
  <c r="I769" i="1"/>
  <c r="H768" i="1"/>
  <c r="I768" i="1" s="1"/>
  <c r="H767" i="1"/>
  <c r="I767" i="1" s="1"/>
  <c r="H766" i="1"/>
  <c r="I766" i="1" s="1"/>
  <c r="H765" i="1"/>
  <c r="I765" i="1" s="1"/>
  <c r="H764" i="1"/>
  <c r="I764" i="1" s="1"/>
  <c r="H763" i="1"/>
  <c r="I763" i="1" s="1"/>
  <c r="H762" i="1"/>
  <c r="I762" i="1" s="1"/>
  <c r="H761" i="1"/>
  <c r="I761" i="1" s="1"/>
  <c r="H760" i="1"/>
  <c r="I760" i="1" s="1"/>
  <c r="H759" i="1"/>
  <c r="I759" i="1" s="1"/>
  <c r="H758" i="1"/>
  <c r="I758" i="1" s="1"/>
  <c r="H757" i="1"/>
  <c r="I757" i="1" s="1"/>
  <c r="H756" i="1"/>
  <c r="I756" i="1" s="1"/>
  <c r="I755" i="1"/>
  <c r="H754" i="1"/>
  <c r="I754" i="1" s="1"/>
  <c r="I753" i="1"/>
  <c r="I752" i="1"/>
  <c r="H751" i="1"/>
  <c r="I751" i="1" s="1"/>
  <c r="H750" i="1"/>
  <c r="I750" i="1" s="1"/>
  <c r="I749" i="1"/>
  <c r="H748" i="1"/>
  <c r="I748" i="1" s="1"/>
  <c r="H747" i="1"/>
  <c r="I747" i="1" s="1"/>
  <c r="H746" i="1"/>
  <c r="I746" i="1" s="1"/>
  <c r="H745" i="1"/>
  <c r="I745" i="1" s="1"/>
  <c r="H744" i="1"/>
  <c r="I744" i="1" s="1"/>
  <c r="H743" i="1"/>
  <c r="I743" i="1" s="1"/>
  <c r="H742" i="1"/>
  <c r="I742" i="1" s="1"/>
  <c r="H741" i="1"/>
  <c r="I741" i="1" s="1"/>
  <c r="H740" i="1"/>
  <c r="I740" i="1" s="1"/>
  <c r="I739" i="1"/>
  <c r="I738" i="1"/>
  <c r="I737" i="1"/>
  <c r="I736" i="1"/>
  <c r="I735" i="1"/>
  <c r="I734" i="1"/>
  <c r="I733" i="1"/>
  <c r="H732" i="1"/>
  <c r="I732" i="1" s="1"/>
  <c r="H731" i="1"/>
  <c r="I731" i="1" s="1"/>
  <c r="H730" i="1"/>
  <c r="I730" i="1" s="1"/>
  <c r="H729" i="1"/>
  <c r="I729" i="1" s="1"/>
  <c r="H728" i="1"/>
  <c r="I728" i="1" s="1"/>
  <c r="H727" i="1"/>
  <c r="I727" i="1" s="1"/>
  <c r="H726" i="1"/>
  <c r="I726" i="1" s="1"/>
  <c r="H725" i="1"/>
  <c r="I725" i="1" s="1"/>
  <c r="H724" i="1"/>
  <c r="I724" i="1" s="1"/>
  <c r="H723" i="1"/>
  <c r="I723" i="1" s="1"/>
  <c r="H722" i="1"/>
  <c r="I722" i="1" s="1"/>
  <c r="H721" i="1"/>
  <c r="I721" i="1" s="1"/>
  <c r="I720" i="1"/>
  <c r="I719" i="1"/>
  <c r="H718" i="1"/>
  <c r="I718" i="1" s="1"/>
  <c r="H717" i="1"/>
  <c r="I717" i="1" s="1"/>
  <c r="H716" i="1"/>
  <c r="I716" i="1" s="1"/>
  <c r="I715" i="1"/>
  <c r="H714" i="1"/>
  <c r="I714" i="1" s="1"/>
  <c r="I713" i="1"/>
  <c r="H712" i="1"/>
  <c r="I712" i="1" s="1"/>
  <c r="I711" i="1"/>
  <c r="H710" i="1"/>
  <c r="I710" i="1" s="1"/>
  <c r="H709" i="1"/>
  <c r="I709" i="1" s="1"/>
  <c r="I708" i="1"/>
  <c r="I707" i="1"/>
  <c r="H706" i="1"/>
  <c r="I706" i="1" s="1"/>
  <c r="H705" i="1"/>
  <c r="I705" i="1" s="1"/>
  <c r="I704" i="1"/>
  <c r="I703" i="1"/>
  <c r="I702" i="1"/>
  <c r="H701" i="1"/>
  <c r="I701" i="1" s="1"/>
  <c r="I700" i="1"/>
  <c r="I699" i="1"/>
  <c r="H698" i="1"/>
  <c r="I698" i="1" s="1"/>
  <c r="I697" i="1"/>
  <c r="I696" i="1"/>
  <c r="H695" i="1"/>
  <c r="I695" i="1" s="1"/>
  <c r="H694" i="1"/>
  <c r="I694" i="1" s="1"/>
  <c r="I693" i="1"/>
  <c r="H692" i="1"/>
  <c r="I692" i="1" s="1"/>
  <c r="I691" i="1"/>
  <c r="I690" i="1"/>
  <c r="H689" i="1"/>
  <c r="I689" i="1" s="1"/>
  <c r="I688" i="1"/>
  <c r="H687" i="1"/>
  <c r="I687" i="1" s="1"/>
  <c r="I686" i="1"/>
  <c r="I685" i="1"/>
  <c r="H684" i="1"/>
  <c r="I684" i="1" s="1"/>
  <c r="H683" i="1"/>
  <c r="I683" i="1" s="1"/>
  <c r="I682" i="1"/>
  <c r="I681" i="1"/>
  <c r="H680" i="1"/>
  <c r="I680" i="1" s="1"/>
  <c r="I679" i="1"/>
  <c r="I678" i="1"/>
  <c r="H677" i="1"/>
  <c r="I677" i="1" s="1"/>
  <c r="I676" i="1"/>
  <c r="I675" i="1"/>
  <c r="I674" i="1"/>
  <c r="I673" i="1"/>
  <c r="I672" i="1"/>
  <c r="I671" i="1"/>
  <c r="I670" i="1"/>
  <c r="H669" i="1"/>
  <c r="I669" i="1" s="1"/>
  <c r="H668" i="1"/>
  <c r="I668" i="1" s="1"/>
  <c r="I667" i="1"/>
  <c r="H666" i="1"/>
  <c r="I666" i="1" s="1"/>
  <c r="H665" i="1"/>
  <c r="I665" i="1" s="1"/>
  <c r="I664" i="1"/>
  <c r="I663" i="1"/>
  <c r="I662" i="1"/>
  <c r="I661" i="1"/>
  <c r="I660" i="1"/>
  <c r="I659" i="1"/>
  <c r="H658" i="1"/>
  <c r="I658" i="1" s="1"/>
  <c r="I657" i="1"/>
  <c r="I656" i="1"/>
  <c r="I655" i="1"/>
  <c r="I654" i="1"/>
  <c r="H653" i="1"/>
  <c r="I653" i="1" s="1"/>
  <c r="I652" i="1"/>
  <c r="I651" i="1"/>
  <c r="I650" i="1"/>
  <c r="I649" i="1"/>
  <c r="H648" i="1"/>
  <c r="I648" i="1" s="1"/>
  <c r="H647" i="1"/>
  <c r="I647" i="1" s="1"/>
  <c r="I646" i="1"/>
  <c r="I645" i="1"/>
  <c r="H644" i="1"/>
  <c r="I644" i="1" s="1"/>
  <c r="I643" i="1"/>
  <c r="I642" i="1"/>
  <c r="I641" i="1"/>
  <c r="I640" i="1"/>
  <c r="I639" i="1"/>
  <c r="I638" i="1"/>
  <c r="I637" i="1"/>
  <c r="H636" i="1"/>
  <c r="I636" i="1" s="1"/>
  <c r="H635" i="1"/>
  <c r="I635" i="1" s="1"/>
  <c r="I634" i="1"/>
  <c r="H633" i="1"/>
  <c r="I633" i="1" s="1"/>
  <c r="H632" i="1"/>
  <c r="I632" i="1" s="1"/>
  <c r="I631" i="1"/>
  <c r="I630" i="1"/>
  <c r="H629" i="1"/>
  <c r="I629" i="1" s="1"/>
  <c r="I628" i="1"/>
  <c r="H627" i="1"/>
  <c r="I627" i="1" s="1"/>
  <c r="H626" i="1"/>
  <c r="I626" i="1" s="1"/>
  <c r="H625" i="1"/>
  <c r="I625" i="1" s="1"/>
  <c r="H624" i="1"/>
  <c r="I624" i="1" s="1"/>
  <c r="H623" i="1"/>
  <c r="I623" i="1" s="1"/>
  <c r="H622" i="1"/>
  <c r="I622" i="1" s="1"/>
  <c r="H621" i="1"/>
  <c r="I621" i="1" s="1"/>
  <c r="I620" i="1"/>
  <c r="H619" i="1"/>
  <c r="I619" i="1" s="1"/>
  <c r="I618" i="1"/>
  <c r="I617" i="1"/>
  <c r="H616" i="1"/>
  <c r="I616" i="1" s="1"/>
  <c r="H615" i="1"/>
  <c r="I615" i="1" s="1"/>
  <c r="I614" i="1"/>
  <c r="H613" i="1"/>
  <c r="I613" i="1" s="1"/>
  <c r="H612" i="1"/>
  <c r="I612" i="1" s="1"/>
  <c r="H611" i="1"/>
  <c r="I611" i="1" s="1"/>
  <c r="H610" i="1"/>
  <c r="I610" i="1" s="1"/>
  <c r="H609" i="1"/>
  <c r="I609" i="1" s="1"/>
  <c r="H608" i="1"/>
  <c r="I608" i="1" s="1"/>
  <c r="H607" i="1"/>
  <c r="I607" i="1" s="1"/>
  <c r="H606" i="1"/>
  <c r="I606" i="1" s="1"/>
  <c r="H605" i="1"/>
  <c r="I605" i="1" s="1"/>
  <c r="H604" i="1"/>
  <c r="I604" i="1" s="1"/>
  <c r="H603" i="1"/>
  <c r="I603" i="1" s="1"/>
  <c r="H602" i="1"/>
  <c r="I602" i="1" s="1"/>
  <c r="H601" i="1"/>
  <c r="I601" i="1" s="1"/>
  <c r="H600" i="1"/>
  <c r="I600" i="1" s="1"/>
  <c r="I599" i="1"/>
  <c r="I598" i="1"/>
  <c r="H597" i="1"/>
  <c r="I597" i="1" s="1"/>
  <c r="I596" i="1"/>
  <c r="H595" i="1"/>
  <c r="I595" i="1" s="1"/>
  <c r="H594" i="1"/>
  <c r="I594" i="1" s="1"/>
  <c r="H593" i="1"/>
  <c r="I593" i="1" s="1"/>
  <c r="H592" i="1"/>
  <c r="I592" i="1" s="1"/>
  <c r="H591" i="1"/>
  <c r="I591" i="1" s="1"/>
  <c r="H590" i="1"/>
  <c r="I590" i="1" s="1"/>
  <c r="H589" i="1"/>
  <c r="I589" i="1" s="1"/>
  <c r="I588" i="1"/>
  <c r="I587" i="1"/>
  <c r="H586" i="1"/>
  <c r="I586" i="1" s="1"/>
  <c r="I585" i="1"/>
  <c r="I584" i="1"/>
  <c r="I583" i="1"/>
  <c r="I582" i="1"/>
  <c r="I581" i="1"/>
  <c r="I580" i="1"/>
  <c r="I579" i="1"/>
  <c r="I578" i="1"/>
  <c r="H577" i="1"/>
  <c r="I577" i="1" s="1"/>
  <c r="H576" i="1"/>
  <c r="I576" i="1" s="1"/>
  <c r="H575" i="1"/>
  <c r="I575" i="1" s="1"/>
  <c r="H574" i="1"/>
  <c r="I574" i="1" s="1"/>
  <c r="H573" i="1"/>
  <c r="I573" i="1" s="1"/>
  <c r="H572" i="1"/>
  <c r="I572" i="1" s="1"/>
  <c r="H571" i="1"/>
  <c r="I571" i="1" s="1"/>
  <c r="H570" i="1"/>
  <c r="I570" i="1" s="1"/>
  <c r="I569" i="1"/>
  <c r="I568" i="1"/>
  <c r="I567" i="1"/>
  <c r="I566" i="1"/>
  <c r="I565" i="1"/>
  <c r="H564" i="1"/>
  <c r="I564" i="1" s="1"/>
  <c r="I563" i="1"/>
  <c r="H562" i="1"/>
  <c r="I562" i="1" s="1"/>
  <c r="H561" i="1"/>
  <c r="I561" i="1" s="1"/>
  <c r="I560" i="1"/>
  <c r="I559" i="1"/>
  <c r="I558" i="1"/>
  <c r="H557" i="1"/>
  <c r="I557" i="1" s="1"/>
  <c r="I556" i="1"/>
  <c r="I555" i="1"/>
  <c r="I554" i="1"/>
  <c r="I553" i="1"/>
  <c r="H552" i="1"/>
  <c r="I552" i="1" s="1"/>
  <c r="I551" i="1"/>
  <c r="I550" i="1"/>
  <c r="H549" i="1"/>
  <c r="I549" i="1" s="1"/>
  <c r="I548" i="1"/>
  <c r="I547" i="1"/>
  <c r="I546" i="1"/>
  <c r="I545" i="1"/>
  <c r="I544" i="1"/>
  <c r="I543" i="1"/>
  <c r="I542" i="1"/>
  <c r="H541" i="1"/>
  <c r="I541" i="1" s="1"/>
  <c r="I540" i="1"/>
  <c r="I539" i="1"/>
  <c r="I538" i="1"/>
  <c r="I537" i="1"/>
  <c r="I536" i="1"/>
  <c r="I535" i="1"/>
  <c r="I534" i="1"/>
  <c r="I533" i="1"/>
  <c r="I532" i="1"/>
  <c r="I531" i="1"/>
  <c r="I530" i="1"/>
  <c r="H529" i="1"/>
  <c r="I529" i="1" s="1"/>
  <c r="H528" i="1"/>
  <c r="I528" i="1" s="1"/>
  <c r="H527" i="1"/>
  <c r="I527" i="1" s="1"/>
  <c r="I526" i="1"/>
  <c r="H525" i="1"/>
  <c r="I525" i="1" s="1"/>
  <c r="H524" i="1"/>
  <c r="I524" i="1" s="1"/>
  <c r="H523" i="1"/>
  <c r="I523" i="1" s="1"/>
  <c r="H522" i="1"/>
  <c r="I522" i="1" s="1"/>
  <c r="H521" i="1"/>
  <c r="I521" i="1" s="1"/>
  <c r="H520" i="1"/>
  <c r="I520" i="1" s="1"/>
  <c r="H519" i="1"/>
  <c r="I519" i="1" s="1"/>
  <c r="H518" i="1"/>
  <c r="I518" i="1" s="1"/>
  <c r="H517" i="1"/>
  <c r="I517" i="1" s="1"/>
  <c r="H516" i="1"/>
  <c r="I516" i="1" s="1"/>
  <c r="H515" i="1"/>
  <c r="I515" i="1" s="1"/>
  <c r="H514" i="1"/>
  <c r="I514" i="1" s="1"/>
  <c r="H513" i="1"/>
  <c r="I513" i="1" s="1"/>
  <c r="H512" i="1"/>
  <c r="I512" i="1" s="1"/>
  <c r="H511" i="1"/>
  <c r="I511" i="1" s="1"/>
  <c r="H510" i="1"/>
  <c r="I510" i="1" s="1"/>
  <c r="H509" i="1"/>
  <c r="I509" i="1" s="1"/>
  <c r="H508" i="1"/>
  <c r="I508" i="1" s="1"/>
  <c r="H507" i="1"/>
  <c r="I507" i="1" s="1"/>
  <c r="H506" i="1"/>
  <c r="I506" i="1" s="1"/>
  <c r="I505" i="1"/>
  <c r="I504" i="1"/>
  <c r="I503" i="1"/>
  <c r="H502" i="1"/>
  <c r="I502" i="1" s="1"/>
  <c r="H501" i="1"/>
  <c r="I501" i="1" s="1"/>
  <c r="H500" i="1"/>
  <c r="I500" i="1" s="1"/>
  <c r="H499" i="1"/>
  <c r="I499" i="1" s="1"/>
  <c r="H498" i="1"/>
  <c r="I498" i="1" s="1"/>
  <c r="H497" i="1"/>
  <c r="I497" i="1" s="1"/>
  <c r="H496" i="1"/>
  <c r="I496" i="1" s="1"/>
  <c r="H495" i="1"/>
  <c r="I495" i="1" s="1"/>
  <c r="H494" i="1"/>
  <c r="I494" i="1" s="1"/>
  <c r="I493" i="1"/>
  <c r="H492" i="1"/>
  <c r="I492" i="1" s="1"/>
  <c r="H491" i="1"/>
  <c r="I491" i="1" s="1"/>
  <c r="I490" i="1"/>
  <c r="I489" i="1"/>
  <c r="H488" i="1"/>
  <c r="I488" i="1" s="1"/>
  <c r="H487" i="1"/>
  <c r="I487" i="1" s="1"/>
  <c r="I486" i="1"/>
  <c r="H485" i="1"/>
  <c r="I485" i="1" s="1"/>
  <c r="I484" i="1"/>
  <c r="I483" i="1"/>
  <c r="I482" i="1"/>
  <c r="I481" i="1"/>
  <c r="I480" i="1"/>
  <c r="H479" i="1"/>
  <c r="I479" i="1" s="1"/>
  <c r="H478" i="1"/>
  <c r="I478" i="1" s="1"/>
  <c r="H477" i="1"/>
  <c r="I477" i="1" s="1"/>
  <c r="H476" i="1"/>
  <c r="I476" i="1" s="1"/>
  <c r="H475" i="1"/>
  <c r="I475" i="1" s="1"/>
  <c r="I474" i="1"/>
  <c r="I473" i="1"/>
  <c r="H472" i="1"/>
  <c r="I472" i="1" s="1"/>
  <c r="I471" i="1"/>
  <c r="I470" i="1"/>
  <c r="I469" i="1"/>
  <c r="I468" i="1"/>
  <c r="I467" i="1"/>
  <c r="I466" i="1"/>
  <c r="H465" i="1"/>
  <c r="I465" i="1" s="1"/>
  <c r="H464" i="1"/>
  <c r="I464" i="1" s="1"/>
  <c r="H463" i="1"/>
  <c r="I463" i="1" s="1"/>
  <c r="H462" i="1"/>
  <c r="I462" i="1" s="1"/>
  <c r="H461" i="1"/>
  <c r="I461" i="1" s="1"/>
  <c r="H460" i="1"/>
  <c r="I460" i="1" s="1"/>
  <c r="H459" i="1"/>
  <c r="I459" i="1" s="1"/>
  <c r="I458" i="1"/>
  <c r="I457" i="1"/>
  <c r="I456" i="1"/>
  <c r="I455" i="1"/>
  <c r="H454" i="1"/>
  <c r="I454" i="1" s="1"/>
  <c r="I453" i="1"/>
  <c r="I452" i="1"/>
  <c r="H451" i="1"/>
  <c r="I451" i="1" s="1"/>
  <c r="I450" i="1"/>
  <c r="I449" i="1"/>
  <c r="H448" i="1"/>
  <c r="I448" i="1" s="1"/>
  <c r="H447" i="1"/>
  <c r="I447" i="1" s="1"/>
  <c r="H446" i="1"/>
  <c r="I446" i="1" s="1"/>
  <c r="H445" i="1"/>
  <c r="I445" i="1" s="1"/>
  <c r="H444" i="1"/>
  <c r="I444" i="1" s="1"/>
  <c r="H443" i="1"/>
  <c r="I443" i="1" s="1"/>
  <c r="H442" i="1"/>
  <c r="I442" i="1" s="1"/>
  <c r="H441" i="1"/>
  <c r="I441" i="1" s="1"/>
  <c r="H440" i="1"/>
  <c r="I440" i="1" s="1"/>
  <c r="H439" i="1"/>
  <c r="I439" i="1" s="1"/>
  <c r="I438" i="1"/>
  <c r="I437" i="1"/>
  <c r="I436" i="1"/>
  <c r="I435" i="1"/>
  <c r="H434" i="1"/>
  <c r="I434" i="1" s="1"/>
  <c r="H433" i="1"/>
  <c r="I433" i="1" s="1"/>
  <c r="H432" i="1"/>
  <c r="I432" i="1" s="1"/>
  <c r="H431" i="1"/>
  <c r="I431" i="1" s="1"/>
  <c r="H430" i="1"/>
  <c r="I430" i="1" s="1"/>
  <c r="H429" i="1"/>
  <c r="I429" i="1" s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H407" i="1"/>
  <c r="I407" i="1" s="1"/>
  <c r="I406" i="1"/>
  <c r="I405" i="1"/>
  <c r="I404" i="1"/>
  <c r="I403" i="1"/>
  <c r="H402" i="1"/>
  <c r="I402" i="1" s="1"/>
  <c r="I401" i="1"/>
  <c r="I400" i="1"/>
  <c r="I399" i="1"/>
  <c r="I398" i="1"/>
  <c r="I397" i="1"/>
  <c r="I396" i="1"/>
  <c r="H395" i="1"/>
  <c r="I395" i="1" s="1"/>
  <c r="H394" i="1"/>
  <c r="I394" i="1" s="1"/>
  <c r="H393" i="1"/>
  <c r="I393" i="1" s="1"/>
  <c r="I392" i="1"/>
  <c r="H391" i="1"/>
  <c r="I391" i="1" s="1"/>
  <c r="I390" i="1"/>
  <c r="H389" i="1"/>
  <c r="I389" i="1" s="1"/>
  <c r="I388" i="1"/>
  <c r="I387" i="1"/>
  <c r="I386" i="1"/>
  <c r="H385" i="1"/>
  <c r="I385" i="1" s="1"/>
  <c r="I384" i="1"/>
  <c r="I383" i="1"/>
  <c r="I382" i="1"/>
  <c r="I381" i="1"/>
  <c r="I380" i="1"/>
  <c r="H379" i="1"/>
  <c r="I379" i="1" s="1"/>
  <c r="I378" i="1"/>
  <c r="H377" i="1"/>
  <c r="I377" i="1" s="1"/>
  <c r="H376" i="1"/>
  <c r="I376" i="1" s="1"/>
  <c r="I375" i="1"/>
  <c r="H374" i="1"/>
  <c r="I374" i="1" s="1"/>
  <c r="H373" i="1"/>
  <c r="I373" i="1" s="1"/>
  <c r="H372" i="1"/>
  <c r="I372" i="1" s="1"/>
  <c r="H371" i="1"/>
  <c r="I371" i="1" s="1"/>
  <c r="I370" i="1"/>
  <c r="H369" i="1"/>
  <c r="I369" i="1" s="1"/>
  <c r="H368" i="1"/>
  <c r="I368" i="1" s="1"/>
  <c r="H367" i="1"/>
  <c r="I367" i="1" s="1"/>
  <c r="I366" i="1"/>
  <c r="H365" i="1"/>
  <c r="I365" i="1" s="1"/>
  <c r="I364" i="1"/>
  <c r="I363" i="1"/>
  <c r="H362" i="1"/>
  <c r="I362" i="1" s="1"/>
  <c r="I361" i="1"/>
  <c r="H360" i="1"/>
  <c r="I360" i="1" s="1"/>
  <c r="H359" i="1"/>
  <c r="I359" i="1" s="1"/>
  <c r="I358" i="1"/>
  <c r="I357" i="1"/>
  <c r="I356" i="1"/>
  <c r="I355" i="1"/>
  <c r="H354" i="1"/>
  <c r="I353" i="1"/>
  <c r="I352" i="1"/>
  <c r="I351" i="1"/>
  <c r="H350" i="1"/>
  <c r="I350" i="1" s="1"/>
  <c r="I349" i="1"/>
  <c r="I348" i="1"/>
  <c r="H347" i="1"/>
  <c r="I347" i="1" s="1"/>
  <c r="I346" i="1"/>
  <c r="I345" i="1"/>
  <c r="I344" i="1"/>
  <c r="I343" i="1"/>
  <c r="I342" i="1"/>
  <c r="H341" i="1"/>
  <c r="I341" i="1" s="1"/>
  <c r="I340" i="1"/>
  <c r="I339" i="1"/>
  <c r="I338" i="1"/>
  <c r="H337" i="1"/>
  <c r="I337" i="1" s="1"/>
  <c r="H336" i="1"/>
  <c r="I336" i="1" s="1"/>
  <c r="I335" i="1"/>
  <c r="H334" i="1"/>
  <c r="I334" i="1" s="1"/>
  <c r="H333" i="1"/>
  <c r="I333" i="1" s="1"/>
  <c r="H332" i="1"/>
  <c r="I332" i="1" s="1"/>
  <c r="H331" i="1"/>
  <c r="I331" i="1" s="1"/>
  <c r="I330" i="1"/>
  <c r="H329" i="1"/>
  <c r="I329" i="1" s="1"/>
  <c r="H328" i="1"/>
  <c r="I328" i="1" s="1"/>
  <c r="H327" i="1"/>
  <c r="I327" i="1" s="1"/>
  <c r="H326" i="1"/>
  <c r="I326" i="1" s="1"/>
  <c r="I325" i="1"/>
  <c r="H324" i="1"/>
  <c r="I324" i="1" s="1"/>
  <c r="I323" i="1"/>
  <c r="H322" i="1"/>
  <c r="I322" i="1" s="1"/>
  <c r="H321" i="1"/>
  <c r="I321" i="1" s="1"/>
  <c r="H320" i="1"/>
  <c r="I320" i="1" s="1"/>
  <c r="H319" i="1"/>
  <c r="I319" i="1" s="1"/>
  <c r="H318" i="1"/>
  <c r="I318" i="1" s="1"/>
  <c r="H317" i="1"/>
  <c r="I317" i="1" s="1"/>
  <c r="H316" i="1"/>
  <c r="I316" i="1" s="1"/>
  <c r="H315" i="1"/>
  <c r="I315" i="1" s="1"/>
  <c r="H314" i="1"/>
  <c r="I314" i="1" s="1"/>
  <c r="H313" i="1"/>
  <c r="I313" i="1" s="1"/>
  <c r="I312" i="1"/>
  <c r="H311" i="1"/>
  <c r="I311" i="1" s="1"/>
  <c r="H310" i="1"/>
  <c r="I310" i="1" s="1"/>
  <c r="H309" i="1"/>
  <c r="I309" i="1" s="1"/>
  <c r="H308" i="1"/>
  <c r="I308" i="1" s="1"/>
  <c r="H307" i="1"/>
  <c r="I307" i="1" s="1"/>
  <c r="H306" i="1"/>
  <c r="I306" i="1" s="1"/>
  <c r="I305" i="1"/>
  <c r="H304" i="1"/>
  <c r="I304" i="1" s="1"/>
  <c r="H303" i="1"/>
  <c r="I303" i="1" s="1"/>
  <c r="H302" i="1"/>
  <c r="I302" i="1" s="1"/>
  <c r="H301" i="1"/>
  <c r="I301" i="1" s="1"/>
  <c r="H300" i="1"/>
  <c r="I300" i="1" s="1"/>
  <c r="I299" i="1"/>
  <c r="I298" i="1"/>
  <c r="I297" i="1"/>
  <c r="I296" i="1"/>
  <c r="I295" i="1"/>
  <c r="I294" i="1"/>
  <c r="I293" i="1"/>
  <c r="I292" i="1"/>
  <c r="I291" i="1"/>
  <c r="I290" i="1"/>
  <c r="I289" i="1"/>
  <c r="H288" i="1"/>
  <c r="I288" i="1" s="1"/>
  <c r="H287" i="1"/>
  <c r="I287" i="1" s="1"/>
  <c r="H286" i="1"/>
  <c r="I286" i="1" s="1"/>
  <c r="H285" i="1"/>
  <c r="I285" i="1" s="1"/>
  <c r="H284" i="1"/>
  <c r="I284" i="1" s="1"/>
  <c r="H283" i="1"/>
  <c r="I283" i="1" s="1"/>
  <c r="H282" i="1"/>
  <c r="I282" i="1" s="1"/>
  <c r="I281" i="1"/>
  <c r="I280" i="1"/>
  <c r="I279" i="1"/>
  <c r="I278" i="1"/>
  <c r="H277" i="1"/>
  <c r="I277" i="1" s="1"/>
  <c r="H276" i="1"/>
  <c r="I276" i="1" s="1"/>
  <c r="H275" i="1"/>
  <c r="I275" i="1" s="1"/>
  <c r="I274" i="1"/>
  <c r="H273" i="1"/>
  <c r="I273" i="1" s="1"/>
  <c r="H272" i="1"/>
  <c r="I272" i="1" s="1"/>
  <c r="I271" i="1"/>
  <c r="H270" i="1"/>
  <c r="I270" i="1" s="1"/>
  <c r="I269" i="1"/>
  <c r="H268" i="1"/>
  <c r="I268" i="1" s="1"/>
  <c r="H267" i="1"/>
  <c r="I267" i="1" s="1"/>
  <c r="I266" i="1"/>
  <c r="I265" i="1"/>
  <c r="H264" i="1"/>
  <c r="I264" i="1" s="1"/>
  <c r="H263" i="1"/>
  <c r="I263" i="1" s="1"/>
  <c r="H262" i="1"/>
  <c r="I262" i="1" s="1"/>
  <c r="H261" i="1"/>
  <c r="I261" i="1" s="1"/>
  <c r="I260" i="1"/>
  <c r="H259" i="1"/>
  <c r="I259" i="1" s="1"/>
  <c r="I258" i="1"/>
  <c r="I257" i="1"/>
  <c r="H256" i="1"/>
  <c r="I256" i="1" s="1"/>
  <c r="I255" i="1"/>
  <c r="I254" i="1"/>
  <c r="H253" i="1"/>
  <c r="I253" i="1" s="1"/>
  <c r="I252" i="1"/>
  <c r="H251" i="1"/>
  <c r="I251" i="1" s="1"/>
  <c r="I250" i="1"/>
  <c r="H249" i="1"/>
  <c r="I249" i="1" s="1"/>
  <c r="I248" i="1"/>
  <c r="I247" i="1"/>
  <c r="I246" i="1"/>
  <c r="I245" i="1"/>
  <c r="I244" i="1"/>
  <c r="I243" i="1"/>
  <c r="I242" i="1"/>
  <c r="I241" i="1"/>
  <c r="I240" i="1"/>
  <c r="I239" i="1"/>
  <c r="I238" i="1"/>
  <c r="H237" i="1"/>
  <c r="I237" i="1" s="1"/>
  <c r="I236" i="1"/>
  <c r="I235" i="1"/>
  <c r="H234" i="1"/>
  <c r="I234" i="1" s="1"/>
  <c r="H233" i="1"/>
  <c r="I233" i="1" s="1"/>
  <c r="H232" i="1"/>
  <c r="I232" i="1" s="1"/>
  <c r="H231" i="1"/>
  <c r="I231" i="1" s="1"/>
  <c r="H230" i="1"/>
  <c r="I230" i="1" s="1"/>
  <c r="H229" i="1"/>
  <c r="I229" i="1" s="1"/>
  <c r="H228" i="1"/>
  <c r="I228" i="1" s="1"/>
  <c r="H227" i="1"/>
  <c r="I227" i="1" s="1"/>
  <c r="H226" i="1"/>
  <c r="I226" i="1" s="1"/>
  <c r="H225" i="1"/>
  <c r="I225" i="1" s="1"/>
  <c r="H224" i="1"/>
  <c r="I224" i="1" s="1"/>
  <c r="I223" i="1"/>
  <c r="I222" i="1"/>
  <c r="H221" i="1"/>
  <c r="I221" i="1" s="1"/>
  <c r="H220" i="1"/>
  <c r="I220" i="1" s="1"/>
  <c r="H219" i="1"/>
  <c r="I219" i="1" s="1"/>
  <c r="H218" i="1"/>
  <c r="I218" i="1" s="1"/>
  <c r="H217" i="1"/>
  <c r="I217" i="1" s="1"/>
  <c r="I216" i="1"/>
  <c r="H215" i="1"/>
  <c r="I215" i="1" s="1"/>
  <c r="I214" i="1"/>
  <c r="H213" i="1"/>
  <c r="I213" i="1" s="1"/>
  <c r="H212" i="1"/>
  <c r="I212" i="1" s="1"/>
  <c r="H211" i="1"/>
  <c r="I211" i="1" s="1"/>
  <c r="H210" i="1"/>
  <c r="I210" i="1" s="1"/>
  <c r="I209" i="1"/>
  <c r="H208" i="1"/>
  <c r="I208" i="1" s="1"/>
  <c r="H207" i="1"/>
  <c r="I207" i="1" s="1"/>
  <c r="I206" i="1"/>
  <c r="I205" i="1"/>
  <c r="I204" i="1"/>
  <c r="I203" i="1"/>
  <c r="H202" i="1"/>
  <c r="I202" i="1" s="1"/>
  <c r="H201" i="1"/>
  <c r="I201" i="1" s="1"/>
  <c r="H200" i="1"/>
  <c r="I200" i="1" s="1"/>
  <c r="H199" i="1"/>
  <c r="I199" i="1" s="1"/>
  <c r="H198" i="1"/>
  <c r="I198" i="1" s="1"/>
  <c r="H197" i="1"/>
  <c r="I197" i="1" s="1"/>
  <c r="I196" i="1"/>
  <c r="I195" i="1"/>
  <c r="H194" i="1"/>
  <c r="I194" i="1" s="1"/>
  <c r="I193" i="1"/>
  <c r="H192" i="1"/>
  <c r="I192" i="1" s="1"/>
  <c r="H191" i="1"/>
  <c r="I191" i="1" s="1"/>
  <c r="H190" i="1"/>
  <c r="I190" i="1" s="1"/>
  <c r="I189" i="1"/>
  <c r="I188" i="1"/>
  <c r="H187" i="1"/>
  <c r="I187" i="1" s="1"/>
  <c r="I186" i="1"/>
  <c r="I185" i="1"/>
  <c r="I184" i="1"/>
  <c r="H183" i="1"/>
  <c r="I183" i="1" s="1"/>
  <c r="H182" i="1"/>
  <c r="I182" i="1" s="1"/>
  <c r="H181" i="1"/>
  <c r="I181" i="1" s="1"/>
  <c r="H180" i="1"/>
  <c r="I180" i="1" s="1"/>
  <c r="H179" i="1"/>
  <c r="I179" i="1" s="1"/>
  <c r="H178" i="1"/>
  <c r="I178" i="1" s="1"/>
  <c r="H177" i="1"/>
  <c r="I177" i="1" s="1"/>
  <c r="H176" i="1"/>
  <c r="I176" i="1" s="1"/>
  <c r="H175" i="1"/>
  <c r="I175" i="1" s="1"/>
  <c r="I174" i="1"/>
  <c r="H173" i="1"/>
  <c r="I173" i="1" s="1"/>
  <c r="H172" i="1"/>
  <c r="I172" i="1" s="1"/>
  <c r="H171" i="1"/>
  <c r="I171" i="1" s="1"/>
  <c r="H170" i="1"/>
  <c r="I170" i="1" s="1"/>
  <c r="I169" i="1"/>
  <c r="H168" i="1"/>
  <c r="I168" i="1" s="1"/>
  <c r="I167" i="1"/>
  <c r="H166" i="1"/>
  <c r="I166" i="1" s="1"/>
  <c r="H165" i="1"/>
  <c r="I165" i="1" s="1"/>
  <c r="H164" i="1"/>
  <c r="I164" i="1" s="1"/>
  <c r="H163" i="1"/>
  <c r="I163" i="1" s="1"/>
  <c r="I162" i="1"/>
  <c r="H161" i="1"/>
  <c r="I161" i="1" s="1"/>
  <c r="I160" i="1"/>
  <c r="I159" i="1"/>
  <c r="I158" i="1"/>
  <c r="I157" i="1"/>
  <c r="I156" i="1"/>
  <c r="H155" i="1"/>
  <c r="I155" i="1" s="1"/>
  <c r="H154" i="1"/>
  <c r="I154" i="1" s="1"/>
  <c r="I153" i="1"/>
  <c r="H152" i="1"/>
  <c r="I152" i="1" s="1"/>
  <c r="H151" i="1"/>
  <c r="I151" i="1" s="1"/>
  <c r="I150" i="1"/>
  <c r="I149" i="1"/>
  <c r="I148" i="1"/>
  <c r="I147" i="1"/>
  <c r="I146" i="1"/>
  <c r="H145" i="1"/>
  <c r="I145" i="1" s="1"/>
  <c r="I144" i="1"/>
  <c r="I143" i="1"/>
  <c r="I142" i="1"/>
  <c r="I141" i="1"/>
  <c r="I140" i="1"/>
  <c r="I139" i="1"/>
  <c r="H138" i="1"/>
  <c r="I138" i="1" s="1"/>
  <c r="I137" i="1"/>
  <c r="I136" i="1"/>
  <c r="H135" i="1"/>
  <c r="I135" i="1" s="1"/>
  <c r="I134" i="1"/>
  <c r="I133" i="1"/>
  <c r="H132" i="1"/>
  <c r="I132" i="1" s="1"/>
  <c r="I131" i="1"/>
  <c r="I130" i="1"/>
  <c r="I129" i="1"/>
  <c r="H128" i="1"/>
  <c r="I128" i="1" s="1"/>
  <c r="I127" i="1"/>
  <c r="I126" i="1"/>
  <c r="H125" i="1"/>
  <c r="I125" i="1" s="1"/>
  <c r="H124" i="1"/>
  <c r="I124" i="1" s="1"/>
  <c r="H123" i="1"/>
  <c r="I123" i="1" s="1"/>
  <c r="H122" i="1"/>
  <c r="I122" i="1" s="1"/>
  <c r="H121" i="1"/>
  <c r="I121" i="1" s="1"/>
  <c r="I120" i="1"/>
  <c r="I119" i="1"/>
  <c r="H118" i="1"/>
  <c r="I118" i="1" s="1"/>
  <c r="H117" i="1"/>
  <c r="I117" i="1" s="1"/>
  <c r="I116" i="1"/>
  <c r="I115" i="1"/>
  <c r="I114" i="1"/>
  <c r="I113" i="1"/>
  <c r="D113" i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I112" i="1"/>
  <c r="I111" i="1"/>
  <c r="I110" i="1"/>
  <c r="I109" i="1"/>
  <c r="I108" i="1"/>
  <c r="I107" i="1"/>
  <c r="I106" i="1"/>
  <c r="I105" i="1"/>
  <c r="H104" i="1"/>
  <c r="I104" i="1" s="1"/>
  <c r="H103" i="1"/>
  <c r="I103" i="1" s="1"/>
  <c r="I102" i="1"/>
  <c r="I101" i="1"/>
  <c r="H100" i="1"/>
  <c r="I100" i="1" s="1"/>
  <c r="H99" i="1"/>
  <c r="I99" i="1" s="1"/>
  <c r="I98" i="1"/>
  <c r="H97" i="1"/>
  <c r="I97" i="1" s="1"/>
  <c r="H96" i="1"/>
  <c r="I96" i="1" s="1"/>
  <c r="H95" i="1"/>
  <c r="I95" i="1" s="1"/>
  <c r="I94" i="1"/>
  <c r="I93" i="1"/>
  <c r="H92" i="1"/>
  <c r="I92" i="1" s="1"/>
  <c r="H91" i="1"/>
  <c r="I91" i="1" s="1"/>
  <c r="I90" i="1"/>
  <c r="H89" i="1"/>
  <c r="I89" i="1" s="1"/>
  <c r="I88" i="1"/>
  <c r="I87" i="1"/>
  <c r="H86" i="1"/>
  <c r="I86" i="1" s="1"/>
  <c r="I85" i="1"/>
  <c r="I84" i="1"/>
  <c r="I83" i="1"/>
  <c r="I82" i="1"/>
  <c r="H81" i="1"/>
  <c r="I81" i="1" s="1"/>
  <c r="I80" i="1"/>
  <c r="H79" i="1"/>
  <c r="I79" i="1" s="1"/>
  <c r="H78" i="1"/>
  <c r="I78" i="1" s="1"/>
  <c r="H77" i="1"/>
  <c r="I77" i="1" s="1"/>
  <c r="H76" i="1"/>
  <c r="I76" i="1" s="1"/>
  <c r="H75" i="1"/>
  <c r="I75" i="1" s="1"/>
  <c r="I74" i="1"/>
  <c r="I73" i="1"/>
  <c r="I72" i="1"/>
  <c r="I71" i="1"/>
  <c r="I70" i="1"/>
  <c r="I69" i="1"/>
  <c r="I68" i="1"/>
  <c r="I67" i="1"/>
  <c r="I66" i="1"/>
  <c r="H65" i="1"/>
  <c r="I65" i="1" s="1"/>
  <c r="H64" i="1"/>
  <c r="I64" i="1" s="1"/>
  <c r="I63" i="1"/>
  <c r="H62" i="1"/>
  <c r="I62" i="1" s="1"/>
  <c r="I61" i="1"/>
  <c r="I60" i="1"/>
  <c r="H59" i="1"/>
  <c r="I59" i="1" s="1"/>
  <c r="H58" i="1"/>
  <c r="I58" i="1" s="1"/>
  <c r="H57" i="1"/>
  <c r="I57" i="1" s="1"/>
  <c r="I56" i="1"/>
  <c r="H55" i="1"/>
  <c r="I55" i="1" s="1"/>
  <c r="I54" i="1"/>
  <c r="H53" i="1"/>
  <c r="I53" i="1" s="1"/>
  <c r="I52" i="1"/>
  <c r="I51" i="1"/>
  <c r="H50" i="1"/>
  <c r="I50" i="1" s="1"/>
  <c r="H49" i="1"/>
  <c r="I49" i="1" s="1"/>
  <c r="H48" i="1"/>
  <c r="I48" i="1" s="1"/>
  <c r="H47" i="1"/>
  <c r="I47" i="1" s="1"/>
  <c r="H46" i="1"/>
  <c r="I46" i="1" s="1"/>
  <c r="H45" i="1"/>
  <c r="I45" i="1" s="1"/>
  <c r="H44" i="1"/>
  <c r="I44" i="1" s="1"/>
  <c r="H43" i="1"/>
  <c r="I43" i="1" s="1"/>
  <c r="H42" i="1"/>
  <c r="I42" i="1" s="1"/>
  <c r="H41" i="1"/>
  <c r="I41" i="1" s="1"/>
  <c r="H40" i="1"/>
  <c r="I40" i="1" s="1"/>
  <c r="H39" i="1"/>
  <c r="I39" i="1" s="1"/>
  <c r="H38" i="1"/>
  <c r="I38" i="1" s="1"/>
  <c r="H37" i="1"/>
  <c r="I37" i="1" s="1"/>
  <c r="H36" i="1"/>
  <c r="I36" i="1" s="1"/>
  <c r="H35" i="1"/>
  <c r="I35" i="1" s="1"/>
  <c r="H34" i="1"/>
  <c r="I34" i="1" s="1"/>
  <c r="I33" i="1"/>
  <c r="H32" i="1"/>
  <c r="I32" i="1" s="1"/>
  <c r="H31" i="1"/>
  <c r="I31" i="1" s="1"/>
  <c r="H30" i="1"/>
  <c r="I30" i="1" s="1"/>
  <c r="H29" i="1"/>
  <c r="I29" i="1" s="1"/>
  <c r="H28" i="1"/>
  <c r="I28" i="1" s="1"/>
  <c r="H27" i="1"/>
  <c r="I27" i="1" s="1"/>
  <c r="H26" i="1"/>
  <c r="I26" i="1" s="1"/>
  <c r="H25" i="1"/>
  <c r="I25" i="1" s="1"/>
  <c r="I24" i="1"/>
  <c r="H23" i="1"/>
  <c r="I23" i="1" s="1"/>
  <c r="H22" i="1"/>
  <c r="I22" i="1" s="1"/>
  <c r="I21" i="1"/>
  <c r="H20" i="1"/>
  <c r="I20" i="1" s="1"/>
  <c r="H19" i="1"/>
  <c r="I19" i="1" s="1"/>
  <c r="H18" i="1"/>
  <c r="I18" i="1" s="1"/>
  <c r="H17" i="1"/>
  <c r="I17" i="1" s="1"/>
  <c r="I16" i="1"/>
  <c r="H15" i="1"/>
  <c r="I15" i="1" s="1"/>
  <c r="H14" i="1"/>
  <c r="I14" i="1" s="1"/>
  <c r="H13" i="1"/>
  <c r="I13" i="1" s="1"/>
  <c r="H12" i="1"/>
  <c r="I12" i="1" s="1"/>
  <c r="I11" i="1"/>
  <c r="I10" i="1"/>
  <c r="H9" i="1"/>
  <c r="I9" i="1" s="1"/>
  <c r="H8" i="1"/>
  <c r="I8" i="1" s="1"/>
  <c r="H7" i="1"/>
  <c r="I7" i="1" s="1"/>
  <c r="I6" i="1"/>
  <c r="H5" i="1"/>
  <c r="I5" i="1" s="1"/>
  <c r="H4" i="1"/>
  <c r="B4" i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I3" i="1"/>
  <c r="H2" i="1"/>
  <c r="H4145" i="1" l="1"/>
  <c r="F4152" i="1" s="1"/>
  <c r="K1078" i="1"/>
  <c r="D1077" i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I4" i="1"/>
  <c r="K1114" i="1" l="1"/>
  <c r="D1113" i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</calcChain>
</file>

<file path=xl/sharedStrings.xml><?xml version="1.0" encoding="utf-8"?>
<sst xmlns="http://schemas.openxmlformats.org/spreadsheetml/2006/main" count="23708" uniqueCount="9351">
  <si>
    <t>REMISIONES DE     ENERO            2 0 1 6</t>
  </si>
  <si>
    <t>FECHA</t>
  </si>
  <si>
    <t>#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</si>
  <si>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</si>
  <si>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IMPORTE</t>
  </si>
  <si>
    <t>Fecha de pago</t>
  </si>
  <si>
    <t>SALDO</t>
  </si>
  <si>
    <t>AA</t>
  </si>
  <si>
    <r>
      <t>01/01/2016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</si>
  <si>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</si>
  <si>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</si>
  <si>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t xml:space="preserve">A </t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</si>
  <si>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</si>
  <si>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</si>
  <si>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</si>
  <si>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>02-Ene--04-Ene</t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</si>
  <si>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</si>
  <si>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</si>
  <si>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</si>
  <si>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</si>
  <si>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</si>
  <si>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</si>
  <si>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</si>
  <si>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</si>
  <si>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</si>
  <si>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</si>
  <si>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</si>
  <si>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</si>
  <si>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</si>
  <si>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</si>
  <si>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</si>
  <si>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</si>
  <si>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</si>
  <si>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</si>
  <si>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t xml:space="preserve">12-Ene--16-Ene </t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</si>
  <si>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</si>
  <si>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</si>
  <si>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</si>
  <si>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</si>
  <si>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</si>
  <si>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</si>
  <si>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</si>
  <si>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</si>
  <si>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</si>
  <si>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</si>
  <si>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</si>
  <si>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</si>
  <si>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</si>
  <si>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</si>
  <si>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</si>
  <si>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</si>
  <si>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</si>
  <si>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</si>
  <si>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</si>
  <si>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</si>
  <si>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</si>
  <si>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</si>
  <si>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</si>
  <si>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</si>
  <si>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</si>
  <si>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</si>
  <si>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</si>
  <si>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</si>
  <si>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</si>
  <si>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</si>
  <si>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</si>
  <si>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</si>
  <si>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</si>
  <si>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</si>
  <si>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</si>
  <si>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</si>
  <si>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</si>
  <si>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</si>
  <si>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</si>
  <si>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</si>
  <si>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</si>
  <si>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</si>
  <si>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</si>
  <si>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</si>
  <si>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</si>
  <si>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</si>
  <si>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</si>
  <si>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</si>
  <si>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</si>
  <si>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</si>
  <si>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</si>
  <si>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</si>
  <si>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</si>
  <si>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05-Ene --06-Ene </t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</si>
  <si>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</si>
  <si>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</si>
  <si>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</si>
  <si>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</si>
  <si>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</si>
  <si>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</si>
  <si>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</si>
  <si>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</si>
  <si>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</si>
  <si>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</si>
  <si>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</si>
  <si>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</si>
  <si>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</si>
  <si>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</si>
  <si>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</si>
  <si>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</si>
  <si>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>CANCELADA</t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</si>
  <si>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</si>
  <si>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PONCE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</si>
  <si>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</si>
  <si>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</si>
  <si>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</si>
  <si>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t xml:space="preserve">02-Ene --05-Ene </t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</si>
  <si>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</si>
  <si>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</si>
  <si>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</si>
  <si>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</si>
  <si>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(636)ANTONIIO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</si>
  <si>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</si>
  <si>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</si>
  <si>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</si>
  <si>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</si>
  <si>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</si>
  <si>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</si>
  <si>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</si>
  <si>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</si>
  <si>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</si>
  <si>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</si>
  <si>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</si>
  <si>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</si>
  <si>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</si>
  <si>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</si>
  <si>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</si>
  <si>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</si>
  <si>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</si>
  <si>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</si>
  <si>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</si>
  <si>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</si>
  <si>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</si>
  <si>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</si>
  <si>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</si>
  <si>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</si>
  <si>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</si>
  <si>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</si>
  <si>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</si>
  <si>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(536)ANGELES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</si>
  <si>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</si>
  <si>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</si>
  <si>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</si>
  <si>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</si>
  <si>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</si>
  <si>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</si>
  <si>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</si>
  <si>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</si>
  <si>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</si>
  <si>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</si>
  <si>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</si>
  <si>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</si>
  <si>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</si>
  <si>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</si>
  <si>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</si>
  <si>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</si>
  <si>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</si>
  <si>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</si>
  <si>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</si>
  <si>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</si>
  <si>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</si>
  <si>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</si>
  <si>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</si>
  <si>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</si>
  <si>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</si>
  <si>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</si>
  <si>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</si>
  <si>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</si>
  <si>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</si>
  <si>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</si>
  <si>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</si>
  <si>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</si>
  <si>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</si>
  <si>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</si>
  <si>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</si>
  <si>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</si>
  <si>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</si>
  <si>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</si>
  <si>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</si>
  <si>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</si>
  <si>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</si>
  <si>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</si>
  <si>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</si>
  <si>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</si>
  <si>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</si>
  <si>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</si>
  <si>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</si>
  <si>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</si>
  <si>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</si>
  <si>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</si>
  <si>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</si>
  <si>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</si>
  <si>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</si>
  <si>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</si>
  <si>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</si>
  <si>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</si>
  <si>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</si>
  <si>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</si>
  <si>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</si>
  <si>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</si>
  <si>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</si>
  <si>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</si>
  <si>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</si>
  <si>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</si>
  <si>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</si>
  <si>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</si>
  <si>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</si>
  <si>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</si>
  <si>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t>07-Ene --09-Ene</t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</si>
  <si>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</si>
  <si>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</si>
  <si>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</si>
  <si>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</si>
  <si>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</si>
  <si>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</si>
  <si>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</si>
  <si>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</si>
  <si>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</si>
  <si>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</si>
  <si>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</si>
  <si>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</si>
  <si>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</si>
  <si>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</si>
  <si>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</si>
  <si>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</si>
  <si>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</si>
  <si>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</si>
  <si>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</si>
  <si>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t xml:space="preserve">04-Ene --06-Ene </t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</si>
  <si>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</si>
  <si>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</si>
  <si>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</si>
  <si>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</si>
  <si>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</si>
  <si>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</si>
  <si>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</si>
  <si>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</si>
  <si>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</si>
  <si>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</si>
  <si>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</si>
  <si>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</si>
  <si>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</si>
  <si>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</si>
  <si>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</si>
  <si>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</si>
  <si>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</si>
  <si>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</si>
  <si>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</si>
  <si>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</si>
  <si>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</si>
  <si>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</si>
  <si>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</si>
  <si>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</si>
  <si>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</si>
  <si>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</si>
  <si>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</si>
  <si>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</si>
  <si>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</si>
  <si>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</si>
  <si>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</si>
  <si>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</si>
  <si>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</si>
  <si>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</si>
  <si>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</si>
  <si>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</si>
  <si>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</si>
  <si>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</si>
  <si>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</si>
  <si>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</si>
  <si>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</si>
  <si>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</si>
  <si>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05-Ene --07-Ene </t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</si>
  <si>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</si>
  <si>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</si>
  <si>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</si>
  <si>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</si>
  <si>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</si>
  <si>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</si>
  <si>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</si>
  <si>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</si>
  <si>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</si>
  <si>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</si>
  <si>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</si>
  <si>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</si>
  <si>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</si>
  <si>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</si>
  <si>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</si>
  <si>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</si>
  <si>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</si>
  <si>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</si>
  <si>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</si>
  <si>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</si>
  <si>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</si>
  <si>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</si>
  <si>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(498)JOSE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CONSTANCIO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AKE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</si>
  <si>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</si>
  <si>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</si>
  <si>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</si>
  <si>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</si>
  <si>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(531)ANTONIO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</si>
  <si>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</si>
  <si>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</si>
  <si>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</si>
  <si>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</si>
  <si>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</si>
  <si>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(297)ACUARIO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</si>
  <si>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</si>
  <si>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</si>
  <si>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</si>
  <si>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</si>
  <si>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</si>
  <si>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</si>
  <si>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</si>
  <si>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</si>
  <si>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</si>
  <si>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</si>
  <si>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</si>
  <si>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06-Ene--07-Ene </t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</si>
  <si>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</si>
  <si>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</si>
  <si>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</si>
  <si>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</si>
  <si>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</si>
  <si>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</si>
  <si>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</si>
  <si>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</si>
  <si>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</si>
  <si>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</si>
  <si>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</si>
  <si>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</si>
  <si>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</si>
  <si>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</si>
  <si>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</si>
  <si>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</si>
  <si>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</si>
  <si>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</si>
  <si>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</si>
  <si>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</si>
  <si>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</si>
  <si>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</si>
  <si>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</si>
  <si>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</si>
  <si>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04/01/2016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</si>
  <si>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</si>
  <si>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</si>
  <si>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(636)ANTONIIO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</si>
  <si>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</si>
  <si>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</si>
  <si>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</si>
  <si>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</si>
  <si>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</si>
  <si>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12-Ene--15-Ene-27-Ene -30-Ene </t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</si>
  <si>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</si>
  <si>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</si>
  <si>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</si>
  <si>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</si>
  <si>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</si>
  <si>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</si>
  <si>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</si>
  <si>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</si>
  <si>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</si>
  <si>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</si>
  <si>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</si>
  <si>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</si>
  <si>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</si>
  <si>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</si>
  <si>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</si>
  <si>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</si>
  <si>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</si>
  <si>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</si>
  <si>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</si>
  <si>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</si>
  <si>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</si>
  <si>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</si>
  <si>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</si>
  <si>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</si>
  <si>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</si>
  <si>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</si>
  <si>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</si>
  <si>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</si>
  <si>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05-Ene --08-Ene </t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</si>
  <si>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</si>
  <si>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</si>
  <si>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</si>
  <si>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</si>
  <si>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</si>
  <si>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</si>
  <si>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</si>
  <si>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</si>
  <si>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</si>
  <si>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</si>
  <si>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t xml:space="preserve">05-Ene --07-Ene 11-Ene </t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</si>
  <si>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</si>
  <si>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</si>
  <si>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</si>
  <si>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</si>
  <si>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</si>
  <si>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</si>
  <si>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</si>
  <si>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</si>
  <si>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</si>
  <si>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t xml:space="preserve">05-Ene--08-Ene </t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</si>
  <si>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</si>
  <si>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</si>
  <si>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</si>
  <si>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</si>
  <si>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</si>
  <si>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</si>
  <si>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</si>
  <si>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</si>
  <si>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</si>
  <si>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</si>
  <si>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</si>
  <si>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</si>
  <si>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</si>
  <si>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</si>
  <si>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</si>
  <si>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</si>
  <si>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</si>
  <si>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</si>
  <si>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</si>
  <si>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</si>
  <si>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</si>
  <si>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</si>
  <si>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</si>
  <si>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</si>
  <si>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</si>
  <si>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</si>
  <si>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</si>
  <si>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</si>
  <si>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</si>
  <si>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</si>
  <si>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</si>
  <si>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</si>
  <si>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</si>
  <si>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</si>
  <si>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</si>
  <si>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</si>
  <si>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</si>
  <si>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</si>
  <si>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</si>
  <si>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</si>
  <si>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</si>
  <si>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</si>
  <si>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</si>
  <si>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</si>
  <si>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</si>
  <si>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</si>
  <si>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07-Ene --10-Ene </t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</si>
  <si>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</si>
  <si>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</si>
  <si>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</si>
  <si>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</si>
  <si>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</si>
  <si>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</si>
  <si>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</si>
  <si>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</si>
  <si>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</si>
  <si>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</si>
  <si>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</si>
  <si>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</si>
  <si>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</si>
  <si>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 xml:space="preserve">06-Ene --09Ene </t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</si>
  <si>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</si>
  <si>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</si>
  <si>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</si>
  <si>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</si>
  <si>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</si>
  <si>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</si>
  <si>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</si>
  <si>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</si>
  <si>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</si>
  <si>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</si>
  <si>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</si>
  <si>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</si>
  <si>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</si>
  <si>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</si>
  <si>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</si>
  <si>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</si>
  <si>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</si>
  <si>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</si>
  <si>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</si>
  <si>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</si>
  <si>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</si>
  <si>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</si>
  <si>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</si>
  <si>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</si>
  <si>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</si>
  <si>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</si>
  <si>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t xml:space="preserve">11-Ene --13-Ene </t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</si>
  <si>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</si>
  <si>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</si>
  <si>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</si>
  <si>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</si>
  <si>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</si>
  <si>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</si>
  <si>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(484)COCINA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MEMO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</si>
  <si>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</si>
  <si>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</si>
  <si>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</si>
  <si>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</si>
  <si>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</si>
  <si>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</si>
  <si>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</si>
  <si>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</si>
  <si>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</si>
  <si>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</si>
  <si>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</si>
  <si>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</si>
  <si>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</si>
  <si>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</si>
  <si>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</si>
  <si>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</si>
  <si>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</si>
  <si>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GUADALUPANA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</si>
  <si>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</si>
  <si>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</si>
  <si>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</si>
  <si>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</si>
  <si>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</si>
  <si>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</si>
  <si>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</si>
  <si>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</si>
  <si>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</si>
  <si>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</si>
  <si>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</si>
  <si>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</si>
  <si>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</si>
  <si>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</si>
  <si>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</si>
  <si>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</si>
  <si>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</si>
  <si>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</si>
  <si>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</si>
  <si>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</si>
  <si>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</si>
  <si>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</si>
  <si>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</si>
  <si>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</si>
  <si>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</si>
  <si>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</si>
  <si>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</si>
  <si>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</si>
  <si>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</si>
  <si>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</si>
  <si>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</si>
  <si>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</si>
  <si>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</si>
  <si>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</si>
  <si>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</si>
  <si>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</si>
  <si>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</si>
  <si>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</si>
  <si>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</si>
  <si>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</si>
  <si>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</si>
  <si>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</si>
  <si>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</si>
  <si>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</si>
  <si>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</si>
  <si>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</si>
  <si>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</si>
  <si>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</si>
  <si>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</si>
  <si>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09-Ene --10-Ene </t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</si>
  <si>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</si>
  <si>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</si>
  <si>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</si>
  <si>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</si>
  <si>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t xml:space="preserve">07-Ene --20-Ene </t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</si>
  <si>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</si>
  <si>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t xml:space="preserve">07-Ene --08-Ene -26-Ene </t>
  </si>
  <si>
    <r>
      <t>06/01/2016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</si>
  <si>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</si>
  <si>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</si>
  <si>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</si>
  <si>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</si>
  <si>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</si>
  <si>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</si>
  <si>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</si>
  <si>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</si>
  <si>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</si>
  <si>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</si>
  <si>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</si>
  <si>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</si>
  <si>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</si>
  <si>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</si>
  <si>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</si>
  <si>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</si>
  <si>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</si>
  <si>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</si>
  <si>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</si>
  <si>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</si>
  <si>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</si>
  <si>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</si>
  <si>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</si>
  <si>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</si>
  <si>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</si>
  <si>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</si>
  <si>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</si>
  <si>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</si>
  <si>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</si>
  <si>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</si>
  <si>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</si>
  <si>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</si>
  <si>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</si>
  <si>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</si>
  <si>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</si>
  <si>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</si>
  <si>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</si>
  <si>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</si>
  <si>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</si>
  <si>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</si>
  <si>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</si>
  <si>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</si>
  <si>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</si>
  <si>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</si>
  <si>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</si>
  <si>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</si>
  <si>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</si>
  <si>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</si>
  <si>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</si>
  <si>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</si>
  <si>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(48)PORFIRIO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</si>
  <si>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</si>
  <si>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</si>
  <si>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</si>
  <si>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</si>
  <si>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</si>
  <si>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</si>
  <si>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</si>
  <si>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</si>
  <si>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</si>
  <si>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</si>
  <si>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</si>
  <si>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</si>
  <si>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</si>
  <si>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</si>
  <si>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</si>
  <si>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</si>
  <si>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</si>
  <si>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</si>
  <si>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</si>
  <si>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</si>
  <si>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</si>
  <si>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</si>
  <si>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</si>
  <si>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</si>
  <si>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</si>
  <si>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</si>
  <si>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</si>
  <si>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</si>
  <si>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</si>
  <si>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</si>
  <si>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</si>
  <si>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</si>
  <si>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</si>
  <si>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</si>
  <si>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</si>
  <si>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</si>
  <si>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t xml:space="preserve">09-Ene --27-Ene </t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</si>
  <si>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</si>
  <si>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</si>
  <si>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</si>
  <si>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</si>
  <si>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</si>
  <si>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</si>
  <si>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</si>
  <si>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</si>
  <si>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</si>
  <si>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</si>
  <si>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</si>
  <si>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</si>
  <si>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</si>
  <si>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</si>
  <si>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</si>
  <si>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08-Ene--11-Ene</t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</si>
  <si>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</si>
  <si>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</si>
  <si>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</si>
  <si>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</si>
  <si>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</si>
  <si>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</si>
  <si>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</si>
  <si>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</si>
  <si>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</si>
  <si>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</si>
  <si>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</si>
  <si>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</si>
  <si>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</si>
  <si>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</si>
  <si>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</si>
  <si>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</si>
  <si>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</si>
  <si>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</si>
  <si>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</si>
  <si>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</si>
  <si>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t xml:space="preserve">08-Ene --10-Ene </t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</si>
  <si>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</si>
  <si>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</si>
  <si>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</si>
  <si>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</si>
  <si>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</si>
  <si>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</si>
  <si>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</si>
  <si>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t>08-Ene --09-Ene</t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</si>
  <si>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</si>
  <si>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</si>
  <si>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</si>
  <si>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</si>
  <si>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</si>
  <si>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</si>
  <si>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</si>
  <si>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</si>
  <si>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</si>
  <si>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10-Ene --12-Ene </t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</si>
  <si>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</si>
  <si>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</si>
  <si>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</si>
  <si>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</si>
  <si>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</si>
  <si>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</si>
  <si>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</si>
  <si>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</si>
  <si>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</si>
  <si>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</si>
  <si>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</si>
  <si>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</si>
  <si>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</si>
  <si>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</si>
  <si>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</si>
  <si>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</si>
  <si>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</si>
  <si>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</si>
  <si>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</si>
  <si>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</si>
  <si>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</si>
  <si>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(343)RUTILIO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</si>
  <si>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</si>
  <si>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</si>
  <si>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</si>
  <si>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</si>
  <si>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</si>
  <si>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</si>
  <si>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</si>
  <si>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</si>
  <si>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</si>
  <si>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</si>
  <si>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</si>
  <si>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</si>
  <si>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</si>
  <si>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</si>
  <si>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</si>
  <si>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</si>
  <si>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</si>
  <si>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</si>
  <si>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</si>
  <si>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</si>
  <si>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</si>
  <si>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</si>
  <si>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</si>
  <si>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</si>
  <si>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</si>
  <si>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</si>
  <si>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</si>
  <si>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</si>
  <si>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</si>
  <si>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</si>
  <si>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</si>
  <si>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</si>
  <si>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</si>
  <si>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</si>
  <si>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</si>
  <si>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</si>
  <si>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</si>
  <si>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</si>
  <si>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</si>
  <si>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</si>
  <si>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</si>
  <si>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</si>
  <si>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</si>
  <si>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</si>
  <si>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t>B</t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</si>
  <si>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</si>
  <si>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</si>
  <si>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</si>
  <si>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</si>
  <si>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</si>
  <si>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</si>
  <si>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</si>
  <si>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</si>
  <si>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</si>
  <si>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</si>
  <si>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</si>
  <si>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</si>
  <si>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</si>
  <si>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</si>
  <si>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</si>
  <si>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</si>
  <si>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</si>
  <si>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</si>
  <si>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</si>
  <si>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</si>
  <si>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</si>
  <si>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</si>
  <si>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</si>
  <si>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</si>
  <si>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</si>
  <si>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</si>
  <si>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</si>
  <si>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</si>
  <si>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</si>
  <si>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</si>
  <si>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</si>
  <si>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</si>
  <si>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</si>
  <si>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</si>
  <si>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</si>
  <si>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</si>
  <si>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</si>
  <si>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</si>
  <si>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(510)GUMARO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MARQUEZ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</si>
  <si>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</si>
  <si>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</si>
  <si>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</si>
  <si>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</si>
  <si>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</si>
  <si>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</si>
  <si>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</si>
  <si>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</si>
  <si>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</si>
  <si>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</si>
  <si>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</si>
  <si>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</si>
  <si>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</si>
  <si>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</si>
  <si>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</si>
  <si>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</si>
  <si>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</si>
  <si>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</si>
  <si>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</si>
  <si>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</si>
  <si>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</si>
  <si>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</si>
  <si>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</si>
  <si>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</si>
  <si>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t xml:space="preserve">13-Ene --20-Ene </t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</si>
  <si>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</si>
  <si>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</si>
  <si>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</si>
  <si>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</si>
  <si>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</si>
  <si>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</si>
  <si>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</si>
  <si>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</si>
  <si>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</si>
  <si>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</si>
  <si>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</si>
  <si>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</si>
  <si>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</si>
  <si>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</si>
  <si>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</si>
  <si>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09-Ene --16-Ene</t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</si>
  <si>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</si>
  <si>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</si>
  <si>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</si>
  <si>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</si>
  <si>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</si>
  <si>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</si>
  <si>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</si>
  <si>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</si>
  <si>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</si>
  <si>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</si>
  <si>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</si>
  <si>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</si>
  <si>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</si>
  <si>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</si>
  <si>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</si>
  <si>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</si>
  <si>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</si>
  <si>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</si>
  <si>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</si>
  <si>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</si>
  <si>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</si>
  <si>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</si>
  <si>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</si>
  <si>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</si>
  <si>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</si>
  <si>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(579)FABIAN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</si>
  <si>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</si>
  <si>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</si>
  <si>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</si>
  <si>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</si>
  <si>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</si>
  <si>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</si>
  <si>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</si>
  <si>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</si>
  <si>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</si>
  <si>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</si>
  <si>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</si>
  <si>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</si>
  <si>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</si>
  <si>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</si>
  <si>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</si>
  <si>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</si>
  <si>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</si>
  <si>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</si>
  <si>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</si>
  <si>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</si>
  <si>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</si>
  <si>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</si>
  <si>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</si>
  <si>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</si>
  <si>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</si>
  <si>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</si>
  <si>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</si>
  <si>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</si>
  <si>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</si>
  <si>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t xml:space="preserve">09-Ene --12-Ene </t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</si>
  <si>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</si>
  <si>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</si>
  <si>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</si>
  <si>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</si>
  <si>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</si>
  <si>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</si>
  <si>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</si>
  <si>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</si>
  <si>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</si>
  <si>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</si>
  <si>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</si>
  <si>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</si>
  <si>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</si>
  <si>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</si>
  <si>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</si>
  <si>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</si>
  <si>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</si>
  <si>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</si>
  <si>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</si>
  <si>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</si>
  <si>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</si>
  <si>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09-Ene --15-Ene</t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</si>
  <si>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</si>
  <si>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</si>
  <si>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</si>
  <si>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</si>
  <si>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</si>
  <si>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</si>
  <si>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</si>
  <si>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t>SIN COPIA AZUL</t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</si>
  <si>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</si>
  <si>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</si>
  <si>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</si>
  <si>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</si>
  <si>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</si>
  <si>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</si>
  <si>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</si>
  <si>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</si>
  <si>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</si>
  <si>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</si>
  <si>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</si>
  <si>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</si>
  <si>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</si>
  <si>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</si>
  <si>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</si>
  <si>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</si>
  <si>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</si>
  <si>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</si>
  <si>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</si>
  <si>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</si>
  <si>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</si>
  <si>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</si>
  <si>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</si>
  <si>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PRADO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</si>
  <si>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</si>
  <si>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</si>
  <si>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</si>
  <si>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</si>
  <si>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</si>
  <si>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</si>
  <si>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</si>
  <si>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</si>
  <si>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</si>
  <si>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</si>
  <si>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</si>
  <si>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</si>
  <si>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</si>
  <si>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</si>
  <si>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</si>
  <si>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</si>
  <si>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</si>
  <si>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</si>
  <si>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</si>
  <si>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</si>
  <si>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</si>
  <si>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</si>
  <si>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</si>
  <si>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</si>
  <si>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</si>
  <si>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</si>
  <si>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</si>
  <si>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</si>
  <si>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</si>
  <si>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</si>
  <si>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</si>
  <si>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</si>
  <si>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</si>
  <si>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</si>
  <si>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</si>
  <si>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</si>
  <si>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</si>
  <si>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</si>
  <si>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</si>
  <si>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</si>
  <si>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</si>
  <si>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t xml:space="preserve">12-Ene --18-Ene </t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</si>
  <si>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</si>
  <si>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</si>
  <si>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</si>
  <si>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</si>
  <si>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</si>
  <si>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</si>
  <si>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</si>
  <si>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</si>
  <si>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</si>
  <si>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</si>
  <si>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</si>
  <si>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</si>
  <si>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11-Ene--13-Ene </t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</si>
  <si>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</si>
  <si>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</si>
  <si>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</si>
  <si>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</si>
  <si>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</si>
  <si>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>11-Ene --12-Ene</t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</si>
  <si>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</si>
  <si>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</si>
  <si>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</si>
  <si>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</si>
  <si>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</si>
  <si>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19-Ene --30-Ene </t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</si>
  <si>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</si>
  <si>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</si>
  <si>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t>11-Ene --13-Ene --14-Ene --17-Ene</t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</si>
  <si>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</si>
  <si>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</si>
  <si>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</si>
  <si>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</si>
  <si>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</si>
  <si>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</si>
  <si>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</si>
  <si>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</si>
  <si>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</si>
  <si>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</si>
  <si>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</si>
  <si>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</si>
  <si>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</si>
  <si>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</si>
  <si>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</si>
  <si>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</si>
  <si>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</si>
  <si>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</si>
  <si>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</si>
  <si>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</si>
  <si>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</si>
  <si>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</si>
  <si>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</si>
  <si>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</si>
  <si>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</si>
  <si>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</si>
  <si>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</si>
  <si>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</si>
  <si>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</si>
  <si>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</si>
  <si>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</si>
  <si>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</si>
  <si>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</si>
  <si>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</si>
  <si>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</si>
  <si>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</si>
  <si>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</si>
  <si>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</si>
  <si>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</si>
  <si>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</si>
  <si>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</si>
  <si>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</si>
  <si>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</si>
  <si>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</si>
  <si>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</si>
  <si>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</si>
  <si>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</si>
  <si>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</si>
  <si>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</si>
  <si>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</si>
  <si>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</si>
  <si>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</si>
  <si>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</si>
  <si>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</si>
  <si>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</si>
  <si>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</si>
  <si>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</si>
  <si>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</si>
  <si>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</si>
  <si>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</si>
  <si>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</si>
  <si>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</si>
  <si>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</si>
  <si>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t>13-Ene--16-Ene</t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</si>
  <si>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</si>
  <si>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</si>
  <si>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</si>
  <si>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</si>
  <si>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</si>
  <si>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</si>
  <si>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</si>
  <si>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</si>
  <si>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</si>
  <si>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</si>
  <si>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</si>
  <si>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</si>
  <si>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(275)LEONARDO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</si>
  <si>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</si>
  <si>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</si>
  <si>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</si>
  <si>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</si>
  <si>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</si>
  <si>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</si>
  <si>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</si>
  <si>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</si>
  <si>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</si>
  <si>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12-Ene --13-ene </t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</si>
  <si>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</si>
  <si>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</si>
  <si>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</si>
  <si>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</si>
  <si>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</si>
  <si>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</si>
  <si>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</si>
  <si>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</si>
  <si>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</si>
  <si>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</si>
  <si>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</si>
  <si>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</si>
  <si>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</si>
  <si>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</si>
  <si>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</si>
  <si>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</si>
  <si>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</si>
  <si>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</si>
  <si>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</si>
  <si>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</si>
  <si>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</si>
  <si>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t>13-Ene --15-Ene</t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</si>
  <si>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</si>
  <si>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</si>
  <si>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</si>
  <si>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</si>
  <si>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</si>
  <si>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</si>
  <si>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</si>
  <si>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</si>
  <si>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</si>
  <si>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</si>
  <si>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(631)ISABEL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BRIONES</t>
    </r>
  </si>
  <si>
    <r>
      <t>11/01/2016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</si>
  <si>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</si>
  <si>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</si>
  <si>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</si>
  <si>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</si>
  <si>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</si>
  <si>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</si>
  <si>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</si>
  <si>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</si>
  <si>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</si>
  <si>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</si>
  <si>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</si>
  <si>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</si>
  <si>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 xml:space="preserve">12-Ene--14-Ene </t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</si>
  <si>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</si>
  <si>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</si>
  <si>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</si>
  <si>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</si>
  <si>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</si>
  <si>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</si>
  <si>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</si>
  <si>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</si>
  <si>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</si>
  <si>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</si>
  <si>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</si>
  <si>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</si>
  <si>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</si>
  <si>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</si>
  <si>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</si>
  <si>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</si>
  <si>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</si>
  <si>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</si>
  <si>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</si>
  <si>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</si>
  <si>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</si>
  <si>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</si>
  <si>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</si>
  <si>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</si>
  <si>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</si>
  <si>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</si>
  <si>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</si>
  <si>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</si>
  <si>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</si>
  <si>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</si>
  <si>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</si>
  <si>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</si>
  <si>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</si>
  <si>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</si>
  <si>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</si>
  <si>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</si>
  <si>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</si>
  <si>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</si>
  <si>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</si>
  <si>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</si>
  <si>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</si>
  <si>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</si>
  <si>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</si>
  <si>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</si>
  <si>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</si>
  <si>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</si>
  <si>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</si>
  <si>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</si>
  <si>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</si>
  <si>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</si>
  <si>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</si>
  <si>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</si>
  <si>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</si>
  <si>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</si>
  <si>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</si>
  <si>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</si>
  <si>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</si>
  <si>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</si>
  <si>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</si>
  <si>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</si>
  <si>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(360)ARTHURO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</si>
  <si>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</si>
  <si>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</si>
  <si>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</si>
  <si>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</si>
  <si>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</si>
  <si>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</si>
  <si>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</si>
  <si>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</si>
  <si>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</si>
  <si>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</si>
  <si>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</si>
  <si>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</si>
  <si>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</si>
  <si>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</si>
  <si>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</si>
  <si>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</si>
  <si>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</si>
  <si>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</si>
  <si>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</si>
  <si>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</si>
  <si>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</si>
  <si>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</si>
  <si>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</si>
  <si>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</si>
  <si>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</si>
  <si>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</si>
  <si>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</si>
  <si>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</si>
  <si>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</si>
  <si>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</si>
  <si>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</si>
  <si>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</si>
  <si>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</si>
  <si>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</si>
  <si>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</si>
  <si>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</si>
  <si>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</si>
  <si>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</si>
  <si>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</si>
  <si>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</si>
  <si>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</si>
  <si>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</si>
  <si>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</si>
  <si>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</si>
  <si>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</si>
  <si>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</si>
  <si>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14-Ene--19-Ene </t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</si>
  <si>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</si>
  <si>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</si>
  <si>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</si>
  <si>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</si>
  <si>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</si>
  <si>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</si>
  <si>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</si>
  <si>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</si>
  <si>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</si>
  <si>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</si>
  <si>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</si>
  <si>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</si>
  <si>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</si>
  <si>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</si>
  <si>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</si>
  <si>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</si>
  <si>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</si>
  <si>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</si>
  <si>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</si>
  <si>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</si>
  <si>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</si>
  <si>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</si>
  <si>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</si>
  <si>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</si>
  <si>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</si>
  <si>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</si>
  <si>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</si>
  <si>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</si>
  <si>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</si>
  <si>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</si>
  <si>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</si>
  <si>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</si>
  <si>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</si>
  <si>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</si>
  <si>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</si>
  <si>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</si>
  <si>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</si>
  <si>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</si>
  <si>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</si>
  <si>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</si>
  <si>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</si>
  <si>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</si>
  <si>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</si>
  <si>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</si>
  <si>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</si>
  <si>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</si>
  <si>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</si>
  <si>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</si>
  <si>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</si>
  <si>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</si>
  <si>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</si>
  <si>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</si>
  <si>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</si>
  <si>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</si>
  <si>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</si>
  <si>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</si>
  <si>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</si>
  <si>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15-Ene--17-Ene </t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</si>
  <si>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</si>
  <si>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</si>
  <si>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</si>
  <si>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t xml:space="preserve">16-Ene--27-Ene </t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</si>
  <si>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</si>
  <si>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</si>
  <si>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</si>
  <si>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</si>
  <si>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</si>
  <si>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</si>
  <si>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</si>
  <si>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</si>
  <si>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</si>
  <si>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</si>
  <si>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</si>
  <si>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</si>
  <si>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</si>
  <si>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</si>
  <si>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</si>
  <si>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</si>
  <si>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</si>
  <si>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</si>
  <si>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</si>
  <si>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</si>
  <si>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</si>
  <si>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</si>
  <si>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</si>
  <si>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</si>
  <si>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</si>
  <si>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</si>
  <si>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</si>
  <si>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</si>
  <si>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</si>
  <si>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</si>
  <si>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</si>
  <si>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</si>
  <si>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</si>
  <si>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</si>
  <si>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</si>
  <si>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</si>
  <si>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</si>
  <si>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</si>
  <si>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</si>
  <si>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</si>
  <si>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</si>
  <si>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</si>
  <si>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</si>
  <si>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</si>
  <si>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</si>
  <si>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</si>
  <si>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</si>
  <si>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</si>
  <si>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</si>
  <si>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</si>
  <si>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t xml:space="preserve">14-Ene --18-Ene </t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</si>
  <si>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</si>
  <si>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</si>
  <si>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</si>
  <si>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</si>
  <si>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</si>
  <si>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</si>
  <si>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</si>
  <si>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</si>
  <si>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</si>
  <si>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</si>
  <si>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</si>
  <si>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</si>
  <si>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</si>
  <si>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</si>
  <si>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</si>
  <si>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</si>
  <si>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</si>
  <si>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</si>
  <si>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</si>
  <si>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</si>
  <si>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</si>
  <si>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</si>
  <si>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</si>
  <si>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</si>
  <si>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</si>
  <si>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</si>
  <si>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</si>
  <si>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</si>
  <si>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</si>
  <si>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</si>
  <si>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</si>
  <si>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</si>
  <si>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</si>
  <si>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</si>
  <si>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</si>
  <si>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</si>
  <si>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</si>
  <si>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</si>
  <si>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</si>
  <si>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</si>
  <si>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</si>
  <si>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</si>
  <si>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t xml:space="preserve">16-Ene--19-Ene--23-Ene </t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</si>
  <si>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</si>
  <si>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</si>
  <si>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</si>
  <si>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</si>
  <si>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</si>
  <si>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</si>
  <si>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</si>
  <si>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</si>
  <si>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</si>
  <si>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</si>
  <si>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</si>
  <si>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</si>
  <si>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</si>
  <si>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</si>
  <si>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</si>
  <si>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</si>
  <si>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</si>
  <si>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</si>
  <si>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</si>
  <si>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</si>
  <si>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</si>
  <si>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</si>
  <si>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</si>
  <si>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</si>
  <si>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</si>
  <si>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</si>
  <si>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</si>
  <si>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</si>
  <si>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</si>
  <si>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</si>
  <si>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</si>
  <si>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</si>
  <si>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</si>
  <si>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</si>
  <si>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</si>
  <si>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</si>
  <si>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</si>
  <si>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</si>
  <si>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</si>
  <si>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</si>
  <si>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</si>
  <si>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</si>
  <si>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</si>
  <si>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</si>
  <si>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</si>
  <si>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</si>
  <si>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</si>
  <si>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</si>
  <si>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</si>
  <si>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</si>
  <si>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</si>
  <si>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</si>
  <si>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</si>
  <si>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</si>
  <si>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</si>
  <si>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</si>
  <si>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</si>
  <si>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</si>
  <si>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</si>
  <si>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</si>
  <si>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</si>
  <si>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</si>
  <si>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</si>
  <si>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</si>
  <si>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</si>
  <si>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</si>
  <si>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</si>
  <si>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</si>
  <si>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</si>
  <si>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</si>
  <si>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</si>
  <si>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</si>
  <si>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</si>
  <si>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</si>
  <si>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</si>
  <si>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</si>
  <si>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</si>
  <si>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</si>
  <si>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</si>
  <si>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</si>
  <si>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</si>
  <si>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</si>
  <si>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</si>
  <si>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</si>
  <si>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</si>
  <si>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</si>
  <si>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</si>
  <si>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</si>
  <si>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</si>
  <si>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</si>
  <si>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</si>
  <si>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</si>
  <si>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</si>
  <si>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</si>
  <si>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</si>
  <si>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</si>
  <si>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</si>
  <si>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17-Ene --20-Ene </t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</si>
  <si>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</si>
  <si>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</si>
  <si>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</si>
  <si>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</si>
  <si>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</si>
  <si>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</si>
  <si>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</si>
  <si>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</si>
  <si>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</si>
  <si>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</si>
  <si>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t>15-Ene--16-Ene</t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</si>
  <si>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</si>
  <si>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</si>
  <si>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</si>
  <si>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</si>
  <si>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</si>
  <si>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</si>
  <si>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</si>
  <si>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</si>
  <si>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</si>
  <si>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</si>
  <si>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</si>
  <si>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</si>
  <si>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</si>
  <si>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</si>
  <si>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</si>
  <si>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</si>
  <si>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</si>
  <si>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</si>
  <si>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</si>
  <si>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</si>
  <si>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</si>
  <si>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</si>
  <si>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</si>
  <si>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</si>
  <si>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</si>
  <si>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</si>
  <si>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</si>
  <si>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</si>
  <si>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</si>
  <si>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</si>
  <si>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</si>
  <si>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</si>
  <si>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</si>
  <si>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</si>
  <si>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</si>
  <si>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</si>
  <si>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</si>
  <si>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</si>
  <si>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</si>
  <si>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</si>
  <si>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</si>
  <si>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</si>
  <si>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</si>
  <si>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</si>
  <si>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</si>
  <si>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</si>
  <si>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</si>
  <si>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</si>
  <si>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</si>
  <si>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</si>
  <si>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</si>
  <si>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</si>
  <si>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</si>
  <si>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</si>
  <si>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</si>
  <si>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</si>
  <si>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</si>
  <si>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</si>
  <si>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</si>
  <si>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</si>
  <si>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</si>
  <si>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</si>
  <si>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</si>
  <si>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</si>
  <si>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</si>
  <si>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</si>
  <si>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(84)LOS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COMPADRES</t>
    </r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</si>
  <si>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</si>
  <si>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t xml:space="preserve">18-Ene --22-Ene </t>
  </si>
  <si>
    <r>
      <t>15/01/2016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</si>
  <si>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</si>
  <si>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</si>
  <si>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</si>
  <si>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</si>
  <si>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</si>
  <si>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</si>
  <si>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</si>
  <si>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</si>
  <si>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</si>
  <si>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</si>
  <si>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</si>
  <si>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</si>
  <si>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</si>
  <si>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</si>
  <si>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</si>
  <si>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t xml:space="preserve">16-Ene--17-Ene--20-Ene--21-Ene </t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</si>
  <si>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</si>
  <si>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</si>
  <si>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</si>
  <si>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</si>
  <si>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</si>
  <si>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</si>
  <si>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</si>
  <si>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</si>
  <si>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</si>
  <si>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</si>
  <si>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</si>
  <si>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</si>
  <si>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</si>
  <si>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</si>
  <si>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</si>
  <si>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</si>
  <si>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</si>
  <si>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</si>
  <si>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</si>
  <si>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</si>
  <si>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</si>
  <si>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</si>
  <si>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</si>
  <si>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</si>
  <si>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</si>
  <si>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</si>
  <si>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</si>
  <si>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</si>
  <si>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</si>
  <si>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</si>
  <si>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</si>
  <si>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</si>
  <si>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</si>
  <si>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</si>
  <si>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</si>
  <si>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</si>
  <si>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</si>
  <si>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</si>
  <si>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</si>
  <si>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</si>
  <si>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</si>
  <si>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</si>
  <si>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</si>
  <si>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</si>
  <si>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</si>
  <si>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</si>
  <si>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</si>
  <si>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</si>
  <si>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</si>
  <si>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</si>
  <si>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</si>
  <si>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</si>
  <si>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</si>
  <si>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</si>
  <si>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</si>
  <si>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</si>
  <si>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</si>
  <si>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</si>
  <si>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</si>
  <si>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</si>
  <si>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</si>
  <si>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</si>
  <si>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t>LUIS HERRERA</t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</si>
  <si>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</si>
  <si>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</si>
  <si>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</si>
  <si>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</si>
  <si>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</si>
  <si>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</si>
  <si>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</si>
  <si>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</si>
  <si>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16-Ene--24-Ene </t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</si>
  <si>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</si>
  <si>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</si>
  <si>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</si>
  <si>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(11)EFRAIN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</si>
  <si>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</si>
  <si>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</si>
  <si>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</si>
  <si>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</si>
  <si>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</si>
  <si>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</si>
  <si>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</si>
  <si>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</si>
  <si>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</si>
  <si>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</si>
  <si>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</si>
  <si>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</si>
  <si>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</si>
  <si>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</si>
  <si>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</si>
  <si>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</si>
  <si>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</si>
  <si>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</si>
  <si>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</si>
  <si>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</si>
  <si>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</si>
  <si>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</si>
  <si>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</si>
  <si>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</si>
  <si>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(317)MAQUILA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LEONARDO</t>
    </r>
  </si>
  <si>
    <r>
      <t>16/01/2016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</si>
  <si>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</si>
  <si>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</si>
  <si>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</si>
  <si>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</si>
  <si>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</si>
  <si>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</si>
  <si>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</si>
  <si>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</si>
  <si>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</si>
  <si>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</si>
  <si>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</si>
  <si>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</si>
  <si>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</si>
  <si>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</si>
  <si>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</si>
  <si>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</si>
  <si>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</si>
  <si>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</si>
  <si>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</si>
  <si>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</si>
  <si>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</si>
  <si>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</si>
  <si>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</si>
  <si>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</si>
  <si>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</si>
  <si>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</si>
  <si>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</si>
  <si>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</si>
  <si>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</si>
  <si>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</si>
  <si>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</si>
  <si>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</si>
  <si>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</si>
  <si>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</si>
  <si>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</si>
  <si>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</si>
  <si>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</si>
  <si>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</si>
  <si>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</si>
  <si>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</si>
  <si>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</si>
  <si>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</si>
  <si>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</si>
  <si>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</si>
  <si>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</si>
  <si>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</si>
  <si>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</si>
  <si>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</si>
  <si>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</si>
  <si>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</si>
  <si>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</si>
  <si>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</si>
  <si>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</si>
  <si>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</si>
  <si>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</si>
  <si>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</si>
  <si>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</si>
  <si>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</si>
  <si>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</si>
  <si>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</si>
  <si>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</si>
  <si>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</si>
  <si>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</si>
  <si>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t>19-Ene--19-Ene</t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</si>
  <si>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</si>
  <si>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</si>
  <si>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</si>
  <si>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</si>
  <si>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</si>
  <si>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</si>
  <si>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</si>
  <si>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</si>
  <si>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</si>
  <si>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</si>
  <si>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</si>
  <si>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</si>
  <si>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</si>
  <si>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</si>
  <si>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</si>
  <si>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</si>
  <si>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t>18-Ene --20-Ene --23-Enew</t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</si>
  <si>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</si>
  <si>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</si>
  <si>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</si>
  <si>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</si>
  <si>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</si>
  <si>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</si>
  <si>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</si>
  <si>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</si>
  <si>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</si>
  <si>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</si>
  <si>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</si>
  <si>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</si>
  <si>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</si>
  <si>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</si>
  <si>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</si>
  <si>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</si>
  <si>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</si>
  <si>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</si>
  <si>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</si>
  <si>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</si>
  <si>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</si>
  <si>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</si>
  <si>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</si>
  <si>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</si>
  <si>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</si>
  <si>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(246)MARINE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ZACATELCO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</si>
  <si>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</si>
  <si>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</si>
  <si>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</si>
  <si>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</si>
  <si>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</si>
  <si>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</si>
  <si>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</si>
  <si>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</si>
  <si>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</si>
  <si>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</si>
  <si>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</si>
  <si>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</si>
  <si>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</si>
  <si>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</si>
  <si>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</si>
  <si>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</si>
  <si>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</si>
  <si>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</si>
  <si>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</si>
  <si>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</si>
  <si>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</si>
  <si>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</si>
  <si>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</si>
  <si>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</si>
  <si>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</si>
  <si>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</si>
  <si>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</si>
  <si>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</si>
  <si>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</si>
  <si>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</si>
  <si>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</si>
  <si>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</si>
  <si>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18-Ene--19-Ene </t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</si>
  <si>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</si>
  <si>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(337)ISRAEL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</si>
  <si>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</si>
  <si>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</si>
  <si>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</si>
  <si>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</si>
  <si>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</si>
  <si>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</si>
  <si>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</si>
  <si>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</si>
  <si>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</si>
  <si>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</si>
  <si>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</si>
  <si>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</si>
  <si>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</si>
  <si>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</si>
  <si>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</si>
  <si>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</si>
  <si>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</si>
  <si>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OLIVARES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</si>
  <si>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</si>
  <si>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</si>
  <si>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</si>
  <si>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</si>
  <si>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</si>
  <si>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</si>
  <si>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</si>
  <si>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</si>
  <si>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</si>
  <si>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</si>
  <si>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</si>
  <si>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</si>
  <si>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</si>
  <si>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</si>
  <si>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</si>
  <si>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</si>
  <si>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t xml:space="preserve">19-Ene--27-Ene </t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</si>
  <si>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</si>
  <si>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</si>
  <si>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</si>
  <si>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</si>
  <si>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</si>
  <si>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</si>
  <si>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</si>
  <si>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</si>
  <si>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</si>
  <si>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</si>
  <si>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</si>
  <si>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</si>
  <si>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</si>
  <si>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</si>
  <si>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</si>
  <si>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</si>
  <si>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</si>
  <si>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</si>
  <si>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</si>
  <si>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</si>
  <si>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</si>
  <si>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</si>
  <si>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</si>
  <si>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</si>
  <si>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</si>
  <si>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</si>
  <si>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</si>
  <si>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</si>
  <si>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</si>
  <si>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</si>
  <si>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</si>
  <si>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</si>
  <si>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</si>
  <si>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</si>
  <si>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</si>
  <si>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</si>
  <si>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</si>
  <si>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</si>
  <si>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</si>
  <si>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</si>
  <si>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</si>
  <si>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</si>
  <si>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</si>
  <si>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</si>
  <si>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</si>
  <si>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</si>
  <si>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</si>
  <si>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</si>
  <si>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t xml:space="preserve">20-Ene --26-Ene </t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</si>
  <si>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</si>
  <si>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</si>
  <si>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</si>
  <si>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</si>
  <si>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</si>
  <si>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</si>
  <si>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</si>
  <si>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</si>
  <si>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</si>
  <si>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</si>
  <si>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</si>
  <si>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</si>
  <si>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</si>
  <si>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</si>
  <si>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</si>
  <si>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</si>
  <si>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</si>
  <si>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</si>
  <si>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</si>
  <si>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</si>
  <si>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</si>
  <si>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</si>
  <si>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</si>
  <si>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</si>
  <si>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</si>
  <si>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</si>
  <si>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</si>
  <si>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</si>
  <si>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</si>
  <si>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</si>
  <si>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</si>
  <si>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</si>
  <si>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</si>
  <si>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</si>
  <si>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</si>
  <si>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</si>
  <si>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</si>
  <si>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</si>
  <si>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</si>
  <si>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</si>
  <si>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</si>
  <si>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(455)CHAVA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</si>
  <si>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</si>
  <si>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</si>
  <si>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</si>
  <si>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</si>
  <si>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</si>
  <si>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</si>
  <si>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</si>
  <si>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</si>
  <si>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</si>
  <si>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</si>
  <si>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</si>
  <si>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</si>
  <si>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21-Ene --22-+Ene </t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</si>
  <si>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</si>
  <si>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</si>
  <si>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</si>
  <si>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</si>
  <si>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</si>
  <si>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(314)EMILIO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CUAUTLE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</si>
  <si>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</si>
  <si>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t xml:space="preserve">22-Ene ---23-Ene </t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</si>
  <si>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</si>
  <si>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</si>
  <si>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</si>
  <si>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</si>
  <si>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</si>
  <si>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t xml:space="preserve">19-Ene--23-Ene </t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</si>
  <si>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</si>
  <si>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</si>
  <si>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</si>
  <si>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</si>
  <si>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</si>
  <si>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</si>
  <si>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</si>
  <si>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</si>
  <si>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</si>
  <si>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</si>
  <si>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</si>
  <si>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</si>
  <si>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</si>
  <si>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</si>
  <si>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</si>
  <si>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</si>
  <si>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</si>
  <si>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</si>
  <si>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</si>
  <si>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</si>
  <si>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</si>
  <si>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</si>
  <si>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</si>
  <si>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</si>
  <si>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</si>
  <si>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</si>
  <si>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</si>
  <si>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</si>
  <si>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</si>
  <si>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</si>
  <si>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</si>
  <si>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</si>
  <si>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</si>
  <si>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</si>
  <si>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</si>
  <si>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</si>
  <si>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</si>
  <si>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</si>
  <si>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</si>
  <si>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</si>
  <si>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</si>
  <si>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</si>
  <si>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</si>
  <si>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</si>
  <si>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</si>
  <si>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</si>
  <si>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</si>
  <si>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</si>
  <si>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</si>
  <si>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</si>
  <si>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</si>
  <si>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</si>
  <si>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</si>
  <si>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</si>
  <si>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</si>
  <si>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</si>
  <si>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</si>
  <si>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</si>
  <si>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</si>
  <si>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</si>
  <si>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</si>
  <si>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</si>
  <si>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</si>
  <si>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</si>
  <si>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</si>
  <si>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</si>
  <si>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</si>
  <si>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</si>
  <si>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</si>
  <si>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</si>
  <si>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</si>
  <si>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</si>
  <si>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</si>
  <si>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</si>
  <si>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</si>
  <si>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</si>
  <si>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</si>
  <si>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</si>
  <si>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(48)PORFIRIO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</si>
  <si>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</si>
  <si>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</si>
  <si>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</si>
  <si>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</si>
  <si>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</si>
  <si>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</si>
  <si>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</si>
  <si>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</si>
  <si>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</si>
  <si>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</si>
  <si>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</si>
  <si>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</si>
  <si>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</si>
  <si>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</si>
  <si>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</si>
  <si>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</si>
  <si>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</si>
  <si>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</si>
  <si>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</si>
  <si>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</si>
  <si>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</si>
  <si>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</si>
  <si>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</si>
  <si>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</si>
  <si>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</si>
  <si>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</si>
  <si>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</si>
  <si>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</si>
  <si>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</si>
  <si>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</si>
  <si>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</si>
  <si>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</si>
  <si>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</si>
  <si>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</si>
  <si>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</si>
  <si>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</si>
  <si>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</si>
  <si>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</si>
  <si>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</si>
  <si>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</si>
  <si>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</si>
  <si>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</si>
  <si>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</si>
  <si>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</si>
  <si>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</si>
  <si>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</si>
  <si>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</si>
  <si>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</si>
  <si>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</si>
  <si>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</si>
  <si>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</si>
  <si>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</si>
  <si>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</si>
  <si>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t xml:space="preserve">21-Ene --25-Ene </t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</si>
  <si>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</si>
  <si>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</si>
  <si>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</si>
  <si>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</si>
  <si>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</si>
  <si>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</si>
  <si>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</si>
  <si>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</si>
  <si>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</si>
  <si>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</si>
  <si>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</si>
  <si>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</si>
  <si>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</si>
  <si>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</si>
  <si>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</si>
  <si>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</si>
  <si>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</si>
  <si>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</si>
  <si>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</si>
  <si>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</si>
  <si>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</si>
  <si>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</si>
  <si>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t xml:space="preserve">21-Ene --22-Ene </t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</si>
  <si>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</si>
  <si>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</si>
  <si>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</si>
  <si>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</si>
  <si>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</si>
  <si>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</si>
  <si>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</si>
  <si>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</si>
  <si>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</si>
  <si>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</si>
  <si>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</si>
  <si>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</si>
  <si>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</si>
  <si>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</si>
  <si>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</si>
  <si>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</si>
  <si>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</si>
  <si>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</si>
  <si>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</si>
  <si>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</si>
  <si>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</si>
  <si>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</si>
  <si>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</si>
  <si>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</si>
  <si>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</si>
  <si>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</si>
  <si>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</si>
  <si>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</si>
  <si>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</si>
  <si>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</si>
  <si>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</si>
  <si>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</si>
  <si>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</si>
  <si>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</si>
  <si>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</si>
  <si>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</si>
  <si>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</si>
  <si>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</si>
  <si>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</si>
  <si>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</si>
  <si>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</si>
  <si>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</si>
  <si>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</si>
  <si>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</si>
  <si>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</si>
  <si>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</si>
  <si>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</si>
  <si>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</si>
  <si>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</si>
  <si>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</si>
  <si>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</si>
  <si>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</si>
  <si>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</si>
  <si>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</si>
  <si>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</si>
  <si>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</si>
  <si>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</si>
  <si>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</si>
  <si>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</si>
  <si>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</si>
  <si>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</si>
  <si>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</si>
  <si>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</si>
  <si>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</si>
  <si>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</si>
  <si>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</si>
  <si>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</si>
  <si>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(360)ARTHURO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</si>
  <si>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</si>
  <si>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</si>
  <si>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</si>
  <si>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</si>
  <si>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</si>
  <si>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</si>
  <si>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</si>
  <si>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</si>
  <si>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</si>
  <si>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</si>
  <si>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</si>
  <si>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</si>
  <si>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</si>
  <si>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</si>
  <si>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</si>
  <si>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</si>
  <si>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</si>
  <si>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</si>
  <si>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</si>
  <si>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t xml:space="preserve">24-Ene--28-Ene </t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</si>
  <si>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</si>
  <si>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</si>
  <si>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</si>
  <si>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</si>
  <si>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</si>
  <si>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</si>
  <si>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</si>
  <si>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</si>
  <si>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21/01/2016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</si>
  <si>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</si>
  <si>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</si>
  <si>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</si>
  <si>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</si>
  <si>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</si>
  <si>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</si>
  <si>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</si>
  <si>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</si>
  <si>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</si>
  <si>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</si>
  <si>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</si>
  <si>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</si>
  <si>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</si>
  <si>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</si>
  <si>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</si>
  <si>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</si>
  <si>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</si>
  <si>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</si>
  <si>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</si>
  <si>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</si>
  <si>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</si>
  <si>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</si>
  <si>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</si>
  <si>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</si>
  <si>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</si>
  <si>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</si>
  <si>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</si>
  <si>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</si>
  <si>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</si>
  <si>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</si>
  <si>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</si>
  <si>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</si>
  <si>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</si>
  <si>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</si>
  <si>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</si>
  <si>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</si>
  <si>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</si>
  <si>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</si>
  <si>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</si>
  <si>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</si>
  <si>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</si>
  <si>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</si>
  <si>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</si>
  <si>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</si>
  <si>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</si>
  <si>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</si>
  <si>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</si>
  <si>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</si>
  <si>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</si>
  <si>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</si>
  <si>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</si>
  <si>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</si>
  <si>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</si>
  <si>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</si>
  <si>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</si>
  <si>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</si>
  <si>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</si>
  <si>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</si>
  <si>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</si>
  <si>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</si>
  <si>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</si>
  <si>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</si>
  <si>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</si>
  <si>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</si>
  <si>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</si>
  <si>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</si>
  <si>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</si>
  <si>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</si>
  <si>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</si>
  <si>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</si>
  <si>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</si>
  <si>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</si>
  <si>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</si>
  <si>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</si>
  <si>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</si>
  <si>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</si>
  <si>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t xml:space="preserve">23-Ene --30-Ene </t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</si>
  <si>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</si>
  <si>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</si>
  <si>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</si>
  <si>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</si>
  <si>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</si>
  <si>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</si>
  <si>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</si>
  <si>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</si>
  <si>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</si>
  <si>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</si>
  <si>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</si>
  <si>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</si>
  <si>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</si>
  <si>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</si>
  <si>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</si>
  <si>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</si>
  <si>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</si>
  <si>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</si>
  <si>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</si>
  <si>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</si>
  <si>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</si>
  <si>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</si>
  <si>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</si>
  <si>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</si>
  <si>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</si>
  <si>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</si>
  <si>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</si>
  <si>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</si>
  <si>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</si>
  <si>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</si>
  <si>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</si>
  <si>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</si>
  <si>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</si>
  <si>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</si>
  <si>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</si>
  <si>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</si>
  <si>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</si>
  <si>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</si>
  <si>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</si>
  <si>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</si>
  <si>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</si>
  <si>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</si>
  <si>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</si>
  <si>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</si>
  <si>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</si>
  <si>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</si>
  <si>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</si>
  <si>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</si>
  <si>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</si>
  <si>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</si>
  <si>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</si>
  <si>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</si>
  <si>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</si>
  <si>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</si>
  <si>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</si>
  <si>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</si>
  <si>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</si>
  <si>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</si>
  <si>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</si>
  <si>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</si>
  <si>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</si>
  <si>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</si>
  <si>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</si>
  <si>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</si>
  <si>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22/01/2016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</si>
  <si>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</si>
  <si>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</si>
  <si>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</si>
  <si>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</si>
  <si>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</si>
  <si>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</si>
  <si>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</si>
  <si>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</si>
  <si>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</si>
  <si>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</si>
  <si>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</si>
  <si>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</si>
  <si>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</si>
  <si>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</si>
  <si>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</si>
  <si>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</si>
  <si>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</si>
  <si>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</si>
  <si>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</si>
  <si>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</si>
  <si>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</si>
  <si>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</si>
  <si>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</si>
  <si>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</si>
  <si>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</si>
  <si>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</si>
  <si>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</si>
  <si>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</si>
  <si>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</si>
  <si>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</si>
  <si>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</si>
  <si>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</si>
  <si>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</si>
  <si>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</si>
  <si>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</si>
  <si>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</si>
  <si>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</si>
  <si>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</si>
  <si>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</si>
  <si>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</si>
  <si>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</si>
  <si>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</si>
  <si>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</si>
  <si>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</si>
  <si>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</si>
  <si>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</si>
  <si>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</si>
  <si>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</si>
  <si>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</si>
  <si>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</si>
  <si>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</si>
  <si>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</si>
  <si>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</si>
  <si>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</si>
  <si>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</si>
  <si>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</si>
  <si>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</si>
  <si>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</si>
  <si>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</si>
  <si>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</si>
  <si>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</si>
  <si>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</si>
  <si>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</si>
  <si>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</si>
  <si>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</si>
  <si>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</si>
  <si>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</si>
  <si>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</si>
  <si>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</si>
  <si>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</si>
  <si>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</si>
  <si>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</si>
  <si>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</si>
  <si>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</si>
  <si>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</si>
  <si>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</si>
  <si>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</si>
  <si>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</si>
  <si>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</si>
  <si>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</si>
  <si>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</si>
  <si>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(360)ARTHURO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</si>
  <si>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</si>
  <si>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</si>
  <si>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</si>
  <si>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</si>
  <si>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</si>
  <si>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</si>
  <si>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</si>
  <si>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</si>
  <si>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</si>
  <si>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</si>
  <si>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</si>
  <si>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</si>
  <si>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</si>
  <si>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</si>
  <si>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t xml:space="preserve">27-Ene --28-Ene </t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</si>
  <si>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</si>
  <si>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</si>
  <si>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</si>
  <si>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</si>
  <si>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</si>
  <si>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</si>
  <si>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</si>
  <si>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</si>
  <si>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</si>
  <si>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</si>
  <si>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</si>
  <si>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</si>
  <si>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23/01/2016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</si>
  <si>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</si>
  <si>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</si>
  <si>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</si>
  <si>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t>LUIS GUILLERMO ZALASAR ANDRADE</t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</si>
  <si>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</si>
  <si>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</si>
  <si>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</si>
  <si>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</si>
  <si>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</si>
  <si>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</si>
  <si>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</si>
  <si>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</si>
  <si>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</si>
  <si>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</si>
  <si>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</si>
  <si>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</si>
  <si>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</si>
  <si>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</si>
  <si>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</si>
  <si>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</si>
  <si>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</si>
  <si>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</si>
  <si>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</si>
  <si>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</si>
  <si>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</si>
  <si>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</si>
  <si>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</si>
  <si>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</si>
  <si>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</si>
  <si>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</si>
  <si>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</si>
  <si>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</si>
  <si>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</si>
  <si>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</si>
  <si>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</si>
  <si>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</si>
  <si>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</si>
  <si>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</si>
  <si>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</si>
  <si>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t xml:space="preserve">24-Ene --26-Ene </t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</si>
  <si>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</si>
  <si>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</si>
  <si>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</si>
  <si>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</si>
  <si>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</si>
  <si>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</si>
  <si>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</si>
  <si>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</si>
  <si>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</si>
  <si>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</si>
  <si>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</si>
  <si>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</si>
  <si>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</si>
  <si>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</si>
  <si>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</si>
  <si>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</si>
  <si>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</si>
  <si>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</si>
  <si>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</si>
  <si>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</si>
  <si>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</si>
  <si>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</si>
  <si>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</si>
  <si>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</si>
  <si>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</si>
  <si>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</si>
  <si>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25-Ene --26-Ene -28-Ene </t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</si>
  <si>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</si>
  <si>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</si>
  <si>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</si>
  <si>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24-Ene --31-Ene </t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</si>
  <si>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</si>
  <si>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</si>
  <si>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</si>
  <si>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24/01/2016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</si>
  <si>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</si>
  <si>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</si>
  <si>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</si>
  <si>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</si>
  <si>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</si>
  <si>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</si>
  <si>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t xml:space="preserve">25-ene --28-ene </t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</si>
  <si>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</si>
  <si>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</si>
  <si>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</si>
  <si>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</si>
  <si>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</si>
  <si>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</si>
  <si>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</si>
  <si>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</si>
  <si>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</si>
  <si>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</si>
  <si>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</si>
  <si>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</si>
  <si>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</si>
  <si>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</si>
  <si>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</si>
  <si>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</si>
  <si>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</si>
  <si>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</si>
  <si>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</si>
  <si>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</si>
  <si>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</si>
  <si>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</si>
  <si>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</si>
  <si>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</si>
  <si>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</si>
  <si>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</si>
  <si>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</si>
  <si>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</si>
  <si>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</si>
  <si>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</si>
  <si>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</si>
  <si>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</si>
  <si>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</si>
  <si>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</si>
  <si>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</si>
  <si>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</si>
  <si>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</si>
  <si>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</si>
  <si>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</si>
  <si>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</si>
  <si>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</si>
  <si>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</si>
  <si>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</si>
  <si>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</si>
  <si>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</si>
  <si>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</si>
  <si>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</si>
  <si>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</si>
  <si>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</si>
  <si>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</si>
  <si>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</si>
  <si>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</si>
  <si>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</si>
  <si>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</si>
  <si>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</si>
  <si>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</si>
  <si>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</si>
  <si>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</si>
  <si>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</si>
  <si>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</si>
  <si>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</si>
  <si>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</si>
  <si>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</si>
  <si>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</si>
  <si>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</si>
  <si>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</si>
  <si>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</si>
  <si>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</si>
  <si>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</si>
  <si>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</si>
  <si>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</si>
  <si>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</si>
  <si>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</si>
  <si>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</si>
  <si>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</si>
  <si>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</si>
  <si>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</si>
  <si>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</si>
  <si>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</si>
  <si>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</si>
  <si>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</si>
  <si>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</si>
  <si>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</si>
  <si>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</si>
  <si>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</si>
  <si>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</si>
  <si>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</si>
  <si>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</si>
  <si>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</si>
  <si>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</si>
  <si>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</si>
  <si>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</si>
  <si>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</si>
  <si>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</si>
  <si>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</si>
  <si>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</si>
  <si>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</si>
  <si>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</si>
  <si>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</si>
  <si>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</si>
  <si>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</si>
  <si>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</si>
  <si>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</si>
  <si>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</si>
  <si>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</si>
  <si>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</si>
  <si>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</si>
  <si>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</si>
  <si>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</si>
  <si>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</si>
  <si>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</si>
  <si>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</si>
  <si>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</si>
  <si>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</si>
  <si>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</si>
  <si>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</si>
  <si>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</si>
  <si>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</si>
  <si>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</si>
  <si>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</si>
  <si>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</si>
  <si>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</si>
  <si>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</si>
  <si>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</si>
  <si>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</si>
  <si>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</si>
  <si>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</si>
  <si>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</si>
  <si>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</si>
  <si>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</si>
  <si>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</si>
  <si>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</si>
  <si>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</si>
  <si>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</si>
  <si>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</si>
  <si>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</si>
  <si>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</si>
  <si>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</si>
  <si>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</si>
  <si>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</si>
  <si>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</si>
  <si>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</si>
  <si>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</si>
  <si>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</si>
  <si>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</si>
  <si>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</si>
  <si>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</si>
  <si>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</si>
  <si>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</si>
  <si>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</si>
  <si>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</si>
  <si>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</si>
  <si>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</si>
  <si>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</si>
  <si>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</si>
  <si>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</si>
  <si>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</si>
  <si>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</si>
  <si>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</si>
  <si>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</si>
  <si>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</si>
  <si>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</si>
  <si>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</si>
  <si>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</si>
  <si>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</si>
  <si>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</si>
  <si>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</si>
  <si>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</si>
  <si>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</si>
  <si>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</si>
  <si>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</si>
  <si>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</si>
  <si>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</si>
  <si>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</si>
  <si>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</si>
  <si>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</si>
  <si>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</si>
  <si>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</si>
  <si>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</si>
  <si>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</si>
  <si>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</si>
  <si>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</si>
  <si>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</si>
  <si>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</si>
  <si>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</si>
  <si>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</si>
  <si>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</si>
  <si>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</si>
  <si>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</si>
  <si>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</si>
  <si>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</si>
  <si>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</si>
  <si>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</si>
  <si>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</si>
  <si>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</si>
  <si>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</si>
  <si>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</si>
  <si>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</si>
  <si>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</si>
  <si>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</si>
  <si>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</si>
  <si>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</si>
  <si>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</si>
  <si>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</si>
  <si>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</si>
  <si>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</si>
  <si>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</si>
  <si>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</si>
  <si>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</si>
  <si>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</si>
  <si>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</si>
  <si>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</si>
  <si>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</si>
  <si>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</si>
  <si>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</si>
  <si>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</si>
  <si>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</si>
  <si>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</si>
  <si>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</si>
  <si>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</si>
  <si>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</si>
  <si>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</si>
  <si>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</si>
  <si>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26/01/2016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</si>
  <si>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</si>
  <si>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</si>
  <si>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</si>
  <si>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</si>
  <si>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</si>
  <si>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</si>
  <si>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</si>
  <si>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</si>
  <si>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</si>
  <si>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</si>
  <si>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</si>
  <si>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</si>
  <si>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</si>
  <si>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</si>
  <si>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</si>
  <si>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</si>
  <si>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</si>
  <si>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</si>
  <si>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</si>
  <si>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</si>
  <si>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</si>
  <si>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</si>
  <si>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</si>
  <si>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</si>
  <si>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</si>
  <si>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</si>
  <si>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</si>
  <si>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</si>
  <si>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</si>
  <si>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</si>
  <si>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</si>
  <si>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</si>
  <si>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</si>
  <si>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</si>
  <si>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</si>
  <si>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</si>
  <si>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</si>
  <si>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</si>
  <si>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</si>
  <si>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</si>
  <si>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</si>
  <si>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</si>
  <si>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(321)GUADALUPE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PABLO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</si>
  <si>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</si>
  <si>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</si>
  <si>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</si>
  <si>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</si>
  <si>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</si>
  <si>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</si>
  <si>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</si>
  <si>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</si>
  <si>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</si>
  <si>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</si>
  <si>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</si>
  <si>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</si>
  <si>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</si>
  <si>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</si>
  <si>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</si>
  <si>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</si>
  <si>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</si>
  <si>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</si>
  <si>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</si>
  <si>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</si>
  <si>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</si>
  <si>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</si>
  <si>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</si>
  <si>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</si>
  <si>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</si>
  <si>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</si>
  <si>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</si>
  <si>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</si>
  <si>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</si>
  <si>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</si>
  <si>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</si>
  <si>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(549)JAIME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</si>
  <si>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</si>
  <si>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</si>
  <si>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</si>
  <si>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</si>
  <si>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</si>
  <si>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</si>
  <si>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</si>
  <si>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</si>
  <si>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</si>
  <si>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(566)ALEJANDRA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</si>
  <si>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</si>
  <si>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</si>
  <si>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</si>
  <si>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</si>
  <si>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</si>
  <si>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</si>
  <si>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</si>
  <si>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(317)MAQUILA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LEONARDO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</si>
  <si>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</si>
  <si>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(275)LEONARDO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</si>
  <si>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</si>
  <si>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</si>
  <si>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IGNACIO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</si>
  <si>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</si>
  <si>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</si>
  <si>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</si>
  <si>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</si>
  <si>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</si>
  <si>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</si>
  <si>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</si>
  <si>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</si>
  <si>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</si>
  <si>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(631)ISABEL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BRIONES</t>
    </r>
  </si>
  <si>
    <r>
      <t>27/01/2016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</si>
  <si>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</si>
  <si>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</si>
  <si>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</si>
  <si>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</si>
  <si>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</si>
  <si>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</si>
  <si>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</si>
  <si>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</si>
  <si>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</si>
  <si>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</si>
  <si>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</si>
  <si>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</si>
  <si>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</si>
  <si>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</si>
  <si>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</si>
  <si>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</si>
  <si>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</si>
  <si>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</si>
  <si>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</si>
  <si>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</si>
  <si>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</si>
  <si>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</si>
  <si>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</si>
  <si>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</si>
  <si>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</si>
  <si>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</si>
  <si>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</si>
  <si>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</si>
  <si>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</si>
  <si>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</si>
  <si>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</si>
  <si>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</si>
  <si>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</si>
  <si>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</si>
  <si>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</si>
  <si>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</si>
  <si>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</si>
  <si>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</si>
  <si>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</si>
  <si>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</si>
  <si>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</si>
  <si>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</si>
  <si>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</si>
  <si>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</si>
  <si>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</si>
  <si>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</si>
  <si>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</si>
  <si>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</si>
  <si>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</si>
  <si>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</si>
  <si>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</si>
  <si>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</si>
  <si>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</si>
  <si>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</si>
  <si>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</si>
  <si>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</si>
  <si>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t xml:space="preserve">28-Ene --30-Ene </t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</si>
  <si>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</si>
  <si>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</si>
  <si>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</si>
  <si>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</si>
  <si>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</si>
  <si>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</si>
  <si>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</si>
  <si>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</si>
  <si>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</si>
  <si>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</si>
  <si>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</si>
  <si>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</si>
  <si>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</si>
  <si>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</si>
  <si>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</si>
  <si>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</si>
  <si>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</si>
  <si>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</si>
  <si>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</si>
  <si>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</si>
  <si>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</si>
  <si>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</si>
  <si>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</si>
  <si>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</si>
  <si>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</si>
  <si>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</si>
  <si>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</si>
  <si>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</si>
  <si>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</si>
  <si>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</si>
  <si>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</si>
  <si>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</si>
  <si>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</si>
  <si>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</si>
  <si>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</si>
  <si>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</si>
  <si>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</si>
  <si>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</si>
  <si>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</si>
  <si>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29-Ene --30-Ene </t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</si>
  <si>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OLARTE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</si>
  <si>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</si>
  <si>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</si>
  <si>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</si>
  <si>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</si>
  <si>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</si>
  <si>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</si>
  <si>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</si>
  <si>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</si>
  <si>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</si>
  <si>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</si>
  <si>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</si>
  <si>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</si>
  <si>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</si>
  <si>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</si>
  <si>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</si>
  <si>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</si>
  <si>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</si>
  <si>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</si>
  <si>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</si>
  <si>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</si>
  <si>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</si>
  <si>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</si>
  <si>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</si>
  <si>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</si>
  <si>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t xml:space="preserve">29-Ene --31-Ene </t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</si>
  <si>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</si>
  <si>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</si>
  <si>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</si>
  <si>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</si>
  <si>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</si>
  <si>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</si>
  <si>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</si>
  <si>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</si>
  <si>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</si>
  <si>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</si>
  <si>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</si>
  <si>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</si>
  <si>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</si>
  <si>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</si>
  <si>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</si>
  <si>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</si>
  <si>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</si>
  <si>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</si>
  <si>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</si>
  <si>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</si>
  <si>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</si>
  <si>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</si>
  <si>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</si>
  <si>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</si>
  <si>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</si>
  <si>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</si>
  <si>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</si>
  <si>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</si>
  <si>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</si>
  <si>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</si>
  <si>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</si>
  <si>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</si>
  <si>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</si>
  <si>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</si>
  <si>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</si>
  <si>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</si>
  <si>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</si>
  <si>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</si>
  <si>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</si>
  <si>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</si>
  <si>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</si>
  <si>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</si>
  <si>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</si>
  <si>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</si>
  <si>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</si>
  <si>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</si>
  <si>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</si>
  <si>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</si>
  <si>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</si>
  <si>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</si>
  <si>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</si>
  <si>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</si>
  <si>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</si>
  <si>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</si>
  <si>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</si>
  <si>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</si>
  <si>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</si>
  <si>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</si>
  <si>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</si>
  <si>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</si>
  <si>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</si>
  <si>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</si>
  <si>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</si>
  <si>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</si>
  <si>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</si>
  <si>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</si>
  <si>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</si>
  <si>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</si>
  <si>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</si>
  <si>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</si>
  <si>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</si>
  <si>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</si>
  <si>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</si>
  <si>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</si>
  <si>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</si>
  <si>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</si>
  <si>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</si>
  <si>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</si>
  <si>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</si>
  <si>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</si>
  <si>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</si>
  <si>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</si>
  <si>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</si>
  <si>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</si>
  <si>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</si>
  <si>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</si>
  <si>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</si>
  <si>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</si>
  <si>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</si>
  <si>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</si>
  <si>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</si>
  <si>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</si>
  <si>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</si>
  <si>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</si>
  <si>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</si>
  <si>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</si>
  <si>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</si>
  <si>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</si>
  <si>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</si>
  <si>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</si>
  <si>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</si>
  <si>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</si>
  <si>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</si>
  <si>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</si>
  <si>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</si>
  <si>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</si>
  <si>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</si>
  <si>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</si>
  <si>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</si>
  <si>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</si>
  <si>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</si>
  <si>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</si>
  <si>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</si>
  <si>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</si>
  <si>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</si>
  <si>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</si>
  <si>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</si>
  <si>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</si>
  <si>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</si>
  <si>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</si>
  <si>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</si>
  <si>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</si>
  <si>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</si>
  <si>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</si>
  <si>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</si>
  <si>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</si>
  <si>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</si>
  <si>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</si>
  <si>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</si>
  <si>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</si>
  <si>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</si>
  <si>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</si>
  <si>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</si>
  <si>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</si>
  <si>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</si>
  <si>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</si>
  <si>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</si>
  <si>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</si>
  <si>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</si>
  <si>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</si>
  <si>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</si>
  <si>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</si>
  <si>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</si>
  <si>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</si>
  <si>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</si>
  <si>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</si>
  <si>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</si>
  <si>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</si>
  <si>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</si>
  <si>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</si>
  <si>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</si>
  <si>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</si>
  <si>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</si>
  <si>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</si>
  <si>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</si>
  <si>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</si>
  <si>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</si>
  <si>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</si>
  <si>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</si>
  <si>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</si>
  <si>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</si>
  <si>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</si>
  <si>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30-Ene --31-Ene </t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</si>
  <si>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</si>
  <si>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</si>
  <si>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</si>
  <si>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</si>
  <si>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</si>
  <si>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</si>
  <si>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</si>
  <si>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</si>
  <si>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</si>
  <si>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</si>
  <si>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</si>
  <si>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</si>
  <si>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</si>
  <si>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</si>
  <si>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</si>
  <si>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</si>
  <si>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</si>
  <si>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</si>
  <si>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</si>
  <si>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</si>
  <si>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</si>
  <si>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</si>
  <si>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</si>
  <si>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</si>
  <si>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</si>
  <si>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</si>
  <si>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</si>
  <si>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</si>
  <si>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</si>
  <si>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</si>
  <si>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</si>
  <si>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</si>
  <si>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</si>
  <si>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</si>
  <si>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</si>
  <si>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</si>
  <si>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</si>
  <si>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</si>
  <si>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</si>
  <si>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RODRIGUEZ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</si>
  <si>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</si>
  <si>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</si>
  <si>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</si>
  <si>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</si>
  <si>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</si>
  <si>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</si>
  <si>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</si>
  <si>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</si>
  <si>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</si>
  <si>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</si>
  <si>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</si>
  <si>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</si>
  <si>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</si>
  <si>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</si>
  <si>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</si>
  <si>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</si>
  <si>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</si>
  <si>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</si>
  <si>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</si>
  <si>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</si>
  <si>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</si>
  <si>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</si>
  <si>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(237)LEONARDO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ALVARADO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</si>
  <si>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</si>
  <si>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</si>
  <si>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</si>
  <si>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</si>
  <si>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</si>
  <si>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</si>
  <si>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</si>
  <si>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</si>
  <si>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</si>
  <si>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</si>
  <si>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</si>
  <si>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</si>
  <si>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</si>
  <si>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</si>
  <si>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</si>
  <si>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</si>
  <si>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</si>
  <si>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</si>
  <si>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</si>
  <si>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</si>
  <si>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</si>
  <si>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</si>
  <si>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</si>
  <si>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</si>
  <si>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</si>
  <si>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</si>
  <si>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</si>
  <si>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</si>
  <si>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</si>
  <si>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</si>
  <si>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</si>
  <si>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</si>
  <si>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</si>
  <si>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</si>
  <si>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</si>
  <si>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</si>
  <si>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</si>
  <si>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</si>
  <si>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</si>
  <si>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</si>
  <si>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</si>
  <si>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</si>
  <si>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</si>
  <si>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</si>
  <si>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</si>
  <si>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</si>
  <si>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</si>
  <si>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</si>
  <si>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</si>
  <si>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</si>
  <si>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</si>
  <si>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</si>
  <si>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</si>
  <si>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</si>
  <si>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</si>
  <si>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</si>
  <si>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</si>
  <si>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</si>
  <si>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</si>
  <si>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</si>
  <si>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31/01/2016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</si>
  <si>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t>X</t>
  </si>
  <si>
    <t>Importe Vendido</t>
  </si>
  <si>
    <t>Importe Cobrado</t>
  </si>
  <si>
    <t>TOTAL A COBRAR</t>
  </si>
  <si>
    <t>29-Ene --30-Ene -- 01-Feb</t>
  </si>
  <si>
    <t xml:space="preserve">30-Ene--01-Feb </t>
  </si>
  <si>
    <t xml:space="preserve">30-Ene --01-Feb </t>
  </si>
  <si>
    <t xml:space="preserve">31-Ene ---01-Feb </t>
  </si>
  <si>
    <t>26-Ene --02-Feb</t>
  </si>
  <si>
    <t xml:space="preserve">31-Ene --02--Feb </t>
  </si>
  <si>
    <t xml:space="preserve">30-Ene ---02-Feb </t>
  </si>
  <si>
    <t xml:space="preserve">01-Feb --02-Feb </t>
  </si>
  <si>
    <t>13-Ene --03-Feb</t>
  </si>
  <si>
    <t xml:space="preserve">26-Ene--03-Feb </t>
  </si>
  <si>
    <t>02-Feb --04-Feb</t>
  </si>
  <si>
    <t>03-Feb --05-Feb</t>
  </si>
  <si>
    <t xml:space="preserve">30-Ene --03-Fe b--10-Feb </t>
  </si>
  <si>
    <t>27-Ene --11-Feb</t>
  </si>
  <si>
    <t xml:space="preserve">27-Ene --28-Ene -11-Feb </t>
  </si>
  <si>
    <t xml:space="preserve">27-Ene --11-Feb </t>
  </si>
  <si>
    <t xml:space="preserve">10-Feb --11-Feb  </t>
  </si>
  <si>
    <t xml:space="preserve">09-Feb --11-Feb </t>
  </si>
  <si>
    <t xml:space="preserve">13-Febv 30-Ene --03-Feb --10-Feb </t>
  </si>
  <si>
    <t xml:space="preserve">13-Feb --14-Feb </t>
  </si>
  <si>
    <t xml:space="preserve">30-Ene --03-Feb --06-feb-15-Feb </t>
  </si>
  <si>
    <t>REMISIONES DE     FEBRERO           2 0 1 6</t>
  </si>
  <si>
    <t>CAB</t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</si>
  <si>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</si>
  <si>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</si>
  <si>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</si>
  <si>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</si>
  <si>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</si>
  <si>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</si>
  <si>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</si>
  <si>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</si>
  <si>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</si>
  <si>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</si>
  <si>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</si>
  <si>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</si>
  <si>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</si>
  <si>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</si>
  <si>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</si>
  <si>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</si>
  <si>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</si>
  <si>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</si>
  <si>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</si>
  <si>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</si>
  <si>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(498)JOSE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CONSTANCIO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AKE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</si>
  <si>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</si>
  <si>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</si>
  <si>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</si>
  <si>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</si>
  <si>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</si>
  <si>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</si>
  <si>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</si>
  <si>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</si>
  <si>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</si>
  <si>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</si>
  <si>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</si>
  <si>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</si>
  <si>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</si>
  <si>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</si>
  <si>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</si>
  <si>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(407)BETO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ANGULO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</si>
  <si>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</si>
  <si>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</si>
  <si>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</si>
  <si>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</si>
  <si>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</si>
  <si>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</si>
  <si>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</si>
  <si>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</si>
  <si>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</si>
  <si>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</si>
  <si>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</si>
  <si>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</si>
  <si>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</si>
  <si>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</si>
  <si>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</si>
  <si>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</si>
  <si>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</si>
  <si>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</si>
  <si>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</si>
  <si>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</si>
  <si>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</si>
  <si>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</si>
  <si>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</si>
  <si>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</si>
  <si>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</si>
  <si>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</si>
  <si>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</si>
  <si>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</si>
  <si>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</si>
  <si>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</si>
  <si>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</si>
  <si>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</si>
  <si>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</si>
  <si>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</si>
  <si>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</si>
  <si>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</si>
  <si>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</si>
  <si>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</si>
  <si>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</si>
  <si>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</si>
  <si>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</si>
  <si>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</si>
  <si>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</si>
  <si>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</si>
  <si>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</si>
  <si>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</si>
  <si>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</si>
  <si>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</si>
  <si>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</si>
  <si>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</si>
  <si>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</si>
  <si>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</si>
  <si>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</si>
  <si>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</si>
  <si>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</si>
  <si>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</si>
  <si>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</si>
  <si>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</si>
  <si>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</si>
  <si>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</si>
  <si>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</si>
  <si>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</si>
  <si>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</si>
  <si>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</si>
  <si>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</si>
  <si>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</si>
  <si>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</si>
  <si>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</si>
  <si>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</si>
  <si>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</si>
  <si>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</si>
  <si>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</si>
  <si>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</si>
  <si>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03-Feb --04-Feb</t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</si>
  <si>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</si>
  <si>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t>05-Feb --09-Feb</t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</si>
  <si>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</si>
  <si>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</si>
  <si>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</si>
  <si>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</si>
  <si>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</si>
  <si>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</si>
  <si>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(246)MARINE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ZACATELCO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</si>
  <si>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</si>
  <si>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</si>
  <si>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</si>
  <si>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</si>
  <si>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</si>
  <si>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</si>
  <si>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</si>
  <si>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</si>
  <si>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t>02-Feb --03-Feb</t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</si>
  <si>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</si>
  <si>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</si>
  <si>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</si>
  <si>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</si>
  <si>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</si>
  <si>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</si>
  <si>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</si>
  <si>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</si>
  <si>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</si>
  <si>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</si>
  <si>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</si>
  <si>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</si>
  <si>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</si>
  <si>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</si>
  <si>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</si>
  <si>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</si>
  <si>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</si>
  <si>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</si>
  <si>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</si>
  <si>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</si>
  <si>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</si>
  <si>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</si>
  <si>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</si>
  <si>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</si>
  <si>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</si>
  <si>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</si>
  <si>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</si>
  <si>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</si>
  <si>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</si>
  <si>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</si>
  <si>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</si>
  <si>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</si>
  <si>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</si>
  <si>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</si>
  <si>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</si>
  <si>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</si>
  <si>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</si>
  <si>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</si>
  <si>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</si>
  <si>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</si>
  <si>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</si>
  <si>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t xml:space="preserve">09-Feb --10-Feb </t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</si>
  <si>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</si>
  <si>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</si>
  <si>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</si>
  <si>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</si>
  <si>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</si>
  <si>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</si>
  <si>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</si>
  <si>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</si>
  <si>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</si>
  <si>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</si>
  <si>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</si>
  <si>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</si>
  <si>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</si>
  <si>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t xml:space="preserve">02-Feb--04-Feb </t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</si>
  <si>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</si>
  <si>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</si>
  <si>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</si>
  <si>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</si>
  <si>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</si>
  <si>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</si>
  <si>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</si>
  <si>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</si>
  <si>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</si>
  <si>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</si>
  <si>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</si>
  <si>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</si>
  <si>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</si>
  <si>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</si>
  <si>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</si>
  <si>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</si>
  <si>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</si>
  <si>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</si>
  <si>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</si>
  <si>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</si>
  <si>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</si>
  <si>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</si>
  <si>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</si>
  <si>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</si>
  <si>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(561)CHINOS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DORADA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</si>
  <si>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</si>
  <si>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</si>
  <si>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</si>
  <si>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</si>
  <si>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</si>
  <si>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</si>
  <si>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</si>
  <si>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</si>
  <si>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</si>
  <si>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</si>
  <si>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</si>
  <si>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</si>
  <si>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</si>
  <si>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</si>
  <si>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</si>
  <si>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</si>
  <si>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</si>
  <si>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</si>
  <si>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</si>
  <si>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</si>
  <si>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</si>
  <si>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</si>
  <si>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</si>
  <si>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</si>
  <si>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</si>
  <si>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</si>
  <si>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</si>
  <si>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</si>
  <si>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04-Feb--05-Feb </t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</si>
  <si>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</si>
  <si>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</si>
  <si>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 xml:space="preserve">02-Feb --04-Feb </t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</si>
  <si>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</si>
  <si>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</si>
  <si>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(635)GRUPO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CARNICO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AMERICA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</si>
  <si>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</si>
  <si>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</si>
  <si>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</si>
  <si>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</si>
  <si>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OLARTE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</si>
  <si>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</si>
  <si>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</si>
  <si>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</si>
  <si>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</si>
  <si>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</si>
  <si>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</si>
  <si>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</si>
  <si>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</si>
  <si>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</si>
  <si>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</si>
  <si>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</si>
  <si>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</si>
  <si>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</si>
  <si>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</si>
  <si>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</si>
  <si>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</si>
  <si>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</si>
  <si>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</si>
  <si>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</si>
  <si>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</si>
  <si>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</si>
  <si>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</si>
  <si>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</si>
  <si>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</si>
  <si>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</si>
  <si>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</si>
  <si>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</si>
  <si>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</si>
  <si>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</si>
  <si>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</si>
  <si>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</si>
  <si>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</si>
  <si>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</si>
  <si>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</si>
  <si>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</si>
  <si>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</si>
  <si>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</si>
  <si>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</si>
  <si>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</si>
  <si>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</si>
  <si>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</si>
  <si>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</si>
  <si>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</si>
  <si>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</si>
  <si>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</si>
  <si>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</si>
  <si>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</si>
  <si>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</si>
  <si>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</si>
  <si>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</si>
  <si>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</si>
  <si>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</si>
  <si>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</si>
  <si>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</si>
  <si>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</si>
  <si>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</si>
  <si>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</si>
  <si>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</si>
  <si>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</si>
  <si>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</si>
  <si>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</si>
  <si>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</si>
  <si>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</si>
  <si>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</si>
  <si>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</si>
  <si>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</si>
  <si>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</si>
  <si>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</si>
  <si>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</si>
  <si>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</si>
  <si>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</si>
  <si>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</si>
  <si>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t xml:space="preserve">03-Feb --15-Feb </t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</si>
  <si>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</si>
  <si>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</si>
  <si>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</si>
  <si>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</si>
  <si>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</si>
  <si>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</si>
  <si>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</si>
  <si>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t xml:space="preserve">11-Feb --13-Feb </t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</si>
  <si>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</si>
  <si>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</si>
  <si>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</si>
  <si>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</si>
  <si>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</si>
  <si>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</si>
  <si>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05-Feb --07-Feb </t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</si>
  <si>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</si>
  <si>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</si>
  <si>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</si>
  <si>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</si>
  <si>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</si>
  <si>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</si>
  <si>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</si>
  <si>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</si>
  <si>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</si>
  <si>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</si>
  <si>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</si>
  <si>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</si>
  <si>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t>09-Feb --11-Feb</t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</si>
  <si>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</si>
  <si>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</si>
  <si>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03/02/2016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</si>
  <si>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</si>
  <si>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</si>
  <si>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</si>
  <si>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</si>
  <si>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</si>
  <si>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</si>
  <si>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</si>
  <si>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</si>
  <si>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</si>
  <si>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</si>
  <si>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</si>
  <si>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</si>
  <si>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</si>
  <si>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</si>
  <si>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</si>
  <si>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</si>
  <si>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</si>
  <si>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</si>
  <si>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</si>
  <si>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</si>
  <si>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</si>
  <si>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</si>
  <si>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</si>
  <si>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</si>
  <si>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</si>
  <si>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</si>
  <si>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</si>
  <si>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</si>
  <si>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</si>
  <si>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</si>
  <si>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</si>
  <si>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</si>
  <si>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</si>
  <si>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</si>
  <si>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</si>
  <si>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</si>
  <si>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</si>
  <si>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</si>
  <si>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</si>
  <si>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</si>
  <si>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</si>
  <si>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</si>
  <si>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</si>
  <si>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</si>
  <si>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</si>
  <si>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</si>
  <si>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</si>
  <si>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</si>
  <si>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</si>
  <si>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</si>
  <si>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</si>
  <si>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</si>
  <si>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</si>
  <si>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</si>
  <si>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</si>
  <si>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</si>
  <si>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</si>
  <si>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</si>
  <si>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</si>
  <si>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</si>
  <si>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</si>
  <si>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</si>
  <si>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</si>
  <si>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</si>
  <si>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</si>
  <si>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</si>
  <si>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</si>
  <si>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</si>
  <si>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</si>
  <si>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</si>
  <si>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</si>
  <si>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</si>
  <si>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</si>
  <si>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</si>
  <si>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</si>
  <si>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</si>
  <si>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</si>
  <si>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</si>
  <si>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</si>
  <si>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</si>
  <si>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</si>
  <si>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</si>
  <si>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</si>
  <si>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</si>
  <si>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</si>
  <si>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</si>
  <si>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</si>
  <si>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</si>
  <si>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</si>
  <si>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</si>
  <si>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</si>
  <si>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</si>
  <si>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</si>
  <si>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</si>
  <si>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</si>
  <si>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</si>
  <si>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</si>
  <si>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</si>
  <si>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</si>
  <si>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</si>
  <si>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</si>
  <si>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</si>
  <si>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</si>
  <si>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</si>
  <si>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</si>
  <si>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</si>
  <si>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</si>
  <si>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</si>
  <si>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</si>
  <si>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</si>
  <si>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</si>
  <si>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</si>
  <si>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</si>
  <si>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</si>
  <si>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</si>
  <si>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</si>
  <si>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</si>
  <si>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</si>
  <si>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</si>
  <si>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</si>
  <si>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</si>
  <si>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</si>
  <si>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</si>
  <si>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</si>
  <si>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</si>
  <si>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</si>
  <si>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</si>
  <si>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</si>
  <si>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</si>
  <si>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</si>
  <si>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</si>
  <si>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</si>
  <si>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</si>
  <si>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</si>
  <si>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</si>
  <si>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</si>
  <si>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</si>
  <si>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</si>
  <si>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</si>
  <si>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</si>
  <si>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</si>
  <si>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</si>
  <si>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</si>
  <si>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</si>
  <si>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</si>
  <si>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</si>
  <si>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</si>
  <si>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</si>
  <si>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</si>
  <si>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</si>
  <si>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</si>
  <si>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</si>
  <si>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</si>
  <si>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</si>
  <si>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</si>
  <si>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</si>
  <si>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</si>
  <si>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</si>
  <si>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</si>
  <si>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</si>
  <si>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</si>
  <si>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</si>
  <si>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</si>
  <si>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</si>
  <si>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</si>
  <si>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</si>
  <si>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</si>
  <si>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</si>
  <si>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</si>
  <si>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</si>
  <si>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</si>
  <si>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</si>
  <si>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</si>
  <si>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</si>
  <si>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</si>
  <si>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</si>
  <si>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</si>
  <si>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</si>
  <si>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</si>
  <si>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</si>
  <si>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</si>
  <si>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</si>
  <si>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</si>
  <si>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</si>
  <si>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</si>
  <si>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</si>
  <si>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</si>
  <si>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</si>
  <si>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</si>
  <si>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</si>
  <si>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</si>
  <si>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</si>
  <si>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</si>
  <si>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</si>
  <si>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</si>
  <si>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</si>
  <si>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</si>
  <si>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</si>
  <si>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</si>
  <si>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</si>
  <si>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</si>
  <si>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</si>
  <si>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</si>
  <si>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</si>
  <si>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</si>
  <si>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</si>
  <si>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</si>
  <si>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</si>
  <si>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</si>
  <si>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</si>
  <si>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</si>
  <si>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</si>
  <si>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</si>
  <si>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</si>
  <si>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</si>
  <si>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</si>
  <si>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</si>
  <si>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(317)MAQUILA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LEONARDO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</si>
  <si>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(370)CHINOS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INDEPENDENCIA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</si>
  <si>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</si>
  <si>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</si>
  <si>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</si>
  <si>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</si>
  <si>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</si>
  <si>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</si>
  <si>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</si>
  <si>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07-Feb --08-Feb --09-Feb </t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</si>
  <si>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</si>
  <si>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</si>
  <si>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 xml:space="preserve">05-*Feb --09-Feb </t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</si>
  <si>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</si>
  <si>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</si>
  <si>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</si>
  <si>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</si>
  <si>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</si>
  <si>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</si>
  <si>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</si>
  <si>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</si>
  <si>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</si>
  <si>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05/02/2016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</si>
  <si>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</si>
  <si>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</si>
  <si>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</si>
  <si>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</si>
  <si>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</si>
  <si>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</si>
  <si>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</si>
  <si>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06-Feb --08-Feb </t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</si>
  <si>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</si>
  <si>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</si>
  <si>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</si>
  <si>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</si>
  <si>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</si>
  <si>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</si>
  <si>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</si>
  <si>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</si>
  <si>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</si>
  <si>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</si>
  <si>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</si>
  <si>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</si>
  <si>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</si>
  <si>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</si>
  <si>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</si>
  <si>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</si>
  <si>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</si>
  <si>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</si>
  <si>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t xml:space="preserve">falto la azul </t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</si>
  <si>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</si>
  <si>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</si>
  <si>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</si>
  <si>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</si>
  <si>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</si>
  <si>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</si>
  <si>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</si>
  <si>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</si>
  <si>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</si>
  <si>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</si>
  <si>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</si>
  <si>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</si>
  <si>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</si>
  <si>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</si>
  <si>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</si>
  <si>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</si>
  <si>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</si>
  <si>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</si>
  <si>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</si>
  <si>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</si>
  <si>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</si>
  <si>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</si>
  <si>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</si>
  <si>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(28)ANTOJO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POBLANO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</si>
  <si>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</si>
  <si>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</si>
  <si>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</si>
  <si>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</si>
  <si>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</si>
  <si>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</si>
  <si>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</si>
  <si>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t xml:space="preserve">22-Feb --23-Feb  -27-Feb </t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</si>
  <si>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</si>
  <si>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</si>
  <si>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</si>
  <si>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</si>
  <si>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</si>
  <si>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</si>
  <si>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</si>
  <si>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</si>
  <si>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</si>
  <si>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</si>
  <si>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</si>
  <si>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</si>
  <si>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</si>
  <si>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</si>
  <si>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</si>
  <si>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</si>
  <si>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</si>
  <si>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</si>
  <si>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</si>
  <si>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</si>
  <si>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</si>
  <si>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</si>
  <si>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</si>
  <si>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</si>
  <si>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</si>
  <si>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</si>
  <si>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</si>
  <si>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</si>
  <si>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</si>
  <si>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</si>
  <si>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</si>
  <si>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</si>
  <si>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</si>
  <si>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</si>
  <si>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</si>
  <si>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</si>
  <si>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</si>
  <si>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</si>
  <si>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</si>
  <si>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</si>
  <si>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</si>
  <si>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</si>
  <si>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</si>
  <si>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</si>
  <si>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</si>
  <si>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</si>
  <si>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</si>
  <si>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</si>
  <si>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</si>
  <si>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</si>
  <si>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</si>
  <si>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</si>
  <si>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06/02/2016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</si>
  <si>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</si>
  <si>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</si>
  <si>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</si>
  <si>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</si>
  <si>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</si>
  <si>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</si>
  <si>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</si>
  <si>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</si>
  <si>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</si>
  <si>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</si>
  <si>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</si>
  <si>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</si>
  <si>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</si>
  <si>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</si>
  <si>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</si>
  <si>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</si>
  <si>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</si>
  <si>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</si>
  <si>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</si>
  <si>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</si>
  <si>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</si>
  <si>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</si>
  <si>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</si>
  <si>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</si>
  <si>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</si>
  <si>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</si>
  <si>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</si>
  <si>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</si>
  <si>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</si>
  <si>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</si>
  <si>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</si>
  <si>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</si>
  <si>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</si>
  <si>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</si>
  <si>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</si>
  <si>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</si>
  <si>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</si>
  <si>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</si>
  <si>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</si>
  <si>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</si>
  <si>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</si>
  <si>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</si>
  <si>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</si>
  <si>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</si>
  <si>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</si>
  <si>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</si>
  <si>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</si>
  <si>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</si>
  <si>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</si>
  <si>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(488)TONANZINTLA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</si>
  <si>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</si>
  <si>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</si>
  <si>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</si>
  <si>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</si>
  <si>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</si>
  <si>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</si>
  <si>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</si>
  <si>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</si>
  <si>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</si>
  <si>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</si>
  <si>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</si>
  <si>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</si>
  <si>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</si>
  <si>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</si>
  <si>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</si>
  <si>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09-feb --11-Feb </t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</si>
  <si>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</si>
  <si>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</si>
  <si>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t xml:space="preserve">08-Feb --11-Feb -13-Feb </t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</si>
  <si>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</si>
  <si>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</si>
  <si>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</si>
  <si>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</si>
  <si>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</si>
  <si>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</si>
  <si>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</si>
  <si>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</si>
  <si>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</si>
  <si>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</si>
  <si>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</si>
  <si>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</si>
  <si>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</si>
  <si>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</si>
  <si>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t xml:space="preserve">08-Feb--12-Feb </t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</si>
  <si>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</si>
  <si>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</si>
  <si>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</si>
  <si>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</si>
  <si>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</si>
  <si>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</si>
  <si>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</si>
  <si>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</si>
  <si>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</si>
  <si>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</si>
  <si>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</si>
  <si>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</si>
  <si>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</si>
  <si>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</si>
  <si>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</si>
  <si>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</si>
  <si>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</si>
  <si>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</si>
  <si>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</si>
  <si>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</si>
  <si>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</si>
  <si>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</si>
  <si>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</si>
  <si>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</si>
  <si>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</si>
  <si>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t xml:space="preserve">15-Feb --17-Feb </t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</si>
  <si>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</si>
  <si>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</si>
  <si>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</si>
  <si>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</si>
  <si>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</si>
  <si>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</si>
  <si>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</si>
  <si>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</si>
  <si>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</si>
  <si>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</si>
  <si>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</si>
  <si>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</si>
  <si>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</si>
  <si>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</si>
  <si>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</si>
  <si>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</si>
  <si>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</si>
  <si>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</si>
  <si>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</si>
  <si>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</si>
  <si>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</si>
  <si>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</si>
  <si>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</si>
  <si>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</si>
  <si>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</si>
  <si>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</si>
  <si>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</si>
  <si>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</si>
  <si>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</si>
  <si>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</si>
  <si>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</si>
  <si>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</si>
  <si>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</si>
  <si>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</si>
  <si>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</si>
  <si>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</si>
  <si>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</si>
  <si>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</si>
  <si>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</si>
  <si>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</si>
  <si>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</si>
  <si>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</si>
  <si>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</si>
  <si>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</si>
  <si>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</si>
  <si>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</si>
  <si>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</si>
  <si>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</si>
  <si>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</si>
  <si>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</si>
  <si>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</si>
  <si>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</si>
  <si>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</si>
  <si>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</si>
  <si>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</si>
  <si>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RINCON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ANGELES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</si>
  <si>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</si>
  <si>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</si>
  <si>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</si>
  <si>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</si>
  <si>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</si>
  <si>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</si>
  <si>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</si>
  <si>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</si>
  <si>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</si>
  <si>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</si>
  <si>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</si>
  <si>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</si>
  <si>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</si>
  <si>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</si>
  <si>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</si>
  <si>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</si>
  <si>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</si>
  <si>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</si>
  <si>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</si>
  <si>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</si>
  <si>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</si>
  <si>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t xml:space="preserve">11-Feb --12-Feb </t>
  </si>
  <si>
    <t>GUILLERMINA ZOQUIAPAN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</si>
  <si>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</si>
  <si>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</si>
  <si>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</si>
  <si>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</si>
  <si>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</si>
  <si>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</si>
  <si>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t xml:space="preserve">11-Feb --15-Feb --18-Feb 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</si>
  <si>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</si>
  <si>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</si>
  <si>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</si>
  <si>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</si>
  <si>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</si>
  <si>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</si>
  <si>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</si>
  <si>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</si>
  <si>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</si>
  <si>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</si>
  <si>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</si>
  <si>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</si>
  <si>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</si>
  <si>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</si>
  <si>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t>JUAN APANGO</t>
  </si>
  <si>
    <t xml:space="preserve">09-Feb--10-Feb 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</si>
  <si>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</si>
  <si>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</si>
  <si>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</si>
  <si>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</si>
  <si>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t>LA SELECTA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</si>
  <si>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</si>
  <si>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</si>
  <si>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</si>
  <si>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</si>
  <si>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</si>
  <si>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</si>
  <si>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</si>
  <si>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t xml:space="preserve">13-Feb --20-Feb 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</si>
  <si>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</si>
  <si>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</si>
  <si>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</si>
  <si>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</si>
  <si>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</si>
  <si>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</si>
  <si>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</si>
  <si>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</si>
  <si>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</si>
  <si>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</si>
  <si>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</si>
  <si>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</si>
  <si>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</si>
  <si>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</si>
  <si>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</si>
  <si>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</si>
  <si>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t xml:space="preserve">11-Feb --18-Feb 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</si>
  <si>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</si>
  <si>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</si>
  <si>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t>CHEMA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</si>
  <si>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</si>
  <si>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</si>
  <si>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</si>
  <si>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</si>
  <si>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</si>
  <si>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</si>
  <si>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</si>
  <si>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</si>
  <si>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</si>
  <si>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</si>
  <si>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t>BALDEMAR GONZALEZ GARRIDO</t>
  </si>
  <si>
    <r>
      <t>09/02/2016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</si>
  <si>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</si>
  <si>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</si>
  <si>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</si>
  <si>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</si>
  <si>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t>ANTONIO ROLDAN</t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</si>
  <si>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</si>
  <si>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</si>
  <si>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</si>
  <si>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</si>
  <si>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</si>
  <si>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</si>
  <si>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</si>
  <si>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</si>
  <si>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</si>
  <si>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</si>
  <si>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</si>
  <si>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</si>
  <si>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</si>
  <si>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</si>
  <si>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t>SAGRADO CORAZON CUAUTLANCINGO</t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</si>
  <si>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</si>
  <si>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</si>
  <si>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</si>
  <si>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</si>
  <si>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</si>
  <si>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</si>
  <si>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</si>
  <si>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</si>
  <si>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</si>
  <si>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</si>
  <si>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</si>
  <si>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</si>
  <si>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</si>
  <si>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</si>
  <si>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</si>
  <si>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</si>
  <si>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</si>
  <si>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</si>
  <si>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</si>
  <si>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</si>
  <si>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</si>
  <si>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</si>
  <si>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</si>
  <si>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</si>
  <si>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</si>
  <si>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</si>
  <si>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</si>
  <si>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</si>
  <si>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</si>
  <si>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</si>
  <si>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</si>
  <si>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</si>
  <si>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</si>
  <si>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</si>
  <si>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</si>
  <si>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</si>
  <si>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</si>
  <si>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</si>
  <si>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(640)ROBERTO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</si>
  <si>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</si>
  <si>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</si>
  <si>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</si>
  <si>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</si>
  <si>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</si>
  <si>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</si>
  <si>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</si>
  <si>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</si>
  <si>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</si>
  <si>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</si>
  <si>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</si>
  <si>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</si>
  <si>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</si>
  <si>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</si>
  <si>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</si>
  <si>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</si>
  <si>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</si>
  <si>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</si>
  <si>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</si>
  <si>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</si>
  <si>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</si>
  <si>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</si>
  <si>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</si>
  <si>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</si>
  <si>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</si>
  <si>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</si>
  <si>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</si>
  <si>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</si>
  <si>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</si>
  <si>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</si>
  <si>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</si>
  <si>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</si>
  <si>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</si>
  <si>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</si>
  <si>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</si>
  <si>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</si>
  <si>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</si>
  <si>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</si>
  <si>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</si>
  <si>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</si>
  <si>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</si>
  <si>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</si>
  <si>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</si>
  <si>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</si>
  <si>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</si>
  <si>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</si>
  <si>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</si>
  <si>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</si>
  <si>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</si>
  <si>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</si>
  <si>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</si>
  <si>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</si>
  <si>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</si>
  <si>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</si>
  <si>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</si>
  <si>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</si>
  <si>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</si>
  <si>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</si>
  <si>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</si>
  <si>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</si>
  <si>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</si>
  <si>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</si>
  <si>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</si>
  <si>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</si>
  <si>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</si>
  <si>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</si>
  <si>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</si>
  <si>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</si>
  <si>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</si>
  <si>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</si>
  <si>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</si>
  <si>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</si>
  <si>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</si>
  <si>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GUADALUPANA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</si>
  <si>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</si>
  <si>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</si>
  <si>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</si>
  <si>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</si>
  <si>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</si>
  <si>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12-Feb --15-Feb </t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</si>
  <si>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</si>
  <si>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</si>
  <si>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</si>
  <si>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</si>
  <si>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</si>
  <si>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</si>
  <si>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</si>
  <si>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</si>
  <si>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</si>
  <si>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</si>
  <si>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</si>
  <si>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</si>
  <si>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</si>
  <si>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</si>
  <si>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</si>
  <si>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</si>
  <si>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</si>
  <si>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</si>
  <si>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</si>
  <si>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</si>
  <si>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</si>
  <si>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</si>
  <si>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</si>
  <si>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</si>
  <si>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</si>
  <si>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</si>
  <si>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</si>
  <si>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t>PROLEDO</t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</si>
  <si>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</si>
  <si>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</si>
  <si>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</si>
  <si>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</si>
  <si>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</si>
  <si>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</si>
  <si>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</si>
  <si>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</si>
  <si>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</si>
  <si>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</si>
  <si>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</si>
  <si>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</si>
  <si>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</si>
  <si>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</si>
  <si>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t>ALEJANDRO HERNANDEZ ( VER )</t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</si>
  <si>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</si>
  <si>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</si>
  <si>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</si>
  <si>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</si>
  <si>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</si>
  <si>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</si>
  <si>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t>COSTA DE ORO</t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</si>
  <si>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</si>
  <si>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</si>
  <si>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</si>
  <si>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t>VISCERAS MIKE</t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</si>
  <si>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</si>
  <si>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</si>
  <si>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</si>
  <si>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</si>
  <si>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11/02/2016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</si>
  <si>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</si>
  <si>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</si>
  <si>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</si>
  <si>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</si>
  <si>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</si>
  <si>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</si>
  <si>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</si>
  <si>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</si>
  <si>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</si>
  <si>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</si>
  <si>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t xml:space="preserve">15-Feb --06-Feb </t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</si>
  <si>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</si>
  <si>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</si>
  <si>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</si>
  <si>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</si>
  <si>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</si>
  <si>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</si>
  <si>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</si>
  <si>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</si>
  <si>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</si>
  <si>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</si>
  <si>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</si>
  <si>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</si>
  <si>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</si>
  <si>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</si>
  <si>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</si>
  <si>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</si>
  <si>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</si>
  <si>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</si>
  <si>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</si>
  <si>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</si>
  <si>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</si>
  <si>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</si>
  <si>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</si>
  <si>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</si>
  <si>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</si>
  <si>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</si>
  <si>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</si>
  <si>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</si>
  <si>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</si>
  <si>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</si>
  <si>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</si>
  <si>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</si>
  <si>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</si>
  <si>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</si>
  <si>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</si>
  <si>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</si>
  <si>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</si>
  <si>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</si>
  <si>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</si>
  <si>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</si>
  <si>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</si>
  <si>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</si>
  <si>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</si>
  <si>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</si>
  <si>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</si>
  <si>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</si>
  <si>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</si>
  <si>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</si>
  <si>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</si>
  <si>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</si>
  <si>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</si>
  <si>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</si>
  <si>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</si>
  <si>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</si>
  <si>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15-Feb --18-Feb </t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</si>
  <si>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</si>
  <si>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</si>
  <si>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</si>
  <si>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</si>
  <si>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</si>
  <si>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</si>
  <si>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</si>
  <si>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</si>
  <si>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</si>
  <si>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</si>
  <si>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</si>
  <si>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</si>
  <si>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</si>
  <si>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</si>
  <si>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</si>
  <si>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</si>
  <si>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</si>
  <si>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</si>
  <si>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</si>
  <si>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</si>
  <si>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</si>
  <si>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</si>
  <si>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</si>
  <si>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</si>
  <si>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</si>
  <si>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</si>
  <si>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</si>
  <si>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</si>
  <si>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</si>
  <si>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</si>
  <si>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</si>
  <si>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13-Feb --16-Feb </t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</si>
  <si>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</si>
  <si>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</si>
  <si>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</si>
  <si>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</si>
  <si>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</si>
  <si>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12/02/2016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</si>
  <si>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t>RENE</t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</si>
  <si>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</si>
  <si>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</si>
  <si>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</si>
  <si>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</si>
  <si>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</si>
  <si>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t>VENTA DE MOSTRADOR</t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</si>
  <si>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</si>
  <si>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</si>
  <si>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</si>
  <si>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</si>
  <si>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</si>
  <si>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t xml:space="preserve">13-Feb --18-Feb </t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</si>
  <si>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</si>
  <si>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</si>
  <si>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</si>
  <si>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</si>
  <si>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t xml:space="preserve">16-Feb --17-Feb </t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</si>
  <si>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</si>
  <si>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</si>
  <si>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</si>
  <si>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</si>
  <si>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</si>
  <si>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</si>
  <si>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</si>
  <si>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</si>
  <si>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</si>
  <si>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</si>
  <si>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</si>
  <si>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</si>
  <si>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</si>
  <si>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</si>
  <si>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</si>
  <si>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</si>
  <si>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</si>
  <si>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</si>
  <si>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</si>
  <si>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</si>
  <si>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</si>
  <si>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</si>
  <si>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</si>
  <si>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</si>
  <si>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</si>
  <si>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</si>
  <si>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</si>
  <si>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</si>
  <si>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</si>
  <si>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t>RODOLFO ZOQUIAPAN</t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</si>
  <si>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</si>
  <si>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</si>
  <si>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</si>
  <si>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</si>
  <si>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</si>
  <si>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</si>
  <si>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</si>
  <si>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</si>
  <si>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</si>
  <si>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(403)NU3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</si>
  <si>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</si>
  <si>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</si>
  <si>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</si>
  <si>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</si>
  <si>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</si>
  <si>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</si>
  <si>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</si>
  <si>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</si>
  <si>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</si>
  <si>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</si>
  <si>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</si>
  <si>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</si>
  <si>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</si>
  <si>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</si>
  <si>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</si>
  <si>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</si>
  <si>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</si>
  <si>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</si>
  <si>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</si>
  <si>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</si>
  <si>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</si>
  <si>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</si>
  <si>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t>13-Feb --27-Feb</t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</si>
  <si>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</si>
  <si>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</si>
  <si>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</si>
  <si>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</si>
  <si>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</si>
  <si>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</si>
  <si>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</si>
  <si>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</si>
  <si>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</si>
  <si>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</si>
  <si>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</si>
  <si>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</si>
  <si>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</si>
  <si>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</si>
  <si>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</si>
  <si>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</si>
  <si>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</si>
  <si>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</si>
  <si>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</si>
  <si>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</si>
  <si>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</si>
  <si>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</si>
  <si>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</si>
  <si>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</si>
  <si>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</si>
  <si>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</si>
  <si>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</si>
  <si>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</si>
  <si>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</si>
  <si>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</si>
  <si>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</si>
  <si>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</si>
  <si>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</si>
  <si>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</si>
  <si>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</si>
  <si>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</si>
  <si>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</si>
  <si>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</si>
  <si>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</si>
  <si>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</si>
  <si>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 xml:space="preserve">14-Feb --16-Feb </t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</si>
  <si>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</si>
  <si>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</si>
  <si>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</si>
  <si>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</si>
  <si>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</si>
  <si>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</si>
  <si>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</si>
  <si>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</si>
  <si>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</si>
  <si>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</si>
  <si>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</si>
  <si>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</si>
  <si>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</si>
  <si>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</si>
  <si>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</si>
  <si>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</si>
  <si>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</si>
  <si>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</si>
  <si>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</si>
  <si>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</si>
  <si>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</si>
  <si>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</si>
  <si>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</si>
  <si>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</si>
  <si>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</si>
  <si>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</si>
  <si>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</si>
  <si>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</si>
  <si>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</si>
  <si>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</si>
  <si>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</si>
  <si>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</si>
  <si>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t>b</t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</si>
  <si>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</si>
  <si>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</si>
  <si>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</si>
  <si>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</si>
  <si>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</si>
  <si>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</si>
  <si>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</si>
  <si>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</si>
  <si>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</si>
  <si>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t xml:space="preserve">17-Feb --22-Feb </t>
  </si>
  <si>
    <r>
      <t>14/02/2016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</si>
  <si>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</si>
  <si>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</si>
  <si>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</si>
  <si>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</si>
  <si>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</si>
  <si>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</si>
  <si>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</si>
  <si>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</si>
  <si>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</si>
  <si>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</si>
  <si>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</si>
  <si>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</si>
  <si>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t xml:space="preserve">15-Feb--19-Feb  --20-Feb </t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</si>
  <si>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</si>
  <si>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</si>
  <si>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</si>
  <si>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</si>
  <si>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</si>
  <si>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</si>
  <si>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</si>
  <si>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</si>
  <si>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</si>
  <si>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</si>
  <si>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</si>
  <si>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</si>
  <si>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</si>
  <si>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</si>
  <si>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</si>
  <si>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</si>
  <si>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</si>
  <si>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</si>
  <si>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</si>
  <si>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</si>
  <si>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</si>
  <si>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</si>
  <si>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</si>
  <si>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</si>
  <si>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</si>
  <si>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</si>
  <si>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</si>
  <si>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</si>
  <si>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</si>
  <si>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</si>
  <si>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</si>
  <si>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</si>
  <si>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</si>
  <si>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</si>
  <si>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</si>
  <si>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</si>
  <si>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</si>
  <si>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</si>
  <si>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</si>
  <si>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</si>
  <si>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</si>
  <si>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</si>
  <si>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</si>
  <si>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</si>
  <si>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</si>
  <si>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</si>
  <si>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</si>
  <si>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</si>
  <si>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</si>
  <si>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t>PEDRO RAMIRO</t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</si>
  <si>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</si>
  <si>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</si>
  <si>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</si>
  <si>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</si>
  <si>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</si>
  <si>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</si>
  <si>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</si>
  <si>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</si>
  <si>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</si>
  <si>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</si>
  <si>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</si>
  <si>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t xml:space="preserve"> B</t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</si>
  <si>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</si>
  <si>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</si>
  <si>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</si>
  <si>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</si>
  <si>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</si>
  <si>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</si>
  <si>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</si>
  <si>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</si>
  <si>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</si>
  <si>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</si>
  <si>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(536)ANGELES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</si>
  <si>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</si>
  <si>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</si>
  <si>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</si>
  <si>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</si>
  <si>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</si>
  <si>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</si>
  <si>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t xml:space="preserve">15-Feb --26-Feb </t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</si>
  <si>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</si>
  <si>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</si>
  <si>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</si>
  <si>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</si>
  <si>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</si>
  <si>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</si>
  <si>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</si>
  <si>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t xml:space="preserve">16-Feb--17-Feb </t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</si>
  <si>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</si>
  <si>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</si>
  <si>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t xml:space="preserve"> BALDEMAR GONZALEZ GARRIDO</t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</si>
  <si>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</si>
  <si>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</si>
  <si>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</si>
  <si>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</si>
  <si>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ALFREDO VERACRUZ</t>
  </si>
  <si>
    <t xml:space="preserve">PRODUCTOS PARA AVES Y ANIMALES SA DE CV </t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</si>
  <si>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</si>
  <si>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</si>
  <si>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</si>
  <si>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</si>
  <si>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</si>
  <si>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</si>
  <si>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</si>
  <si>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</si>
  <si>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</si>
  <si>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</si>
  <si>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</si>
  <si>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</si>
  <si>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</si>
  <si>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</si>
  <si>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</si>
  <si>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</si>
  <si>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</si>
  <si>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</si>
  <si>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</si>
  <si>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</si>
  <si>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 xml:space="preserve">18-Feb --20-Feb </t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</si>
  <si>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</si>
  <si>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</si>
  <si>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</si>
  <si>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</si>
  <si>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</si>
  <si>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</si>
  <si>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</si>
  <si>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</si>
  <si>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</si>
  <si>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</si>
  <si>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</si>
  <si>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</si>
  <si>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</si>
  <si>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</si>
  <si>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</si>
  <si>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</si>
  <si>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</si>
  <si>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</si>
  <si>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</si>
  <si>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</si>
  <si>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</si>
  <si>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</si>
  <si>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</si>
  <si>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</si>
  <si>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</si>
  <si>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</si>
  <si>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</si>
  <si>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</si>
  <si>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</si>
  <si>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</si>
  <si>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</si>
  <si>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</si>
  <si>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</si>
  <si>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</si>
  <si>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</si>
  <si>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</si>
  <si>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</si>
  <si>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</si>
  <si>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</si>
  <si>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</si>
  <si>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</si>
  <si>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</si>
  <si>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</si>
  <si>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</si>
  <si>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</si>
  <si>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</si>
  <si>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</si>
  <si>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</si>
  <si>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</si>
  <si>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</si>
  <si>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</si>
  <si>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</si>
  <si>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</si>
  <si>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</si>
  <si>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</si>
  <si>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</si>
  <si>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</si>
  <si>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(183)LEANDRO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</si>
  <si>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</si>
  <si>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</si>
  <si>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</si>
  <si>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</si>
  <si>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</si>
  <si>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</si>
  <si>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</si>
  <si>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</si>
  <si>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t xml:space="preserve">16-Feb--26-Feb </t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</si>
  <si>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</si>
  <si>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</si>
  <si>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</si>
  <si>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(643)ALEJANDRO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OLARTE</t>
    </r>
  </si>
  <si>
    <t xml:space="preserve">ANTONIO ROLDAN </t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</si>
  <si>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</si>
  <si>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</si>
  <si>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</si>
  <si>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</si>
  <si>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</si>
  <si>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</si>
  <si>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</si>
  <si>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</si>
  <si>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</si>
  <si>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</si>
  <si>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</si>
  <si>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</si>
  <si>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</si>
  <si>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</si>
  <si>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</si>
  <si>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</si>
  <si>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</si>
  <si>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</si>
  <si>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</si>
  <si>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</si>
  <si>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</si>
  <si>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</si>
  <si>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</si>
  <si>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</si>
  <si>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</si>
  <si>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</si>
  <si>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</si>
  <si>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</si>
  <si>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</si>
  <si>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</si>
  <si>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</si>
  <si>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</si>
  <si>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</si>
  <si>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</si>
  <si>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</si>
  <si>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</si>
  <si>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</si>
  <si>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</si>
  <si>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</si>
  <si>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17-Feb --18-Feb </t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</si>
  <si>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</si>
  <si>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</si>
  <si>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</si>
  <si>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</si>
  <si>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t xml:space="preserve">20-Feb --25-Feb </t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</si>
  <si>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</si>
  <si>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</si>
  <si>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</si>
  <si>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</si>
  <si>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</si>
  <si>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</si>
  <si>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</si>
  <si>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</si>
  <si>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</si>
  <si>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</si>
  <si>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</si>
  <si>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</si>
  <si>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</si>
  <si>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</si>
  <si>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</si>
  <si>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</si>
  <si>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</si>
  <si>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</si>
  <si>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</si>
  <si>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</si>
  <si>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</si>
  <si>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</si>
  <si>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</si>
  <si>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</si>
  <si>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</si>
  <si>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</si>
  <si>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</si>
  <si>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</si>
  <si>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</si>
  <si>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</si>
  <si>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</si>
  <si>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</si>
  <si>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</si>
  <si>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18-Feb --21-Feb </t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</si>
  <si>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</si>
  <si>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</si>
  <si>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</si>
  <si>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</si>
  <si>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</si>
  <si>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</si>
  <si>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</si>
  <si>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</si>
  <si>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</si>
  <si>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</si>
  <si>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</si>
  <si>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</si>
  <si>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</si>
  <si>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</si>
  <si>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</si>
  <si>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</si>
  <si>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</si>
  <si>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</si>
  <si>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</si>
  <si>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</si>
  <si>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</si>
  <si>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</si>
  <si>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</si>
  <si>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</si>
  <si>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</si>
  <si>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</si>
  <si>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</si>
  <si>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</si>
  <si>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</si>
  <si>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</si>
  <si>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</si>
  <si>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</si>
  <si>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</si>
  <si>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18-Feb --19-Feb </t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</si>
  <si>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</si>
  <si>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</si>
  <si>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</si>
  <si>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</si>
  <si>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</si>
  <si>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</si>
  <si>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</si>
  <si>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</si>
  <si>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</si>
  <si>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</si>
  <si>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</si>
  <si>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</si>
  <si>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</si>
  <si>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</si>
  <si>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</si>
  <si>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</si>
  <si>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</si>
  <si>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</si>
  <si>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</si>
  <si>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t xml:space="preserve">18-Feb --25-Feb </t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</si>
  <si>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</si>
  <si>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</si>
  <si>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</si>
  <si>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</si>
  <si>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</si>
  <si>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</si>
  <si>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</si>
  <si>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</si>
  <si>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</si>
  <si>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</si>
  <si>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</si>
  <si>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</si>
  <si>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</si>
  <si>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</si>
  <si>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</si>
  <si>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</si>
  <si>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</si>
  <si>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</si>
  <si>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</si>
  <si>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</si>
  <si>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</si>
  <si>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</si>
  <si>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</si>
  <si>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</si>
  <si>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</si>
  <si>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</si>
  <si>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</si>
  <si>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</si>
  <si>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</si>
  <si>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</si>
  <si>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</si>
  <si>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</si>
  <si>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</si>
  <si>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</si>
  <si>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</si>
  <si>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</si>
  <si>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</si>
  <si>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</si>
  <si>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</si>
  <si>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</si>
  <si>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t>DARIO TIRO</t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</si>
  <si>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</si>
  <si>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</si>
  <si>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</si>
  <si>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</si>
  <si>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</si>
  <si>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</si>
  <si>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</si>
  <si>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</si>
  <si>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</si>
  <si>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</si>
  <si>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</si>
  <si>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</si>
  <si>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</si>
  <si>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</si>
  <si>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RAY LOPEZ</t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</si>
  <si>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</si>
  <si>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</si>
  <si>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</si>
  <si>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</si>
  <si>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</si>
  <si>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</si>
  <si>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</si>
  <si>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</si>
  <si>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</si>
  <si>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</si>
  <si>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</si>
  <si>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</si>
  <si>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</si>
  <si>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t>ALEJADRO HERNANDEZ ( VER )</t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</si>
  <si>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</si>
  <si>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</si>
  <si>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</si>
  <si>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</si>
  <si>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</si>
  <si>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</si>
  <si>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(612)CANDIDO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</si>
  <si>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</si>
  <si>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</si>
  <si>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</si>
  <si>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</si>
  <si>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</si>
  <si>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</si>
  <si>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</si>
  <si>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</si>
  <si>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t xml:space="preserve">B </t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</si>
  <si>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</si>
  <si>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18/02/2016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</si>
  <si>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</si>
  <si>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</si>
  <si>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</si>
  <si>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</si>
  <si>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</si>
  <si>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</si>
  <si>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</si>
  <si>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(646)ALEJANDRO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</si>
  <si>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</si>
  <si>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</si>
  <si>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</si>
  <si>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</si>
  <si>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</si>
  <si>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</si>
  <si>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</si>
  <si>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</si>
  <si>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</si>
  <si>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</si>
  <si>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</si>
  <si>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</si>
  <si>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</si>
  <si>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</si>
  <si>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</si>
  <si>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t xml:space="preserve">23-Feb --25-Feb </t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</si>
  <si>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</si>
  <si>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</si>
  <si>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</si>
  <si>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</si>
  <si>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</si>
  <si>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</si>
  <si>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</si>
  <si>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</si>
  <si>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</si>
  <si>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</si>
  <si>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</si>
  <si>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</si>
  <si>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</si>
  <si>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</si>
  <si>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</si>
  <si>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</si>
  <si>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</si>
  <si>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</si>
  <si>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</si>
  <si>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</si>
  <si>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</si>
  <si>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</si>
  <si>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</si>
  <si>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</si>
  <si>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</si>
  <si>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</si>
  <si>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</si>
  <si>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</si>
  <si>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</si>
  <si>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</si>
  <si>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</si>
  <si>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</si>
  <si>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</si>
  <si>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</si>
  <si>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</si>
  <si>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</si>
  <si>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</si>
  <si>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</si>
  <si>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</si>
  <si>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</si>
  <si>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</si>
  <si>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</si>
  <si>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21-Feb--23-Feb </t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</si>
  <si>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</si>
  <si>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</si>
  <si>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</si>
  <si>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</si>
  <si>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</si>
  <si>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</si>
  <si>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</si>
  <si>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</si>
  <si>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</si>
  <si>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</si>
  <si>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</si>
  <si>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</si>
  <si>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</si>
  <si>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</si>
  <si>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</si>
  <si>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</si>
  <si>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</si>
  <si>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</si>
  <si>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</si>
  <si>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</si>
  <si>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</si>
  <si>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</si>
  <si>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</si>
  <si>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</si>
  <si>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</si>
  <si>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</si>
  <si>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(41)ALBERTO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</si>
  <si>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</si>
  <si>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</si>
  <si>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</si>
  <si>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</si>
  <si>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</si>
  <si>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</si>
  <si>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</si>
  <si>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</si>
  <si>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</si>
  <si>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</si>
  <si>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</si>
  <si>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</si>
  <si>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</si>
  <si>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</si>
  <si>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</si>
  <si>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</si>
  <si>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</si>
  <si>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</si>
  <si>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</si>
  <si>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</si>
  <si>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</si>
  <si>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</si>
  <si>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</si>
  <si>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</si>
  <si>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</si>
  <si>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</si>
  <si>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</si>
  <si>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</si>
  <si>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t>CARNES DIAZ</t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</si>
  <si>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</si>
  <si>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</si>
  <si>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</si>
  <si>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</si>
  <si>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</si>
  <si>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</si>
  <si>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</si>
  <si>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</si>
  <si>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</si>
  <si>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</si>
  <si>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t>ANGEL CRUZ</t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</si>
  <si>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</si>
  <si>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</si>
  <si>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</si>
  <si>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</si>
  <si>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</si>
  <si>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</si>
  <si>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</si>
  <si>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</si>
  <si>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</si>
  <si>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</si>
  <si>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t>OMAR REYES</t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</si>
  <si>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</si>
  <si>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</si>
  <si>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</si>
  <si>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20-Feb --21-Feb </t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</si>
  <si>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</si>
  <si>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</si>
  <si>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</si>
  <si>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</si>
  <si>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t xml:space="preserve">20-Feb --22-Feb </t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</si>
  <si>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</si>
  <si>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</si>
  <si>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</si>
  <si>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</si>
  <si>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</si>
  <si>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</si>
  <si>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</si>
  <si>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</si>
  <si>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</si>
  <si>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</si>
  <si>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</si>
  <si>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</si>
  <si>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</si>
  <si>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</si>
  <si>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</si>
  <si>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</si>
  <si>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</si>
  <si>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</si>
  <si>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</si>
  <si>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</si>
  <si>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</si>
  <si>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</si>
  <si>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</si>
  <si>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</si>
  <si>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</si>
  <si>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</si>
  <si>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</si>
  <si>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</si>
  <si>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</si>
  <si>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</si>
  <si>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</si>
  <si>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</si>
  <si>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</si>
  <si>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</si>
  <si>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</si>
  <si>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</si>
  <si>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</si>
  <si>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</si>
  <si>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</si>
  <si>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</si>
  <si>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(482)FERNANDO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</si>
  <si>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</si>
  <si>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</si>
  <si>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</si>
  <si>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</si>
  <si>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</si>
  <si>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</si>
  <si>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</si>
  <si>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</si>
  <si>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</si>
  <si>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</si>
  <si>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</si>
  <si>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t>22-Feb --24-Feb</t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</si>
  <si>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</si>
  <si>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</si>
  <si>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</si>
  <si>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</si>
  <si>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</si>
  <si>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</si>
  <si>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20/02/2016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</si>
  <si>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</si>
  <si>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t xml:space="preserve">22-Feb --23-Feb </t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</si>
  <si>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</si>
  <si>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</si>
  <si>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</si>
  <si>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</si>
  <si>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</si>
  <si>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</si>
  <si>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</si>
  <si>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</si>
  <si>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</si>
  <si>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</si>
  <si>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</si>
  <si>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</si>
  <si>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</si>
  <si>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(237)LEONARDO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ALVARADO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</si>
  <si>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</si>
  <si>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</si>
  <si>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</si>
  <si>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</si>
  <si>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</si>
  <si>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</si>
  <si>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</si>
  <si>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</si>
  <si>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</si>
  <si>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</si>
  <si>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</si>
  <si>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</si>
  <si>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</si>
  <si>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</si>
  <si>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</si>
  <si>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</si>
  <si>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</si>
  <si>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</si>
  <si>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</si>
  <si>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</si>
  <si>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</si>
  <si>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</si>
  <si>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</si>
  <si>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</si>
  <si>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</si>
  <si>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</si>
  <si>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</si>
  <si>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</si>
  <si>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</si>
  <si>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</si>
  <si>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</si>
  <si>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</si>
  <si>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t>LUIS CORDERO</t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</si>
  <si>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</si>
  <si>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</si>
  <si>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</si>
  <si>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</si>
  <si>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</si>
  <si>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</si>
  <si>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22-Feb --23-Feb --25-Feb </t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</si>
  <si>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</si>
  <si>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</si>
  <si>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</si>
  <si>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21/02/2016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</si>
  <si>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</si>
  <si>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</si>
  <si>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</si>
  <si>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</si>
  <si>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</si>
  <si>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</si>
  <si>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</si>
  <si>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</si>
  <si>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</si>
  <si>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</si>
  <si>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</si>
  <si>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</si>
  <si>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</si>
  <si>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</si>
  <si>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</si>
  <si>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</si>
  <si>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</si>
  <si>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</si>
  <si>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</si>
  <si>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</si>
  <si>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</si>
  <si>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</si>
  <si>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</si>
  <si>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</si>
  <si>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</si>
  <si>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</si>
  <si>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</si>
  <si>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</si>
  <si>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</si>
  <si>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</si>
  <si>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</si>
  <si>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</si>
  <si>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</si>
  <si>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</si>
  <si>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</si>
  <si>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</si>
  <si>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</si>
  <si>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</si>
  <si>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</si>
  <si>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</si>
  <si>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</si>
  <si>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 xml:space="preserve">(599)LA UNION 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</si>
  <si>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</si>
  <si>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</si>
  <si>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t>23-Feb --25-Feb</t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</si>
  <si>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</si>
  <si>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</si>
  <si>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</si>
  <si>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</si>
  <si>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</si>
  <si>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</si>
  <si>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RODRIGUEZ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</si>
  <si>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</si>
  <si>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</si>
  <si>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</si>
  <si>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</si>
  <si>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</si>
  <si>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</si>
  <si>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</si>
  <si>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</si>
  <si>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</si>
  <si>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</si>
  <si>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</si>
  <si>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</si>
  <si>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</si>
  <si>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</si>
  <si>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</si>
  <si>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</si>
  <si>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</si>
  <si>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t xml:space="preserve">22-Feb --26-Feb </t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</si>
  <si>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</si>
  <si>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</si>
  <si>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</si>
  <si>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</si>
  <si>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</si>
  <si>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</si>
  <si>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</si>
  <si>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</si>
  <si>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</si>
  <si>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</si>
  <si>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</si>
  <si>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</si>
  <si>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</si>
  <si>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</si>
  <si>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</si>
  <si>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</si>
  <si>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</si>
  <si>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</si>
  <si>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</si>
  <si>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</si>
  <si>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</si>
  <si>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</si>
  <si>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t xml:space="preserve">22-Feb --27-Feb </t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</si>
  <si>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</si>
  <si>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</si>
  <si>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</si>
  <si>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</si>
  <si>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t>JAIME GASPARIANO</t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</si>
  <si>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</si>
  <si>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</si>
  <si>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</si>
  <si>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</si>
  <si>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</si>
  <si>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</si>
  <si>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</si>
  <si>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</si>
  <si>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</si>
  <si>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</si>
  <si>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</si>
  <si>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</si>
  <si>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</si>
  <si>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</si>
  <si>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t xml:space="preserve">24-Feb --27-Feb </t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</si>
  <si>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</si>
  <si>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</si>
  <si>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</si>
  <si>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</si>
  <si>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</si>
  <si>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</si>
  <si>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</si>
  <si>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</si>
  <si>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</si>
  <si>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</si>
  <si>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</si>
  <si>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</si>
  <si>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</si>
  <si>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</si>
  <si>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</si>
  <si>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</si>
  <si>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</si>
  <si>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</si>
  <si>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</si>
  <si>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</si>
  <si>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</si>
  <si>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</si>
  <si>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</si>
  <si>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</si>
  <si>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</si>
  <si>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</si>
  <si>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</si>
  <si>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</si>
  <si>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</si>
  <si>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</si>
  <si>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</si>
  <si>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</si>
  <si>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</si>
  <si>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</si>
  <si>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</si>
  <si>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</si>
  <si>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</si>
  <si>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</si>
  <si>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</si>
  <si>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</si>
  <si>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</si>
  <si>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</si>
  <si>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</si>
  <si>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</si>
  <si>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</si>
  <si>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</si>
  <si>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</si>
  <si>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</si>
  <si>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</si>
  <si>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</si>
  <si>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</si>
  <si>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</si>
  <si>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</si>
  <si>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</si>
  <si>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</si>
  <si>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</si>
  <si>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</si>
  <si>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</si>
  <si>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</si>
  <si>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</si>
  <si>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</si>
  <si>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</si>
  <si>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</si>
  <si>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</si>
  <si>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</si>
  <si>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</si>
  <si>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</si>
  <si>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</si>
  <si>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</si>
  <si>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</si>
  <si>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</si>
  <si>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</si>
  <si>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</si>
  <si>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</si>
  <si>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</si>
  <si>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</si>
  <si>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</si>
  <si>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</si>
  <si>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</si>
  <si>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</si>
  <si>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</si>
  <si>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</si>
  <si>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</si>
  <si>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</si>
  <si>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</si>
  <si>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</si>
  <si>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</si>
  <si>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</si>
  <si>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</si>
  <si>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(194)AGUSTIN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</si>
  <si>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</si>
  <si>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</si>
  <si>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</si>
  <si>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</si>
  <si>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</si>
  <si>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(631)ISABEL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BRIONES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</si>
  <si>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</si>
  <si>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</si>
  <si>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</si>
  <si>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</si>
  <si>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</si>
  <si>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</si>
  <si>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</si>
  <si>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</si>
  <si>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</si>
  <si>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</si>
  <si>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</si>
  <si>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</si>
  <si>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</si>
  <si>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</si>
  <si>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</si>
  <si>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</si>
  <si>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</si>
  <si>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</si>
  <si>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t>RUBEN CHISING</t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</si>
  <si>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</si>
  <si>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</si>
  <si>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</si>
  <si>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</si>
  <si>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</si>
  <si>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</si>
  <si>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</si>
  <si>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</si>
  <si>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</si>
  <si>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</si>
  <si>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</si>
  <si>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</si>
  <si>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</si>
  <si>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</si>
  <si>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</si>
  <si>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</si>
  <si>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</si>
  <si>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</si>
  <si>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24-Feb --25-Feb </t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</si>
  <si>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</si>
  <si>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</si>
  <si>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</si>
  <si>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</si>
  <si>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</si>
  <si>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</si>
  <si>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</si>
  <si>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</si>
  <si>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t>24/02/2016 (104)ROGELIO HERRERIAS</t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</si>
  <si>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</si>
  <si>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</si>
  <si>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</si>
  <si>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</si>
  <si>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</si>
  <si>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</si>
  <si>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</si>
  <si>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</si>
  <si>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</si>
  <si>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</si>
  <si>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</si>
  <si>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</si>
  <si>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</si>
  <si>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</si>
  <si>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</si>
  <si>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</si>
  <si>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</si>
  <si>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</si>
  <si>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</si>
  <si>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</si>
  <si>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</si>
  <si>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</si>
  <si>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</si>
  <si>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</si>
  <si>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</si>
  <si>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</si>
  <si>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</si>
  <si>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</si>
  <si>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</si>
  <si>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</si>
  <si>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</si>
  <si>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</si>
  <si>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</si>
  <si>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</si>
  <si>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</si>
  <si>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</si>
  <si>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</si>
  <si>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</si>
  <si>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</si>
  <si>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</si>
  <si>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</si>
  <si>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</si>
  <si>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</si>
  <si>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</si>
  <si>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</si>
  <si>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</si>
  <si>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</si>
  <si>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</si>
  <si>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</si>
  <si>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</si>
  <si>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</si>
  <si>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</si>
  <si>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</si>
  <si>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</si>
  <si>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</si>
  <si>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</si>
  <si>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</si>
  <si>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</si>
  <si>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</si>
  <si>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24/02/2016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</si>
  <si>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</si>
  <si>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</si>
  <si>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</si>
  <si>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</si>
  <si>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</si>
  <si>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</si>
  <si>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</si>
  <si>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</si>
  <si>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</si>
  <si>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</si>
  <si>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</si>
  <si>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</si>
  <si>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</si>
  <si>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</si>
  <si>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</si>
  <si>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</si>
  <si>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</si>
  <si>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</si>
  <si>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</si>
  <si>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</si>
  <si>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</si>
  <si>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</si>
  <si>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</si>
  <si>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</si>
  <si>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</si>
  <si>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</si>
  <si>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</si>
  <si>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</si>
  <si>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</si>
  <si>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</si>
  <si>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</si>
  <si>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</si>
  <si>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</si>
  <si>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</si>
  <si>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</si>
  <si>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</si>
  <si>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</si>
  <si>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</si>
  <si>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</si>
  <si>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</si>
  <si>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</si>
  <si>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</si>
  <si>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</si>
  <si>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</si>
  <si>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</si>
  <si>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</si>
  <si>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</si>
  <si>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</si>
  <si>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</si>
  <si>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</si>
  <si>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</si>
  <si>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</si>
  <si>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</si>
  <si>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</si>
  <si>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</si>
  <si>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</si>
  <si>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</si>
  <si>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</si>
  <si>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</si>
  <si>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</si>
  <si>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</si>
  <si>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</si>
  <si>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t>PABLO</t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</si>
  <si>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</si>
  <si>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</si>
  <si>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</si>
  <si>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</si>
  <si>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</si>
  <si>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</si>
  <si>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</si>
  <si>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t>COCHINITO</t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</si>
  <si>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</si>
  <si>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</si>
  <si>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</si>
  <si>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</si>
  <si>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</si>
  <si>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</si>
  <si>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</si>
  <si>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</si>
  <si>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</si>
  <si>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</si>
  <si>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</si>
  <si>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</si>
  <si>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</si>
  <si>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</si>
  <si>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</si>
  <si>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</si>
  <si>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</si>
  <si>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25-Feb --26-Feb</t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</si>
  <si>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</si>
  <si>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</si>
  <si>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</si>
  <si>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</si>
  <si>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</si>
  <si>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</si>
  <si>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</si>
  <si>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</si>
  <si>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</si>
  <si>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</si>
  <si>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</si>
  <si>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</si>
  <si>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</si>
  <si>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</si>
  <si>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</si>
  <si>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t xml:space="preserve">26-Feb --29-Feb </t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</si>
  <si>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</si>
  <si>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25/02/2016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</si>
  <si>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</si>
  <si>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</si>
  <si>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</si>
  <si>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</si>
  <si>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</si>
  <si>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</si>
  <si>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</si>
  <si>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</si>
  <si>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</si>
  <si>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</si>
  <si>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</si>
  <si>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</si>
  <si>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</si>
  <si>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</si>
  <si>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</si>
  <si>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</si>
  <si>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</si>
  <si>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</si>
  <si>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</si>
  <si>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</si>
  <si>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</si>
  <si>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</si>
  <si>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</si>
  <si>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</si>
  <si>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</si>
  <si>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</si>
  <si>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</si>
  <si>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</si>
  <si>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</si>
  <si>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</si>
  <si>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</si>
  <si>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</si>
  <si>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</si>
  <si>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</si>
  <si>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</si>
  <si>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</si>
  <si>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</si>
  <si>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</si>
  <si>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</si>
  <si>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</si>
  <si>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</si>
  <si>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</si>
  <si>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</si>
  <si>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</si>
  <si>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</si>
  <si>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</si>
  <si>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</si>
  <si>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</si>
  <si>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</si>
  <si>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</si>
  <si>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</si>
  <si>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</si>
  <si>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</si>
  <si>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</si>
  <si>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</si>
  <si>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</si>
  <si>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</si>
  <si>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</si>
  <si>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</si>
  <si>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</si>
  <si>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</si>
  <si>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</si>
  <si>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</si>
  <si>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</si>
  <si>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</si>
  <si>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</si>
  <si>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</si>
  <si>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</si>
  <si>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</si>
  <si>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</si>
  <si>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</si>
  <si>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</si>
  <si>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</si>
  <si>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</si>
  <si>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</si>
  <si>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</si>
  <si>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</si>
  <si>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</si>
  <si>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</si>
  <si>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</si>
  <si>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</si>
  <si>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</si>
  <si>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</si>
  <si>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</si>
  <si>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</si>
  <si>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</si>
  <si>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</si>
  <si>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</si>
  <si>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</si>
  <si>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</si>
  <si>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</si>
  <si>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</si>
  <si>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</si>
  <si>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</si>
  <si>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</si>
  <si>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</si>
  <si>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</si>
  <si>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</si>
  <si>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</si>
  <si>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</si>
  <si>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</si>
  <si>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</si>
  <si>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</si>
  <si>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</si>
  <si>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</si>
  <si>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</si>
  <si>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</si>
  <si>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</si>
  <si>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</si>
  <si>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</si>
  <si>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t>SR. CORONA</t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</si>
  <si>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</si>
  <si>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</si>
  <si>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</si>
  <si>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27-Feb  --29-Feb </t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</si>
  <si>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</si>
  <si>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</si>
  <si>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</si>
  <si>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</si>
  <si>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</si>
  <si>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</si>
  <si>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</si>
  <si>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</si>
  <si>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</si>
  <si>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</si>
  <si>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</si>
  <si>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</si>
  <si>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</si>
  <si>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</si>
  <si>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</si>
  <si>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</si>
  <si>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</si>
  <si>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</si>
  <si>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</si>
  <si>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</si>
  <si>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</si>
  <si>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</si>
  <si>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</si>
  <si>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</si>
  <si>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</si>
  <si>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</si>
  <si>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</si>
  <si>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</si>
  <si>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</si>
  <si>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</si>
  <si>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</si>
  <si>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</si>
  <si>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</si>
  <si>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</si>
  <si>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</si>
  <si>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</si>
  <si>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</si>
  <si>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</si>
  <si>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</si>
  <si>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</si>
  <si>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</si>
  <si>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</si>
  <si>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</si>
  <si>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</si>
  <si>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</si>
  <si>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</si>
  <si>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</si>
  <si>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</si>
  <si>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</si>
  <si>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</si>
  <si>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</si>
  <si>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</si>
  <si>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</si>
  <si>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</si>
  <si>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</si>
  <si>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</si>
  <si>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</si>
  <si>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</si>
  <si>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</si>
  <si>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</si>
  <si>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</si>
  <si>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</si>
  <si>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</si>
  <si>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</si>
  <si>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</si>
  <si>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</si>
  <si>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</si>
  <si>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</si>
  <si>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</si>
  <si>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</si>
  <si>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</si>
  <si>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</si>
  <si>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</si>
  <si>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</si>
  <si>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</si>
  <si>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</si>
  <si>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</si>
  <si>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</si>
  <si>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</si>
  <si>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</si>
  <si>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</si>
  <si>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</si>
  <si>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</si>
  <si>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</si>
  <si>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</si>
  <si>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</si>
  <si>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</si>
  <si>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</si>
  <si>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</si>
  <si>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</si>
  <si>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</si>
  <si>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</si>
  <si>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</si>
  <si>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t xml:space="preserve"> </t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</si>
  <si>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(492)RICARDO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SAUCEDO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</si>
  <si>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</si>
  <si>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</si>
  <si>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27/02/2016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</si>
  <si>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</si>
  <si>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</si>
  <si>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</si>
  <si>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</si>
  <si>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</si>
  <si>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</si>
  <si>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</si>
  <si>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</si>
  <si>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</si>
  <si>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</si>
  <si>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</si>
  <si>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</si>
  <si>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</si>
  <si>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t>RAUL LEDO RAMIREZ</t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</si>
  <si>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</si>
  <si>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</si>
  <si>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</si>
  <si>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</si>
  <si>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</si>
  <si>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</si>
  <si>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</si>
  <si>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</si>
  <si>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</si>
  <si>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</si>
  <si>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</si>
  <si>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</si>
  <si>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</si>
  <si>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</si>
  <si>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</si>
  <si>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</si>
  <si>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</si>
  <si>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</si>
  <si>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</si>
  <si>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</si>
  <si>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</si>
  <si>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</si>
  <si>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</si>
  <si>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</si>
  <si>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</si>
  <si>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</si>
  <si>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</si>
  <si>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</si>
  <si>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</si>
  <si>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</si>
  <si>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</si>
  <si>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</si>
  <si>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</si>
  <si>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</si>
  <si>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</si>
  <si>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</si>
  <si>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</si>
  <si>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</si>
  <si>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</si>
  <si>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</si>
  <si>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</si>
  <si>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</si>
  <si>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</si>
  <si>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</si>
  <si>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</si>
  <si>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</si>
  <si>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28/02/2016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</si>
  <si>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</si>
  <si>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</si>
  <si>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</si>
  <si>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</si>
  <si>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</si>
  <si>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</si>
  <si>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</si>
  <si>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</si>
  <si>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</si>
  <si>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</si>
  <si>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</si>
  <si>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</si>
  <si>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</si>
  <si>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</si>
  <si>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</si>
  <si>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</si>
  <si>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</si>
  <si>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</si>
  <si>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</si>
  <si>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</si>
  <si>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</si>
  <si>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</si>
  <si>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</si>
  <si>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</si>
  <si>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</si>
  <si>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</si>
  <si>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</si>
  <si>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</si>
  <si>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</si>
  <si>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</si>
  <si>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</si>
  <si>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</si>
  <si>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</si>
  <si>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</si>
  <si>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</si>
  <si>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</si>
  <si>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</si>
  <si>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</si>
  <si>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</si>
  <si>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</si>
  <si>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</si>
  <si>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</si>
  <si>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</si>
  <si>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</si>
  <si>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</si>
  <si>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</si>
  <si>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</si>
  <si>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</si>
  <si>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</si>
  <si>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</si>
  <si>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</si>
  <si>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</si>
  <si>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</si>
  <si>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</si>
  <si>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</si>
  <si>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</si>
  <si>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</si>
  <si>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</si>
  <si>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</si>
  <si>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</si>
  <si>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</si>
  <si>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</si>
  <si>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</si>
  <si>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</si>
  <si>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</si>
  <si>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</si>
  <si>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</si>
  <si>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</si>
  <si>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</si>
  <si>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</si>
  <si>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</si>
  <si>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</si>
  <si>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</si>
  <si>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</si>
  <si>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</si>
  <si>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</si>
  <si>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</si>
  <si>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</si>
  <si>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</si>
  <si>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</si>
  <si>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</si>
  <si>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</si>
  <si>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</si>
  <si>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</si>
  <si>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</si>
  <si>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</si>
  <si>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</si>
  <si>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</si>
  <si>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</si>
  <si>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</si>
  <si>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</si>
  <si>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</si>
  <si>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</si>
  <si>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</si>
  <si>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t xml:space="preserve">Sin original ni azul </t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</si>
  <si>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</si>
  <si>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</si>
  <si>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</si>
  <si>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</si>
  <si>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</si>
  <si>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</si>
  <si>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</si>
  <si>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</si>
  <si>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</si>
  <si>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</si>
  <si>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</si>
  <si>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t>CIC LA CENTRAL</t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</si>
  <si>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</si>
  <si>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</si>
  <si>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</si>
  <si>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</si>
  <si>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</si>
  <si>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</si>
  <si>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</si>
  <si>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t xml:space="preserve">Sin original  </t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</si>
  <si>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</si>
  <si>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</si>
  <si>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29/02/2016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</si>
  <si>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t>28-Feb --01-Mar</t>
  </si>
  <si>
    <t xml:space="preserve">29-Feb --01-Mar </t>
  </si>
  <si>
    <t xml:space="preserve">27-Feb --01-Mar </t>
  </si>
  <si>
    <t>BRAZILIAN BUFFETT</t>
  </si>
  <si>
    <t xml:space="preserve">18-Feb --02-Mar </t>
  </si>
  <si>
    <t xml:space="preserve">08-Feb --15-Feb--03-Mar </t>
  </si>
  <si>
    <t xml:space="preserve">25-Feb --03-Mar </t>
  </si>
  <si>
    <t xml:space="preserve">24-Feb --03-Feb  </t>
  </si>
  <si>
    <t xml:space="preserve">01-Mar --03-Mar </t>
  </si>
  <si>
    <t xml:space="preserve">01-Mar --04-Mar </t>
  </si>
  <si>
    <t xml:space="preserve">02-Mar --04-Mar </t>
  </si>
  <si>
    <t xml:space="preserve">24-Feb --05-Mar </t>
  </si>
  <si>
    <t xml:space="preserve">25-Feb --05-Mar </t>
  </si>
  <si>
    <t xml:space="preserve">23-Feb --08-Mar </t>
  </si>
  <si>
    <t xml:space="preserve">24-Feb --09-Mar </t>
  </si>
  <si>
    <t xml:space="preserve">03-Mar --10-Mar </t>
  </si>
  <si>
    <t xml:space="preserve">12-Ene--15-Ene-27-Ene -30-Ene --16-Mar </t>
  </si>
  <si>
    <t>31-Ene ---01-Feb -16-Mar</t>
  </si>
  <si>
    <t xml:space="preserve">03-Mar --16-Mar </t>
  </si>
  <si>
    <t>REMISIONES DE     MARZO           2 0 1 6</t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</si>
  <si>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</si>
  <si>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</si>
  <si>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</si>
  <si>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</si>
  <si>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</si>
  <si>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</si>
  <si>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</si>
  <si>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</si>
  <si>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</si>
  <si>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</si>
  <si>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</si>
  <si>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</si>
  <si>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</si>
  <si>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</si>
  <si>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</si>
  <si>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</si>
  <si>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</si>
  <si>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</si>
  <si>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</si>
  <si>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</si>
  <si>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</si>
  <si>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</si>
  <si>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</si>
  <si>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</si>
  <si>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</si>
  <si>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</si>
  <si>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</si>
  <si>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</si>
  <si>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</si>
  <si>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</si>
  <si>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</si>
  <si>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</si>
  <si>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</si>
  <si>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</si>
  <si>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</si>
  <si>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</si>
  <si>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</si>
  <si>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</si>
  <si>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</si>
  <si>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</si>
  <si>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</si>
  <si>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</si>
  <si>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</si>
  <si>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</si>
  <si>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</si>
  <si>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</si>
  <si>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</si>
  <si>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</si>
  <si>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</si>
  <si>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</si>
  <si>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</si>
  <si>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</si>
  <si>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</si>
  <si>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</si>
  <si>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</si>
  <si>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</si>
  <si>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</si>
  <si>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</si>
  <si>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</si>
  <si>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</si>
  <si>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</si>
  <si>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</si>
  <si>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</si>
  <si>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</si>
  <si>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</si>
  <si>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</si>
  <si>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</si>
  <si>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(291)LUIS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</si>
  <si>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</si>
  <si>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</si>
  <si>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</si>
  <si>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</si>
  <si>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</si>
  <si>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</si>
  <si>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</si>
  <si>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t xml:space="preserve">04-Mar --08-Mar --10-Mar </t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</si>
  <si>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</si>
  <si>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</si>
  <si>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</si>
  <si>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</si>
  <si>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</si>
  <si>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t xml:space="preserve">03-Mar--18-Mar </t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</si>
  <si>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</si>
  <si>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</si>
  <si>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</si>
  <si>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</si>
  <si>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</si>
  <si>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</si>
  <si>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</si>
  <si>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t xml:space="preserve">05-Mar--19-Mar </t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</si>
  <si>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</si>
  <si>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</si>
  <si>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</si>
  <si>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</si>
  <si>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</si>
  <si>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</si>
  <si>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</si>
  <si>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t xml:space="preserve">03-Mar --04-Mar </t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</si>
  <si>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</si>
  <si>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</si>
  <si>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</si>
  <si>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</si>
  <si>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</si>
  <si>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</si>
  <si>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</si>
  <si>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</si>
  <si>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</si>
  <si>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</si>
  <si>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</si>
  <si>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</si>
  <si>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</si>
  <si>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</si>
  <si>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</si>
  <si>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</si>
  <si>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</si>
  <si>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</si>
  <si>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</si>
  <si>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</si>
  <si>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</si>
  <si>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</si>
  <si>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</si>
  <si>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</si>
  <si>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</si>
  <si>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</si>
  <si>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</si>
  <si>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</si>
  <si>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</si>
  <si>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</si>
  <si>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</si>
  <si>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</si>
  <si>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</si>
  <si>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</si>
  <si>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</si>
  <si>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</si>
  <si>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</si>
  <si>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</si>
  <si>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</si>
  <si>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</si>
  <si>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</si>
  <si>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</si>
  <si>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</si>
  <si>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</si>
  <si>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</si>
  <si>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</si>
  <si>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</si>
  <si>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</si>
  <si>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</si>
  <si>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</si>
  <si>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</si>
  <si>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</si>
  <si>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</si>
  <si>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t xml:space="preserve">03-Mar --17-Mar </t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</si>
  <si>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</si>
  <si>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</si>
  <si>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</si>
  <si>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</si>
  <si>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</si>
  <si>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</si>
  <si>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</si>
  <si>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</si>
  <si>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</si>
  <si>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</si>
  <si>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</si>
  <si>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</si>
  <si>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</si>
  <si>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</si>
  <si>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</si>
  <si>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</si>
  <si>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</si>
  <si>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</si>
  <si>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</si>
  <si>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</si>
  <si>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</si>
  <si>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</si>
  <si>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</si>
  <si>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04-Mar--05-Mar </t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</si>
  <si>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</si>
  <si>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</si>
  <si>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</si>
  <si>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</si>
  <si>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</si>
  <si>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</si>
  <si>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</si>
  <si>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</si>
  <si>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</si>
  <si>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</si>
  <si>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</si>
  <si>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</si>
  <si>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</si>
  <si>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</si>
  <si>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</si>
  <si>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</si>
  <si>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</si>
  <si>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</si>
  <si>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</si>
  <si>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</si>
  <si>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</si>
  <si>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</si>
  <si>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</si>
  <si>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t xml:space="preserve">04-Mar--05-Mar --06-Mar </t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</si>
  <si>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</si>
  <si>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</si>
  <si>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</si>
  <si>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</si>
  <si>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</si>
  <si>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</si>
  <si>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</si>
  <si>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</si>
  <si>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</si>
  <si>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t xml:space="preserve">03-mar --13-Mar -16-Mar </t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</si>
  <si>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</si>
  <si>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</si>
  <si>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</si>
  <si>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</si>
  <si>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</si>
  <si>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</si>
  <si>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</si>
  <si>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t>ANGEL FLORES</t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</si>
  <si>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</si>
  <si>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</si>
  <si>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</si>
  <si>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</si>
  <si>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</si>
  <si>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</si>
  <si>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</si>
  <si>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</si>
  <si>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</si>
  <si>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</si>
  <si>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</si>
  <si>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</si>
  <si>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</si>
  <si>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</si>
  <si>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</si>
  <si>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</si>
  <si>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</si>
  <si>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</si>
  <si>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05-Mar --07-Mar </t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</si>
  <si>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</si>
  <si>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</si>
  <si>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</si>
  <si>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</si>
  <si>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</si>
  <si>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</si>
  <si>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</si>
  <si>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</si>
  <si>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</si>
  <si>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</si>
  <si>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</si>
  <si>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</si>
  <si>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</si>
  <si>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</si>
  <si>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</si>
  <si>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</si>
  <si>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</si>
  <si>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</si>
  <si>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</si>
  <si>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</si>
  <si>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</si>
  <si>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</si>
  <si>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</si>
  <si>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</si>
  <si>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</si>
  <si>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</si>
  <si>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</si>
  <si>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</si>
  <si>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</si>
  <si>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</si>
  <si>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</si>
  <si>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</si>
  <si>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</si>
  <si>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</si>
  <si>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</si>
  <si>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</si>
  <si>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</si>
  <si>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</si>
  <si>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</si>
  <si>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</si>
  <si>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</si>
  <si>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</si>
  <si>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</si>
  <si>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</si>
  <si>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</si>
  <si>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</si>
  <si>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</si>
  <si>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t xml:space="preserve">09-Mar --16-Mar </t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</si>
  <si>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</si>
  <si>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</si>
  <si>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</si>
  <si>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</si>
  <si>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</si>
  <si>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</si>
  <si>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</si>
  <si>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</si>
  <si>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</si>
  <si>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</si>
  <si>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</si>
  <si>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</si>
  <si>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 xml:space="preserve">04/03/2016 </t>
    </r>
    <r>
      <rPr>
        <b/>
        <sz val="9"/>
        <color rgb="FF00007F"/>
        <rFont val="Tahoma"/>
        <family val="2"/>
      </rPr>
      <t>(118)LUIS GUILLERMO ZALASAR ANDRADE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</si>
  <si>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</si>
  <si>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</si>
  <si>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</si>
  <si>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(420)MARIANO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</si>
  <si>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</si>
  <si>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</si>
  <si>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</si>
  <si>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</si>
  <si>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</si>
  <si>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</si>
  <si>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</si>
  <si>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</si>
  <si>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</si>
  <si>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</si>
  <si>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</si>
  <si>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</si>
  <si>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</si>
  <si>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</si>
  <si>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</si>
  <si>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</si>
  <si>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</si>
  <si>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</si>
  <si>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</si>
  <si>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</si>
  <si>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</si>
  <si>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</si>
  <si>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</si>
  <si>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</si>
  <si>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</si>
  <si>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</si>
  <si>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t xml:space="preserve">04-Mar --05-Mar </t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</si>
  <si>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</si>
  <si>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</si>
  <si>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</si>
  <si>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</si>
  <si>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</si>
  <si>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</si>
  <si>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</si>
  <si>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</si>
  <si>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</si>
  <si>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</si>
  <si>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</si>
  <si>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</si>
  <si>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</si>
  <si>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</si>
  <si>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</si>
  <si>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</si>
  <si>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</si>
  <si>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</si>
  <si>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</si>
  <si>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</si>
  <si>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</si>
  <si>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</si>
  <si>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</si>
  <si>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</si>
  <si>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</si>
  <si>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</si>
  <si>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</si>
  <si>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(645)FERNANDEZ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REFORMA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</si>
  <si>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</si>
  <si>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</si>
  <si>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</si>
  <si>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</si>
  <si>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</si>
  <si>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</si>
  <si>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</si>
  <si>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</si>
  <si>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</si>
  <si>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</si>
  <si>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</si>
  <si>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</si>
  <si>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</si>
  <si>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07-Mar --08-Mar </t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</si>
  <si>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</si>
  <si>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</si>
  <si>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</si>
  <si>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</si>
  <si>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</si>
  <si>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</si>
  <si>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</si>
  <si>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</si>
  <si>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</si>
  <si>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</si>
  <si>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</si>
  <si>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</si>
  <si>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</si>
  <si>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</si>
  <si>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</si>
  <si>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</si>
  <si>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</si>
  <si>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</si>
  <si>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</si>
  <si>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</si>
  <si>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</si>
  <si>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</si>
  <si>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(246)MARINE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ZACATELCO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</si>
  <si>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</si>
  <si>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</si>
  <si>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</si>
  <si>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</si>
  <si>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</si>
  <si>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</si>
  <si>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</si>
  <si>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</si>
  <si>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</si>
  <si>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</si>
  <si>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</si>
  <si>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</si>
  <si>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</si>
  <si>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</si>
  <si>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</si>
  <si>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</si>
  <si>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</si>
  <si>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</si>
  <si>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</si>
  <si>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</si>
  <si>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</si>
  <si>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</si>
  <si>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</si>
  <si>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</si>
  <si>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</si>
  <si>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</si>
  <si>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</si>
  <si>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</si>
  <si>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</si>
  <si>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t xml:space="preserve">08-Mar--10-Mar </t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</si>
  <si>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</si>
  <si>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</si>
  <si>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</si>
  <si>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</si>
  <si>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</si>
  <si>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</si>
  <si>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</si>
  <si>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</si>
  <si>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</si>
  <si>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</si>
  <si>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</si>
  <si>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</si>
  <si>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</si>
  <si>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</si>
  <si>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</si>
  <si>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</si>
  <si>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</si>
  <si>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</si>
  <si>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</si>
  <si>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</si>
  <si>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</si>
  <si>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</si>
  <si>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</si>
  <si>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</si>
  <si>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</si>
  <si>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</si>
  <si>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</si>
  <si>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</si>
  <si>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</si>
  <si>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</si>
  <si>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</si>
  <si>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</si>
  <si>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</si>
  <si>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</si>
  <si>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</si>
  <si>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05-Mar --08-Mar </t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</si>
  <si>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</si>
  <si>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</si>
  <si>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</si>
  <si>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</si>
  <si>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t>08-Mar--09-Mar</t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</si>
  <si>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(402)CHINOS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LORETO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</si>
  <si>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</si>
  <si>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</si>
  <si>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</si>
  <si>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</si>
  <si>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(364)CHINOS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</si>
  <si>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</si>
  <si>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</si>
  <si>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</si>
  <si>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</si>
  <si>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</si>
  <si>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</si>
  <si>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</si>
  <si>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</si>
  <si>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</si>
  <si>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</si>
  <si>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</si>
  <si>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t>07-Mar --14-Ma r</t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</si>
  <si>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</si>
  <si>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</si>
  <si>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</si>
  <si>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</si>
  <si>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</si>
  <si>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</si>
  <si>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</si>
  <si>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</si>
  <si>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</si>
  <si>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</si>
  <si>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</si>
  <si>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</si>
  <si>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</si>
  <si>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</si>
  <si>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</si>
  <si>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</si>
  <si>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</si>
  <si>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</si>
  <si>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</si>
  <si>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</si>
  <si>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t>RAUL LEDO</t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</si>
  <si>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</si>
  <si>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</si>
  <si>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</si>
  <si>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</si>
  <si>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</si>
  <si>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</si>
  <si>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</si>
  <si>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</si>
  <si>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</si>
  <si>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</si>
  <si>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</si>
  <si>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</si>
  <si>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</si>
  <si>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</si>
  <si>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</si>
  <si>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</si>
  <si>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</si>
  <si>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</si>
  <si>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</si>
  <si>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</si>
  <si>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</si>
  <si>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</si>
  <si>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</si>
  <si>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</si>
  <si>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</si>
  <si>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</si>
  <si>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</si>
  <si>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</si>
  <si>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</si>
  <si>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</si>
  <si>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</si>
  <si>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</si>
  <si>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</si>
  <si>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</si>
  <si>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</si>
  <si>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</si>
  <si>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</si>
  <si>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</si>
  <si>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</si>
  <si>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</si>
  <si>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</si>
  <si>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</si>
  <si>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</si>
  <si>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</si>
  <si>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</si>
  <si>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</si>
  <si>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</si>
  <si>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</si>
  <si>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</si>
  <si>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</si>
  <si>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</si>
  <si>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</si>
  <si>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</si>
  <si>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</si>
  <si>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</si>
  <si>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</si>
  <si>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</si>
  <si>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</si>
  <si>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07-Mar --08-Mar --09-Mar </t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</si>
  <si>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</si>
  <si>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</si>
  <si>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</si>
  <si>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</si>
  <si>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</si>
  <si>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</si>
  <si>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</si>
  <si>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</si>
  <si>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</si>
  <si>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</si>
  <si>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</si>
  <si>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</si>
  <si>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</si>
  <si>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</si>
  <si>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</si>
  <si>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</si>
  <si>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</si>
  <si>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</si>
  <si>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</si>
  <si>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</si>
  <si>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</si>
  <si>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</si>
  <si>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</si>
  <si>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</si>
  <si>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</si>
  <si>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</si>
  <si>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</si>
  <si>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</si>
  <si>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t>ROBERTO SUAREZ</t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</si>
  <si>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</si>
  <si>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</si>
  <si>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</si>
  <si>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</si>
  <si>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</si>
  <si>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</si>
  <si>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</si>
  <si>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</si>
  <si>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</si>
  <si>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</si>
  <si>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</si>
  <si>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</si>
  <si>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</si>
  <si>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</si>
  <si>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</si>
  <si>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</si>
  <si>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</si>
  <si>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</si>
  <si>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</si>
  <si>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</si>
  <si>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</si>
  <si>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</si>
  <si>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</si>
  <si>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</si>
  <si>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</si>
  <si>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</si>
  <si>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</si>
  <si>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</si>
  <si>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</si>
  <si>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</si>
  <si>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</si>
  <si>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</si>
  <si>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</si>
  <si>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</si>
  <si>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</si>
  <si>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</si>
  <si>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</si>
  <si>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</si>
  <si>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</si>
  <si>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</si>
  <si>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</si>
  <si>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</si>
  <si>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</si>
  <si>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</si>
  <si>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</si>
  <si>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</si>
  <si>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</si>
  <si>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</si>
  <si>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</si>
  <si>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</si>
  <si>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</si>
  <si>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</si>
  <si>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</si>
  <si>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</si>
  <si>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</si>
  <si>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</si>
  <si>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</si>
  <si>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</si>
  <si>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</si>
  <si>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</si>
  <si>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</si>
  <si>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</si>
  <si>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</si>
  <si>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</si>
  <si>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</si>
  <si>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</si>
  <si>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</si>
  <si>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</si>
  <si>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</si>
  <si>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</si>
  <si>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</si>
  <si>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</si>
  <si>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</si>
  <si>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</si>
  <si>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</si>
  <si>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</si>
  <si>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</si>
  <si>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</si>
  <si>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</si>
  <si>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</si>
  <si>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</si>
  <si>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</si>
  <si>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</si>
  <si>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</si>
  <si>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</si>
  <si>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</si>
  <si>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</si>
  <si>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</si>
  <si>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</si>
  <si>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</si>
  <si>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</si>
  <si>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</si>
  <si>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</si>
  <si>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</si>
  <si>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t xml:space="preserve">10-mar--11-Mar </t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</si>
  <si>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</si>
  <si>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</si>
  <si>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</si>
  <si>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</si>
  <si>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</si>
  <si>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</si>
  <si>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</si>
  <si>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</si>
  <si>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</si>
  <si>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</si>
  <si>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</si>
  <si>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</si>
  <si>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</si>
  <si>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</si>
  <si>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</si>
  <si>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</si>
  <si>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</si>
  <si>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</si>
  <si>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</si>
  <si>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</si>
  <si>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</si>
  <si>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</si>
  <si>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</si>
  <si>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</si>
  <si>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</si>
  <si>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</si>
  <si>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</si>
  <si>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</si>
  <si>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</si>
  <si>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</si>
  <si>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</si>
  <si>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</si>
  <si>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</si>
  <si>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</si>
  <si>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</si>
  <si>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</si>
  <si>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</si>
  <si>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</si>
  <si>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</si>
  <si>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</si>
  <si>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</si>
  <si>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t>NOPALITO</t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</si>
  <si>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</si>
  <si>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</si>
  <si>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</si>
  <si>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</si>
  <si>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</si>
  <si>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</si>
  <si>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</si>
  <si>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</si>
  <si>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</si>
  <si>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</si>
  <si>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</si>
  <si>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</si>
  <si>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</si>
  <si>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</si>
  <si>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</si>
  <si>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</si>
  <si>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(48)PORFIRIO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</si>
  <si>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</si>
  <si>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</si>
  <si>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</si>
  <si>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</si>
  <si>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</si>
  <si>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</si>
  <si>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</si>
  <si>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</si>
  <si>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</si>
  <si>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</si>
  <si>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</si>
  <si>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09-Mar --10-Mar</t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</si>
  <si>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</si>
  <si>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</si>
  <si>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</si>
  <si>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</si>
  <si>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</si>
  <si>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</si>
  <si>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</si>
  <si>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</si>
  <si>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</si>
  <si>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</si>
  <si>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</si>
  <si>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</si>
  <si>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</si>
  <si>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</si>
  <si>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</si>
  <si>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</si>
  <si>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</si>
  <si>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</si>
  <si>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</si>
  <si>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</si>
  <si>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</si>
  <si>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</si>
  <si>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</si>
  <si>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</si>
  <si>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</si>
  <si>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t>VENTA MOSTRADOR</t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</si>
  <si>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</si>
  <si>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</si>
  <si>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t>JAVIER</t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</si>
  <si>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</si>
  <si>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</si>
  <si>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</si>
  <si>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</si>
  <si>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</si>
  <si>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</si>
  <si>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</si>
  <si>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</si>
  <si>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</si>
  <si>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</si>
  <si>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</si>
  <si>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</si>
  <si>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</si>
  <si>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</si>
  <si>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</si>
  <si>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</si>
  <si>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</si>
  <si>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(228)OCTAVIO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</si>
  <si>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</si>
  <si>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</si>
  <si>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</si>
  <si>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</si>
  <si>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</si>
  <si>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</si>
  <si>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</si>
  <si>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</si>
  <si>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</si>
  <si>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</si>
  <si>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</si>
  <si>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</si>
  <si>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</si>
  <si>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</si>
  <si>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09-Mar --13-Mar </t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</si>
  <si>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</si>
  <si>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</si>
  <si>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</si>
  <si>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</si>
  <si>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</si>
  <si>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</si>
  <si>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</si>
  <si>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</si>
  <si>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</si>
  <si>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</si>
  <si>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</si>
  <si>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</si>
  <si>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</si>
  <si>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</si>
  <si>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</si>
  <si>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</si>
  <si>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</si>
  <si>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</si>
  <si>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</si>
  <si>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</si>
  <si>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</si>
  <si>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</si>
  <si>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</si>
  <si>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</si>
  <si>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</si>
  <si>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</si>
  <si>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</si>
  <si>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</si>
  <si>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</si>
  <si>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</si>
  <si>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</si>
  <si>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</si>
  <si>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</si>
  <si>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</si>
  <si>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</si>
  <si>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</si>
  <si>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C</t>
    </r>
    <r>
      <rPr>
        <b/>
        <sz val="10"/>
        <color rgb="FF000000"/>
        <rFont val="Tahoma"/>
        <family val="2"/>
      </rPr>
      <t>OCHINITO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</si>
  <si>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</si>
  <si>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</si>
  <si>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</si>
  <si>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</si>
  <si>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</si>
  <si>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</si>
  <si>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</si>
  <si>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</si>
  <si>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</si>
  <si>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</si>
  <si>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</si>
  <si>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</si>
  <si>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</si>
  <si>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</si>
  <si>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</si>
  <si>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</si>
  <si>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</si>
  <si>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</si>
  <si>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</si>
  <si>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</si>
  <si>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</si>
  <si>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</si>
  <si>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</si>
  <si>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</si>
  <si>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</si>
  <si>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</si>
  <si>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</si>
  <si>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</si>
  <si>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</si>
  <si>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</si>
  <si>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</si>
  <si>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</si>
  <si>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t xml:space="preserve">11-Mar --12-Mar </t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</si>
  <si>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</si>
  <si>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</si>
  <si>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</si>
  <si>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</si>
  <si>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</si>
  <si>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</si>
  <si>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</si>
  <si>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</si>
  <si>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</si>
  <si>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</si>
  <si>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</si>
  <si>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</si>
  <si>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</si>
  <si>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</si>
  <si>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</si>
  <si>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</si>
  <si>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</si>
  <si>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</si>
  <si>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</si>
  <si>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</si>
  <si>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</si>
  <si>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</si>
  <si>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</si>
  <si>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</si>
  <si>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</si>
  <si>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</si>
  <si>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</si>
  <si>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</si>
  <si>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</si>
  <si>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</si>
  <si>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</si>
  <si>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</si>
  <si>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</si>
  <si>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</si>
  <si>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</si>
  <si>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</si>
  <si>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</si>
  <si>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</si>
  <si>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</si>
  <si>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</si>
  <si>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</si>
  <si>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t>CARNICERIA HUGO´S</t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</si>
  <si>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(612)CANDIDO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</si>
  <si>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</si>
  <si>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</si>
  <si>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</si>
  <si>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</si>
  <si>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OCOTLAN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</si>
  <si>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</si>
  <si>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t>JOAQUIN ARISTA</t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</si>
  <si>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</si>
  <si>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</si>
  <si>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</si>
  <si>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</si>
  <si>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</si>
  <si>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</si>
  <si>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</si>
  <si>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</si>
  <si>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</si>
  <si>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11-Mar --13-Mar|</t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</si>
  <si>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</si>
  <si>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</si>
  <si>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</si>
  <si>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</si>
  <si>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</si>
  <si>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</si>
  <si>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</si>
  <si>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</si>
  <si>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</si>
  <si>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</si>
  <si>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</si>
  <si>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</si>
  <si>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</si>
  <si>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</si>
  <si>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</si>
  <si>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</si>
  <si>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</si>
  <si>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</si>
  <si>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</si>
  <si>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</si>
  <si>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</si>
  <si>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</si>
  <si>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</si>
  <si>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</si>
  <si>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</si>
  <si>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t>CAFERRA</t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</si>
  <si>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</si>
  <si>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</si>
  <si>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</si>
  <si>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</si>
  <si>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</si>
  <si>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</si>
  <si>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</si>
  <si>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</si>
  <si>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</si>
  <si>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</si>
  <si>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</si>
  <si>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</si>
  <si>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</si>
  <si>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</si>
  <si>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</si>
  <si>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</si>
  <si>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</si>
  <si>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</si>
  <si>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</si>
  <si>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</si>
  <si>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</si>
  <si>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</si>
  <si>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</si>
  <si>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</si>
  <si>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</si>
  <si>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</si>
  <si>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</si>
  <si>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</si>
  <si>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</si>
  <si>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</si>
  <si>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</si>
  <si>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</si>
  <si>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</si>
  <si>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</si>
  <si>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</si>
  <si>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</si>
  <si>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>13-Mar--16-Mar</t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</si>
  <si>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</si>
  <si>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</si>
  <si>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</si>
  <si>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</si>
  <si>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</si>
  <si>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</si>
  <si>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</si>
  <si>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</si>
  <si>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</si>
  <si>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</si>
  <si>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</si>
  <si>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</si>
  <si>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</si>
  <si>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</si>
  <si>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</si>
  <si>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</si>
  <si>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</si>
  <si>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</si>
  <si>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</si>
  <si>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</si>
  <si>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</si>
  <si>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</si>
  <si>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</si>
  <si>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</si>
  <si>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</si>
  <si>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</si>
  <si>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</si>
  <si>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</si>
  <si>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</si>
  <si>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</si>
  <si>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</si>
  <si>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</si>
  <si>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</si>
  <si>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</si>
  <si>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</si>
  <si>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</si>
  <si>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</si>
  <si>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</si>
  <si>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</si>
  <si>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</si>
  <si>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</si>
  <si>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</si>
  <si>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</si>
  <si>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</si>
  <si>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</si>
  <si>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</si>
  <si>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</si>
  <si>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</si>
  <si>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</si>
  <si>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</si>
  <si>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</si>
  <si>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</si>
  <si>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</si>
  <si>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</si>
  <si>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</si>
  <si>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</si>
  <si>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</si>
  <si>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</si>
  <si>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</si>
  <si>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</si>
  <si>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t xml:space="preserve">14-Mar --15-Mar </t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</si>
  <si>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</si>
  <si>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ALDAMA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</si>
  <si>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</si>
  <si>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</si>
  <si>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</si>
  <si>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</si>
  <si>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</si>
  <si>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</si>
  <si>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</si>
  <si>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</si>
  <si>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</si>
  <si>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</si>
  <si>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</si>
  <si>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</si>
  <si>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</si>
  <si>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</si>
  <si>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</si>
  <si>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</si>
  <si>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</si>
  <si>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</si>
  <si>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</si>
  <si>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</si>
  <si>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</si>
  <si>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</si>
  <si>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</si>
  <si>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</si>
  <si>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</si>
  <si>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</si>
  <si>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</si>
  <si>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</si>
  <si>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</si>
  <si>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</si>
  <si>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</si>
  <si>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</si>
  <si>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t xml:space="preserve">17-Mar --28-Mar </t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</si>
  <si>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</si>
  <si>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</si>
  <si>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</si>
  <si>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</si>
  <si>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</si>
  <si>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(275)LEONARDO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</si>
  <si>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</si>
  <si>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</si>
  <si>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</si>
  <si>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</si>
  <si>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</si>
  <si>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</si>
  <si>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</si>
  <si>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</si>
  <si>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</si>
  <si>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</si>
  <si>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</si>
  <si>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</si>
  <si>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</si>
  <si>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</si>
  <si>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</si>
  <si>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</si>
  <si>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</si>
  <si>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</si>
  <si>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</si>
  <si>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</si>
  <si>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</si>
  <si>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</si>
  <si>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</si>
  <si>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</si>
  <si>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</si>
  <si>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</si>
  <si>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</si>
  <si>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</si>
  <si>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</si>
  <si>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16-Mar-17-Mar </t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</si>
  <si>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</si>
  <si>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</si>
  <si>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t>FERNANDO CRUZ</t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</si>
  <si>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</si>
  <si>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</si>
  <si>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</si>
  <si>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</si>
  <si>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</si>
  <si>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</si>
  <si>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</si>
  <si>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</si>
  <si>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</si>
  <si>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t xml:space="preserve">21-Mar --31-Mar </t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</si>
  <si>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</si>
  <si>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</si>
  <si>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</si>
  <si>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</si>
  <si>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</si>
  <si>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(364)CHINOS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AGUA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</si>
  <si>
    <t xml:space="preserve">CIC 11 SUR </t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</si>
  <si>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</si>
  <si>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</si>
  <si>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</si>
  <si>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</si>
  <si>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</si>
  <si>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</si>
  <si>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</si>
  <si>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</si>
  <si>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</si>
  <si>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</si>
  <si>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</si>
  <si>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</si>
  <si>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</si>
  <si>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</si>
  <si>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</si>
  <si>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</si>
  <si>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</si>
  <si>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</si>
  <si>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</si>
  <si>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</si>
  <si>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</si>
  <si>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</si>
  <si>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</si>
  <si>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</si>
  <si>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</si>
  <si>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</si>
  <si>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</si>
  <si>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</si>
  <si>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</si>
  <si>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</si>
  <si>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</si>
  <si>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</si>
  <si>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</si>
  <si>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t xml:space="preserve">CIC LA CENTRAL </t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</si>
  <si>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</si>
  <si>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</si>
  <si>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</si>
  <si>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</si>
  <si>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CISNEROS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</si>
  <si>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</si>
  <si>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t>ALBICIA</t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</si>
  <si>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</si>
  <si>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</si>
  <si>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</si>
  <si>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</si>
  <si>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</si>
  <si>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</si>
  <si>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</si>
  <si>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</si>
  <si>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</si>
  <si>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</si>
  <si>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</si>
  <si>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</si>
  <si>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</si>
  <si>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</si>
  <si>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</si>
  <si>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</si>
  <si>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(237)LEONARDO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ALVARADO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</si>
  <si>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</si>
  <si>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</si>
  <si>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</si>
  <si>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</si>
  <si>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</si>
  <si>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</si>
  <si>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</si>
  <si>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</si>
  <si>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</si>
  <si>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</si>
  <si>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</si>
  <si>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</si>
  <si>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</si>
  <si>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</si>
  <si>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</si>
  <si>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</si>
  <si>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</si>
  <si>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</si>
  <si>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</si>
  <si>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</si>
  <si>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</si>
  <si>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</si>
  <si>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</si>
  <si>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</si>
  <si>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</si>
  <si>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</si>
  <si>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</si>
  <si>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</si>
  <si>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</si>
  <si>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</si>
  <si>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</si>
  <si>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</si>
  <si>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</si>
  <si>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</si>
  <si>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</si>
  <si>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</si>
  <si>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</si>
  <si>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</si>
  <si>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</si>
  <si>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</si>
  <si>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</si>
  <si>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</si>
  <si>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</si>
  <si>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</si>
  <si>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</si>
  <si>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</si>
  <si>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</si>
  <si>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</si>
  <si>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</si>
  <si>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</si>
  <si>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</si>
  <si>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</si>
  <si>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</si>
  <si>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</si>
  <si>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</si>
  <si>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</si>
  <si>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</si>
  <si>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</si>
  <si>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</si>
  <si>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</si>
  <si>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</si>
  <si>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</si>
  <si>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</si>
  <si>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</si>
  <si>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</si>
  <si>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</si>
  <si>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</si>
  <si>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</si>
  <si>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</si>
  <si>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</si>
  <si>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</si>
  <si>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</si>
  <si>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</si>
  <si>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</si>
  <si>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</si>
  <si>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</si>
  <si>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</si>
  <si>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</si>
  <si>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</si>
  <si>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</si>
  <si>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</si>
  <si>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</si>
  <si>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</si>
  <si>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</si>
  <si>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</si>
  <si>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</si>
  <si>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</si>
  <si>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</si>
  <si>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</si>
  <si>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</si>
  <si>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</si>
  <si>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</si>
  <si>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</si>
  <si>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</si>
  <si>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</si>
  <si>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</si>
  <si>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</si>
  <si>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</si>
  <si>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</si>
  <si>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</si>
  <si>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</si>
  <si>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</si>
  <si>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</si>
  <si>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</si>
  <si>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</si>
  <si>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</si>
  <si>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</si>
  <si>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</si>
  <si>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</si>
  <si>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</si>
  <si>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</si>
  <si>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</si>
  <si>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</si>
  <si>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</si>
  <si>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</si>
  <si>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</si>
  <si>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</si>
  <si>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</si>
  <si>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</si>
  <si>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</si>
  <si>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</si>
  <si>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</si>
  <si>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t xml:space="preserve">17-Mar --26-Mar </t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</si>
  <si>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</si>
  <si>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</si>
  <si>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</si>
  <si>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</si>
  <si>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</si>
  <si>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</si>
  <si>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</si>
  <si>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</si>
  <si>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</si>
  <si>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</si>
  <si>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</si>
  <si>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</si>
  <si>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</si>
  <si>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</si>
  <si>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</si>
  <si>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</si>
  <si>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</si>
  <si>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</si>
  <si>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</si>
  <si>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</si>
  <si>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</si>
  <si>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</si>
  <si>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</si>
  <si>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</si>
  <si>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</si>
  <si>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</si>
  <si>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</si>
  <si>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</si>
  <si>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</si>
  <si>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</si>
  <si>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</si>
  <si>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</si>
  <si>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</si>
  <si>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</si>
  <si>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</si>
  <si>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</si>
  <si>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</si>
  <si>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</si>
  <si>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</si>
  <si>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t xml:space="preserve">15-Mar --19-Mar </t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</si>
  <si>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</si>
  <si>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</si>
  <si>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</si>
  <si>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</si>
  <si>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</si>
  <si>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</si>
  <si>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</si>
  <si>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</si>
  <si>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</si>
  <si>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</si>
  <si>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</si>
  <si>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</si>
  <si>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</si>
  <si>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</si>
  <si>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</si>
  <si>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</si>
  <si>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t>MIGUEL VERACRUZ</t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</si>
  <si>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</si>
  <si>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t>GERARDO VERACRUZ</t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</si>
  <si>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</si>
  <si>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</si>
  <si>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</si>
  <si>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</si>
  <si>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</si>
  <si>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</si>
  <si>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</si>
  <si>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</si>
  <si>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</si>
  <si>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</si>
  <si>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</si>
  <si>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</si>
  <si>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</si>
  <si>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</si>
  <si>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</si>
  <si>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</si>
  <si>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</si>
  <si>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</si>
  <si>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</si>
  <si>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</si>
  <si>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</si>
  <si>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</si>
  <si>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</si>
  <si>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</si>
  <si>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</si>
  <si>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(540)RODRIGO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SILVA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</si>
  <si>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</si>
  <si>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</si>
  <si>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</si>
  <si>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</si>
  <si>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</si>
  <si>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</si>
  <si>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</si>
  <si>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</si>
  <si>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</si>
  <si>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</si>
  <si>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</si>
  <si>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</si>
  <si>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</si>
  <si>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</si>
  <si>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</si>
  <si>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</si>
  <si>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</si>
  <si>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</si>
  <si>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</si>
  <si>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</si>
  <si>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</si>
  <si>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</si>
  <si>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</si>
  <si>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</si>
  <si>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</si>
  <si>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</si>
  <si>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</si>
  <si>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</si>
  <si>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</si>
  <si>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</si>
  <si>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</si>
  <si>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</si>
  <si>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</si>
  <si>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</si>
  <si>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</si>
  <si>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</si>
  <si>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</si>
  <si>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</si>
  <si>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</si>
  <si>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</si>
  <si>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</si>
  <si>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</si>
  <si>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</si>
  <si>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</si>
  <si>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</si>
  <si>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</si>
  <si>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</si>
  <si>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15-Mar --16-Mar </t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</si>
  <si>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</si>
  <si>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</si>
  <si>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</si>
  <si>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18-Mar --21 Mar </t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</si>
  <si>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</si>
  <si>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t xml:space="preserve">17-Mar--28-Mar </t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</si>
  <si>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</si>
  <si>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</si>
  <si>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</si>
  <si>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</si>
  <si>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</si>
  <si>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</si>
  <si>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</si>
  <si>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(370)CHINOS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INDEPENDENCIA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</si>
  <si>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</si>
  <si>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</si>
  <si>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</si>
  <si>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</si>
  <si>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</si>
  <si>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</si>
  <si>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</si>
  <si>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(194)AGUSTIN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</si>
  <si>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</si>
  <si>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</si>
  <si>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</si>
  <si>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</si>
  <si>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</si>
  <si>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</si>
  <si>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</si>
  <si>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</si>
  <si>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</si>
  <si>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</si>
  <si>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</si>
  <si>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</si>
  <si>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</si>
  <si>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</si>
  <si>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</si>
  <si>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</si>
  <si>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</si>
  <si>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</si>
  <si>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</si>
  <si>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</si>
  <si>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</si>
  <si>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</si>
  <si>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</si>
  <si>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</si>
  <si>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</si>
  <si>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</si>
  <si>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</si>
  <si>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</si>
  <si>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</si>
  <si>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t>JAIME SUAREZ</t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</si>
  <si>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</si>
  <si>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</si>
  <si>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</si>
  <si>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</si>
  <si>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</si>
  <si>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</si>
  <si>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</si>
  <si>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</si>
  <si>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</si>
  <si>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</si>
  <si>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</si>
  <si>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</si>
  <si>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</si>
  <si>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</si>
  <si>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</si>
  <si>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</si>
  <si>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</si>
  <si>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</si>
  <si>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</si>
  <si>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</si>
  <si>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</si>
  <si>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</si>
  <si>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</si>
  <si>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</si>
  <si>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</si>
  <si>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</si>
  <si>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</si>
  <si>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</si>
  <si>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</si>
  <si>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</si>
  <si>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</si>
  <si>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17-Mar --21-Mar </t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</si>
  <si>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</si>
  <si>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</si>
  <si>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</si>
  <si>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</si>
  <si>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</si>
  <si>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</si>
  <si>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</si>
  <si>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</si>
  <si>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</si>
  <si>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</si>
  <si>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</si>
  <si>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</si>
  <si>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</si>
  <si>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</si>
  <si>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</si>
  <si>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</si>
  <si>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</si>
  <si>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</si>
  <si>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</si>
  <si>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</si>
  <si>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</si>
  <si>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</si>
  <si>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</si>
  <si>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</si>
  <si>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</si>
  <si>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</si>
  <si>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</si>
  <si>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</si>
  <si>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</si>
  <si>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</si>
  <si>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</si>
  <si>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</si>
  <si>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</si>
  <si>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</si>
  <si>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</si>
  <si>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</si>
  <si>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</si>
  <si>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</si>
  <si>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</si>
  <si>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</si>
  <si>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</si>
  <si>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</si>
  <si>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</si>
  <si>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</si>
  <si>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</si>
  <si>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</si>
  <si>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</si>
  <si>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</si>
  <si>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t>18-mar --19-mar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</si>
  <si>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</si>
  <si>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</si>
  <si>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</si>
  <si>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</si>
  <si>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17-mar --18-Mar 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</si>
  <si>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</si>
  <si>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t>17-Mar--29-mar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</si>
  <si>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</si>
  <si>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</si>
  <si>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t>17-Mar --19-Ma r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</si>
  <si>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</si>
  <si>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</si>
  <si>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</si>
  <si>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</si>
  <si>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</si>
  <si>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</si>
  <si>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</si>
  <si>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</si>
  <si>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</si>
  <si>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</si>
  <si>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</si>
  <si>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</si>
  <si>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</si>
  <si>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</si>
  <si>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</si>
  <si>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</si>
  <si>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</si>
  <si>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</si>
  <si>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</si>
  <si>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</si>
  <si>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</si>
  <si>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</si>
  <si>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</si>
  <si>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</si>
  <si>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</si>
  <si>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</si>
  <si>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</si>
  <si>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</si>
  <si>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</si>
  <si>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</si>
  <si>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</si>
  <si>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</si>
  <si>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</si>
  <si>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</si>
  <si>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</si>
  <si>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</si>
  <si>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</si>
  <si>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</si>
  <si>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</si>
  <si>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</si>
  <si>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t>17/03/2016 (599)LA UNION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</si>
  <si>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</si>
  <si>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</si>
  <si>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</si>
  <si>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</si>
  <si>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</si>
  <si>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</si>
  <si>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</si>
  <si>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</si>
  <si>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</si>
  <si>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</si>
  <si>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</si>
  <si>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</si>
  <si>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t>ALFONSO TORRES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</si>
  <si>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</si>
  <si>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</si>
  <si>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</si>
  <si>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</si>
  <si>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</si>
  <si>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</si>
  <si>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</si>
  <si>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</si>
  <si>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</si>
  <si>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</si>
  <si>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</si>
  <si>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t>EMILIO CUAUTLE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</si>
  <si>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</si>
  <si>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</si>
  <si>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</si>
  <si>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</si>
  <si>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</si>
  <si>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</si>
  <si>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(566)ALEJANDRA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</si>
  <si>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</si>
  <si>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</si>
  <si>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</si>
  <si>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</si>
  <si>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</si>
  <si>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</si>
  <si>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</si>
  <si>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</si>
  <si>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</si>
  <si>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t>GINA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</si>
  <si>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</si>
  <si>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</si>
  <si>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</si>
  <si>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</si>
  <si>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</si>
  <si>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</si>
  <si>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</si>
  <si>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</si>
  <si>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</si>
  <si>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</si>
  <si>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t>SERGIO HDEZ VERACRUZ</t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</si>
  <si>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</si>
  <si>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</si>
  <si>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</si>
  <si>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</si>
  <si>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</si>
  <si>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</si>
  <si>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</si>
  <si>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t xml:space="preserve">19-Mar --21-Mar </t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</si>
  <si>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</si>
  <si>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</si>
  <si>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</si>
  <si>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</si>
  <si>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</si>
  <si>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</si>
  <si>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</si>
  <si>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</si>
  <si>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</si>
  <si>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</si>
  <si>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</si>
  <si>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</si>
  <si>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</si>
  <si>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</si>
  <si>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t>ALAN</t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</si>
  <si>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 UNION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</si>
  <si>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</si>
  <si>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</si>
  <si>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</si>
  <si>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</si>
  <si>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</si>
  <si>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</si>
  <si>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</si>
  <si>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t>HIGINIO MORALES</t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</si>
  <si>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</si>
  <si>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</si>
  <si>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</si>
  <si>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</si>
  <si>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</si>
  <si>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</si>
  <si>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</si>
  <si>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</si>
  <si>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</si>
  <si>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</si>
  <si>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</si>
  <si>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</si>
  <si>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</si>
  <si>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</si>
  <si>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</si>
  <si>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</si>
  <si>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</si>
  <si>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</si>
  <si>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</si>
  <si>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</si>
  <si>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</si>
  <si>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</si>
  <si>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</si>
  <si>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</si>
  <si>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</si>
  <si>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</si>
  <si>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</si>
  <si>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</si>
  <si>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</si>
  <si>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</si>
  <si>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</si>
  <si>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</si>
  <si>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</si>
  <si>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</si>
  <si>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</si>
  <si>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</si>
  <si>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</si>
  <si>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</si>
  <si>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</si>
  <si>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</si>
  <si>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</si>
  <si>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</si>
  <si>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</si>
  <si>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</si>
  <si>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</si>
  <si>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</si>
  <si>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</si>
  <si>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</si>
  <si>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</si>
  <si>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</si>
  <si>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</si>
  <si>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</si>
  <si>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t xml:space="preserve">21-Mar --22-Mar </t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</si>
  <si>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</si>
  <si>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</si>
  <si>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</si>
  <si>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</si>
  <si>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</si>
  <si>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t>JUAN ESCOBAR</t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</si>
  <si>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</si>
  <si>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</si>
  <si>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</si>
  <si>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</si>
  <si>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</si>
  <si>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</si>
  <si>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</si>
  <si>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</si>
  <si>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</si>
  <si>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</si>
  <si>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</si>
  <si>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</si>
  <si>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</si>
  <si>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</si>
  <si>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</si>
  <si>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</si>
  <si>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</si>
  <si>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</si>
  <si>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</si>
  <si>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</si>
  <si>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</si>
  <si>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</si>
  <si>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</si>
  <si>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</si>
  <si>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</si>
  <si>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t xml:space="preserve">22-Mar--24-Mar </t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</si>
  <si>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</si>
  <si>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</si>
  <si>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</si>
  <si>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</si>
  <si>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</si>
  <si>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</si>
  <si>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</si>
  <si>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</si>
  <si>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</si>
  <si>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</si>
  <si>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</si>
  <si>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</si>
  <si>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</si>
  <si>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</si>
  <si>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</si>
  <si>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</si>
  <si>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</si>
  <si>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</si>
  <si>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</si>
  <si>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</si>
  <si>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</si>
  <si>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</si>
  <si>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</si>
  <si>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</si>
  <si>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</si>
  <si>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(498)JOSE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CONSTANCIO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AKE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</si>
  <si>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</si>
  <si>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</si>
  <si>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</si>
  <si>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</si>
  <si>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</si>
  <si>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</si>
  <si>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</si>
  <si>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</si>
  <si>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</si>
  <si>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t>LA UNION</t>
  </si>
  <si>
    <t xml:space="preserve">23-Mar --25-Mar </t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</si>
  <si>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</si>
  <si>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</si>
  <si>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</si>
  <si>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</si>
  <si>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</si>
  <si>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</si>
  <si>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</si>
  <si>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</si>
  <si>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</si>
  <si>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</si>
  <si>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</si>
  <si>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</si>
  <si>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</si>
  <si>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</si>
  <si>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</si>
  <si>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</si>
  <si>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</si>
  <si>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</si>
  <si>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</si>
  <si>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</si>
  <si>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</si>
  <si>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</si>
  <si>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</si>
  <si>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</si>
  <si>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(255)VALENTIN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</si>
  <si>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</si>
  <si>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</si>
  <si>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</si>
  <si>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</si>
  <si>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</si>
  <si>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</si>
  <si>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</si>
  <si>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</si>
  <si>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</si>
  <si>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</si>
  <si>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</si>
  <si>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</si>
  <si>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</si>
  <si>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</si>
  <si>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</si>
  <si>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</si>
  <si>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</si>
  <si>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</si>
  <si>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</si>
  <si>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</si>
  <si>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</si>
  <si>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</si>
  <si>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</si>
  <si>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</si>
  <si>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</si>
  <si>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</si>
  <si>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G</t>
    </r>
    <r>
      <rPr>
        <b/>
        <sz val="10"/>
        <color rgb="FF000000"/>
        <rFont val="Tahoma"/>
        <family val="2"/>
      </rPr>
      <t>INA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</si>
  <si>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</si>
  <si>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(338)RAUL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</si>
  <si>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</si>
  <si>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</si>
  <si>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</si>
  <si>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</si>
  <si>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</si>
  <si>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</si>
  <si>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</si>
  <si>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</si>
  <si>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(354)EMANUEL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</si>
  <si>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</si>
  <si>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</si>
  <si>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</si>
  <si>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</si>
  <si>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</si>
  <si>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t xml:space="preserve">28-Mar --31-Mar </t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</si>
  <si>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</si>
  <si>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</si>
  <si>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</si>
  <si>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</si>
  <si>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</si>
  <si>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</si>
  <si>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</si>
  <si>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</si>
  <si>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</si>
  <si>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</si>
  <si>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</si>
  <si>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</si>
  <si>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</si>
  <si>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</si>
  <si>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</si>
  <si>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</si>
  <si>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</si>
  <si>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</si>
  <si>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</si>
  <si>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</si>
  <si>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</si>
  <si>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</si>
  <si>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</si>
  <si>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</si>
  <si>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</si>
  <si>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</si>
  <si>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</si>
  <si>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</si>
  <si>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</si>
  <si>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 HERRERIAS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</si>
  <si>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</si>
  <si>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</si>
  <si>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</si>
  <si>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</si>
  <si>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</si>
  <si>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</si>
  <si>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</si>
  <si>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</si>
  <si>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</si>
  <si>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</si>
  <si>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</si>
  <si>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</si>
  <si>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</si>
  <si>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</si>
  <si>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</si>
  <si>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</si>
  <si>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</si>
  <si>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</si>
  <si>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</si>
  <si>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t>FELIX CEREZO</t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</si>
  <si>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</si>
  <si>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</si>
  <si>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</si>
  <si>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</si>
  <si>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</si>
  <si>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</si>
  <si>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</si>
  <si>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</si>
  <si>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</si>
  <si>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</si>
  <si>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</si>
  <si>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</si>
  <si>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</si>
  <si>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</si>
  <si>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</si>
  <si>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</si>
  <si>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</si>
  <si>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</si>
  <si>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</si>
  <si>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</si>
  <si>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</si>
  <si>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</si>
  <si>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</si>
  <si>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</si>
  <si>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</si>
  <si>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</si>
  <si>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</si>
  <si>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</si>
  <si>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</si>
  <si>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</si>
  <si>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</si>
  <si>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</si>
  <si>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</si>
  <si>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</si>
  <si>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</si>
  <si>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t>CARNICERIA BARBIE</t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</si>
  <si>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</si>
  <si>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</si>
  <si>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</si>
  <si>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</si>
  <si>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</si>
  <si>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</si>
  <si>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</si>
  <si>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</si>
  <si>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</si>
  <si>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</si>
  <si>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</si>
  <si>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</si>
  <si>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</si>
  <si>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</si>
  <si>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</si>
  <si>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</si>
  <si>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</si>
  <si>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</si>
  <si>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</si>
  <si>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</si>
  <si>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</si>
  <si>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(150)CELEDONIO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</si>
  <si>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</si>
  <si>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</si>
  <si>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</si>
  <si>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</si>
  <si>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</si>
  <si>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</si>
  <si>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</si>
  <si>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</si>
  <si>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</si>
  <si>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</si>
  <si>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</si>
  <si>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</si>
  <si>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</si>
  <si>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</si>
  <si>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</si>
  <si>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</si>
  <si>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</si>
  <si>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</si>
  <si>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</si>
  <si>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</si>
  <si>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</si>
  <si>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</si>
  <si>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</si>
  <si>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22-Mar --24-mar </t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</si>
  <si>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</si>
  <si>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</si>
  <si>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</si>
  <si>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</si>
  <si>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</si>
  <si>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</si>
  <si>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</si>
  <si>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</si>
  <si>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</si>
  <si>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</si>
  <si>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</si>
  <si>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</si>
  <si>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</si>
  <si>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</si>
  <si>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</si>
  <si>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</si>
  <si>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</si>
  <si>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</si>
  <si>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</si>
  <si>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</si>
  <si>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</si>
  <si>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</si>
  <si>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</si>
  <si>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</si>
  <si>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</si>
  <si>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</si>
  <si>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</si>
  <si>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</si>
  <si>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(648)GUADALUPE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</si>
  <si>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</si>
  <si>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</si>
  <si>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</si>
  <si>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</si>
  <si>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</si>
  <si>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</si>
  <si>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</si>
  <si>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</si>
  <si>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</si>
  <si>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</si>
  <si>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</si>
  <si>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</si>
  <si>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</si>
  <si>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</si>
  <si>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t xml:space="preserve">26-Mar --27-Mar </t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</si>
  <si>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</si>
  <si>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</si>
  <si>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</si>
  <si>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</si>
  <si>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</si>
  <si>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</si>
  <si>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</si>
  <si>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</si>
  <si>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</si>
  <si>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</si>
  <si>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</si>
  <si>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</si>
  <si>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</si>
  <si>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</si>
  <si>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</si>
  <si>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</si>
  <si>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</si>
  <si>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</si>
  <si>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</si>
  <si>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</si>
  <si>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</si>
  <si>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</si>
  <si>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</si>
  <si>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</si>
  <si>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</si>
  <si>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</si>
  <si>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</si>
  <si>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</si>
  <si>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</si>
  <si>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</si>
  <si>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</si>
  <si>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</si>
  <si>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</si>
  <si>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</si>
  <si>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24-Mar --26-Mar -28-Mar </t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</si>
  <si>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</si>
  <si>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</si>
  <si>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</si>
  <si>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</si>
  <si>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</si>
  <si>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</si>
  <si>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</si>
  <si>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</si>
  <si>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</si>
  <si>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</si>
  <si>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</si>
  <si>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</si>
  <si>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t xml:space="preserve">22-Mar --23-Mar </t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</si>
  <si>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</si>
  <si>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</si>
  <si>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</si>
  <si>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(648)GUADALUPE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</si>
  <si>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</si>
  <si>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</si>
  <si>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</si>
  <si>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</si>
  <si>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</si>
  <si>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</si>
  <si>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</si>
  <si>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</si>
  <si>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</si>
  <si>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</si>
  <si>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</si>
  <si>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</si>
  <si>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</si>
  <si>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</si>
  <si>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</si>
  <si>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</si>
  <si>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</si>
  <si>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</si>
  <si>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</si>
  <si>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</si>
  <si>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</si>
  <si>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</si>
  <si>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</si>
  <si>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</si>
  <si>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</si>
  <si>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</si>
  <si>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</si>
  <si>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</si>
  <si>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</si>
  <si>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</si>
  <si>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</si>
  <si>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</si>
  <si>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</si>
  <si>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</si>
  <si>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22/03/2016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</si>
  <si>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</si>
  <si>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</si>
  <si>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</si>
  <si>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</si>
  <si>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</si>
  <si>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</si>
  <si>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</si>
  <si>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</si>
  <si>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</si>
  <si>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</si>
  <si>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</si>
  <si>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</si>
  <si>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</si>
  <si>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</si>
  <si>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</si>
  <si>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</si>
  <si>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</si>
  <si>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</si>
  <si>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</si>
  <si>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</si>
  <si>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</si>
  <si>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</si>
  <si>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(648)GUADALUPE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</si>
  <si>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</si>
  <si>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</si>
  <si>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</si>
  <si>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</si>
  <si>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</si>
  <si>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</si>
  <si>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</si>
  <si>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</si>
  <si>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</si>
  <si>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(287)MARCO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TECHALOTZI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</si>
  <si>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</si>
  <si>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</si>
  <si>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</si>
  <si>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</si>
  <si>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</si>
  <si>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</si>
  <si>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</si>
  <si>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</si>
  <si>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</si>
  <si>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</si>
  <si>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</si>
  <si>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</si>
  <si>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</si>
  <si>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</si>
  <si>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</si>
  <si>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</si>
  <si>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</si>
  <si>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</si>
  <si>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</si>
  <si>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</si>
  <si>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</si>
  <si>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t xml:space="preserve">23-Mar --26-Mar </t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</si>
  <si>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</si>
  <si>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</si>
  <si>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</si>
  <si>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(595)LOMA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VERDE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</si>
  <si>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</si>
  <si>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</si>
  <si>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</si>
  <si>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</si>
  <si>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</si>
  <si>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</si>
  <si>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</si>
  <si>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</si>
  <si>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</si>
  <si>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</si>
  <si>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</si>
  <si>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</si>
  <si>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</si>
  <si>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</si>
  <si>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</si>
  <si>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</si>
  <si>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</si>
  <si>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</si>
  <si>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</si>
  <si>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</si>
  <si>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</si>
  <si>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</si>
  <si>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</si>
  <si>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</si>
  <si>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</si>
  <si>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</si>
  <si>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</si>
  <si>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</si>
  <si>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</si>
  <si>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</si>
  <si>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</si>
  <si>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</si>
  <si>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</si>
  <si>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</si>
  <si>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</si>
  <si>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</si>
  <si>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</si>
  <si>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</si>
  <si>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</si>
  <si>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</si>
  <si>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</si>
  <si>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</si>
  <si>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</si>
  <si>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</si>
  <si>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</si>
  <si>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</si>
  <si>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</si>
  <si>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</si>
  <si>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</si>
  <si>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</si>
  <si>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</si>
  <si>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</si>
  <si>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</si>
  <si>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</si>
  <si>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</si>
  <si>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</si>
  <si>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</si>
  <si>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</si>
  <si>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</si>
  <si>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</si>
  <si>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</si>
  <si>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</si>
  <si>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</si>
  <si>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</si>
  <si>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</si>
  <si>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</si>
  <si>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</si>
  <si>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</si>
  <si>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</si>
  <si>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</si>
  <si>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</si>
  <si>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</si>
  <si>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t>CANCELADO</t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</si>
  <si>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</si>
  <si>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</si>
  <si>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</si>
  <si>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</si>
  <si>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</si>
  <si>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</si>
  <si>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</si>
  <si>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t>25-mar-29-Mar</t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</si>
  <si>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</si>
  <si>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</si>
  <si>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</si>
  <si>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</si>
  <si>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</si>
  <si>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</si>
  <si>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</si>
  <si>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</si>
  <si>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</si>
  <si>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</si>
  <si>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</si>
  <si>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</si>
  <si>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</si>
  <si>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</si>
  <si>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</si>
  <si>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</si>
  <si>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</si>
  <si>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(519)FELIX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</si>
  <si>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</si>
  <si>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</si>
  <si>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</si>
  <si>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</si>
  <si>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</si>
  <si>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</si>
  <si>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</si>
  <si>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</si>
  <si>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</si>
  <si>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</si>
  <si>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</si>
  <si>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</si>
  <si>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</si>
  <si>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</si>
  <si>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</si>
  <si>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</si>
  <si>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</si>
  <si>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</si>
  <si>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</si>
  <si>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</si>
  <si>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</si>
  <si>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</si>
  <si>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</si>
  <si>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</si>
  <si>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</si>
  <si>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</si>
  <si>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</si>
  <si>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t xml:space="preserve">28-mar--29-Mar--31-Mar </t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</si>
  <si>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</si>
  <si>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</si>
  <si>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</si>
  <si>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</si>
  <si>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</si>
  <si>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</si>
  <si>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</si>
  <si>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</si>
  <si>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</si>
  <si>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25/03/2016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</si>
  <si>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</si>
  <si>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</si>
  <si>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</si>
  <si>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</si>
  <si>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</si>
  <si>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</si>
  <si>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</si>
  <si>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</si>
  <si>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</si>
  <si>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</si>
  <si>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</si>
  <si>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</si>
  <si>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</si>
  <si>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</si>
  <si>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</si>
  <si>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</si>
  <si>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</si>
  <si>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</si>
  <si>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</si>
  <si>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</si>
  <si>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</si>
  <si>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</si>
  <si>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</si>
  <si>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</si>
  <si>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</si>
  <si>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</si>
  <si>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</si>
  <si>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</si>
  <si>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</si>
  <si>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</si>
  <si>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</si>
  <si>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</si>
  <si>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</si>
  <si>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</si>
  <si>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(646)ALEJANDRO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</si>
  <si>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</si>
  <si>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</si>
  <si>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</si>
  <si>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</si>
  <si>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</si>
  <si>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</si>
  <si>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</si>
  <si>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</si>
  <si>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</si>
  <si>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</si>
  <si>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</si>
  <si>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</si>
  <si>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</si>
  <si>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</si>
  <si>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</si>
  <si>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</si>
  <si>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</si>
  <si>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t xml:space="preserve">26-Mar--28-Mar </t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</si>
  <si>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</si>
  <si>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</si>
  <si>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</si>
  <si>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</si>
  <si>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</si>
  <si>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</si>
  <si>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</si>
  <si>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</si>
  <si>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</si>
  <si>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</si>
  <si>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</si>
  <si>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</si>
  <si>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</si>
  <si>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</si>
  <si>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</si>
  <si>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</si>
  <si>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</si>
  <si>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</si>
  <si>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</si>
  <si>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</si>
  <si>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</si>
  <si>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</si>
  <si>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</si>
  <si>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</si>
  <si>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</si>
  <si>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</si>
  <si>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</si>
  <si>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</si>
  <si>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</si>
  <si>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</si>
  <si>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</si>
  <si>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</si>
  <si>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26/03/2016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</si>
  <si>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</si>
  <si>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</si>
  <si>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</si>
  <si>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</si>
  <si>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</si>
  <si>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</si>
  <si>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</si>
  <si>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</si>
  <si>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</si>
  <si>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</si>
  <si>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</si>
  <si>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</si>
  <si>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>28-mar--29-Mar</t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</si>
  <si>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</si>
  <si>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</si>
  <si>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</si>
  <si>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</si>
  <si>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</si>
  <si>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</si>
  <si>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</si>
  <si>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</si>
  <si>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</si>
  <si>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</si>
  <si>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</si>
  <si>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</si>
  <si>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</si>
  <si>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</si>
  <si>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</si>
  <si>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</si>
  <si>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</si>
  <si>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</si>
  <si>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</si>
  <si>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</si>
  <si>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</si>
  <si>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</si>
  <si>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</si>
  <si>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</si>
  <si>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</si>
  <si>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</si>
  <si>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</si>
  <si>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</si>
  <si>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</si>
  <si>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</si>
  <si>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</si>
  <si>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</si>
  <si>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</si>
  <si>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</si>
  <si>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</si>
  <si>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</si>
  <si>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</si>
  <si>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</si>
  <si>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(644)BRAYAN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</si>
  <si>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</si>
  <si>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</si>
  <si>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</si>
  <si>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</si>
  <si>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</si>
  <si>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</si>
  <si>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</si>
  <si>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</si>
  <si>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</si>
  <si>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</si>
  <si>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27/03/2016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</si>
  <si>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</si>
  <si>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</si>
  <si>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</si>
  <si>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</si>
  <si>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</si>
  <si>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</si>
  <si>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</si>
  <si>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</si>
  <si>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</si>
  <si>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</si>
  <si>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</si>
  <si>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</si>
  <si>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</si>
  <si>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</si>
  <si>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</si>
  <si>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</si>
  <si>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</si>
  <si>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</si>
  <si>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</si>
  <si>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</si>
  <si>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</si>
  <si>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</si>
  <si>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</si>
  <si>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</si>
  <si>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</si>
  <si>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</si>
  <si>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</si>
  <si>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29-Mar --30-Mar </t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</si>
  <si>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</si>
  <si>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</si>
  <si>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</si>
  <si>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</si>
  <si>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</si>
  <si>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</si>
  <si>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</si>
  <si>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</si>
  <si>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</si>
  <si>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</si>
  <si>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</si>
  <si>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</si>
  <si>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</si>
  <si>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</si>
  <si>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</si>
  <si>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</si>
  <si>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</si>
  <si>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</si>
  <si>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</si>
  <si>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</si>
  <si>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</si>
  <si>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</si>
  <si>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</si>
  <si>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</si>
  <si>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</si>
  <si>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</si>
  <si>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</si>
  <si>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</si>
  <si>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</si>
  <si>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</si>
  <si>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</si>
  <si>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</si>
  <si>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</si>
  <si>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</si>
  <si>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</si>
  <si>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</si>
  <si>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</si>
  <si>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</si>
  <si>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t xml:space="preserve">29-Mar --31-Mar </t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</si>
  <si>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</si>
  <si>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</si>
  <si>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</si>
  <si>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</si>
  <si>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</si>
  <si>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</si>
  <si>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</si>
  <si>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</si>
  <si>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</si>
  <si>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</si>
  <si>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</si>
  <si>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</si>
  <si>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</si>
  <si>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</si>
  <si>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</si>
  <si>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</si>
  <si>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</si>
  <si>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</si>
  <si>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</si>
  <si>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</si>
  <si>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</si>
  <si>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</si>
  <si>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</si>
  <si>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</si>
  <si>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</si>
  <si>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</si>
  <si>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</si>
  <si>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</si>
  <si>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</si>
  <si>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</si>
  <si>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</si>
  <si>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</si>
  <si>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</si>
  <si>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</si>
  <si>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</si>
  <si>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</si>
  <si>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</si>
  <si>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</si>
  <si>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</si>
  <si>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</si>
  <si>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28/03/2016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</si>
  <si>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</si>
  <si>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t xml:space="preserve">30-Mar--31-Mar </t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</si>
  <si>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</si>
  <si>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</si>
  <si>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</si>
  <si>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</si>
  <si>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</si>
  <si>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</si>
  <si>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</si>
  <si>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</si>
  <si>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</si>
  <si>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</si>
  <si>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</si>
  <si>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</si>
  <si>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</si>
  <si>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</si>
  <si>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</si>
  <si>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</si>
  <si>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</si>
  <si>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</si>
  <si>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</si>
  <si>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</si>
  <si>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</si>
  <si>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</si>
  <si>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</si>
  <si>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</si>
  <si>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</si>
  <si>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</si>
  <si>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</si>
  <si>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</si>
  <si>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</si>
  <si>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</si>
  <si>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</si>
  <si>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</si>
  <si>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</si>
  <si>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</si>
  <si>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</si>
  <si>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</si>
  <si>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</si>
  <si>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</si>
  <si>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</si>
  <si>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</si>
  <si>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</si>
  <si>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</si>
  <si>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</si>
  <si>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</si>
  <si>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</si>
  <si>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</si>
  <si>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</si>
  <si>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</si>
  <si>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</si>
  <si>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</si>
  <si>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</si>
  <si>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</si>
  <si>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</si>
  <si>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</si>
  <si>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</si>
  <si>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</si>
  <si>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</si>
  <si>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</si>
  <si>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</si>
  <si>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</si>
  <si>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</si>
  <si>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</si>
  <si>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</si>
  <si>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</si>
  <si>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</si>
  <si>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</si>
  <si>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</si>
  <si>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</si>
  <si>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</si>
  <si>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</si>
  <si>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</si>
  <si>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</si>
  <si>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</si>
  <si>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</si>
  <si>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</si>
  <si>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</si>
  <si>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(3)ECONOMICA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</si>
  <si>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</si>
  <si>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</si>
  <si>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</si>
  <si>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</si>
  <si>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</si>
  <si>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</si>
  <si>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</si>
  <si>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</si>
  <si>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</si>
  <si>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</si>
  <si>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29/03/2016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</si>
  <si>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</si>
  <si>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</si>
  <si>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</si>
  <si>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</si>
  <si>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</si>
  <si>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</si>
  <si>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</si>
  <si>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</si>
  <si>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</si>
  <si>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</si>
  <si>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</si>
  <si>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</si>
  <si>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</si>
  <si>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</si>
  <si>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</si>
  <si>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</si>
  <si>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</si>
  <si>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</si>
  <si>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</si>
  <si>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</si>
  <si>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</si>
  <si>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</si>
  <si>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</si>
  <si>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</si>
  <si>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</si>
  <si>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</si>
  <si>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</si>
  <si>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</si>
  <si>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</si>
  <si>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</si>
  <si>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</si>
  <si>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(554)HIGINIO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</si>
  <si>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</si>
  <si>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</si>
  <si>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</si>
  <si>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</si>
  <si>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</si>
  <si>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</si>
  <si>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</si>
  <si>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</si>
  <si>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</si>
  <si>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</si>
  <si>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</si>
  <si>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(637)COYOTE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</si>
  <si>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</si>
  <si>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</si>
  <si>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</si>
  <si>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(650)ALFREDO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</si>
  <si>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</si>
  <si>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</si>
  <si>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</si>
  <si>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</si>
  <si>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</si>
  <si>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</si>
  <si>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</si>
  <si>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</si>
  <si>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</si>
  <si>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</si>
  <si>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</si>
  <si>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</si>
  <si>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</si>
  <si>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</si>
  <si>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</si>
  <si>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</si>
  <si>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</si>
  <si>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</si>
  <si>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</si>
  <si>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</si>
  <si>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(525)LUCIO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MENDEZ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</si>
  <si>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</si>
  <si>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</si>
  <si>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</si>
  <si>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</si>
  <si>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</si>
  <si>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</si>
  <si>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</si>
  <si>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(641)JAIME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TLACOMULCO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</si>
  <si>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</si>
  <si>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</si>
  <si>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</si>
  <si>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</si>
  <si>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</si>
  <si>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</si>
  <si>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(264)FRANCISCO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SANCHEZ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</si>
  <si>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</si>
  <si>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</si>
  <si>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</si>
  <si>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(87)EMMANUEL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SALAZAR</t>
    </r>
  </si>
  <si>
    <t>HIPOLITO SANTIAGO</t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</si>
  <si>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</si>
  <si>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</si>
  <si>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</si>
  <si>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</si>
  <si>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</si>
  <si>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</si>
  <si>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</si>
  <si>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</si>
  <si>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(343)RUTILIO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</si>
  <si>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</si>
  <si>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</si>
  <si>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</si>
  <si>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</si>
  <si>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</si>
  <si>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</si>
  <si>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</si>
  <si>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</si>
  <si>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</si>
  <si>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</si>
  <si>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</si>
  <si>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30/03/2016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</si>
  <si>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</si>
  <si>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</si>
  <si>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</si>
  <si>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</si>
  <si>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</si>
  <si>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</si>
  <si>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</si>
  <si>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</si>
  <si>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</si>
  <si>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MAYO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</si>
  <si>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</si>
  <si>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</si>
  <si>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</si>
  <si>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</si>
  <si>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</si>
  <si>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</si>
  <si>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</si>
  <si>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</si>
  <si>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</si>
  <si>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</si>
  <si>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</si>
  <si>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</si>
  <si>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</si>
  <si>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</si>
  <si>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</si>
  <si>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</si>
  <si>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</si>
  <si>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</si>
  <si>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</si>
  <si>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</si>
  <si>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</si>
  <si>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</si>
  <si>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</si>
  <si>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</si>
  <si>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</si>
  <si>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(649)VICTOR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</si>
  <si>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</si>
  <si>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</si>
  <si>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</si>
  <si>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</si>
  <si>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</si>
  <si>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</si>
  <si>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(638)EDGAR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</si>
  <si>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</si>
  <si>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PALMA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</si>
  <si>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</si>
  <si>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</si>
  <si>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</si>
  <si>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</si>
  <si>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</si>
  <si>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</si>
  <si>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</si>
  <si>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</si>
  <si>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</si>
  <si>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</si>
  <si>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</si>
  <si>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</si>
  <si>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</si>
  <si>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</si>
  <si>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</si>
  <si>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</si>
  <si>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</si>
  <si>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</si>
  <si>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</si>
  <si>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</si>
  <si>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</si>
  <si>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</si>
  <si>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</si>
  <si>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</si>
  <si>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</si>
  <si>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</si>
  <si>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</si>
  <si>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</si>
  <si>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</si>
  <si>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</si>
  <si>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</si>
  <si>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</si>
  <si>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</si>
  <si>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</si>
  <si>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</si>
  <si>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</si>
  <si>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</si>
  <si>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</si>
  <si>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</si>
  <si>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</si>
  <si>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</si>
  <si>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</si>
  <si>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</si>
  <si>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</si>
  <si>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</si>
  <si>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</si>
  <si>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</si>
  <si>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</si>
  <si>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</si>
  <si>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</si>
  <si>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</si>
  <si>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</si>
  <si>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</si>
  <si>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</si>
  <si>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</si>
  <si>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</si>
  <si>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</si>
  <si>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</si>
  <si>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</si>
  <si>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</si>
  <si>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</si>
  <si>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31/03/2016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</si>
  <si>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(172)MIGUEL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</si>
  <si>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(162)SERGIO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HDEZ</t>
    </r>
    <r>
      <rPr>
        <b/>
        <sz val="10"/>
        <color rgb="FF00007F"/>
        <rFont val="Times New Roman"/>
        <family val="1"/>
      </rPr>
      <t xml:space="preserve">  </t>
    </r>
    <r>
      <rPr>
        <b/>
        <sz val="10"/>
        <color rgb="FF00007F"/>
        <rFont val="Tahoma"/>
        <family val="2"/>
      </rPr>
      <t>VERACRUZ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</si>
  <si>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(94)CIC-LA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CENTRAL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</si>
  <si>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(187)CIC-11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SUR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</si>
  <si>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(512)MARCO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ANTONIO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GONZALEZ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</si>
  <si>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(422)FELIX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JUSTO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ALARCON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(VER)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</si>
  <si>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(167)GUILLERMO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VERACRUZ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</si>
  <si>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(85)JOSE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LUIS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JUAREZ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</si>
  <si>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(431)ADRIAN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</si>
  <si>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(533)VENTA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DE</t>
    </r>
    <r>
      <rPr>
        <b/>
        <sz val="10"/>
        <color rgb="FF00007F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MOSTRADOR</t>
    </r>
  </si>
  <si>
    <r>
      <t>31/03/2016</t>
    </r>
    <r>
      <rPr>
        <b/>
        <sz val="10"/>
        <color rgb="FF000000"/>
        <rFont val="Times New Roman"/>
        <family val="1"/>
      </rPr>
      <t xml:space="preserve"> </t>
    </r>
    <r>
      <rPr>
        <b/>
        <sz val="10"/>
        <color rgb="FF00007F"/>
        <rFont val="Tahoma"/>
        <family val="2"/>
      </rPr>
      <t>(545)GINA</t>
    </r>
  </si>
  <si>
    <t>30-Mar --01-Abril</t>
  </si>
  <si>
    <t>30-Mar--02-Abril</t>
  </si>
  <si>
    <t>28-Mar --02-Abril</t>
  </si>
  <si>
    <t>31-Mar --03-Abril</t>
  </si>
  <si>
    <t>08-Mar --04-Abril</t>
  </si>
  <si>
    <t>18-Feb --22-Feb --04-Abril</t>
  </si>
  <si>
    <t xml:space="preserve">31-Mar --04-Abril </t>
  </si>
  <si>
    <t xml:space="preserve">13-Mar--05-Abril </t>
  </si>
  <si>
    <t xml:space="preserve">04-Abril --05-Abril </t>
  </si>
  <si>
    <t xml:space="preserve">19-Mar --07-Abril </t>
  </si>
  <si>
    <t xml:space="preserve">04-Abril --08-Abril </t>
  </si>
  <si>
    <t xml:space="preserve">07-Abril --13-Abril </t>
  </si>
  <si>
    <t xml:space="preserve">12-Feb--26-Feb--14-Abril </t>
  </si>
  <si>
    <t xml:space="preserve">31-Mar --14-Abril </t>
  </si>
  <si>
    <t xml:space="preserve">12-Abril--15-Abril </t>
  </si>
  <si>
    <t xml:space="preserve">07-Ene --08-Ene -26-Ene --25-Feb --04-Abril--06-Abril --11-Abril--16-Abril </t>
  </si>
  <si>
    <t xml:space="preserve">06-Abril --19-Abril </t>
  </si>
  <si>
    <t xml:space="preserve">31-Mar --20-Abril </t>
  </si>
  <si>
    <t>04-Abril--20-Abril --26-Abril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</si>
</sst>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-C0A]dd\-mmm\-yy;@"/>
    <numFmt numFmtId="165" formatCode="[$-C0A]d\-mmm\-yy;@"/>
    <numFmt numFmtId="166" formatCode="[$$-80A]#,##0.00"/>
    <numFmt numFmtId="167" formatCode="&quot;$&quot;#,##0.00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sz val="11"/>
      <color theme="1"/>
      <name val="Calibri"/>
      <family val="2"/>
    </font>
    <font>
      <b/>
      <i/>
      <u/>
      <sz val="11"/>
      <color theme="1"/>
      <name val="Cambria"/>
      <family val="1"/>
      <scheme val="major"/>
    </font>
    <font>
      <b/>
      <sz val="9"/>
      <color rgb="FF7F0000"/>
      <name val="Tahoma"/>
      <family val="2"/>
    </font>
    <font>
      <b/>
      <sz val="9"/>
      <color rgb="FF000000"/>
      <name val="Tahoma"/>
      <family val="2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9"/>
      <color rgb="FF00007F"/>
      <name val="Times New Roman"/>
      <family val="1"/>
    </font>
    <font>
      <b/>
      <sz val="11"/>
      <color rgb="FFFF0000"/>
      <name val="Tahoma"/>
      <family val="2"/>
    </font>
    <font>
      <b/>
      <sz val="11"/>
      <color indexed="8"/>
      <name val="Calibri"/>
      <family val="2"/>
    </font>
    <font>
      <b/>
      <sz val="12"/>
      <color rgb="FFFF0000"/>
      <name val="Tahoma"/>
      <family val="2"/>
    </font>
    <font>
      <b/>
      <i/>
      <u/>
      <sz val="11"/>
      <color rgb="FF3333CC"/>
      <name val="Cambria"/>
      <family val="1"/>
      <scheme val="major"/>
    </font>
    <font>
      <b/>
      <sz val="10"/>
      <color rgb="FFFF0000"/>
      <name val="Tahoma"/>
      <family val="2"/>
    </font>
    <font>
      <b/>
      <sz val="10"/>
      <color rgb="FF7F0000"/>
      <name val="Tahoma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</font>
    <font>
      <b/>
      <sz val="16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1"/>
      <color rgb="FF0000FF"/>
      <name val="Calibri"/>
      <family val="2"/>
    </font>
    <font>
      <b/>
      <sz val="9"/>
      <color rgb="FF0000FF"/>
      <name val="Tahoma"/>
      <family val="2"/>
    </font>
    <font>
      <b/>
      <sz val="11"/>
      <color rgb="FF0000CC"/>
      <name val="Calibri"/>
      <family val="2"/>
    </font>
    <font>
      <b/>
      <sz val="11"/>
      <color rgb="FF0033CC"/>
      <name val="Calibri"/>
      <family val="2"/>
      <scheme val="minor"/>
    </font>
    <font>
      <b/>
      <sz val="11"/>
      <color rgb="FF0033CC"/>
      <name val="Calibri"/>
      <family val="2"/>
    </font>
    <font>
      <b/>
      <sz val="10"/>
      <color theme="1"/>
      <name val="Tahoma"/>
      <family val="2"/>
    </font>
    <font>
      <b/>
      <sz val="11"/>
      <color rgb="FF000000"/>
      <name val="Tahoma"/>
      <family val="2"/>
    </font>
    <font>
      <b/>
      <sz val="10"/>
      <color rgb="FF000000"/>
      <name val="Tahoma"/>
      <family val="2"/>
    </font>
    <font>
      <b/>
      <sz val="10"/>
      <color rgb="FF000000"/>
      <name val="Times New Roman"/>
      <family val="1"/>
    </font>
    <font>
      <b/>
      <sz val="10"/>
      <color rgb="FF00007F"/>
      <name val="Tahoma"/>
      <family val="2"/>
    </font>
    <font>
      <b/>
      <sz val="10"/>
      <color rgb="FF00007F"/>
      <name val="Times New Roman"/>
      <family val="1"/>
    </font>
    <font>
      <i/>
      <u/>
      <sz val="10"/>
      <color theme="5" tint="-0.249977111117893"/>
      <name val="Tahoma"/>
      <family val="2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8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0" tint="-0.34998626667073579"/>
        <bgColor indexed="64"/>
      </patternFill>
    </fill>
  </fills>
  <borders count="17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87">
    <xf numFmtId="0" fontId="0" fillId="0" borderId="0" xfId="0"/>
    <xf numFmtId="0" fontId="2" fillId="0" borderId="1" xfId="0" applyFont="1" applyFill="1" applyBorder="1"/>
    <xf numFmtId="0" fontId="2" fillId="0" borderId="0" xfId="0" applyFont="1"/>
    <xf numFmtId="164" fontId="2" fillId="0" borderId="2" xfId="0" applyNumberFormat="1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44" fontId="2" fillId="0" borderId="2" xfId="1" applyFont="1" applyBorder="1" applyAlignment="1">
      <alignment horizontal="center"/>
    </xf>
    <xf numFmtId="165" fontId="2" fillId="0" borderId="3" xfId="0" applyNumberFormat="1" applyFont="1" applyFill="1" applyBorder="1" applyAlignment="1">
      <alignment horizontal="center" vertical="center" wrapText="1"/>
    </xf>
    <xf numFmtId="166" fontId="8" fillId="0" borderId="0" xfId="1" applyNumberFormat="1" applyFont="1" applyFill="1" applyBorder="1"/>
    <xf numFmtId="0" fontId="3" fillId="0" borderId="4" xfId="0" applyFont="1" applyFill="1" applyBorder="1" applyAlignment="1">
      <alignment horizontal="center"/>
    </xf>
    <xf numFmtId="164" fontId="2" fillId="0" borderId="5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0" fontId="10" fillId="0" borderId="0" xfId="0" applyFont="1" applyBorder="1" applyAlignment="1">
      <alignment horizontal="center" vertical="top"/>
    </xf>
    <xf numFmtId="0" fontId="11" fillId="0" borderId="0" xfId="0" applyFont="1" applyBorder="1" applyAlignment="1">
      <alignment horizontal="left" vertical="top"/>
    </xf>
    <xf numFmtId="44" fontId="11" fillId="0" borderId="0" xfId="1" applyFont="1" applyBorder="1" applyAlignment="1">
      <alignment vertical="top"/>
    </xf>
    <xf numFmtId="164" fontId="2" fillId="0" borderId="0" xfId="0" applyNumberFormat="1" applyFont="1" applyFill="1" applyBorder="1"/>
    <xf numFmtId="167" fontId="2" fillId="0" borderId="7" xfId="0" applyNumberFormat="1" applyFont="1" applyFill="1" applyBorder="1"/>
    <xf numFmtId="164" fontId="2" fillId="0" borderId="8" xfId="0" applyNumberFormat="1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44" fontId="11" fillId="0" borderId="9" xfId="1" applyFont="1" applyBorder="1" applyAlignment="1">
      <alignment vertical="top"/>
    </xf>
    <xf numFmtId="0" fontId="10" fillId="0" borderId="10" xfId="0" applyFont="1" applyBorder="1" applyAlignment="1">
      <alignment horizontal="center" vertical="top"/>
    </xf>
    <xf numFmtId="0" fontId="11" fillId="0" borderId="10" xfId="0" applyFont="1" applyBorder="1" applyAlignment="1">
      <alignment horizontal="left" vertical="top"/>
    </xf>
    <xf numFmtId="44" fontId="11" fillId="0" borderId="10" xfId="1" applyFont="1" applyBorder="1" applyAlignment="1">
      <alignment vertical="top"/>
    </xf>
    <xf numFmtId="0" fontId="15" fillId="0" borderId="0" xfId="0" applyFont="1" applyBorder="1" applyAlignment="1">
      <alignment horizontal="left" vertical="top"/>
    </xf>
    <xf numFmtId="167" fontId="16" fillId="0" borderId="11" xfId="0" applyNumberFormat="1" applyFont="1" applyFill="1" applyBorder="1"/>
    <xf numFmtId="0" fontId="11" fillId="3" borderId="0" xfId="0" applyFont="1" applyFill="1" applyBorder="1" applyAlignment="1">
      <alignment horizontal="left" vertical="top"/>
    </xf>
    <xf numFmtId="44" fontId="11" fillId="3" borderId="0" xfId="1" applyFont="1" applyFill="1" applyBorder="1" applyAlignment="1">
      <alignment vertical="top"/>
    </xf>
    <xf numFmtId="0" fontId="2" fillId="0" borderId="0" xfId="0" applyFont="1" applyFill="1"/>
    <xf numFmtId="164" fontId="2" fillId="0" borderId="12" xfId="0" applyNumberFormat="1" applyFont="1" applyFill="1" applyBorder="1" applyAlignment="1">
      <alignment horizontal="center"/>
    </xf>
    <xf numFmtId="164" fontId="2" fillId="0" borderId="7" xfId="0" applyNumberFormat="1" applyFont="1" applyFill="1" applyBorder="1" applyAlignment="1">
      <alignment horizontal="center"/>
    </xf>
    <xf numFmtId="167" fontId="16" fillId="0" borderId="7" xfId="0" applyNumberFormat="1" applyFont="1" applyFill="1" applyBorder="1"/>
    <xf numFmtId="0" fontId="17" fillId="0" borderId="0" xfId="0" applyFont="1" applyBorder="1" applyAlignment="1">
      <alignment horizontal="left" vertical="top"/>
    </xf>
    <xf numFmtId="44" fontId="3" fillId="0" borderId="0" xfId="1" applyFont="1" applyFill="1" applyAlignment="1"/>
    <xf numFmtId="164" fontId="2" fillId="0" borderId="0" xfId="0" applyNumberFormat="1" applyFont="1" applyFill="1" applyBorder="1" applyAlignment="1">
      <alignment horizontal="center"/>
    </xf>
    <xf numFmtId="167" fontId="16" fillId="4" borderId="7" xfId="0" applyNumberFormat="1" applyFont="1" applyFill="1" applyBorder="1"/>
    <xf numFmtId="167" fontId="8" fillId="0" borderId="7" xfId="0" applyNumberFormat="1" applyFont="1" applyFill="1" applyBorder="1"/>
    <xf numFmtId="0" fontId="18" fillId="0" borderId="1" xfId="0" applyFont="1" applyFill="1" applyBorder="1" applyAlignment="1">
      <alignment horizontal="center"/>
    </xf>
    <xf numFmtId="0" fontId="18" fillId="0" borderId="6" xfId="0" applyFont="1" applyFill="1" applyBorder="1" applyAlignment="1">
      <alignment horizontal="center"/>
    </xf>
    <xf numFmtId="0" fontId="2" fillId="5" borderId="0" xfId="0" applyFont="1" applyFill="1"/>
    <xf numFmtId="0" fontId="10" fillId="5" borderId="0" xfId="0" applyFont="1" applyFill="1" applyBorder="1" applyAlignment="1">
      <alignment horizontal="center" vertical="top"/>
    </xf>
    <xf numFmtId="0" fontId="11" fillId="5" borderId="0" xfId="0" applyFont="1" applyFill="1" applyBorder="1" applyAlignment="1">
      <alignment horizontal="left" vertical="top"/>
    </xf>
    <xf numFmtId="44" fontId="11" fillId="5" borderId="0" xfId="1" applyFont="1" applyFill="1" applyBorder="1" applyAlignment="1">
      <alignment vertical="top"/>
    </xf>
    <xf numFmtId="0" fontId="11" fillId="0" borderId="9" xfId="0" applyFont="1" applyBorder="1" applyAlignment="1">
      <alignment vertical="top"/>
    </xf>
    <xf numFmtId="0" fontId="11" fillId="0" borderId="13" xfId="0" applyFont="1" applyBorder="1" applyAlignment="1">
      <alignment vertical="top"/>
    </xf>
    <xf numFmtId="44" fontId="11" fillId="0" borderId="13" xfId="1" applyFont="1" applyBorder="1" applyAlignment="1">
      <alignment horizontal="left" vertical="top"/>
    </xf>
    <xf numFmtId="0" fontId="11" fillId="0" borderId="10" xfId="0" applyFont="1" applyBorder="1" applyAlignment="1">
      <alignment vertical="top"/>
    </xf>
    <xf numFmtId="44" fontId="11" fillId="0" borderId="10" xfId="1" applyFont="1" applyBorder="1" applyAlignment="1">
      <alignment horizontal="left" vertical="top"/>
    </xf>
    <xf numFmtId="0" fontId="11" fillId="0" borderId="0" xfId="0" applyFont="1" applyBorder="1" applyAlignment="1">
      <alignment vertical="top"/>
    </xf>
    <xf numFmtId="44" fontId="11" fillId="0" borderId="0" xfId="1" applyFont="1" applyBorder="1" applyAlignment="1">
      <alignment horizontal="left" vertical="top"/>
    </xf>
    <xf numFmtId="0" fontId="15" fillId="0" borderId="0" xfId="0" applyFont="1" applyBorder="1" applyAlignment="1">
      <alignment vertical="top"/>
    </xf>
    <xf numFmtId="44" fontId="11" fillId="0" borderId="9" xfId="1" applyFont="1" applyBorder="1" applyAlignment="1">
      <alignment horizontal="left" vertical="top"/>
    </xf>
    <xf numFmtId="0" fontId="19" fillId="0" borderId="0" xfId="0" applyFont="1" applyBorder="1" applyAlignment="1">
      <alignment vertical="top"/>
    </xf>
    <xf numFmtId="0" fontId="20" fillId="0" borderId="0" xfId="0" applyFont="1" applyBorder="1" applyAlignment="1">
      <alignment horizontal="center" vertical="top"/>
    </xf>
    <xf numFmtId="0" fontId="11" fillId="6" borderId="0" xfId="0" applyFont="1" applyFill="1" applyBorder="1" applyAlignment="1">
      <alignment vertical="top"/>
    </xf>
    <xf numFmtId="44" fontId="11" fillId="6" borderId="0" xfId="1" applyFont="1" applyFill="1" applyBorder="1" applyAlignment="1">
      <alignment horizontal="left" vertical="top"/>
    </xf>
    <xf numFmtId="166" fontId="8" fillId="7" borderId="0" xfId="1" applyNumberFormat="1" applyFont="1" applyFill="1" applyBorder="1"/>
    <xf numFmtId="167" fontId="16" fillId="7" borderId="7" xfId="0" applyNumberFormat="1" applyFont="1" applyFill="1" applyBorder="1"/>
    <xf numFmtId="165" fontId="2" fillId="0" borderId="0" xfId="0" applyNumberFormat="1" applyFont="1" applyFill="1" applyBorder="1"/>
    <xf numFmtId="166" fontId="21" fillId="0" borderId="0" xfId="1" applyNumberFormat="1" applyFont="1" applyFill="1" applyBorder="1"/>
    <xf numFmtId="0" fontId="15" fillId="7" borderId="0" xfId="0" applyFont="1" applyFill="1" applyBorder="1" applyAlignment="1">
      <alignment vertical="top"/>
    </xf>
    <xf numFmtId="164" fontId="22" fillId="0" borderId="0" xfId="0" applyNumberFormat="1" applyFont="1" applyFill="1" applyBorder="1"/>
    <xf numFmtId="167" fontId="23" fillId="0" borderId="7" xfId="0" applyNumberFormat="1" applyFont="1" applyFill="1" applyBorder="1"/>
    <xf numFmtId="0" fontId="8" fillId="0" borderId="8" xfId="0" applyFont="1" applyFill="1" applyBorder="1"/>
    <xf numFmtId="44" fontId="8" fillId="0" borderId="8" xfId="1" applyFont="1" applyFill="1" applyBorder="1"/>
    <xf numFmtId="0" fontId="22" fillId="0" borderId="8" xfId="0" applyFont="1" applyFill="1" applyBorder="1"/>
    <xf numFmtId="44" fontId="2" fillId="0" borderId="8" xfId="1" applyFont="1" applyFill="1" applyBorder="1"/>
    <xf numFmtId="165" fontId="2" fillId="0" borderId="8" xfId="0" applyNumberFormat="1" applyFont="1" applyFill="1" applyBorder="1"/>
    <xf numFmtId="166" fontId="2" fillId="0" borderId="8" xfId="1" applyNumberFormat="1" applyFont="1" applyFill="1" applyBorder="1"/>
    <xf numFmtId="164" fontId="2" fillId="8" borderId="0" xfId="0" applyNumberFormat="1" applyFont="1" applyFill="1" applyAlignment="1">
      <alignment horizontal="center"/>
    </xf>
    <xf numFmtId="0" fontId="4" fillId="8" borderId="0" xfId="0" applyFont="1" applyFill="1"/>
    <xf numFmtId="0" fontId="4" fillId="8" borderId="0" xfId="0" applyFont="1" applyFill="1" applyAlignment="1">
      <alignment horizontal="center"/>
    </xf>
    <xf numFmtId="0" fontId="2" fillId="8" borderId="0" xfId="0" applyFont="1" applyFill="1"/>
    <xf numFmtId="44" fontId="2" fillId="8" borderId="14" xfId="1" applyFont="1" applyFill="1" applyBorder="1"/>
    <xf numFmtId="165" fontId="2" fillId="8" borderId="0" xfId="0" applyNumberFormat="1" applyFont="1" applyFill="1" applyAlignment="1"/>
    <xf numFmtId="166" fontId="2" fillId="0" borderId="14" xfId="1" applyNumberFormat="1" applyFont="1" applyFill="1" applyBorder="1"/>
    <xf numFmtId="7" fontId="2" fillId="0" borderId="0" xfId="0" applyNumberFormat="1" applyFont="1" applyFill="1" applyBorder="1"/>
    <xf numFmtId="44" fontId="2" fillId="8" borderId="15" xfId="1" applyFont="1" applyFill="1" applyBorder="1"/>
    <xf numFmtId="166" fontId="2" fillId="0" borderId="15" xfId="1" applyNumberFormat="1" applyFont="1" applyFill="1" applyBorder="1"/>
    <xf numFmtId="44" fontId="2" fillId="8" borderId="0" xfId="1" applyFont="1" applyFill="1"/>
    <xf numFmtId="166" fontId="2" fillId="0" borderId="0" xfId="1" applyNumberFormat="1" applyFont="1" applyFill="1"/>
    <xf numFmtId="44" fontId="22" fillId="8" borderId="0" xfId="1" applyFont="1" applyFill="1" applyAlignment="1">
      <alignment horizontal="center" wrapText="1"/>
    </xf>
    <xf numFmtId="166" fontId="22" fillId="0" borderId="0" xfId="1" applyNumberFormat="1" applyFont="1" applyFill="1" applyAlignment="1">
      <alignment horizontal="center" wrapText="1"/>
    </xf>
    <xf numFmtId="164" fontId="2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44" fontId="2" fillId="0" borderId="0" xfId="1" applyFont="1"/>
    <xf numFmtId="165" fontId="2" fillId="0" borderId="0" xfId="0" applyNumberFormat="1" applyFont="1" applyAlignment="1"/>
    <xf numFmtId="0" fontId="2" fillId="0" borderId="0" xfId="0" applyFont="1" applyFill="1" applyBorder="1"/>
    <xf numFmtId="164" fontId="4" fillId="0" borderId="0" xfId="0" applyNumberFormat="1" applyFont="1" applyFill="1" applyBorder="1"/>
    <xf numFmtId="166" fontId="26" fillId="0" borderId="0" xfId="1" applyNumberFormat="1" applyFont="1" applyFill="1" applyBorder="1"/>
    <xf numFmtId="166" fontId="26" fillId="4" borderId="0" xfId="1" applyNumberFormat="1" applyFont="1" applyFill="1" applyBorder="1"/>
    <xf numFmtId="166" fontId="26" fillId="7" borderId="0" xfId="1" applyNumberFormat="1" applyFont="1" applyFill="1" applyBorder="1"/>
    <xf numFmtId="165" fontId="4" fillId="0" borderId="0" xfId="0" applyNumberFormat="1" applyFont="1" applyFill="1" applyBorder="1"/>
    <xf numFmtId="44" fontId="27" fillId="0" borderId="0" xfId="1" applyFont="1" applyBorder="1" applyAlignment="1">
      <alignment horizontal="left" vertical="top"/>
    </xf>
    <xf numFmtId="44" fontId="27" fillId="7" borderId="0" xfId="1" applyFont="1" applyFill="1" applyBorder="1" applyAlignment="1">
      <alignment horizontal="left" vertical="top"/>
    </xf>
    <xf numFmtId="164" fontId="2" fillId="0" borderId="3" xfId="0" applyNumberFormat="1" applyFont="1" applyFill="1" applyBorder="1" applyAlignment="1">
      <alignment horizontal="center" vertical="center" wrapText="1"/>
    </xf>
    <xf numFmtId="164" fontId="4" fillId="0" borderId="0" xfId="0" applyNumberFormat="1" applyFont="1"/>
    <xf numFmtId="164" fontId="2" fillId="0" borderId="0" xfId="0" applyNumberFormat="1" applyFont="1"/>
    <xf numFmtId="44" fontId="8" fillId="0" borderId="0" xfId="1" applyFont="1" applyFill="1" applyBorder="1"/>
    <xf numFmtId="44" fontId="26" fillId="4" borderId="0" xfId="1" applyFont="1" applyFill="1" applyBorder="1"/>
    <xf numFmtId="44" fontId="26" fillId="7" borderId="0" xfId="1" applyFont="1" applyFill="1" applyBorder="1"/>
    <xf numFmtId="44" fontId="26" fillId="0" borderId="0" xfId="1" applyFont="1" applyFill="1" applyBorder="1"/>
    <xf numFmtId="44" fontId="4" fillId="0" borderId="0" xfId="1" applyFont="1"/>
    <xf numFmtId="167" fontId="16" fillId="10" borderId="7" xfId="0" applyNumberFormat="1" applyFont="1" applyFill="1" applyBorder="1"/>
    <xf numFmtId="44" fontId="4" fillId="10" borderId="0" xfId="1" applyFont="1" applyFill="1"/>
    <xf numFmtId="164" fontId="5" fillId="0" borderId="0" xfId="0" applyNumberFormat="1" applyFont="1" applyFill="1" applyBorder="1"/>
    <xf numFmtId="166" fontId="28" fillId="0" borderId="0" xfId="1" applyNumberFormat="1" applyFont="1" applyFill="1" applyBorder="1"/>
    <xf numFmtId="164" fontId="29" fillId="0" borderId="0" xfId="0" applyNumberFormat="1" applyFont="1" applyFill="1" applyBorder="1"/>
    <xf numFmtId="166" fontId="30" fillId="0" borderId="0" xfId="1" applyNumberFormat="1" applyFont="1" applyFill="1" applyBorder="1"/>
    <xf numFmtId="0" fontId="9" fillId="0" borderId="16" xfId="0" applyFont="1" applyFill="1" applyBorder="1" applyAlignment="1">
      <alignment horizontal="center"/>
    </xf>
    <xf numFmtId="164" fontId="2" fillId="0" borderId="5" xfId="0" applyNumberFormat="1" applyFont="1" applyFill="1" applyBorder="1"/>
    <xf numFmtId="167" fontId="2" fillId="0" borderId="12" xfId="0" applyNumberFormat="1" applyFont="1" applyFill="1" applyBorder="1"/>
    <xf numFmtId="0" fontId="16" fillId="0" borderId="8" xfId="0" applyFont="1" applyFill="1" applyBorder="1"/>
    <xf numFmtId="0" fontId="10" fillId="0" borderId="9" xfId="0" applyFont="1" applyBorder="1" applyAlignment="1">
      <alignment horizontal="center" vertical="top"/>
    </xf>
    <xf numFmtId="167" fontId="2" fillId="0" borderId="8" xfId="0" applyNumberFormat="1" applyFont="1" applyFill="1" applyBorder="1"/>
    <xf numFmtId="0" fontId="11" fillId="0" borderId="9" xfId="0" applyFont="1" applyBorder="1" applyAlignment="1">
      <alignment horizontal="left" vertical="top"/>
    </xf>
    <xf numFmtId="0" fontId="2" fillId="0" borderId="8" xfId="0" applyFont="1" applyFill="1" applyBorder="1"/>
    <xf numFmtId="0" fontId="31" fillId="0" borderId="0" xfId="0" applyFont="1" applyBorder="1" applyAlignment="1">
      <alignment vertical="top"/>
    </xf>
    <xf numFmtId="164" fontId="2" fillId="0" borderId="0" xfId="0" applyNumberFormat="1" applyFont="1" applyFill="1" applyBorder="1" applyAlignment="1">
      <alignment horizontal="right"/>
    </xf>
    <xf numFmtId="167" fontId="16" fillId="0" borderId="8" xfId="0" applyNumberFormat="1" applyFont="1" applyFill="1" applyBorder="1"/>
    <xf numFmtId="166" fontId="8" fillId="10" borderId="0" xfId="1" applyNumberFormat="1" applyFont="1" applyFill="1" applyBorder="1"/>
    <xf numFmtId="167" fontId="8" fillId="7" borderId="7" xfId="0" applyNumberFormat="1" applyFont="1" applyFill="1" applyBorder="1"/>
    <xf numFmtId="0" fontId="32" fillId="0" borderId="0" xfId="0" applyFont="1" applyBorder="1" applyAlignment="1">
      <alignment vertical="top"/>
    </xf>
    <xf numFmtId="0" fontId="17" fillId="0" borderId="0" xfId="0" applyFont="1" applyBorder="1" applyAlignment="1">
      <alignment vertical="top"/>
    </xf>
    <xf numFmtId="166" fontId="8" fillId="2" borderId="0" xfId="1" applyNumberFormat="1" applyFont="1" applyFill="1" applyBorder="1"/>
    <xf numFmtId="0" fontId="16" fillId="0" borderId="0" xfId="0" applyFont="1" applyFill="1" applyBorder="1"/>
    <xf numFmtId="0" fontId="10" fillId="0" borderId="0" xfId="0" applyFont="1" applyFill="1" applyBorder="1" applyAlignment="1">
      <alignment horizontal="center" vertical="top"/>
    </xf>
    <xf numFmtId="0" fontId="11" fillId="0" borderId="0" xfId="0" applyFont="1" applyFill="1" applyBorder="1" applyAlignment="1">
      <alignment vertical="top"/>
    </xf>
    <xf numFmtId="44" fontId="11" fillId="0" borderId="0" xfId="1" applyFont="1" applyFill="1" applyBorder="1" applyAlignment="1">
      <alignment vertical="top"/>
    </xf>
    <xf numFmtId="164" fontId="2" fillId="3" borderId="0" xfId="0" applyNumberFormat="1" applyFont="1" applyFill="1" applyBorder="1"/>
    <xf numFmtId="165" fontId="29" fillId="0" borderId="0" xfId="0" applyNumberFormat="1" applyFont="1" applyFill="1" applyBorder="1"/>
    <xf numFmtId="166" fontId="30" fillId="6" borderId="0" xfId="1" applyNumberFormat="1" applyFont="1" applyFill="1" applyBorder="1"/>
    <xf numFmtId="167" fontId="16" fillId="6" borderId="7" xfId="0" applyNumberFormat="1" applyFont="1" applyFill="1" applyBorder="1"/>
    <xf numFmtId="44" fontId="2" fillId="0" borderId="1" xfId="1" applyFont="1" applyFill="1" applyBorder="1"/>
    <xf numFmtId="44" fontId="3" fillId="0" borderId="4" xfId="1" applyFont="1" applyFill="1" applyBorder="1" applyAlignment="1">
      <alignment horizontal="center"/>
    </xf>
    <xf numFmtId="44" fontId="2" fillId="0" borderId="12" xfId="1" applyFont="1" applyFill="1" applyBorder="1"/>
    <xf numFmtId="44" fontId="2" fillId="0" borderId="7" xfId="1" applyFont="1" applyFill="1" applyBorder="1"/>
    <xf numFmtId="44" fontId="16" fillId="0" borderId="11" xfId="1" applyFont="1" applyFill="1" applyBorder="1"/>
    <xf numFmtId="44" fontId="16" fillId="0" borderId="7" xfId="1" applyFont="1" applyFill="1" applyBorder="1"/>
    <xf numFmtId="0" fontId="33" fillId="0" borderId="0" xfId="0" applyFont="1" applyBorder="1" applyAlignment="1">
      <alignment vertical="top"/>
    </xf>
    <xf numFmtId="44" fontId="8" fillId="0" borderId="7" xfId="1" applyFont="1" applyFill="1" applyBorder="1"/>
    <xf numFmtId="0" fontId="10" fillId="0" borderId="13" xfId="0" applyFont="1" applyBorder="1" applyAlignment="1">
      <alignment horizontal="center" vertical="top"/>
    </xf>
    <xf numFmtId="44" fontId="11" fillId="0" borderId="13" xfId="1" applyFont="1" applyBorder="1" applyAlignment="1">
      <alignment vertical="top"/>
    </xf>
    <xf numFmtId="0" fontId="11" fillId="7" borderId="0" xfId="0" applyFont="1" applyFill="1" applyBorder="1" applyAlignment="1">
      <alignment vertical="top"/>
    </xf>
    <xf numFmtId="164" fontId="2" fillId="0" borderId="0" xfId="0" applyNumberFormat="1" applyFont="1" applyFill="1" applyBorder="1" applyAlignment="1">
      <alignment wrapText="1"/>
    </xf>
    <xf numFmtId="164" fontId="2" fillId="0" borderId="0" xfId="0" applyNumberFormat="1" applyFont="1" applyFill="1" applyBorder="1" applyAlignment="1"/>
    <xf numFmtId="44" fontId="16" fillId="7" borderId="7" xfId="1" applyFont="1" applyFill="1" applyBorder="1"/>
    <xf numFmtId="0" fontId="15" fillId="0" borderId="0" xfId="0" applyFont="1" applyFill="1" applyBorder="1" applyAlignment="1">
      <alignment vertical="top"/>
    </xf>
    <xf numFmtId="44" fontId="8" fillId="7" borderId="0" xfId="1" applyFont="1" applyFill="1" applyBorder="1"/>
    <xf numFmtId="44" fontId="8" fillId="7" borderId="7" xfId="1" applyFont="1" applyFill="1" applyBorder="1"/>
    <xf numFmtId="44" fontId="11" fillId="6" borderId="0" xfId="1" applyFont="1" applyFill="1" applyBorder="1" applyAlignment="1">
      <alignment vertical="top"/>
    </xf>
    <xf numFmtId="164" fontId="8" fillId="0" borderId="0" xfId="1" applyNumberFormat="1" applyFont="1" applyFill="1" applyBorder="1"/>
    <xf numFmtId="0" fontId="15" fillId="0" borderId="10" xfId="0" applyFont="1" applyBorder="1" applyAlignment="1">
      <alignment vertical="top"/>
    </xf>
    <xf numFmtId="0" fontId="15" fillId="0" borderId="8" xfId="0" applyFont="1" applyFill="1" applyBorder="1"/>
    <xf numFmtId="0" fontId="20" fillId="0" borderId="13" xfId="0" applyFont="1" applyFill="1" applyBorder="1" applyAlignment="1">
      <alignment horizontal="center" vertical="top"/>
    </xf>
    <xf numFmtId="0" fontId="33" fillId="0" borderId="13" xfId="0" applyFont="1" applyFill="1" applyBorder="1" applyAlignment="1">
      <alignment vertical="top"/>
    </xf>
    <xf numFmtId="44" fontId="33" fillId="0" borderId="13" xfId="1" applyFont="1" applyFill="1" applyBorder="1" applyAlignment="1">
      <alignment vertical="top"/>
    </xf>
    <xf numFmtId="0" fontId="20" fillId="0" borderId="10" xfId="0" applyFont="1" applyFill="1" applyBorder="1" applyAlignment="1">
      <alignment horizontal="center" vertical="top"/>
    </xf>
    <xf numFmtId="0" fontId="33" fillId="0" borderId="10" xfId="0" applyFont="1" applyFill="1" applyBorder="1" applyAlignment="1">
      <alignment vertical="top"/>
    </xf>
    <xf numFmtId="44" fontId="33" fillId="0" borderId="10" xfId="1" applyFont="1" applyFill="1" applyBorder="1" applyAlignment="1">
      <alignment vertical="top"/>
    </xf>
    <xf numFmtId="0" fontId="20" fillId="0" borderId="0" xfId="0" applyFont="1" applyFill="1" applyBorder="1" applyAlignment="1">
      <alignment horizontal="center" vertical="top"/>
    </xf>
    <xf numFmtId="0" fontId="33" fillId="0" borderId="0" xfId="0" applyFont="1" applyFill="1" applyBorder="1" applyAlignment="1">
      <alignment vertical="top"/>
    </xf>
    <xf numFmtId="44" fontId="33" fillId="0" borderId="0" xfId="1" applyFont="1" applyFill="1" applyBorder="1" applyAlignment="1">
      <alignment vertical="top"/>
    </xf>
    <xf numFmtId="0" fontId="33" fillId="3" borderId="0" xfId="0" applyFont="1" applyFill="1" applyBorder="1" applyAlignment="1">
      <alignment vertical="top"/>
    </xf>
    <xf numFmtId="44" fontId="33" fillId="3" borderId="0" xfId="1" applyFont="1" applyFill="1" applyBorder="1" applyAlignment="1">
      <alignment vertical="top"/>
    </xf>
    <xf numFmtId="44" fontId="2" fillId="0" borderId="0" xfId="1" applyFont="1" applyFill="1" applyBorder="1"/>
    <xf numFmtId="44" fontId="30" fillId="0" borderId="0" xfId="1" applyFont="1" applyFill="1" applyBorder="1"/>
    <xf numFmtId="164" fontId="29" fillId="0" borderId="0" xfId="0" applyNumberFormat="1" applyFont="1" applyFill="1" applyBorder="1" applyAlignment="1">
      <alignment wrapText="1"/>
    </xf>
    <xf numFmtId="164" fontId="29" fillId="3" borderId="0" xfId="0" applyNumberFormat="1" applyFont="1" applyFill="1" applyBorder="1"/>
    <xf numFmtId="44" fontId="30" fillId="3" borderId="0" xfId="1" applyFont="1" applyFill="1" applyBorder="1"/>
    <xf numFmtId="0" fontId="37" fillId="0" borderId="6" xfId="0" applyFont="1" applyFill="1" applyBorder="1" applyAlignment="1">
      <alignment horizontal="center"/>
    </xf>
    <xf numFmtId="166" fontId="30" fillId="4" borderId="0" xfId="1" applyNumberFormat="1" applyFont="1" applyFill="1" applyBorder="1"/>
    <xf numFmtId="164" fontId="4" fillId="0" borderId="0" xfId="0" applyNumberFormat="1" applyFont="1" applyFill="1" applyBorder="1" applyAlignment="1">
      <alignment wrapText="1"/>
    </xf>
    <xf numFmtId="44" fontId="3" fillId="2" borderId="1" xfId="1" applyFont="1" applyFill="1" applyBorder="1" applyAlignment="1">
      <alignment horizontal="center"/>
    </xf>
    <xf numFmtId="167" fontId="24" fillId="9" borderId="6" xfId="0" applyNumberFormat="1" applyFont="1" applyFill="1" applyBorder="1" applyAlignment="1">
      <alignment horizontal="center"/>
    </xf>
    <xf numFmtId="167" fontId="24" fillId="9" borderId="1" xfId="0" applyNumberFormat="1" applyFont="1" applyFill="1" applyBorder="1" applyAlignment="1">
      <alignment horizontal="center"/>
    </xf>
    <xf numFmtId="0" fontId="25" fillId="8" borderId="0" xfId="0" applyFont="1" applyFill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4" fillId="9" borderId="1" xfId="0" applyFont="1" applyFill="1" applyBorder="1" applyAlignment="1">
      <alignment horizont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3" fillId="0" borderId="0" xfId="0" applyFont="1" applyAlignment="1">
      <alignment horizontal="justify"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justify" vertical="center"/>
    </xf>
    <xf numFmtId="0" fontId="42" fillId="0" borderId="0" xfId="0" applyFont="1" applyAlignment="1">
      <alignment horizontal="justify" vertical="center"/>
    </xf>
    <xf numFmtId="0" fontId="41" fillId="0" borderId="0" xfId="0" applyFont="1" applyAlignment="1">
      <alignment vertical="center"/>
    </xf>
    <xf numFmtId="0" fontId="43" fillId="0" borderId="0" xfId="0" applyFont="1" applyAlignment="1">
      <alignment vertical="center"/>
    </xf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colors>
    <mruColors>
      <color rgb="FF0033CC"/>
      <color rgb="FF0000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4148</xdr:row>
      <xdr:rowOff>85727</xdr:rowOff>
    </xdr:from>
    <xdr:to>
      <xdr:col>7</xdr:col>
      <xdr:colOff>504829</xdr:colOff>
      <xdr:row>4150</xdr:row>
      <xdr:rowOff>71445</xdr:rowOff>
    </xdr:to>
    <xdr:sp macro="" textlink="">
      <xdr:nvSpPr>
        <xdr:cNvPr id="2" name="1 Abrir llave"/>
        <xdr:cNvSpPr/>
      </xdr:nvSpPr>
      <xdr:spPr>
        <a:xfrm rot="16200000">
          <a:off x="8351044" y="7896534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4148</xdr:row>
      <xdr:rowOff>85727</xdr:rowOff>
    </xdr:from>
    <xdr:to>
      <xdr:col>7</xdr:col>
      <xdr:colOff>504829</xdr:colOff>
      <xdr:row>4150</xdr:row>
      <xdr:rowOff>71445</xdr:rowOff>
    </xdr:to>
    <xdr:sp macro="" textlink="">
      <xdr:nvSpPr>
        <xdr:cNvPr id="3" name="2 Abrir llave"/>
        <xdr:cNvSpPr/>
      </xdr:nvSpPr>
      <xdr:spPr>
        <a:xfrm rot="16200000">
          <a:off x="8351044" y="7896534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4148</xdr:row>
      <xdr:rowOff>85727</xdr:rowOff>
    </xdr:from>
    <xdr:to>
      <xdr:col>7</xdr:col>
      <xdr:colOff>504829</xdr:colOff>
      <xdr:row>4150</xdr:row>
      <xdr:rowOff>71445</xdr:rowOff>
    </xdr:to>
    <xdr:sp macro="" textlink="">
      <xdr:nvSpPr>
        <xdr:cNvPr id="4" name="3 Abrir llave"/>
        <xdr:cNvSpPr/>
      </xdr:nvSpPr>
      <xdr:spPr>
        <a:xfrm rot="16200000">
          <a:off x="8351044" y="7896534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4148</xdr:row>
      <xdr:rowOff>85727</xdr:rowOff>
    </xdr:from>
    <xdr:to>
      <xdr:col>7</xdr:col>
      <xdr:colOff>504829</xdr:colOff>
      <xdr:row>4150</xdr:row>
      <xdr:rowOff>71445</xdr:rowOff>
    </xdr:to>
    <xdr:sp macro="" textlink="">
      <xdr:nvSpPr>
        <xdr:cNvPr id="5" name="4 Abrir llave"/>
        <xdr:cNvSpPr/>
      </xdr:nvSpPr>
      <xdr:spPr>
        <a:xfrm rot="16200000">
          <a:off x="8351044" y="7896534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3670</xdr:row>
      <xdr:rowOff>85727</xdr:rowOff>
    </xdr:from>
    <xdr:to>
      <xdr:col>7</xdr:col>
      <xdr:colOff>504829</xdr:colOff>
      <xdr:row>3672</xdr:row>
      <xdr:rowOff>71445</xdr:rowOff>
    </xdr:to>
    <xdr:sp macro="" textlink="">
      <xdr:nvSpPr>
        <xdr:cNvPr id="2" name="3 Abrir llave"/>
        <xdr:cNvSpPr/>
      </xdr:nvSpPr>
      <xdr:spPr>
        <a:xfrm rot="16200000">
          <a:off x="8541544" y="698565884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3670</xdr:row>
      <xdr:rowOff>85727</xdr:rowOff>
    </xdr:from>
    <xdr:to>
      <xdr:col>7</xdr:col>
      <xdr:colOff>504829</xdr:colOff>
      <xdr:row>3672</xdr:row>
      <xdr:rowOff>71445</xdr:rowOff>
    </xdr:to>
    <xdr:sp macro="" textlink="">
      <xdr:nvSpPr>
        <xdr:cNvPr id="3" name="2 Abrir llave"/>
        <xdr:cNvSpPr/>
      </xdr:nvSpPr>
      <xdr:spPr>
        <a:xfrm rot="16200000">
          <a:off x="8541544" y="698565884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3670</xdr:row>
      <xdr:rowOff>85727</xdr:rowOff>
    </xdr:from>
    <xdr:to>
      <xdr:col>7</xdr:col>
      <xdr:colOff>504829</xdr:colOff>
      <xdr:row>3672</xdr:row>
      <xdr:rowOff>71445</xdr:rowOff>
    </xdr:to>
    <xdr:sp macro="" textlink="">
      <xdr:nvSpPr>
        <xdr:cNvPr id="4" name="4 Abrir llave"/>
        <xdr:cNvSpPr/>
      </xdr:nvSpPr>
      <xdr:spPr>
        <a:xfrm rot="16200000">
          <a:off x="8541544" y="698565884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3670</xdr:row>
      <xdr:rowOff>85727</xdr:rowOff>
    </xdr:from>
    <xdr:to>
      <xdr:col>7</xdr:col>
      <xdr:colOff>504829</xdr:colOff>
      <xdr:row>3672</xdr:row>
      <xdr:rowOff>71445</xdr:rowOff>
    </xdr:to>
    <xdr:sp macro="" textlink="">
      <xdr:nvSpPr>
        <xdr:cNvPr id="5" name="5 Abrir llave"/>
        <xdr:cNvSpPr/>
      </xdr:nvSpPr>
      <xdr:spPr>
        <a:xfrm rot="16200000">
          <a:off x="8541544" y="698565884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3806</xdr:row>
      <xdr:rowOff>85727</xdr:rowOff>
    </xdr:from>
    <xdr:to>
      <xdr:col>7</xdr:col>
      <xdr:colOff>504829</xdr:colOff>
      <xdr:row>3808</xdr:row>
      <xdr:rowOff>71445</xdr:rowOff>
    </xdr:to>
    <xdr:sp macro="" textlink="">
      <xdr:nvSpPr>
        <xdr:cNvPr id="2" name="1 Abrir llave"/>
        <xdr:cNvSpPr/>
      </xdr:nvSpPr>
      <xdr:spPr>
        <a:xfrm rot="16200000">
          <a:off x="8541544" y="72463580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3806</xdr:row>
      <xdr:rowOff>85727</xdr:rowOff>
    </xdr:from>
    <xdr:to>
      <xdr:col>7</xdr:col>
      <xdr:colOff>504829</xdr:colOff>
      <xdr:row>3808</xdr:row>
      <xdr:rowOff>71445</xdr:rowOff>
    </xdr:to>
    <xdr:sp macro="" textlink="">
      <xdr:nvSpPr>
        <xdr:cNvPr id="3" name="2 Abrir llave"/>
        <xdr:cNvSpPr/>
      </xdr:nvSpPr>
      <xdr:spPr>
        <a:xfrm rot="16200000">
          <a:off x="8541544" y="72463580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3806</xdr:row>
      <xdr:rowOff>85727</xdr:rowOff>
    </xdr:from>
    <xdr:to>
      <xdr:col>7</xdr:col>
      <xdr:colOff>504829</xdr:colOff>
      <xdr:row>3808</xdr:row>
      <xdr:rowOff>71445</xdr:rowOff>
    </xdr:to>
    <xdr:sp macro="" textlink="">
      <xdr:nvSpPr>
        <xdr:cNvPr id="4" name="3 Abrir llave"/>
        <xdr:cNvSpPr/>
      </xdr:nvSpPr>
      <xdr:spPr>
        <a:xfrm rot="16200000">
          <a:off x="8541544" y="72463580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3806</xdr:row>
      <xdr:rowOff>85727</xdr:rowOff>
    </xdr:from>
    <xdr:to>
      <xdr:col>7</xdr:col>
      <xdr:colOff>504829</xdr:colOff>
      <xdr:row>3808</xdr:row>
      <xdr:rowOff>71445</xdr:rowOff>
    </xdr:to>
    <xdr:sp macro="" textlink="">
      <xdr:nvSpPr>
        <xdr:cNvPr id="5" name="4 Abrir llave"/>
        <xdr:cNvSpPr/>
      </xdr:nvSpPr>
      <xdr:spPr>
        <a:xfrm rot="16200000">
          <a:off x="8541544" y="72463580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M4157"/>
  <sheetViews>
    <sheetView topLeftCell="A4142" workbookViewId="0">
      <selection activeCell="E4147" sqref="E4147"/>
    </sheetView>
  </sheetViews>
  <sheetFormatPr baseColWidth="10" defaultRowHeight="15" x14ac:dyDescent="0.25"/>
  <cols>
    <col min="1" max="1" width="14.85546875" style="82" customWidth="1"/>
    <col min="2" max="2" width="12.28515625" style="83" customWidth="1"/>
    <col min="3" max="3" width="3" style="83" customWidth="1"/>
    <col min="4" max="4" width="12" style="84" customWidth="1"/>
    <col min="5" max="5" width="58" style="2" bestFit="1" customWidth="1"/>
    <col min="6" max="6" width="15.140625" style="85" bestFit="1" customWidth="1"/>
    <col min="7" max="7" width="24.42578125" style="86" customWidth="1"/>
    <col min="8" max="8" width="20.7109375" style="79" customWidth="1"/>
    <col min="9" max="9" width="15.28515625" style="87" customWidth="1"/>
    <col min="10" max="10" width="14.140625" style="27" bestFit="1" customWidth="1"/>
    <col min="11" max="11" width="11.42578125" style="27"/>
    <col min="12" max="12" width="31" style="2" bestFit="1" customWidth="1"/>
    <col min="13" max="13" width="12.7109375" style="2" bestFit="1" customWidth="1"/>
    <col min="14" max="16384" width="11.42578125" style="2"/>
  </cols>
  <sheetData>
    <row r="1" spans="1:9" s="2" customFormat="1" ht="18.75" x14ac:dyDescent="0.3">
      <c r="A1" s="173" t="s">
        <v>0</v>
      </c>
      <c r="B1" s="173"/>
      <c r="C1" s="173"/>
      <c r="D1" s="173"/>
      <c r="E1" s="173"/>
      <c r="F1" s="173"/>
      <c r="G1" s="173"/>
      <c r="H1" s="173"/>
      <c r="I1" s="1"/>
    </row>
    <row r="2" spans="1:9" s="2" customFormat="1" ht="19.5" thickBot="1" x14ac:dyDescent="0.35">
      <c r="A2" s="3" t="s">
        <v>1</v>
      </c>
      <c r="B2" s="4" t="s">
        <v>2</v>
      </c>
      <c r="C2" s="4"/>
      <c r="D2" s="4"/>
      <c r="E2" s="5" t="s">
        <v>3</v>
      </c>
      <c r="F2" s="6" t="s">
        <v>4</v>
      </c>
      <c r="G2" s="7" t="s">
        <v>5</v>
      </c>
      <c r="H2" s="8" t="str">
        <f t="shared" ref="H2:H65" si="0">F2</f>
        <v>IMPORTE</v>
      </c>
      <c r="I2" s="9" t="s">
        <v>6</v>
      </c>
    </row>
    <row r="3" spans="1:9" s="2" customFormat="1" ht="15.75" thickTop="1" x14ac:dyDescent="0.25">
      <c r="A3" s="10">
        <v>42371</v>
      </c>
      <c r="B3" s="11">
        <v>24066</v>
      </c>
      <c r="C3" s="11" t="s">
        <v>7</v>
      </c>
      <c r="D3" s="12">
        <v>49066</v>
      </c>
      <c r="E3" s="13" t="s">
        <v>8</v>
      </c>
      <c r="F3" s="14">
        <v>27317.599999999999</v>
      </c>
      <c r="G3" s="15">
        <v>42372</v>
      </c>
      <c r="H3" s="8">
        <v>27317.599999999999</v>
      </c>
      <c r="I3" s="16">
        <f t="shared" ref="I3:I66" si="1">F3-H3</f>
        <v>0</v>
      </c>
    </row>
    <row r="4" spans="1:9" s="2" customFormat="1" x14ac:dyDescent="0.25">
      <c r="A4" s="17">
        <v>42371</v>
      </c>
      <c r="B4" s="18">
        <f>B3+1</f>
        <v>24067</v>
      </c>
      <c r="C4" s="11" t="s">
        <v>7</v>
      </c>
      <c r="D4" s="12">
        <v>49067</v>
      </c>
      <c r="E4" s="13" t="s">
        <v>9</v>
      </c>
      <c r="F4" s="14">
        <v>2388.1999999999998</v>
      </c>
      <c r="G4" s="15">
        <v>42371</v>
      </c>
      <c r="H4" s="8">
        <f t="shared" si="0"/>
        <v>2388.1999999999998</v>
      </c>
      <c r="I4" s="16">
        <f t="shared" si="1"/>
        <v>0</v>
      </c>
    </row>
    <row r="5" spans="1:9" s="2" customFormat="1" x14ac:dyDescent="0.25">
      <c r="A5" s="10">
        <v>42371</v>
      </c>
      <c r="B5" s="18">
        <f t="shared" ref="B5:B68" si="2">B4+1</f>
        <v>24068</v>
      </c>
      <c r="C5" s="11" t="s">
        <v>7</v>
      </c>
      <c r="D5" s="12">
        <v>49068</v>
      </c>
      <c r="E5" s="13" t="s">
        <v>10</v>
      </c>
      <c r="F5" s="14">
        <v>16303.2</v>
      </c>
      <c r="G5" s="15">
        <v>42371</v>
      </c>
      <c r="H5" s="8">
        <f t="shared" si="0"/>
        <v>16303.2</v>
      </c>
      <c r="I5" s="16">
        <f t="shared" si="1"/>
        <v>0</v>
      </c>
    </row>
    <row r="6" spans="1:9" s="2" customFormat="1" x14ac:dyDescent="0.25">
      <c r="A6" s="17">
        <v>42371</v>
      </c>
      <c r="B6" s="18">
        <f t="shared" si="2"/>
        <v>24069</v>
      </c>
      <c r="C6" s="11" t="s">
        <v>11</v>
      </c>
      <c r="D6" s="12">
        <v>49069</v>
      </c>
      <c r="E6" s="13" t="s">
        <v>12</v>
      </c>
      <c r="F6" s="14">
        <v>4059.6</v>
      </c>
      <c r="G6" s="15">
        <v>42372</v>
      </c>
      <c r="H6" s="8">
        <v>4059.6</v>
      </c>
      <c r="I6" s="16">
        <f t="shared" si="1"/>
        <v>0</v>
      </c>
    </row>
    <row r="7" spans="1:9" s="2" customFormat="1" x14ac:dyDescent="0.25">
      <c r="A7" s="10">
        <v>42371</v>
      </c>
      <c r="B7" s="18">
        <f t="shared" si="2"/>
        <v>24070</v>
      </c>
      <c r="C7" s="11" t="s">
        <v>11</v>
      </c>
      <c r="D7" s="12">
        <v>49070</v>
      </c>
      <c r="E7" s="13" t="s">
        <v>12</v>
      </c>
      <c r="F7" s="14">
        <v>17918</v>
      </c>
      <c r="G7" s="15">
        <v>42371</v>
      </c>
      <c r="H7" s="8">
        <f t="shared" si="0"/>
        <v>17918</v>
      </c>
      <c r="I7" s="16">
        <f t="shared" si="1"/>
        <v>0</v>
      </c>
    </row>
    <row r="8" spans="1:9" s="2" customFormat="1" x14ac:dyDescent="0.25">
      <c r="A8" s="17">
        <v>42371</v>
      </c>
      <c r="B8" s="18">
        <f t="shared" si="2"/>
        <v>24071</v>
      </c>
      <c r="C8" s="11" t="s">
        <v>11</v>
      </c>
      <c r="D8" s="12">
        <v>49071</v>
      </c>
      <c r="E8" s="13" t="s">
        <v>13</v>
      </c>
      <c r="F8" s="14">
        <v>13623.9</v>
      </c>
      <c r="G8" s="15">
        <v>42371</v>
      </c>
      <c r="H8" s="8">
        <f t="shared" si="0"/>
        <v>13623.9</v>
      </c>
      <c r="I8" s="16">
        <f t="shared" si="1"/>
        <v>0</v>
      </c>
    </row>
    <row r="9" spans="1:9" s="2" customFormat="1" x14ac:dyDescent="0.25">
      <c r="A9" s="10">
        <v>42371</v>
      </c>
      <c r="B9" s="18">
        <f t="shared" si="2"/>
        <v>24072</v>
      </c>
      <c r="C9" s="11" t="s">
        <v>11</v>
      </c>
      <c r="D9" s="12">
        <v>49072</v>
      </c>
      <c r="E9" s="13" t="s">
        <v>14</v>
      </c>
      <c r="F9" s="14">
        <v>6564.6</v>
      </c>
      <c r="G9" s="15" t="s">
        <v>15</v>
      </c>
      <c r="H9" s="8">
        <f>1600+4964.6</f>
        <v>6564.6</v>
      </c>
      <c r="I9" s="16">
        <f t="shared" si="1"/>
        <v>0</v>
      </c>
    </row>
    <row r="10" spans="1:9" s="2" customFormat="1" x14ac:dyDescent="0.25">
      <c r="A10" s="17">
        <v>42371</v>
      </c>
      <c r="B10" s="18">
        <f t="shared" si="2"/>
        <v>24073</v>
      </c>
      <c r="C10" s="11" t="s">
        <v>11</v>
      </c>
      <c r="D10" s="12">
        <v>49073</v>
      </c>
      <c r="E10" s="13" t="s">
        <v>16</v>
      </c>
      <c r="F10" s="14">
        <v>8896.2000000000007</v>
      </c>
      <c r="G10" s="15">
        <v>42372</v>
      </c>
      <c r="H10" s="8">
        <v>8896.2000000000007</v>
      </c>
      <c r="I10" s="16">
        <f t="shared" si="1"/>
        <v>0</v>
      </c>
    </row>
    <row r="11" spans="1:9" s="2" customFormat="1" x14ac:dyDescent="0.25">
      <c r="A11" s="10">
        <v>42371</v>
      </c>
      <c r="B11" s="18">
        <f t="shared" si="2"/>
        <v>24074</v>
      </c>
      <c r="C11" s="11" t="s">
        <v>11</v>
      </c>
      <c r="D11" s="12">
        <v>49074</v>
      </c>
      <c r="E11" s="13" t="s">
        <v>17</v>
      </c>
      <c r="F11" s="14">
        <v>25993.52</v>
      </c>
      <c r="G11" s="15">
        <v>42372</v>
      </c>
      <c r="H11" s="8">
        <v>25993.52</v>
      </c>
      <c r="I11" s="16">
        <f t="shared" si="1"/>
        <v>0</v>
      </c>
    </row>
    <row r="12" spans="1:9" s="2" customFormat="1" x14ac:dyDescent="0.25">
      <c r="A12" s="17">
        <v>42371</v>
      </c>
      <c r="B12" s="18">
        <f t="shared" si="2"/>
        <v>24075</v>
      </c>
      <c r="C12" s="11" t="s">
        <v>11</v>
      </c>
      <c r="D12" s="12">
        <v>49075</v>
      </c>
      <c r="E12" s="13" t="s">
        <v>18</v>
      </c>
      <c r="F12" s="14">
        <v>25668</v>
      </c>
      <c r="G12" s="15">
        <v>42371</v>
      </c>
      <c r="H12" s="8">
        <f t="shared" si="0"/>
        <v>25668</v>
      </c>
      <c r="I12" s="16">
        <f t="shared" si="1"/>
        <v>0</v>
      </c>
    </row>
    <row r="13" spans="1:9" s="2" customFormat="1" x14ac:dyDescent="0.25">
      <c r="A13" s="10">
        <v>42371</v>
      </c>
      <c r="B13" s="18">
        <f t="shared" si="2"/>
        <v>24076</v>
      </c>
      <c r="C13" s="11" t="s">
        <v>11</v>
      </c>
      <c r="D13" s="12">
        <v>49076</v>
      </c>
      <c r="E13" s="13" t="s">
        <v>19</v>
      </c>
      <c r="F13" s="14">
        <v>15692.9</v>
      </c>
      <c r="G13" s="15">
        <v>42371</v>
      </c>
      <c r="H13" s="8">
        <f t="shared" si="0"/>
        <v>15692.9</v>
      </c>
      <c r="I13" s="16">
        <f t="shared" si="1"/>
        <v>0</v>
      </c>
    </row>
    <row r="14" spans="1:9" s="2" customFormat="1" x14ac:dyDescent="0.25">
      <c r="A14" s="17">
        <v>42371</v>
      </c>
      <c r="B14" s="18">
        <f t="shared" si="2"/>
        <v>24077</v>
      </c>
      <c r="C14" s="11" t="s">
        <v>11</v>
      </c>
      <c r="D14" s="12">
        <v>49077</v>
      </c>
      <c r="E14" s="13" t="s">
        <v>20</v>
      </c>
      <c r="F14" s="14">
        <v>3292.4</v>
      </c>
      <c r="G14" s="15">
        <v>42371</v>
      </c>
      <c r="H14" s="8">
        <f t="shared" si="0"/>
        <v>3292.4</v>
      </c>
      <c r="I14" s="16">
        <f t="shared" si="1"/>
        <v>0</v>
      </c>
    </row>
    <row r="15" spans="1:9" s="2" customFormat="1" x14ac:dyDescent="0.25">
      <c r="A15" s="10">
        <v>42371</v>
      </c>
      <c r="B15" s="18">
        <f t="shared" si="2"/>
        <v>24078</v>
      </c>
      <c r="C15" s="11" t="s">
        <v>11</v>
      </c>
      <c r="D15" s="12">
        <v>49078</v>
      </c>
      <c r="E15" s="13" t="s">
        <v>21</v>
      </c>
      <c r="F15" s="14">
        <v>10793</v>
      </c>
      <c r="G15" s="15">
        <v>42371</v>
      </c>
      <c r="H15" s="8">
        <f t="shared" si="0"/>
        <v>10793</v>
      </c>
      <c r="I15" s="16">
        <f t="shared" si="1"/>
        <v>0</v>
      </c>
    </row>
    <row r="16" spans="1:9" s="2" customFormat="1" x14ac:dyDescent="0.25">
      <c r="A16" s="17">
        <v>42371</v>
      </c>
      <c r="B16" s="18">
        <f t="shared" si="2"/>
        <v>24079</v>
      </c>
      <c r="C16" s="11" t="s">
        <v>11</v>
      </c>
      <c r="D16" s="12">
        <v>49079</v>
      </c>
      <c r="E16" s="13" t="s">
        <v>22</v>
      </c>
      <c r="F16" s="14">
        <v>13562.2</v>
      </c>
      <c r="G16" s="15">
        <v>42376</v>
      </c>
      <c r="H16" s="8">
        <v>13562.2</v>
      </c>
      <c r="I16" s="16">
        <f t="shared" si="1"/>
        <v>0</v>
      </c>
    </row>
    <row r="17" spans="1:9" s="2" customFormat="1" x14ac:dyDescent="0.25">
      <c r="A17" s="10">
        <v>42371</v>
      </c>
      <c r="B17" s="18">
        <f t="shared" si="2"/>
        <v>24080</v>
      </c>
      <c r="C17" s="11" t="s">
        <v>11</v>
      </c>
      <c r="D17" s="12">
        <v>49080</v>
      </c>
      <c r="E17" s="13" t="s">
        <v>23</v>
      </c>
      <c r="F17" s="14">
        <v>2450</v>
      </c>
      <c r="G17" s="15">
        <v>42371</v>
      </c>
      <c r="H17" s="8">
        <f t="shared" si="0"/>
        <v>2450</v>
      </c>
      <c r="I17" s="16">
        <f t="shared" si="1"/>
        <v>0</v>
      </c>
    </row>
    <row r="18" spans="1:9" s="2" customFormat="1" x14ac:dyDescent="0.25">
      <c r="A18" s="17">
        <v>42371</v>
      </c>
      <c r="B18" s="18">
        <f t="shared" si="2"/>
        <v>24081</v>
      </c>
      <c r="C18" s="11" t="s">
        <v>11</v>
      </c>
      <c r="D18" s="12">
        <v>49081</v>
      </c>
      <c r="E18" s="13" t="s">
        <v>24</v>
      </c>
      <c r="F18" s="14">
        <v>2414.4</v>
      </c>
      <c r="G18" s="15">
        <v>42371</v>
      </c>
      <c r="H18" s="8">
        <f t="shared" si="0"/>
        <v>2414.4</v>
      </c>
      <c r="I18" s="16">
        <f t="shared" si="1"/>
        <v>0</v>
      </c>
    </row>
    <row r="19" spans="1:9" s="2" customFormat="1" x14ac:dyDescent="0.25">
      <c r="A19" s="10">
        <v>42371</v>
      </c>
      <c r="B19" s="18">
        <f t="shared" si="2"/>
        <v>24082</v>
      </c>
      <c r="C19" s="11" t="s">
        <v>11</v>
      </c>
      <c r="D19" s="12">
        <v>49082</v>
      </c>
      <c r="E19" s="13" t="s">
        <v>25</v>
      </c>
      <c r="F19" s="14">
        <v>13550.4</v>
      </c>
      <c r="G19" s="15">
        <v>42371</v>
      </c>
      <c r="H19" s="8">
        <f t="shared" si="0"/>
        <v>13550.4</v>
      </c>
      <c r="I19" s="16">
        <f t="shared" si="1"/>
        <v>0</v>
      </c>
    </row>
    <row r="20" spans="1:9" s="2" customFormat="1" x14ac:dyDescent="0.25">
      <c r="A20" s="17">
        <v>42371</v>
      </c>
      <c r="B20" s="18">
        <f t="shared" si="2"/>
        <v>24083</v>
      </c>
      <c r="C20" s="11" t="s">
        <v>11</v>
      </c>
      <c r="D20" s="12">
        <v>49083</v>
      </c>
      <c r="E20" s="13" t="s">
        <v>9</v>
      </c>
      <c r="F20" s="14">
        <v>25390.400000000001</v>
      </c>
      <c r="G20" s="15" t="s">
        <v>15</v>
      </c>
      <c r="H20" s="8">
        <f>12000+13390.4</f>
        <v>25390.400000000001</v>
      </c>
      <c r="I20" s="16">
        <f t="shared" si="1"/>
        <v>0</v>
      </c>
    </row>
    <row r="21" spans="1:9" s="2" customFormat="1" x14ac:dyDescent="0.25">
      <c r="A21" s="10">
        <v>42371</v>
      </c>
      <c r="B21" s="18">
        <f t="shared" si="2"/>
        <v>24084</v>
      </c>
      <c r="C21" s="11" t="s">
        <v>11</v>
      </c>
      <c r="D21" s="12">
        <v>49084</v>
      </c>
      <c r="E21" s="13" t="s">
        <v>26</v>
      </c>
      <c r="F21" s="14">
        <v>4746.3999999999996</v>
      </c>
      <c r="G21" s="15">
        <v>42373</v>
      </c>
      <c r="H21" s="8">
        <v>4746.3999999999996</v>
      </c>
      <c r="I21" s="16">
        <f t="shared" si="1"/>
        <v>0</v>
      </c>
    </row>
    <row r="22" spans="1:9" s="2" customFormat="1" x14ac:dyDescent="0.25">
      <c r="A22" s="17">
        <v>42371</v>
      </c>
      <c r="B22" s="18">
        <f t="shared" si="2"/>
        <v>24085</v>
      </c>
      <c r="C22" s="11" t="s">
        <v>11</v>
      </c>
      <c r="D22" s="12">
        <v>49085</v>
      </c>
      <c r="E22" s="13" t="s">
        <v>27</v>
      </c>
      <c r="F22" s="14">
        <v>14239.2</v>
      </c>
      <c r="G22" s="15">
        <v>42371</v>
      </c>
      <c r="H22" s="8">
        <f t="shared" si="0"/>
        <v>14239.2</v>
      </c>
      <c r="I22" s="16">
        <f t="shared" si="1"/>
        <v>0</v>
      </c>
    </row>
    <row r="23" spans="1:9" s="2" customFormat="1" x14ac:dyDescent="0.25">
      <c r="A23" s="10">
        <v>42371</v>
      </c>
      <c r="B23" s="18">
        <f t="shared" si="2"/>
        <v>24086</v>
      </c>
      <c r="C23" s="11" t="s">
        <v>11</v>
      </c>
      <c r="D23" s="12">
        <v>49086</v>
      </c>
      <c r="E23" s="13" t="s">
        <v>28</v>
      </c>
      <c r="F23" s="14">
        <v>10955</v>
      </c>
      <c r="G23" s="15">
        <v>42371</v>
      </c>
      <c r="H23" s="8">
        <f t="shared" si="0"/>
        <v>10955</v>
      </c>
      <c r="I23" s="16">
        <f t="shared" si="1"/>
        <v>0</v>
      </c>
    </row>
    <row r="24" spans="1:9" s="2" customFormat="1" x14ac:dyDescent="0.25">
      <c r="A24" s="17">
        <v>42371</v>
      </c>
      <c r="B24" s="18">
        <f t="shared" si="2"/>
        <v>24087</v>
      </c>
      <c r="C24" s="11" t="s">
        <v>11</v>
      </c>
      <c r="D24" s="12">
        <v>49087</v>
      </c>
      <c r="E24" s="13" t="s">
        <v>29</v>
      </c>
      <c r="F24" s="14">
        <v>55518.6</v>
      </c>
      <c r="G24" s="15">
        <v>42388</v>
      </c>
      <c r="H24" s="8">
        <v>55518.6</v>
      </c>
      <c r="I24" s="16">
        <f t="shared" si="1"/>
        <v>0</v>
      </c>
    </row>
    <row r="25" spans="1:9" s="2" customFormat="1" x14ac:dyDescent="0.25">
      <c r="A25" s="10">
        <v>42371</v>
      </c>
      <c r="B25" s="18">
        <f t="shared" si="2"/>
        <v>24088</v>
      </c>
      <c r="C25" s="11" t="s">
        <v>11</v>
      </c>
      <c r="D25" s="12">
        <v>49088</v>
      </c>
      <c r="E25" s="13" t="s">
        <v>30</v>
      </c>
      <c r="F25" s="14">
        <v>12223.1</v>
      </c>
      <c r="G25" s="15">
        <v>42371</v>
      </c>
      <c r="H25" s="8">
        <f t="shared" si="0"/>
        <v>12223.1</v>
      </c>
      <c r="I25" s="16">
        <f t="shared" si="1"/>
        <v>0</v>
      </c>
    </row>
    <row r="26" spans="1:9" s="2" customFormat="1" x14ac:dyDescent="0.25">
      <c r="A26" s="17">
        <v>42371</v>
      </c>
      <c r="B26" s="18">
        <f t="shared" si="2"/>
        <v>24089</v>
      </c>
      <c r="C26" s="11" t="s">
        <v>11</v>
      </c>
      <c r="D26" s="12">
        <v>49089</v>
      </c>
      <c r="E26" s="13" t="s">
        <v>31</v>
      </c>
      <c r="F26" s="14">
        <v>2821</v>
      </c>
      <c r="G26" s="15">
        <v>42371</v>
      </c>
      <c r="H26" s="8">
        <f t="shared" si="0"/>
        <v>2821</v>
      </c>
      <c r="I26" s="16">
        <f t="shared" si="1"/>
        <v>0</v>
      </c>
    </row>
    <row r="27" spans="1:9" s="2" customFormat="1" x14ac:dyDescent="0.25">
      <c r="A27" s="10">
        <v>42371</v>
      </c>
      <c r="B27" s="18">
        <f t="shared" si="2"/>
        <v>24090</v>
      </c>
      <c r="C27" s="11" t="s">
        <v>11</v>
      </c>
      <c r="D27" s="12">
        <v>49090</v>
      </c>
      <c r="E27" s="13" t="s">
        <v>32</v>
      </c>
      <c r="F27" s="14">
        <v>3939.6</v>
      </c>
      <c r="G27" s="15">
        <v>42371</v>
      </c>
      <c r="H27" s="8">
        <f t="shared" si="0"/>
        <v>3939.6</v>
      </c>
      <c r="I27" s="16">
        <f t="shared" si="1"/>
        <v>0</v>
      </c>
    </row>
    <row r="28" spans="1:9" s="2" customFormat="1" x14ac:dyDescent="0.25">
      <c r="A28" s="17">
        <v>42371</v>
      </c>
      <c r="B28" s="18">
        <f t="shared" si="2"/>
        <v>24091</v>
      </c>
      <c r="C28" s="11" t="s">
        <v>11</v>
      </c>
      <c r="D28" s="12">
        <v>49091</v>
      </c>
      <c r="E28" s="13" t="s">
        <v>33</v>
      </c>
      <c r="F28" s="14">
        <v>47620</v>
      </c>
      <c r="G28" s="15" t="s">
        <v>34</v>
      </c>
      <c r="H28" s="8">
        <f>37890+9730</f>
        <v>47620</v>
      </c>
      <c r="I28" s="16">
        <f t="shared" si="1"/>
        <v>0</v>
      </c>
    </row>
    <row r="29" spans="1:9" s="2" customFormat="1" x14ac:dyDescent="0.25">
      <c r="A29" s="10">
        <v>42371</v>
      </c>
      <c r="B29" s="18">
        <f t="shared" si="2"/>
        <v>24092</v>
      </c>
      <c r="C29" s="11" t="s">
        <v>11</v>
      </c>
      <c r="D29" s="12">
        <v>49092</v>
      </c>
      <c r="E29" s="13" t="s">
        <v>35</v>
      </c>
      <c r="F29" s="14">
        <v>123.2</v>
      </c>
      <c r="G29" s="15">
        <v>42371</v>
      </c>
      <c r="H29" s="8">
        <f t="shared" si="0"/>
        <v>123.2</v>
      </c>
      <c r="I29" s="16">
        <f t="shared" si="1"/>
        <v>0</v>
      </c>
    </row>
    <row r="30" spans="1:9" s="2" customFormat="1" x14ac:dyDescent="0.25">
      <c r="A30" s="17">
        <v>42371</v>
      </c>
      <c r="B30" s="18">
        <f t="shared" si="2"/>
        <v>24093</v>
      </c>
      <c r="C30" s="11" t="s">
        <v>11</v>
      </c>
      <c r="D30" s="12">
        <v>49093</v>
      </c>
      <c r="E30" s="13" t="s">
        <v>36</v>
      </c>
      <c r="F30" s="14">
        <v>5152.8</v>
      </c>
      <c r="G30" s="15">
        <v>42371</v>
      </c>
      <c r="H30" s="8">
        <f t="shared" si="0"/>
        <v>5152.8</v>
      </c>
      <c r="I30" s="16">
        <f t="shared" si="1"/>
        <v>0</v>
      </c>
    </row>
    <row r="31" spans="1:9" s="2" customFormat="1" x14ac:dyDescent="0.25">
      <c r="A31" s="10">
        <v>42371</v>
      </c>
      <c r="B31" s="18">
        <f t="shared" si="2"/>
        <v>24094</v>
      </c>
      <c r="C31" s="11" t="s">
        <v>11</v>
      </c>
      <c r="D31" s="12">
        <v>49094</v>
      </c>
      <c r="E31" s="13" t="s">
        <v>37</v>
      </c>
      <c r="F31" s="14">
        <v>433</v>
      </c>
      <c r="G31" s="15">
        <v>42371</v>
      </c>
      <c r="H31" s="8">
        <f t="shared" si="0"/>
        <v>433</v>
      </c>
      <c r="I31" s="16">
        <f t="shared" si="1"/>
        <v>0</v>
      </c>
    </row>
    <row r="32" spans="1:9" s="2" customFormat="1" x14ac:dyDescent="0.25">
      <c r="A32" s="17">
        <v>42371</v>
      </c>
      <c r="B32" s="18">
        <f t="shared" si="2"/>
        <v>24095</v>
      </c>
      <c r="C32" s="11" t="s">
        <v>11</v>
      </c>
      <c r="D32" s="12">
        <v>49095</v>
      </c>
      <c r="E32" s="13" t="s">
        <v>38</v>
      </c>
      <c r="F32" s="14">
        <v>3949.3</v>
      </c>
      <c r="G32" s="15">
        <v>42371</v>
      </c>
      <c r="H32" s="8">
        <f t="shared" si="0"/>
        <v>3949.3</v>
      </c>
      <c r="I32" s="16">
        <f t="shared" si="1"/>
        <v>0</v>
      </c>
    </row>
    <row r="33" spans="1:9" s="2" customFormat="1" x14ac:dyDescent="0.25">
      <c r="A33" s="10">
        <v>42371</v>
      </c>
      <c r="B33" s="18">
        <f t="shared" si="2"/>
        <v>24096</v>
      </c>
      <c r="C33" s="11" t="s">
        <v>11</v>
      </c>
      <c r="D33" s="12">
        <v>49096</v>
      </c>
      <c r="E33" s="13" t="s">
        <v>22</v>
      </c>
      <c r="F33" s="14">
        <v>2829.4</v>
      </c>
      <c r="G33" s="15">
        <v>42376</v>
      </c>
      <c r="H33" s="8">
        <v>2829.4</v>
      </c>
      <c r="I33" s="16">
        <f t="shared" si="1"/>
        <v>0</v>
      </c>
    </row>
    <row r="34" spans="1:9" s="2" customFormat="1" x14ac:dyDescent="0.25">
      <c r="A34" s="17">
        <v>42371</v>
      </c>
      <c r="B34" s="18">
        <f t="shared" si="2"/>
        <v>24097</v>
      </c>
      <c r="C34" s="11" t="s">
        <v>11</v>
      </c>
      <c r="D34" s="12">
        <v>49097</v>
      </c>
      <c r="E34" s="13" t="s">
        <v>39</v>
      </c>
      <c r="F34" s="14">
        <v>9138</v>
      </c>
      <c r="G34" s="15">
        <v>42371</v>
      </c>
      <c r="H34" s="8">
        <f t="shared" si="0"/>
        <v>9138</v>
      </c>
      <c r="I34" s="16">
        <f t="shared" si="1"/>
        <v>0</v>
      </c>
    </row>
    <row r="35" spans="1:9" s="2" customFormat="1" x14ac:dyDescent="0.25">
      <c r="A35" s="10">
        <v>42371</v>
      </c>
      <c r="B35" s="18">
        <f t="shared" si="2"/>
        <v>24098</v>
      </c>
      <c r="C35" s="11" t="s">
        <v>11</v>
      </c>
      <c r="D35" s="12">
        <v>49098</v>
      </c>
      <c r="E35" s="13" t="s">
        <v>40</v>
      </c>
      <c r="F35" s="14">
        <v>3780</v>
      </c>
      <c r="G35" s="15">
        <v>42371</v>
      </c>
      <c r="H35" s="8">
        <f t="shared" si="0"/>
        <v>3780</v>
      </c>
      <c r="I35" s="16">
        <f t="shared" si="1"/>
        <v>0</v>
      </c>
    </row>
    <row r="36" spans="1:9" s="2" customFormat="1" x14ac:dyDescent="0.25">
      <c r="A36" s="17">
        <v>42371</v>
      </c>
      <c r="B36" s="18">
        <f t="shared" si="2"/>
        <v>24099</v>
      </c>
      <c r="C36" s="11" t="s">
        <v>11</v>
      </c>
      <c r="D36" s="12">
        <v>49099</v>
      </c>
      <c r="E36" s="13" t="s">
        <v>27</v>
      </c>
      <c r="F36" s="14">
        <v>22032</v>
      </c>
      <c r="G36" s="15">
        <v>42371</v>
      </c>
      <c r="H36" s="8">
        <f t="shared" si="0"/>
        <v>22032</v>
      </c>
      <c r="I36" s="16">
        <f t="shared" si="1"/>
        <v>0</v>
      </c>
    </row>
    <row r="37" spans="1:9" s="2" customFormat="1" x14ac:dyDescent="0.25">
      <c r="A37" s="10">
        <v>42371</v>
      </c>
      <c r="B37" s="18">
        <f t="shared" si="2"/>
        <v>24100</v>
      </c>
      <c r="C37" s="11" t="s">
        <v>11</v>
      </c>
      <c r="D37" s="12">
        <v>49100</v>
      </c>
      <c r="E37" s="13" t="s">
        <v>41</v>
      </c>
      <c r="F37" s="14">
        <v>2429</v>
      </c>
      <c r="G37" s="15">
        <v>42371</v>
      </c>
      <c r="H37" s="8">
        <f t="shared" si="0"/>
        <v>2429</v>
      </c>
      <c r="I37" s="16">
        <f t="shared" si="1"/>
        <v>0</v>
      </c>
    </row>
    <row r="38" spans="1:9" s="2" customFormat="1" x14ac:dyDescent="0.25">
      <c r="A38" s="17">
        <v>42371</v>
      </c>
      <c r="B38" s="18">
        <f t="shared" si="2"/>
        <v>24101</v>
      </c>
      <c r="C38" s="11" t="s">
        <v>11</v>
      </c>
      <c r="D38" s="12">
        <v>49101</v>
      </c>
      <c r="E38" s="13" t="s">
        <v>42</v>
      </c>
      <c r="F38" s="14">
        <v>1532.8</v>
      </c>
      <c r="G38" s="15">
        <v>42371</v>
      </c>
      <c r="H38" s="8">
        <f t="shared" si="0"/>
        <v>1532.8</v>
      </c>
      <c r="I38" s="16">
        <f t="shared" si="1"/>
        <v>0</v>
      </c>
    </row>
    <row r="39" spans="1:9" s="2" customFormat="1" x14ac:dyDescent="0.25">
      <c r="A39" s="10">
        <v>42371</v>
      </c>
      <c r="B39" s="18">
        <f t="shared" si="2"/>
        <v>24102</v>
      </c>
      <c r="C39" s="11" t="s">
        <v>11</v>
      </c>
      <c r="D39" s="12">
        <v>49102</v>
      </c>
      <c r="E39" s="13" t="s">
        <v>43</v>
      </c>
      <c r="F39" s="14">
        <v>3195.8</v>
      </c>
      <c r="G39" s="15">
        <v>42371</v>
      </c>
      <c r="H39" s="8">
        <f t="shared" si="0"/>
        <v>3195.8</v>
      </c>
      <c r="I39" s="16">
        <f t="shared" si="1"/>
        <v>0</v>
      </c>
    </row>
    <row r="40" spans="1:9" s="2" customFormat="1" x14ac:dyDescent="0.25">
      <c r="A40" s="17">
        <v>42371</v>
      </c>
      <c r="B40" s="18">
        <f t="shared" si="2"/>
        <v>24103</v>
      </c>
      <c r="C40" s="11" t="s">
        <v>11</v>
      </c>
      <c r="D40" s="12">
        <v>49103</v>
      </c>
      <c r="E40" s="13" t="s">
        <v>44</v>
      </c>
      <c r="F40" s="14">
        <v>1469.2</v>
      </c>
      <c r="G40" s="15">
        <v>42371</v>
      </c>
      <c r="H40" s="8">
        <f t="shared" si="0"/>
        <v>1469.2</v>
      </c>
      <c r="I40" s="16">
        <f t="shared" si="1"/>
        <v>0</v>
      </c>
    </row>
    <row r="41" spans="1:9" s="2" customFormat="1" x14ac:dyDescent="0.25">
      <c r="A41" s="10">
        <v>42371</v>
      </c>
      <c r="B41" s="18">
        <f t="shared" si="2"/>
        <v>24104</v>
      </c>
      <c r="C41" s="11" t="s">
        <v>11</v>
      </c>
      <c r="D41" s="12">
        <v>49104</v>
      </c>
      <c r="E41" s="13" t="s">
        <v>45</v>
      </c>
      <c r="F41" s="14">
        <v>1173.9000000000001</v>
      </c>
      <c r="G41" s="15">
        <v>42371</v>
      </c>
      <c r="H41" s="8">
        <f t="shared" si="0"/>
        <v>1173.9000000000001</v>
      </c>
      <c r="I41" s="16">
        <f t="shared" si="1"/>
        <v>0</v>
      </c>
    </row>
    <row r="42" spans="1:9" s="2" customFormat="1" x14ac:dyDescent="0.25">
      <c r="A42" s="17">
        <v>42371</v>
      </c>
      <c r="B42" s="18">
        <f t="shared" si="2"/>
        <v>24105</v>
      </c>
      <c r="C42" s="11" t="s">
        <v>11</v>
      </c>
      <c r="D42" s="12">
        <v>49105</v>
      </c>
      <c r="E42" s="13" t="s">
        <v>46</v>
      </c>
      <c r="F42" s="14">
        <v>1825.2</v>
      </c>
      <c r="G42" s="15">
        <v>42371</v>
      </c>
      <c r="H42" s="8">
        <f t="shared" si="0"/>
        <v>1825.2</v>
      </c>
      <c r="I42" s="16">
        <f t="shared" si="1"/>
        <v>0</v>
      </c>
    </row>
    <row r="43" spans="1:9" s="2" customFormat="1" x14ac:dyDescent="0.25">
      <c r="A43" s="10">
        <v>42371</v>
      </c>
      <c r="B43" s="18">
        <f t="shared" si="2"/>
        <v>24106</v>
      </c>
      <c r="C43" s="11" t="s">
        <v>11</v>
      </c>
      <c r="D43" s="12">
        <v>49106</v>
      </c>
      <c r="E43" s="13" t="s">
        <v>47</v>
      </c>
      <c r="F43" s="14">
        <v>890.1</v>
      </c>
      <c r="G43" s="15">
        <v>42371</v>
      </c>
      <c r="H43" s="8">
        <f t="shared" si="0"/>
        <v>890.1</v>
      </c>
      <c r="I43" s="16">
        <f t="shared" si="1"/>
        <v>0</v>
      </c>
    </row>
    <row r="44" spans="1:9" s="2" customFormat="1" x14ac:dyDescent="0.25">
      <c r="A44" s="17">
        <v>42371</v>
      </c>
      <c r="B44" s="18">
        <f t="shared" si="2"/>
        <v>24107</v>
      </c>
      <c r="C44" s="11" t="s">
        <v>11</v>
      </c>
      <c r="D44" s="12">
        <v>49107</v>
      </c>
      <c r="E44" s="13" t="s">
        <v>48</v>
      </c>
      <c r="F44" s="14">
        <v>327</v>
      </c>
      <c r="G44" s="15">
        <v>42371</v>
      </c>
      <c r="H44" s="8">
        <f t="shared" si="0"/>
        <v>327</v>
      </c>
      <c r="I44" s="16">
        <f t="shared" si="1"/>
        <v>0</v>
      </c>
    </row>
    <row r="45" spans="1:9" s="2" customFormat="1" x14ac:dyDescent="0.25">
      <c r="A45" s="10">
        <v>42371</v>
      </c>
      <c r="B45" s="18">
        <f t="shared" si="2"/>
        <v>24108</v>
      </c>
      <c r="C45" s="11" t="s">
        <v>11</v>
      </c>
      <c r="D45" s="12">
        <v>49108</v>
      </c>
      <c r="E45" s="13" t="s">
        <v>49</v>
      </c>
      <c r="F45" s="14">
        <v>7433.7</v>
      </c>
      <c r="G45" s="15">
        <v>42371</v>
      </c>
      <c r="H45" s="8">
        <f t="shared" si="0"/>
        <v>7433.7</v>
      </c>
      <c r="I45" s="16">
        <f t="shared" si="1"/>
        <v>0</v>
      </c>
    </row>
    <row r="46" spans="1:9" s="2" customFormat="1" x14ac:dyDescent="0.25">
      <c r="A46" s="17">
        <v>42371</v>
      </c>
      <c r="B46" s="18">
        <f t="shared" si="2"/>
        <v>24109</v>
      </c>
      <c r="C46" s="11" t="s">
        <v>11</v>
      </c>
      <c r="D46" s="12">
        <v>49109</v>
      </c>
      <c r="E46" s="13" t="s">
        <v>50</v>
      </c>
      <c r="F46" s="14">
        <v>7105.9</v>
      </c>
      <c r="G46" s="15">
        <v>42371</v>
      </c>
      <c r="H46" s="8">
        <f t="shared" si="0"/>
        <v>7105.9</v>
      </c>
      <c r="I46" s="16">
        <f t="shared" si="1"/>
        <v>0</v>
      </c>
    </row>
    <row r="47" spans="1:9" s="2" customFormat="1" x14ac:dyDescent="0.25">
      <c r="A47" s="10">
        <v>42371</v>
      </c>
      <c r="B47" s="18">
        <f t="shared" si="2"/>
        <v>24110</v>
      </c>
      <c r="C47" s="11" t="s">
        <v>11</v>
      </c>
      <c r="D47" s="12">
        <v>49110</v>
      </c>
      <c r="E47" s="13" t="s">
        <v>12</v>
      </c>
      <c r="F47" s="14">
        <v>1713.8</v>
      </c>
      <c r="G47" s="15">
        <v>42371</v>
      </c>
      <c r="H47" s="8">
        <f t="shared" si="0"/>
        <v>1713.8</v>
      </c>
      <c r="I47" s="16">
        <f t="shared" si="1"/>
        <v>0</v>
      </c>
    </row>
    <row r="48" spans="1:9" s="2" customFormat="1" x14ac:dyDescent="0.25">
      <c r="A48" s="17">
        <v>42371</v>
      </c>
      <c r="B48" s="18">
        <f t="shared" si="2"/>
        <v>24111</v>
      </c>
      <c r="C48" s="11" t="s">
        <v>11</v>
      </c>
      <c r="D48" s="12">
        <v>49111</v>
      </c>
      <c r="E48" s="13" t="s">
        <v>51</v>
      </c>
      <c r="F48" s="14">
        <v>2195.9</v>
      </c>
      <c r="G48" s="15">
        <v>42371</v>
      </c>
      <c r="H48" s="8">
        <f t="shared" si="0"/>
        <v>2195.9</v>
      </c>
      <c r="I48" s="16">
        <f t="shared" si="1"/>
        <v>0</v>
      </c>
    </row>
    <row r="49" spans="1:9" s="2" customFormat="1" x14ac:dyDescent="0.25">
      <c r="A49" s="10">
        <v>42371</v>
      </c>
      <c r="B49" s="18">
        <f t="shared" si="2"/>
        <v>24112</v>
      </c>
      <c r="C49" s="11" t="s">
        <v>11</v>
      </c>
      <c r="D49" s="12">
        <v>49112</v>
      </c>
      <c r="E49" s="13" t="s">
        <v>52</v>
      </c>
      <c r="F49" s="14">
        <v>3442.8</v>
      </c>
      <c r="G49" s="15">
        <v>42371</v>
      </c>
      <c r="H49" s="8">
        <f t="shared" si="0"/>
        <v>3442.8</v>
      </c>
      <c r="I49" s="16">
        <f t="shared" si="1"/>
        <v>0</v>
      </c>
    </row>
    <row r="50" spans="1:9" s="2" customFormat="1" x14ac:dyDescent="0.25">
      <c r="A50" s="17">
        <v>42371</v>
      </c>
      <c r="B50" s="18">
        <f t="shared" si="2"/>
        <v>24113</v>
      </c>
      <c r="C50" s="11" t="s">
        <v>11</v>
      </c>
      <c r="D50" s="12">
        <v>49113</v>
      </c>
      <c r="E50" s="13" t="s">
        <v>53</v>
      </c>
      <c r="F50" s="14">
        <v>3919.6</v>
      </c>
      <c r="G50" s="15">
        <v>42371</v>
      </c>
      <c r="H50" s="8">
        <f t="shared" si="0"/>
        <v>3919.6</v>
      </c>
      <c r="I50" s="16">
        <f t="shared" si="1"/>
        <v>0</v>
      </c>
    </row>
    <row r="51" spans="1:9" s="2" customFormat="1" x14ac:dyDescent="0.25">
      <c r="A51" s="10">
        <v>42371</v>
      </c>
      <c r="B51" s="18">
        <f t="shared" si="2"/>
        <v>24114</v>
      </c>
      <c r="C51" s="11" t="s">
        <v>11</v>
      </c>
      <c r="D51" s="12">
        <v>49114</v>
      </c>
      <c r="E51" s="13" t="s">
        <v>54</v>
      </c>
      <c r="F51" s="14">
        <v>14364</v>
      </c>
      <c r="G51" s="15">
        <v>42372</v>
      </c>
      <c r="H51" s="8">
        <v>14364</v>
      </c>
      <c r="I51" s="16">
        <f t="shared" si="1"/>
        <v>0</v>
      </c>
    </row>
    <row r="52" spans="1:9" s="2" customFormat="1" x14ac:dyDescent="0.25">
      <c r="A52" s="17">
        <v>42371</v>
      </c>
      <c r="B52" s="18">
        <f t="shared" si="2"/>
        <v>24115</v>
      </c>
      <c r="C52" s="11" t="s">
        <v>11</v>
      </c>
      <c r="D52" s="12">
        <v>49115</v>
      </c>
      <c r="E52" s="13" t="s">
        <v>55</v>
      </c>
      <c r="F52" s="14">
        <v>22527.200000000001</v>
      </c>
      <c r="G52" s="15">
        <v>42372</v>
      </c>
      <c r="H52" s="8">
        <v>22527.200000000001</v>
      </c>
      <c r="I52" s="16">
        <f t="shared" si="1"/>
        <v>0</v>
      </c>
    </row>
    <row r="53" spans="1:9" s="2" customFormat="1" x14ac:dyDescent="0.25">
      <c r="A53" s="10">
        <v>42371</v>
      </c>
      <c r="B53" s="18">
        <f t="shared" si="2"/>
        <v>24116</v>
      </c>
      <c r="C53" s="11" t="s">
        <v>11</v>
      </c>
      <c r="D53" s="12">
        <v>49116</v>
      </c>
      <c r="E53" s="13" t="s">
        <v>56</v>
      </c>
      <c r="F53" s="14">
        <v>805.2</v>
      </c>
      <c r="G53" s="15">
        <v>42371</v>
      </c>
      <c r="H53" s="8">
        <f t="shared" si="0"/>
        <v>805.2</v>
      </c>
      <c r="I53" s="16">
        <f t="shared" si="1"/>
        <v>0</v>
      </c>
    </row>
    <row r="54" spans="1:9" s="2" customFormat="1" x14ac:dyDescent="0.25">
      <c r="A54" s="17">
        <v>42371</v>
      </c>
      <c r="B54" s="18">
        <f t="shared" si="2"/>
        <v>24117</v>
      </c>
      <c r="C54" s="11" t="s">
        <v>11</v>
      </c>
      <c r="D54" s="12">
        <v>49117</v>
      </c>
      <c r="E54" s="13" t="s">
        <v>57</v>
      </c>
      <c r="F54" s="14">
        <v>24746.85</v>
      </c>
      <c r="G54" s="15">
        <v>42372</v>
      </c>
      <c r="H54" s="8">
        <v>24746.85</v>
      </c>
      <c r="I54" s="16">
        <f t="shared" si="1"/>
        <v>0</v>
      </c>
    </row>
    <row r="55" spans="1:9" s="2" customFormat="1" x14ac:dyDescent="0.25">
      <c r="A55" s="10">
        <v>42371</v>
      </c>
      <c r="B55" s="18">
        <f t="shared" si="2"/>
        <v>24118</v>
      </c>
      <c r="C55" s="11" t="s">
        <v>11</v>
      </c>
      <c r="D55" s="12">
        <v>49118</v>
      </c>
      <c r="E55" s="13" t="s">
        <v>58</v>
      </c>
      <c r="F55" s="14">
        <v>3288</v>
      </c>
      <c r="G55" s="15">
        <v>42371</v>
      </c>
      <c r="H55" s="8">
        <f t="shared" si="0"/>
        <v>3288</v>
      </c>
      <c r="I55" s="16">
        <f t="shared" si="1"/>
        <v>0</v>
      </c>
    </row>
    <row r="56" spans="1:9" s="2" customFormat="1" x14ac:dyDescent="0.25">
      <c r="A56" s="17">
        <v>42371</v>
      </c>
      <c r="B56" s="18">
        <f t="shared" si="2"/>
        <v>24119</v>
      </c>
      <c r="C56" s="11" t="s">
        <v>11</v>
      </c>
      <c r="D56" s="12">
        <v>49119</v>
      </c>
      <c r="E56" s="13" t="s">
        <v>59</v>
      </c>
      <c r="F56" s="14">
        <v>43578.9</v>
      </c>
      <c r="G56" s="15">
        <v>42377</v>
      </c>
      <c r="H56" s="8">
        <v>43578.9</v>
      </c>
      <c r="I56" s="16">
        <f t="shared" si="1"/>
        <v>0</v>
      </c>
    </row>
    <row r="57" spans="1:9" s="2" customFormat="1" x14ac:dyDescent="0.25">
      <c r="A57" s="10">
        <v>42371</v>
      </c>
      <c r="B57" s="18">
        <f t="shared" si="2"/>
        <v>24120</v>
      </c>
      <c r="C57" s="11" t="s">
        <v>11</v>
      </c>
      <c r="D57" s="12">
        <v>49120</v>
      </c>
      <c r="E57" s="13" t="s">
        <v>60</v>
      </c>
      <c r="F57" s="14">
        <v>1626.9</v>
      </c>
      <c r="G57" s="15">
        <v>42371</v>
      </c>
      <c r="H57" s="8">
        <f t="shared" si="0"/>
        <v>1626.9</v>
      </c>
      <c r="I57" s="16">
        <f t="shared" si="1"/>
        <v>0</v>
      </c>
    </row>
    <row r="58" spans="1:9" s="2" customFormat="1" x14ac:dyDescent="0.25">
      <c r="A58" s="17">
        <v>42371</v>
      </c>
      <c r="B58" s="18">
        <f t="shared" si="2"/>
        <v>24121</v>
      </c>
      <c r="C58" s="11" t="s">
        <v>11</v>
      </c>
      <c r="D58" s="12">
        <v>49121</v>
      </c>
      <c r="E58" s="13" t="s">
        <v>60</v>
      </c>
      <c r="F58" s="14">
        <v>1389.24</v>
      </c>
      <c r="G58" s="15">
        <v>42371</v>
      </c>
      <c r="H58" s="8">
        <f t="shared" si="0"/>
        <v>1389.24</v>
      </c>
      <c r="I58" s="16">
        <f t="shared" si="1"/>
        <v>0</v>
      </c>
    </row>
    <row r="59" spans="1:9" s="2" customFormat="1" x14ac:dyDescent="0.25">
      <c r="A59" s="10">
        <v>42371</v>
      </c>
      <c r="B59" s="18">
        <f t="shared" si="2"/>
        <v>24122</v>
      </c>
      <c r="C59" s="11" t="s">
        <v>11</v>
      </c>
      <c r="D59" s="12">
        <v>49122</v>
      </c>
      <c r="E59" s="13" t="s">
        <v>61</v>
      </c>
      <c r="F59" s="14">
        <v>4956.6400000000003</v>
      </c>
      <c r="G59" s="15">
        <v>42371</v>
      </c>
      <c r="H59" s="8">
        <f t="shared" si="0"/>
        <v>4956.6400000000003</v>
      </c>
      <c r="I59" s="16">
        <f t="shared" si="1"/>
        <v>0</v>
      </c>
    </row>
    <row r="60" spans="1:9" s="2" customFormat="1" x14ac:dyDescent="0.25">
      <c r="A60" s="17">
        <v>42371</v>
      </c>
      <c r="B60" s="18">
        <f t="shared" si="2"/>
        <v>24123</v>
      </c>
      <c r="C60" s="11" t="s">
        <v>11</v>
      </c>
      <c r="D60" s="12">
        <v>49123</v>
      </c>
      <c r="E60" s="13" t="s">
        <v>62</v>
      </c>
      <c r="F60" s="14">
        <v>25432.65</v>
      </c>
      <c r="G60" s="15">
        <v>42372</v>
      </c>
      <c r="H60" s="8">
        <v>25432.65</v>
      </c>
      <c r="I60" s="16">
        <f t="shared" si="1"/>
        <v>0</v>
      </c>
    </row>
    <row r="61" spans="1:9" s="2" customFormat="1" x14ac:dyDescent="0.25">
      <c r="A61" s="10">
        <v>42371</v>
      </c>
      <c r="B61" s="18">
        <f t="shared" si="2"/>
        <v>24124</v>
      </c>
      <c r="C61" s="11" t="s">
        <v>11</v>
      </c>
      <c r="D61" s="12">
        <v>49124</v>
      </c>
      <c r="E61" s="13" t="s">
        <v>22</v>
      </c>
      <c r="F61" s="14">
        <v>657.6</v>
      </c>
      <c r="G61" s="15">
        <v>42376</v>
      </c>
      <c r="H61" s="8">
        <v>657.6</v>
      </c>
      <c r="I61" s="16">
        <f t="shared" si="1"/>
        <v>0</v>
      </c>
    </row>
    <row r="62" spans="1:9" s="2" customFormat="1" x14ac:dyDescent="0.25">
      <c r="A62" s="17">
        <v>42371</v>
      </c>
      <c r="B62" s="18">
        <f t="shared" si="2"/>
        <v>24125</v>
      </c>
      <c r="C62" s="11" t="s">
        <v>11</v>
      </c>
      <c r="D62" s="12">
        <v>49125</v>
      </c>
      <c r="E62" s="13" t="s">
        <v>63</v>
      </c>
      <c r="F62" s="14">
        <v>25318.3</v>
      </c>
      <c r="G62" s="15">
        <v>42371</v>
      </c>
      <c r="H62" s="8">
        <f t="shared" si="0"/>
        <v>25318.3</v>
      </c>
      <c r="I62" s="16">
        <f t="shared" si="1"/>
        <v>0</v>
      </c>
    </row>
    <row r="63" spans="1:9" s="2" customFormat="1" x14ac:dyDescent="0.25">
      <c r="A63" s="10">
        <v>42371</v>
      </c>
      <c r="B63" s="18">
        <f t="shared" si="2"/>
        <v>24126</v>
      </c>
      <c r="C63" s="11" t="s">
        <v>11</v>
      </c>
      <c r="D63" s="12">
        <v>49126</v>
      </c>
      <c r="E63" s="13" t="s">
        <v>64</v>
      </c>
      <c r="F63" s="14">
        <v>3558.48</v>
      </c>
      <c r="G63" s="15">
        <v>42372</v>
      </c>
      <c r="H63" s="8">
        <v>3558.48</v>
      </c>
      <c r="I63" s="16">
        <f t="shared" si="1"/>
        <v>0</v>
      </c>
    </row>
    <row r="64" spans="1:9" s="2" customFormat="1" x14ac:dyDescent="0.25">
      <c r="A64" s="17">
        <v>42371</v>
      </c>
      <c r="B64" s="18">
        <f t="shared" si="2"/>
        <v>24127</v>
      </c>
      <c r="C64" s="11" t="s">
        <v>11</v>
      </c>
      <c r="D64" s="12">
        <v>49127</v>
      </c>
      <c r="E64" s="13" t="s">
        <v>65</v>
      </c>
      <c r="F64" s="14">
        <v>941.7</v>
      </c>
      <c r="G64" s="15">
        <v>42371</v>
      </c>
      <c r="H64" s="8">
        <f t="shared" si="0"/>
        <v>941.7</v>
      </c>
      <c r="I64" s="16">
        <f t="shared" si="1"/>
        <v>0</v>
      </c>
    </row>
    <row r="65" spans="1:9" s="2" customFormat="1" x14ac:dyDescent="0.25">
      <c r="A65" s="10">
        <v>42371</v>
      </c>
      <c r="B65" s="18">
        <f t="shared" si="2"/>
        <v>24128</v>
      </c>
      <c r="C65" s="11" t="s">
        <v>11</v>
      </c>
      <c r="D65" s="12">
        <v>49128</v>
      </c>
      <c r="E65" s="13" t="s">
        <v>66</v>
      </c>
      <c r="F65" s="14">
        <v>614.79999999999995</v>
      </c>
      <c r="G65" s="15">
        <v>42371</v>
      </c>
      <c r="H65" s="8">
        <f t="shared" si="0"/>
        <v>614.79999999999995</v>
      </c>
      <c r="I65" s="16">
        <f t="shared" si="1"/>
        <v>0</v>
      </c>
    </row>
    <row r="66" spans="1:9" s="2" customFormat="1" x14ac:dyDescent="0.25">
      <c r="A66" s="17">
        <v>42371</v>
      </c>
      <c r="B66" s="18">
        <f t="shared" si="2"/>
        <v>24129</v>
      </c>
      <c r="C66" s="11" t="s">
        <v>11</v>
      </c>
      <c r="D66" s="12">
        <v>49129</v>
      </c>
      <c r="E66" s="13" t="s">
        <v>67</v>
      </c>
      <c r="F66" s="14">
        <v>13874.4</v>
      </c>
      <c r="G66" s="15">
        <v>42372</v>
      </c>
      <c r="H66" s="8">
        <v>13874.4</v>
      </c>
      <c r="I66" s="16">
        <f t="shared" si="1"/>
        <v>0</v>
      </c>
    </row>
    <row r="67" spans="1:9" s="2" customFormat="1" x14ac:dyDescent="0.25">
      <c r="A67" s="10">
        <v>42371</v>
      </c>
      <c r="B67" s="18">
        <f t="shared" si="2"/>
        <v>24130</v>
      </c>
      <c r="C67" s="11" t="s">
        <v>11</v>
      </c>
      <c r="D67" s="12">
        <v>49130</v>
      </c>
      <c r="E67" s="13" t="s">
        <v>68</v>
      </c>
      <c r="F67" s="14">
        <v>7327</v>
      </c>
      <c r="G67" s="15">
        <v>42374</v>
      </c>
      <c r="H67" s="8">
        <v>7327</v>
      </c>
      <c r="I67" s="16">
        <f t="shared" ref="I67:I131" si="3">F67-H67</f>
        <v>0</v>
      </c>
    </row>
    <row r="68" spans="1:9" s="2" customFormat="1" x14ac:dyDescent="0.25">
      <c r="A68" s="17">
        <v>42371</v>
      </c>
      <c r="B68" s="18">
        <f t="shared" si="2"/>
        <v>24131</v>
      </c>
      <c r="C68" s="11" t="s">
        <v>11</v>
      </c>
      <c r="D68" s="12">
        <v>49131</v>
      </c>
      <c r="E68" s="13" t="s">
        <v>69</v>
      </c>
      <c r="F68" s="14">
        <v>17399.2</v>
      </c>
      <c r="G68" s="15">
        <v>42374</v>
      </c>
      <c r="H68" s="8">
        <v>17399.2</v>
      </c>
      <c r="I68" s="16">
        <f t="shared" si="3"/>
        <v>0</v>
      </c>
    </row>
    <row r="69" spans="1:9" s="2" customFormat="1" x14ac:dyDescent="0.25">
      <c r="A69" s="10">
        <v>42371</v>
      </c>
      <c r="B69" s="18">
        <f t="shared" ref="B69:B132" si="4">B68+1</f>
        <v>24132</v>
      </c>
      <c r="C69" s="11" t="s">
        <v>11</v>
      </c>
      <c r="D69" s="12">
        <v>49132</v>
      </c>
      <c r="E69" s="13" t="s">
        <v>70</v>
      </c>
      <c r="F69" s="14">
        <v>24425.599999999999</v>
      </c>
      <c r="G69" s="15">
        <v>42374</v>
      </c>
      <c r="H69" s="8">
        <v>24425.599999999999</v>
      </c>
      <c r="I69" s="16">
        <f t="shared" si="3"/>
        <v>0</v>
      </c>
    </row>
    <row r="70" spans="1:9" s="2" customFormat="1" x14ac:dyDescent="0.25">
      <c r="A70" s="17">
        <v>42371</v>
      </c>
      <c r="B70" s="18">
        <f t="shared" si="4"/>
        <v>24133</v>
      </c>
      <c r="C70" s="11" t="s">
        <v>11</v>
      </c>
      <c r="D70" s="12">
        <v>49133</v>
      </c>
      <c r="E70" s="13" t="s">
        <v>71</v>
      </c>
      <c r="F70" s="14">
        <v>24597.599999999999</v>
      </c>
      <c r="G70" s="15">
        <v>42374</v>
      </c>
      <c r="H70" s="8">
        <v>24597.599999999999</v>
      </c>
      <c r="I70" s="16">
        <f t="shared" si="3"/>
        <v>0</v>
      </c>
    </row>
    <row r="71" spans="1:9" s="2" customFormat="1" x14ac:dyDescent="0.25">
      <c r="A71" s="10">
        <v>42371</v>
      </c>
      <c r="B71" s="18">
        <f t="shared" si="4"/>
        <v>24134</v>
      </c>
      <c r="C71" s="11" t="s">
        <v>11</v>
      </c>
      <c r="D71" s="12">
        <v>49134</v>
      </c>
      <c r="E71" s="13" t="s">
        <v>72</v>
      </c>
      <c r="F71" s="14">
        <v>4216.8</v>
      </c>
      <c r="G71" s="15">
        <v>42374</v>
      </c>
      <c r="H71" s="8">
        <v>4216.8</v>
      </c>
      <c r="I71" s="16">
        <f t="shared" si="3"/>
        <v>0</v>
      </c>
    </row>
    <row r="72" spans="1:9" s="2" customFormat="1" x14ac:dyDescent="0.25">
      <c r="A72" s="17">
        <v>42371</v>
      </c>
      <c r="B72" s="18">
        <f t="shared" si="4"/>
        <v>24135</v>
      </c>
      <c r="C72" s="11" t="s">
        <v>11</v>
      </c>
      <c r="D72" s="12">
        <v>49135</v>
      </c>
      <c r="E72" s="13" t="s">
        <v>73</v>
      </c>
      <c r="F72" s="14">
        <v>571.20000000000005</v>
      </c>
      <c r="G72" s="15">
        <v>42374</v>
      </c>
      <c r="H72" s="8">
        <v>571.20000000000005</v>
      </c>
      <c r="I72" s="16">
        <f t="shared" si="3"/>
        <v>0</v>
      </c>
    </row>
    <row r="73" spans="1:9" s="2" customFormat="1" x14ac:dyDescent="0.25">
      <c r="A73" s="10">
        <v>42371</v>
      </c>
      <c r="B73" s="18">
        <f t="shared" si="4"/>
        <v>24136</v>
      </c>
      <c r="C73" s="11" t="s">
        <v>11</v>
      </c>
      <c r="D73" s="12">
        <v>49136</v>
      </c>
      <c r="E73" s="13" t="s">
        <v>74</v>
      </c>
      <c r="F73" s="14">
        <v>54288.2</v>
      </c>
      <c r="G73" s="15">
        <v>42374</v>
      </c>
      <c r="H73" s="8">
        <v>54288.2</v>
      </c>
      <c r="I73" s="16">
        <f t="shared" si="3"/>
        <v>0</v>
      </c>
    </row>
    <row r="74" spans="1:9" s="2" customFormat="1" x14ac:dyDescent="0.25">
      <c r="A74" s="17">
        <v>42371</v>
      </c>
      <c r="B74" s="18">
        <f t="shared" si="4"/>
        <v>24137</v>
      </c>
      <c r="C74" s="11" t="s">
        <v>11</v>
      </c>
      <c r="D74" s="12">
        <v>49137</v>
      </c>
      <c r="E74" s="13" t="s">
        <v>29</v>
      </c>
      <c r="F74" s="14">
        <v>32660.400000000001</v>
      </c>
      <c r="G74" s="15">
        <v>42388</v>
      </c>
      <c r="H74" s="8">
        <v>32660.400000000001</v>
      </c>
      <c r="I74" s="16">
        <f t="shared" si="3"/>
        <v>0</v>
      </c>
    </row>
    <row r="75" spans="1:9" s="2" customFormat="1" x14ac:dyDescent="0.25">
      <c r="A75" s="10">
        <v>42371</v>
      </c>
      <c r="B75" s="18">
        <f t="shared" si="4"/>
        <v>24138</v>
      </c>
      <c r="C75" s="11" t="s">
        <v>11</v>
      </c>
      <c r="D75" s="12">
        <v>49138</v>
      </c>
      <c r="E75" s="13" t="s">
        <v>75</v>
      </c>
      <c r="F75" s="14">
        <v>2115.4</v>
      </c>
      <c r="G75" s="15">
        <v>42371</v>
      </c>
      <c r="H75" s="8">
        <f t="shared" ref="H75:H128" si="5">F75</f>
        <v>2115.4</v>
      </c>
      <c r="I75" s="16">
        <f t="shared" si="3"/>
        <v>0</v>
      </c>
    </row>
    <row r="76" spans="1:9" s="2" customFormat="1" x14ac:dyDescent="0.25">
      <c r="A76" s="17">
        <v>42371</v>
      </c>
      <c r="B76" s="18">
        <f t="shared" si="4"/>
        <v>24139</v>
      </c>
      <c r="C76" s="11" t="s">
        <v>11</v>
      </c>
      <c r="D76" s="12">
        <v>49139</v>
      </c>
      <c r="E76" s="13" t="s">
        <v>76</v>
      </c>
      <c r="F76" s="14">
        <v>2928.3</v>
      </c>
      <c r="G76" s="15">
        <v>42371</v>
      </c>
      <c r="H76" s="8">
        <f t="shared" si="5"/>
        <v>2928.3</v>
      </c>
      <c r="I76" s="16">
        <f t="shared" si="3"/>
        <v>0</v>
      </c>
    </row>
    <row r="77" spans="1:9" s="2" customFormat="1" x14ac:dyDescent="0.25">
      <c r="A77" s="10">
        <v>42371</v>
      </c>
      <c r="B77" s="18">
        <f t="shared" si="4"/>
        <v>24140</v>
      </c>
      <c r="C77" s="11" t="s">
        <v>11</v>
      </c>
      <c r="D77" s="12">
        <v>49140</v>
      </c>
      <c r="E77" s="13" t="s">
        <v>77</v>
      </c>
      <c r="F77" s="14">
        <v>9716.5</v>
      </c>
      <c r="G77" s="15">
        <v>42371</v>
      </c>
      <c r="H77" s="8">
        <f t="shared" si="5"/>
        <v>9716.5</v>
      </c>
      <c r="I77" s="16">
        <f t="shared" si="3"/>
        <v>0</v>
      </c>
    </row>
    <row r="78" spans="1:9" s="2" customFormat="1" x14ac:dyDescent="0.25">
      <c r="A78" s="17">
        <v>42371</v>
      </c>
      <c r="B78" s="18">
        <f t="shared" si="4"/>
        <v>24141</v>
      </c>
      <c r="C78" s="11" t="s">
        <v>11</v>
      </c>
      <c r="D78" s="12">
        <v>49141</v>
      </c>
      <c r="E78" s="13" t="s">
        <v>78</v>
      </c>
      <c r="F78" s="14">
        <v>418.9</v>
      </c>
      <c r="G78" s="15">
        <v>42371</v>
      </c>
      <c r="H78" s="8">
        <f t="shared" si="5"/>
        <v>418.9</v>
      </c>
      <c r="I78" s="16">
        <f t="shared" si="3"/>
        <v>0</v>
      </c>
    </row>
    <row r="79" spans="1:9" s="2" customFormat="1" x14ac:dyDescent="0.25">
      <c r="A79" s="10">
        <v>42371</v>
      </c>
      <c r="B79" s="18">
        <f t="shared" si="4"/>
        <v>24142</v>
      </c>
      <c r="C79" s="11" t="s">
        <v>11</v>
      </c>
      <c r="D79" s="12">
        <v>49142</v>
      </c>
      <c r="E79" s="13" t="s">
        <v>25</v>
      </c>
      <c r="F79" s="14">
        <v>8872.5</v>
      </c>
      <c r="G79" s="15">
        <v>42371</v>
      </c>
      <c r="H79" s="8">
        <f t="shared" si="5"/>
        <v>8872.5</v>
      </c>
      <c r="I79" s="16">
        <f t="shared" si="3"/>
        <v>0</v>
      </c>
    </row>
    <row r="80" spans="1:9" s="2" customFormat="1" x14ac:dyDescent="0.25">
      <c r="A80" s="17">
        <v>42371</v>
      </c>
      <c r="B80" s="18">
        <f t="shared" si="4"/>
        <v>24143</v>
      </c>
      <c r="C80" s="11" t="s">
        <v>11</v>
      </c>
      <c r="D80" s="12">
        <v>49143</v>
      </c>
      <c r="E80" s="13" t="s">
        <v>30</v>
      </c>
      <c r="F80" s="14">
        <v>19757</v>
      </c>
      <c r="G80" s="15">
        <v>42376</v>
      </c>
      <c r="H80" s="8">
        <v>19757</v>
      </c>
      <c r="I80" s="16">
        <f t="shared" si="3"/>
        <v>0</v>
      </c>
    </row>
    <row r="81" spans="1:9" s="2" customFormat="1" x14ac:dyDescent="0.25">
      <c r="A81" s="10">
        <v>42371</v>
      </c>
      <c r="B81" s="18">
        <f t="shared" si="4"/>
        <v>24144</v>
      </c>
      <c r="C81" s="11" t="s">
        <v>11</v>
      </c>
      <c r="D81" s="12">
        <v>49144</v>
      </c>
      <c r="E81" s="13" t="s">
        <v>79</v>
      </c>
      <c r="F81" s="14">
        <v>2016</v>
      </c>
      <c r="G81" s="15">
        <v>42371</v>
      </c>
      <c r="H81" s="8">
        <f t="shared" si="5"/>
        <v>2016</v>
      </c>
      <c r="I81" s="16">
        <f t="shared" si="3"/>
        <v>0</v>
      </c>
    </row>
    <row r="82" spans="1:9" s="2" customFormat="1" x14ac:dyDescent="0.25">
      <c r="A82" s="17">
        <v>42371</v>
      </c>
      <c r="B82" s="18">
        <f t="shared" si="4"/>
        <v>24145</v>
      </c>
      <c r="C82" s="11" t="s">
        <v>11</v>
      </c>
      <c r="D82" s="12">
        <v>49145</v>
      </c>
      <c r="E82" s="13" t="s">
        <v>80</v>
      </c>
      <c r="F82" s="14">
        <v>895.6</v>
      </c>
      <c r="G82" s="15">
        <v>42374</v>
      </c>
      <c r="H82" s="8">
        <v>895.6</v>
      </c>
      <c r="I82" s="16">
        <f t="shared" si="3"/>
        <v>0</v>
      </c>
    </row>
    <row r="83" spans="1:9" s="2" customFormat="1" x14ac:dyDescent="0.25">
      <c r="A83" s="10">
        <v>42371</v>
      </c>
      <c r="B83" s="18">
        <f t="shared" si="4"/>
        <v>24146</v>
      </c>
      <c r="C83" s="11" t="s">
        <v>11</v>
      </c>
      <c r="D83" s="12">
        <v>49146</v>
      </c>
      <c r="E83" s="13" t="s">
        <v>81</v>
      </c>
      <c r="F83" s="14">
        <v>7009.8</v>
      </c>
      <c r="G83" s="15">
        <v>42372</v>
      </c>
      <c r="H83" s="8">
        <v>7009.8</v>
      </c>
      <c r="I83" s="16">
        <f t="shared" si="3"/>
        <v>0</v>
      </c>
    </row>
    <row r="84" spans="1:9" s="2" customFormat="1" x14ac:dyDescent="0.25">
      <c r="A84" s="17">
        <v>42371</v>
      </c>
      <c r="B84" s="18">
        <f t="shared" si="4"/>
        <v>24147</v>
      </c>
      <c r="C84" s="11" t="s">
        <v>11</v>
      </c>
      <c r="D84" s="12">
        <v>49147</v>
      </c>
      <c r="E84" s="13" t="s">
        <v>82</v>
      </c>
      <c r="F84" s="14">
        <v>525.20000000000005</v>
      </c>
      <c r="G84" s="15">
        <v>42372</v>
      </c>
      <c r="H84" s="8">
        <v>525.20000000000005</v>
      </c>
      <c r="I84" s="16">
        <f t="shared" si="3"/>
        <v>0</v>
      </c>
    </row>
    <row r="85" spans="1:9" s="2" customFormat="1" x14ac:dyDescent="0.25">
      <c r="A85" s="10">
        <v>42371</v>
      </c>
      <c r="B85" s="18">
        <f t="shared" si="4"/>
        <v>24148</v>
      </c>
      <c r="C85" s="11" t="s">
        <v>11</v>
      </c>
      <c r="D85" s="12">
        <v>49148</v>
      </c>
      <c r="E85" s="13" t="s">
        <v>83</v>
      </c>
      <c r="F85" s="14">
        <v>9064</v>
      </c>
      <c r="G85" s="15">
        <v>42372</v>
      </c>
      <c r="H85" s="8">
        <v>9064</v>
      </c>
      <c r="I85" s="16">
        <f t="shared" si="3"/>
        <v>0</v>
      </c>
    </row>
    <row r="86" spans="1:9" s="2" customFormat="1" x14ac:dyDescent="0.25">
      <c r="A86" s="17">
        <v>42371</v>
      </c>
      <c r="B86" s="18">
        <f t="shared" si="4"/>
        <v>24149</v>
      </c>
      <c r="C86" s="11" t="s">
        <v>11</v>
      </c>
      <c r="D86" s="12">
        <v>49149</v>
      </c>
      <c r="E86" s="13" t="s">
        <v>84</v>
      </c>
      <c r="F86" s="14">
        <v>18305.28</v>
      </c>
      <c r="G86" s="15">
        <v>42371</v>
      </c>
      <c r="H86" s="8">
        <f t="shared" si="5"/>
        <v>18305.28</v>
      </c>
      <c r="I86" s="16">
        <f t="shared" si="3"/>
        <v>0</v>
      </c>
    </row>
    <row r="87" spans="1:9" s="2" customFormat="1" x14ac:dyDescent="0.25">
      <c r="A87" s="10">
        <v>42371</v>
      </c>
      <c r="B87" s="18">
        <f t="shared" si="4"/>
        <v>24150</v>
      </c>
      <c r="C87" s="11" t="s">
        <v>11</v>
      </c>
      <c r="D87" s="12">
        <v>49150</v>
      </c>
      <c r="E87" s="13" t="s">
        <v>85</v>
      </c>
      <c r="F87" s="14">
        <v>4550.2</v>
      </c>
      <c r="G87" s="15">
        <v>42372</v>
      </c>
      <c r="H87" s="8">
        <v>4550.2</v>
      </c>
      <c r="I87" s="16">
        <f t="shared" si="3"/>
        <v>0</v>
      </c>
    </row>
    <row r="88" spans="1:9" s="2" customFormat="1" x14ac:dyDescent="0.25">
      <c r="A88" s="17">
        <v>42371</v>
      </c>
      <c r="B88" s="18">
        <f t="shared" si="4"/>
        <v>24151</v>
      </c>
      <c r="C88" s="11" t="s">
        <v>11</v>
      </c>
      <c r="D88" s="12">
        <v>49151</v>
      </c>
      <c r="E88" s="13" t="s">
        <v>86</v>
      </c>
      <c r="F88" s="14">
        <v>6810</v>
      </c>
      <c r="G88" s="15">
        <v>42372</v>
      </c>
      <c r="H88" s="8">
        <v>6810</v>
      </c>
      <c r="I88" s="16">
        <f t="shared" si="3"/>
        <v>0</v>
      </c>
    </row>
    <row r="89" spans="1:9" s="2" customFormat="1" x14ac:dyDescent="0.25">
      <c r="A89" s="10">
        <v>42371</v>
      </c>
      <c r="B89" s="18">
        <f t="shared" si="4"/>
        <v>24152</v>
      </c>
      <c r="C89" s="11" t="s">
        <v>11</v>
      </c>
      <c r="D89" s="12">
        <v>49152</v>
      </c>
      <c r="E89" s="13" t="s">
        <v>87</v>
      </c>
      <c r="F89" s="14">
        <v>37177.599999999999</v>
      </c>
      <c r="G89" s="15" t="s">
        <v>88</v>
      </c>
      <c r="H89" s="8">
        <f>15325.6+21852</f>
        <v>37177.599999999999</v>
      </c>
      <c r="I89" s="16">
        <f t="shared" si="3"/>
        <v>0</v>
      </c>
    </row>
    <row r="90" spans="1:9" s="2" customFormat="1" x14ac:dyDescent="0.25">
      <c r="A90" s="17">
        <v>42371</v>
      </c>
      <c r="B90" s="18">
        <f t="shared" si="4"/>
        <v>24153</v>
      </c>
      <c r="C90" s="11" t="s">
        <v>11</v>
      </c>
      <c r="D90" s="12">
        <v>49153</v>
      </c>
      <c r="E90" s="13" t="s">
        <v>89</v>
      </c>
      <c r="F90" s="14">
        <v>3000</v>
      </c>
      <c r="G90" s="15">
        <v>42372</v>
      </c>
      <c r="H90" s="8">
        <v>3000</v>
      </c>
      <c r="I90" s="16">
        <f t="shared" si="3"/>
        <v>0</v>
      </c>
    </row>
    <row r="91" spans="1:9" s="2" customFormat="1" x14ac:dyDescent="0.25">
      <c r="A91" s="10">
        <v>42371</v>
      </c>
      <c r="B91" s="18">
        <f t="shared" si="4"/>
        <v>24154</v>
      </c>
      <c r="C91" s="11" t="s">
        <v>11</v>
      </c>
      <c r="D91" s="12">
        <v>49154</v>
      </c>
      <c r="E91" s="13" t="s">
        <v>90</v>
      </c>
      <c r="F91" s="14">
        <v>646</v>
      </c>
      <c r="G91" s="15">
        <v>42371</v>
      </c>
      <c r="H91" s="8">
        <f t="shared" si="5"/>
        <v>646</v>
      </c>
      <c r="I91" s="16">
        <f t="shared" si="3"/>
        <v>0</v>
      </c>
    </row>
    <row r="92" spans="1:9" s="2" customFormat="1" x14ac:dyDescent="0.25">
      <c r="A92" s="17">
        <v>42371</v>
      </c>
      <c r="B92" s="18">
        <f t="shared" si="4"/>
        <v>24155</v>
      </c>
      <c r="C92" s="11" t="s">
        <v>11</v>
      </c>
      <c r="D92" s="12">
        <v>49155</v>
      </c>
      <c r="E92" s="13" t="s">
        <v>35</v>
      </c>
      <c r="F92" s="14">
        <v>4225.2</v>
      </c>
      <c r="G92" s="15">
        <v>42371</v>
      </c>
      <c r="H92" s="8">
        <f t="shared" si="5"/>
        <v>4225.2</v>
      </c>
      <c r="I92" s="16">
        <f t="shared" si="3"/>
        <v>0</v>
      </c>
    </row>
    <row r="93" spans="1:9" s="2" customFormat="1" x14ac:dyDescent="0.25">
      <c r="A93" s="10">
        <v>42371</v>
      </c>
      <c r="B93" s="18">
        <f t="shared" si="4"/>
        <v>24156</v>
      </c>
      <c r="C93" s="11" t="s">
        <v>11</v>
      </c>
      <c r="D93" s="12">
        <v>49156</v>
      </c>
      <c r="E93" s="13" t="s">
        <v>91</v>
      </c>
      <c r="F93" s="14">
        <v>5071</v>
      </c>
      <c r="G93" s="15">
        <v>42372</v>
      </c>
      <c r="H93" s="8">
        <v>5071</v>
      </c>
      <c r="I93" s="16">
        <f t="shared" si="3"/>
        <v>0</v>
      </c>
    </row>
    <row r="94" spans="1:9" s="2" customFormat="1" x14ac:dyDescent="0.25">
      <c r="A94" s="17">
        <v>42371</v>
      </c>
      <c r="B94" s="18">
        <f t="shared" si="4"/>
        <v>24157</v>
      </c>
      <c r="C94" s="11" t="s">
        <v>11</v>
      </c>
      <c r="D94" s="12">
        <v>49157</v>
      </c>
      <c r="E94" s="13" t="s">
        <v>83</v>
      </c>
      <c r="F94" s="19">
        <v>1370</v>
      </c>
      <c r="G94" s="15">
        <v>42372</v>
      </c>
      <c r="H94" s="8">
        <v>1370</v>
      </c>
      <c r="I94" s="16">
        <f t="shared" si="3"/>
        <v>0</v>
      </c>
    </row>
    <row r="95" spans="1:9" s="2" customFormat="1" x14ac:dyDescent="0.25">
      <c r="A95" s="10">
        <v>42371</v>
      </c>
      <c r="B95" s="18">
        <f t="shared" si="4"/>
        <v>24158</v>
      </c>
      <c r="C95" s="11" t="s">
        <v>11</v>
      </c>
      <c r="D95" s="20">
        <v>49158</v>
      </c>
      <c r="E95" s="21" t="s">
        <v>92</v>
      </c>
      <c r="F95" s="22">
        <v>5184</v>
      </c>
      <c r="G95" s="15">
        <v>42371</v>
      </c>
      <c r="H95" s="8">
        <f t="shared" si="5"/>
        <v>5184</v>
      </c>
      <c r="I95" s="16">
        <f t="shared" si="3"/>
        <v>0</v>
      </c>
    </row>
    <row r="96" spans="1:9" s="2" customFormat="1" x14ac:dyDescent="0.25">
      <c r="A96" s="17">
        <v>42371</v>
      </c>
      <c r="B96" s="18">
        <f t="shared" si="4"/>
        <v>24159</v>
      </c>
      <c r="C96" s="11" t="s">
        <v>11</v>
      </c>
      <c r="D96" s="12">
        <v>49159</v>
      </c>
      <c r="E96" s="13" t="s">
        <v>35</v>
      </c>
      <c r="F96" s="14">
        <v>519.20000000000005</v>
      </c>
      <c r="G96" s="15">
        <v>42371</v>
      </c>
      <c r="H96" s="8">
        <f t="shared" si="5"/>
        <v>519.20000000000005</v>
      </c>
      <c r="I96" s="16">
        <f t="shared" si="3"/>
        <v>0</v>
      </c>
    </row>
    <row r="97" spans="1:9" s="2" customFormat="1" x14ac:dyDescent="0.25">
      <c r="A97" s="10">
        <v>42371</v>
      </c>
      <c r="B97" s="18">
        <f t="shared" si="4"/>
        <v>24160</v>
      </c>
      <c r="C97" s="11" t="s">
        <v>11</v>
      </c>
      <c r="D97" s="12">
        <v>49160</v>
      </c>
      <c r="E97" s="13" t="s">
        <v>93</v>
      </c>
      <c r="F97" s="14">
        <v>3028.6</v>
      </c>
      <c r="G97" s="15">
        <v>42371</v>
      </c>
      <c r="H97" s="8">
        <f t="shared" si="5"/>
        <v>3028.6</v>
      </c>
      <c r="I97" s="16">
        <f t="shared" si="3"/>
        <v>0</v>
      </c>
    </row>
    <row r="98" spans="1:9" s="2" customFormat="1" x14ac:dyDescent="0.25">
      <c r="A98" s="17">
        <v>42371</v>
      </c>
      <c r="B98" s="18">
        <f t="shared" si="4"/>
        <v>24161</v>
      </c>
      <c r="C98" s="11" t="s">
        <v>11</v>
      </c>
      <c r="D98" s="12">
        <v>49161</v>
      </c>
      <c r="E98" s="13" t="s">
        <v>84</v>
      </c>
      <c r="F98" s="14">
        <v>467550.74</v>
      </c>
      <c r="G98" s="88"/>
      <c r="H98" s="89"/>
      <c r="I98" s="16">
        <f t="shared" si="3"/>
        <v>467550.74</v>
      </c>
    </row>
    <row r="99" spans="1:9" s="2" customFormat="1" x14ac:dyDescent="0.25">
      <c r="A99" s="10">
        <v>42371</v>
      </c>
      <c r="B99" s="18">
        <f t="shared" si="4"/>
        <v>24162</v>
      </c>
      <c r="C99" s="11" t="s">
        <v>11</v>
      </c>
      <c r="D99" s="12">
        <v>49162</v>
      </c>
      <c r="E99" s="13" t="s">
        <v>94</v>
      </c>
      <c r="F99" s="14">
        <v>1274.8</v>
      </c>
      <c r="G99" s="15">
        <v>42371</v>
      </c>
      <c r="H99" s="8">
        <f t="shared" si="5"/>
        <v>1274.8</v>
      </c>
      <c r="I99" s="16">
        <f t="shared" si="3"/>
        <v>0</v>
      </c>
    </row>
    <row r="100" spans="1:9" s="2" customFormat="1" x14ac:dyDescent="0.25">
      <c r="A100" s="17">
        <v>42371</v>
      </c>
      <c r="B100" s="18">
        <f t="shared" si="4"/>
        <v>24163</v>
      </c>
      <c r="C100" s="11" t="s">
        <v>11</v>
      </c>
      <c r="D100" s="12">
        <v>49163</v>
      </c>
      <c r="E100" s="13" t="s">
        <v>51</v>
      </c>
      <c r="F100" s="14">
        <v>622.29999999999995</v>
      </c>
      <c r="G100" s="15">
        <v>42371</v>
      </c>
      <c r="H100" s="8">
        <f t="shared" si="5"/>
        <v>622.29999999999995</v>
      </c>
      <c r="I100" s="16">
        <f t="shared" si="3"/>
        <v>0</v>
      </c>
    </row>
    <row r="101" spans="1:9" s="2" customFormat="1" x14ac:dyDescent="0.25">
      <c r="A101" s="10">
        <v>42371</v>
      </c>
      <c r="B101" s="18">
        <f t="shared" si="4"/>
        <v>24164</v>
      </c>
      <c r="C101" s="11" t="s">
        <v>11</v>
      </c>
      <c r="D101" s="12">
        <v>49164</v>
      </c>
      <c r="E101" s="13" t="s">
        <v>95</v>
      </c>
      <c r="F101" s="14">
        <v>19052</v>
      </c>
      <c r="G101" s="15">
        <v>42391</v>
      </c>
      <c r="H101" s="8">
        <v>19052</v>
      </c>
      <c r="I101" s="16">
        <f t="shared" si="3"/>
        <v>0</v>
      </c>
    </row>
    <row r="102" spans="1:9" s="2" customFormat="1" x14ac:dyDescent="0.25">
      <c r="A102" s="17">
        <v>42371</v>
      </c>
      <c r="B102" s="18">
        <f t="shared" si="4"/>
        <v>24165</v>
      </c>
      <c r="C102" s="11" t="s">
        <v>11</v>
      </c>
      <c r="D102" s="12">
        <v>49165</v>
      </c>
      <c r="E102" s="13" t="s">
        <v>96</v>
      </c>
      <c r="F102" s="14">
        <v>23997.599999999999</v>
      </c>
      <c r="G102" s="15">
        <v>42391</v>
      </c>
      <c r="H102" s="8">
        <v>23997.599999999999</v>
      </c>
      <c r="I102" s="16">
        <f t="shared" si="3"/>
        <v>0</v>
      </c>
    </row>
    <row r="103" spans="1:9" s="2" customFormat="1" x14ac:dyDescent="0.25">
      <c r="A103" s="10">
        <v>42371</v>
      </c>
      <c r="B103" s="18">
        <f t="shared" si="4"/>
        <v>24166</v>
      </c>
      <c r="C103" s="11" t="s">
        <v>11</v>
      </c>
      <c r="D103" s="12">
        <v>49166</v>
      </c>
      <c r="E103" s="13" t="s">
        <v>60</v>
      </c>
      <c r="F103" s="14">
        <v>24040.799999999999</v>
      </c>
      <c r="G103" s="15">
        <v>42371</v>
      </c>
      <c r="H103" s="8">
        <f t="shared" si="5"/>
        <v>24040.799999999999</v>
      </c>
      <c r="I103" s="16">
        <f t="shared" si="3"/>
        <v>0</v>
      </c>
    </row>
    <row r="104" spans="1:9" s="2" customFormat="1" x14ac:dyDescent="0.25">
      <c r="A104" s="17">
        <v>42371</v>
      </c>
      <c r="B104" s="18">
        <f t="shared" si="4"/>
        <v>24167</v>
      </c>
      <c r="C104" s="11" t="s">
        <v>11</v>
      </c>
      <c r="D104" s="12">
        <v>49167</v>
      </c>
      <c r="E104" s="13" t="s">
        <v>18</v>
      </c>
      <c r="F104" s="14">
        <v>19440</v>
      </c>
      <c r="G104" s="15">
        <v>42371</v>
      </c>
      <c r="H104" s="8">
        <f t="shared" si="5"/>
        <v>19440</v>
      </c>
      <c r="I104" s="16">
        <f t="shared" si="3"/>
        <v>0</v>
      </c>
    </row>
    <row r="105" spans="1:9" s="2" customFormat="1" x14ac:dyDescent="0.25">
      <c r="A105" s="10">
        <v>42371</v>
      </c>
      <c r="B105" s="18">
        <f t="shared" si="4"/>
        <v>24168</v>
      </c>
      <c r="C105" s="11" t="s">
        <v>11</v>
      </c>
      <c r="D105" s="12">
        <v>49168</v>
      </c>
      <c r="E105" s="13" t="s">
        <v>97</v>
      </c>
      <c r="F105" s="14">
        <v>8408.4</v>
      </c>
      <c r="G105" s="15">
        <v>42372</v>
      </c>
      <c r="H105" s="8">
        <v>8408.4</v>
      </c>
      <c r="I105" s="16">
        <f t="shared" si="3"/>
        <v>0</v>
      </c>
    </row>
    <row r="106" spans="1:9" s="2" customFormat="1" x14ac:dyDescent="0.25">
      <c r="A106" s="17">
        <v>42371</v>
      </c>
      <c r="B106" s="18">
        <f t="shared" si="4"/>
        <v>24169</v>
      </c>
      <c r="C106" s="11" t="s">
        <v>11</v>
      </c>
      <c r="D106" s="12">
        <v>49169</v>
      </c>
      <c r="E106" s="13" t="s">
        <v>98</v>
      </c>
      <c r="F106" s="14">
        <v>8610</v>
      </c>
      <c r="G106" s="15">
        <v>42372</v>
      </c>
      <c r="H106" s="8">
        <v>8610</v>
      </c>
      <c r="I106" s="16">
        <f t="shared" si="3"/>
        <v>0</v>
      </c>
    </row>
    <row r="107" spans="1:9" s="2" customFormat="1" x14ac:dyDescent="0.25">
      <c r="A107" s="10">
        <v>42371</v>
      </c>
      <c r="B107" s="18">
        <f t="shared" si="4"/>
        <v>24170</v>
      </c>
      <c r="C107" s="11" t="s">
        <v>11</v>
      </c>
      <c r="D107" s="12">
        <v>49170</v>
      </c>
      <c r="E107" s="13" t="s">
        <v>99</v>
      </c>
      <c r="F107" s="14">
        <v>19451.099999999999</v>
      </c>
      <c r="G107" s="15">
        <v>42391</v>
      </c>
      <c r="H107" s="8">
        <v>19451.099999999999</v>
      </c>
      <c r="I107" s="16">
        <f t="shared" si="3"/>
        <v>0</v>
      </c>
    </row>
    <row r="108" spans="1:9" s="2" customFormat="1" x14ac:dyDescent="0.25">
      <c r="A108" s="17">
        <v>42371</v>
      </c>
      <c r="B108" s="18">
        <f t="shared" si="4"/>
        <v>24171</v>
      </c>
      <c r="C108" s="11" t="s">
        <v>11</v>
      </c>
      <c r="D108" s="12">
        <v>49171</v>
      </c>
      <c r="E108" s="13" t="s">
        <v>100</v>
      </c>
      <c r="F108" s="14">
        <v>5147.6000000000004</v>
      </c>
      <c r="G108" s="15">
        <v>42372</v>
      </c>
      <c r="H108" s="8">
        <v>5147.6000000000004</v>
      </c>
      <c r="I108" s="16">
        <f t="shared" si="3"/>
        <v>0</v>
      </c>
    </row>
    <row r="109" spans="1:9" s="2" customFormat="1" x14ac:dyDescent="0.25">
      <c r="A109" s="10">
        <v>42371</v>
      </c>
      <c r="B109" s="18">
        <f t="shared" si="4"/>
        <v>24172</v>
      </c>
      <c r="C109" s="11" t="s">
        <v>11</v>
      </c>
      <c r="D109" s="12">
        <v>49172</v>
      </c>
      <c r="E109" s="13" t="s">
        <v>101</v>
      </c>
      <c r="F109" s="14">
        <v>339625</v>
      </c>
      <c r="G109" s="15">
        <v>42378</v>
      </c>
      <c r="H109" s="8">
        <v>339625</v>
      </c>
      <c r="I109" s="16">
        <f t="shared" si="3"/>
        <v>0</v>
      </c>
    </row>
    <row r="110" spans="1:9" s="2" customFormat="1" x14ac:dyDescent="0.25">
      <c r="A110" s="17">
        <v>42371</v>
      </c>
      <c r="B110" s="18">
        <f t="shared" si="4"/>
        <v>24173</v>
      </c>
      <c r="C110" s="11" t="s">
        <v>11</v>
      </c>
      <c r="D110" s="12">
        <v>49173</v>
      </c>
      <c r="E110" s="13" t="s">
        <v>102</v>
      </c>
      <c r="F110" s="14">
        <v>16864</v>
      </c>
      <c r="G110" s="15">
        <v>42372</v>
      </c>
      <c r="H110" s="8">
        <v>16864</v>
      </c>
      <c r="I110" s="16">
        <f t="shared" si="3"/>
        <v>0</v>
      </c>
    </row>
    <row r="111" spans="1:9" s="2" customFormat="1" x14ac:dyDescent="0.25">
      <c r="A111" s="10">
        <v>42371</v>
      </c>
      <c r="B111" s="18">
        <f t="shared" si="4"/>
        <v>24174</v>
      </c>
      <c r="C111" s="11" t="s">
        <v>11</v>
      </c>
      <c r="D111" s="12">
        <v>49174</v>
      </c>
      <c r="E111" s="13" t="s">
        <v>103</v>
      </c>
      <c r="F111" s="14">
        <v>32104</v>
      </c>
      <c r="G111" s="15">
        <v>42372</v>
      </c>
      <c r="H111" s="8">
        <v>32104</v>
      </c>
      <c r="I111" s="16">
        <f t="shared" si="3"/>
        <v>0</v>
      </c>
    </row>
    <row r="112" spans="1:9" s="2" customFormat="1" x14ac:dyDescent="0.25">
      <c r="A112" s="17">
        <v>42371</v>
      </c>
      <c r="B112" s="18">
        <f t="shared" si="4"/>
        <v>24175</v>
      </c>
      <c r="C112" s="11" t="s">
        <v>11</v>
      </c>
      <c r="D112" s="12">
        <v>49175</v>
      </c>
      <c r="E112" s="13" t="s">
        <v>104</v>
      </c>
      <c r="F112" s="14">
        <v>13830.3</v>
      </c>
      <c r="G112" s="15">
        <v>42372</v>
      </c>
      <c r="H112" s="8">
        <v>13830.3</v>
      </c>
      <c r="I112" s="16">
        <f t="shared" si="3"/>
        <v>0</v>
      </c>
    </row>
    <row r="113" spans="1:9" s="2" customFormat="1" x14ac:dyDescent="0.25">
      <c r="A113" s="10">
        <v>42371</v>
      </c>
      <c r="B113" s="18">
        <f t="shared" si="4"/>
        <v>24176</v>
      </c>
      <c r="C113" s="11" t="s">
        <v>11</v>
      </c>
      <c r="D113" s="12">
        <f>D112+1</f>
        <v>49176</v>
      </c>
      <c r="E113" s="23" t="s">
        <v>105</v>
      </c>
      <c r="F113" s="14">
        <v>0</v>
      </c>
      <c r="G113" s="15"/>
      <c r="H113" s="8"/>
      <c r="I113" s="16">
        <f t="shared" si="3"/>
        <v>0</v>
      </c>
    </row>
    <row r="114" spans="1:9" s="2" customFormat="1" x14ac:dyDescent="0.25">
      <c r="A114" s="17">
        <v>42371</v>
      </c>
      <c r="B114" s="18">
        <f t="shared" si="4"/>
        <v>24177</v>
      </c>
      <c r="C114" s="11" t="s">
        <v>11</v>
      </c>
      <c r="D114" s="12">
        <f t="shared" ref="D114:D177" si="6">D113+1</f>
        <v>49177</v>
      </c>
      <c r="E114" s="13" t="s">
        <v>84</v>
      </c>
      <c r="F114" s="14">
        <v>481451</v>
      </c>
      <c r="G114" s="88"/>
      <c r="H114" s="89"/>
      <c r="I114" s="16">
        <f t="shared" si="3"/>
        <v>481451</v>
      </c>
    </row>
    <row r="115" spans="1:9" s="2" customFormat="1" x14ac:dyDescent="0.25">
      <c r="A115" s="10">
        <v>42371</v>
      </c>
      <c r="B115" s="18">
        <f t="shared" si="4"/>
        <v>24178</v>
      </c>
      <c r="C115" s="11" t="s">
        <v>11</v>
      </c>
      <c r="D115" s="12">
        <f t="shared" si="6"/>
        <v>49178</v>
      </c>
      <c r="E115" s="13" t="s">
        <v>35</v>
      </c>
      <c r="F115" s="14">
        <v>48764.7</v>
      </c>
      <c r="G115" s="15">
        <v>42372</v>
      </c>
      <c r="H115" s="8">
        <v>48764.7</v>
      </c>
      <c r="I115" s="16">
        <f t="shared" si="3"/>
        <v>0</v>
      </c>
    </row>
    <row r="116" spans="1:9" s="2" customFormat="1" x14ac:dyDescent="0.25">
      <c r="A116" s="17">
        <v>42371</v>
      </c>
      <c r="B116" s="18">
        <f t="shared" si="4"/>
        <v>24179</v>
      </c>
      <c r="C116" s="11" t="s">
        <v>11</v>
      </c>
      <c r="D116" s="12">
        <f t="shared" si="6"/>
        <v>49179</v>
      </c>
      <c r="E116" s="13" t="s">
        <v>106</v>
      </c>
      <c r="F116" s="14">
        <v>4270</v>
      </c>
      <c r="G116" s="15">
        <v>42372</v>
      </c>
      <c r="H116" s="8">
        <v>4270</v>
      </c>
      <c r="I116" s="16">
        <f t="shared" si="3"/>
        <v>0</v>
      </c>
    </row>
    <row r="117" spans="1:9" s="2" customFormat="1" x14ac:dyDescent="0.25">
      <c r="A117" s="10">
        <v>42371</v>
      </c>
      <c r="B117" s="18">
        <f t="shared" si="4"/>
        <v>24180</v>
      </c>
      <c r="C117" s="11" t="s">
        <v>11</v>
      </c>
      <c r="D117" s="12">
        <f t="shared" si="6"/>
        <v>49180</v>
      </c>
      <c r="E117" s="13" t="s">
        <v>14</v>
      </c>
      <c r="F117" s="14">
        <v>3848.1</v>
      </c>
      <c r="G117" s="15">
        <v>42371</v>
      </c>
      <c r="H117" s="8">
        <f t="shared" si="5"/>
        <v>3848.1</v>
      </c>
      <c r="I117" s="16">
        <f t="shared" si="3"/>
        <v>0</v>
      </c>
    </row>
    <row r="118" spans="1:9" s="2" customFormat="1" x14ac:dyDescent="0.25">
      <c r="A118" s="17">
        <v>42371</v>
      </c>
      <c r="B118" s="18">
        <f t="shared" si="4"/>
        <v>24181</v>
      </c>
      <c r="C118" s="11" t="s">
        <v>11</v>
      </c>
      <c r="D118" s="12">
        <f t="shared" si="6"/>
        <v>49181</v>
      </c>
      <c r="E118" s="13" t="s">
        <v>107</v>
      </c>
      <c r="F118" s="14">
        <v>5702.6</v>
      </c>
      <c r="G118" s="15">
        <v>42371</v>
      </c>
      <c r="H118" s="8">
        <f t="shared" si="5"/>
        <v>5702.6</v>
      </c>
      <c r="I118" s="16">
        <f t="shared" si="3"/>
        <v>0</v>
      </c>
    </row>
    <row r="119" spans="1:9" s="2" customFormat="1" x14ac:dyDescent="0.25">
      <c r="A119" s="10">
        <v>42371</v>
      </c>
      <c r="B119" s="18">
        <f t="shared" si="4"/>
        <v>24182</v>
      </c>
      <c r="C119" s="11" t="s">
        <v>11</v>
      </c>
      <c r="D119" s="12">
        <f t="shared" si="6"/>
        <v>49182</v>
      </c>
      <c r="E119" s="13" t="s">
        <v>29</v>
      </c>
      <c r="F119" s="14">
        <v>35077.800000000003</v>
      </c>
      <c r="G119" s="15">
        <v>42388</v>
      </c>
      <c r="H119" s="8">
        <v>35077.800000000003</v>
      </c>
      <c r="I119" s="16">
        <f t="shared" si="3"/>
        <v>0</v>
      </c>
    </row>
    <row r="120" spans="1:9" s="2" customFormat="1" x14ac:dyDescent="0.25">
      <c r="A120" s="17">
        <v>42371</v>
      </c>
      <c r="B120" s="18">
        <f t="shared" si="4"/>
        <v>24183</v>
      </c>
      <c r="C120" s="11" t="s">
        <v>11</v>
      </c>
      <c r="D120" s="12">
        <f t="shared" si="6"/>
        <v>49183</v>
      </c>
      <c r="E120" s="13" t="s">
        <v>108</v>
      </c>
      <c r="F120" s="14">
        <v>107073.78</v>
      </c>
      <c r="G120" s="15">
        <v>42385</v>
      </c>
      <c r="H120" s="8">
        <v>107073.78</v>
      </c>
      <c r="I120" s="16">
        <f t="shared" si="3"/>
        <v>0</v>
      </c>
    </row>
    <row r="121" spans="1:9" s="2" customFormat="1" x14ac:dyDescent="0.25">
      <c r="A121" s="10">
        <v>42371</v>
      </c>
      <c r="B121" s="18">
        <f t="shared" si="4"/>
        <v>24184</v>
      </c>
      <c r="C121" s="11" t="s">
        <v>11</v>
      </c>
      <c r="D121" s="12">
        <f t="shared" si="6"/>
        <v>49184</v>
      </c>
      <c r="E121" s="13" t="s">
        <v>109</v>
      </c>
      <c r="F121" s="14">
        <v>3340</v>
      </c>
      <c r="G121" s="15">
        <v>42371</v>
      </c>
      <c r="H121" s="8">
        <f t="shared" si="5"/>
        <v>3340</v>
      </c>
      <c r="I121" s="16">
        <f t="shared" si="3"/>
        <v>0</v>
      </c>
    </row>
    <row r="122" spans="1:9" s="2" customFormat="1" x14ac:dyDescent="0.25">
      <c r="A122" s="17">
        <v>42371</v>
      </c>
      <c r="B122" s="18">
        <f t="shared" si="4"/>
        <v>24185</v>
      </c>
      <c r="C122" s="11" t="s">
        <v>11</v>
      </c>
      <c r="D122" s="12">
        <f t="shared" si="6"/>
        <v>49185</v>
      </c>
      <c r="E122" s="13" t="s">
        <v>20</v>
      </c>
      <c r="F122" s="14">
        <v>24615.9</v>
      </c>
      <c r="G122" s="15">
        <v>42371</v>
      </c>
      <c r="H122" s="8">
        <f t="shared" si="5"/>
        <v>24615.9</v>
      </c>
      <c r="I122" s="16">
        <f t="shared" si="3"/>
        <v>0</v>
      </c>
    </row>
    <row r="123" spans="1:9" s="2" customFormat="1" x14ac:dyDescent="0.25">
      <c r="A123" s="10">
        <v>42371</v>
      </c>
      <c r="B123" s="18">
        <f t="shared" si="4"/>
        <v>24186</v>
      </c>
      <c r="C123" s="11" t="s">
        <v>11</v>
      </c>
      <c r="D123" s="12">
        <f t="shared" si="6"/>
        <v>49186</v>
      </c>
      <c r="E123" s="13" t="s">
        <v>110</v>
      </c>
      <c r="F123" s="14">
        <v>1992</v>
      </c>
      <c r="G123" s="15">
        <v>42371</v>
      </c>
      <c r="H123" s="8">
        <f t="shared" si="5"/>
        <v>1992</v>
      </c>
      <c r="I123" s="16">
        <f t="shared" si="3"/>
        <v>0</v>
      </c>
    </row>
    <row r="124" spans="1:9" s="2" customFormat="1" x14ac:dyDescent="0.25">
      <c r="A124" s="17">
        <v>42371</v>
      </c>
      <c r="B124" s="18">
        <f t="shared" si="4"/>
        <v>24187</v>
      </c>
      <c r="C124" s="11" t="s">
        <v>11</v>
      </c>
      <c r="D124" s="12">
        <f t="shared" si="6"/>
        <v>49187</v>
      </c>
      <c r="E124" s="13" t="s">
        <v>42</v>
      </c>
      <c r="F124" s="14">
        <v>1674.6</v>
      </c>
      <c r="G124" s="15">
        <v>42371</v>
      </c>
      <c r="H124" s="8">
        <f t="shared" si="5"/>
        <v>1674.6</v>
      </c>
      <c r="I124" s="16">
        <f t="shared" si="3"/>
        <v>0</v>
      </c>
    </row>
    <row r="125" spans="1:9" s="2" customFormat="1" x14ac:dyDescent="0.25">
      <c r="A125" s="10">
        <v>42371</v>
      </c>
      <c r="B125" s="18">
        <f t="shared" si="4"/>
        <v>24188</v>
      </c>
      <c r="C125" s="11" t="s">
        <v>11</v>
      </c>
      <c r="D125" s="12">
        <f t="shared" si="6"/>
        <v>49188</v>
      </c>
      <c r="E125" s="13" t="s">
        <v>19</v>
      </c>
      <c r="F125" s="14">
        <v>24051.599999999999</v>
      </c>
      <c r="G125" s="15" t="s">
        <v>111</v>
      </c>
      <c r="H125" s="8">
        <f>10000+14051.6</f>
        <v>24051.599999999999</v>
      </c>
      <c r="I125" s="16">
        <f t="shared" si="3"/>
        <v>0</v>
      </c>
    </row>
    <row r="126" spans="1:9" s="2" customFormat="1" x14ac:dyDescent="0.25">
      <c r="A126" s="17">
        <v>42371</v>
      </c>
      <c r="B126" s="18">
        <f t="shared" si="4"/>
        <v>24189</v>
      </c>
      <c r="C126" s="11" t="s">
        <v>11</v>
      </c>
      <c r="D126" s="12">
        <f t="shared" si="6"/>
        <v>49189</v>
      </c>
      <c r="E126" s="13" t="s">
        <v>112</v>
      </c>
      <c r="F126" s="14">
        <v>8239</v>
      </c>
      <c r="G126" s="15">
        <v>42378</v>
      </c>
      <c r="H126" s="8">
        <v>8239</v>
      </c>
      <c r="I126" s="16">
        <f t="shared" si="3"/>
        <v>0</v>
      </c>
    </row>
    <row r="127" spans="1:9" s="2" customFormat="1" x14ac:dyDescent="0.25">
      <c r="A127" s="10">
        <v>42371</v>
      </c>
      <c r="B127" s="18">
        <f t="shared" si="4"/>
        <v>24190</v>
      </c>
      <c r="C127" s="11" t="s">
        <v>11</v>
      </c>
      <c r="D127" s="12">
        <f t="shared" si="6"/>
        <v>49190</v>
      </c>
      <c r="E127" s="13" t="s">
        <v>113</v>
      </c>
      <c r="F127" s="14">
        <v>25118.1</v>
      </c>
      <c r="G127" s="15">
        <v>42380</v>
      </c>
      <c r="H127" s="8">
        <v>25118.1</v>
      </c>
      <c r="I127" s="16">
        <f t="shared" si="3"/>
        <v>0</v>
      </c>
    </row>
    <row r="128" spans="1:9" s="2" customFormat="1" x14ac:dyDescent="0.25">
      <c r="A128" s="17">
        <v>42371</v>
      </c>
      <c r="B128" s="18">
        <f t="shared" si="4"/>
        <v>24191</v>
      </c>
      <c r="C128" s="11" t="s">
        <v>11</v>
      </c>
      <c r="D128" s="12">
        <f t="shared" si="6"/>
        <v>49191</v>
      </c>
      <c r="E128" s="13" t="s">
        <v>114</v>
      </c>
      <c r="F128" s="14">
        <v>24923.7</v>
      </c>
      <c r="G128" s="15">
        <v>42371</v>
      </c>
      <c r="H128" s="8">
        <f t="shared" si="5"/>
        <v>24923.7</v>
      </c>
      <c r="I128" s="16">
        <f t="shared" si="3"/>
        <v>0</v>
      </c>
    </row>
    <row r="129" spans="1:9" s="2" customFormat="1" x14ac:dyDescent="0.25">
      <c r="A129" s="10">
        <v>42371</v>
      </c>
      <c r="B129" s="18">
        <f t="shared" si="4"/>
        <v>24192</v>
      </c>
      <c r="C129" s="11" t="s">
        <v>11</v>
      </c>
      <c r="D129" s="12">
        <f t="shared" si="6"/>
        <v>49192</v>
      </c>
      <c r="E129" s="13" t="s">
        <v>17</v>
      </c>
      <c r="F129" s="14">
        <v>4442</v>
      </c>
      <c r="G129" s="15">
        <v>42372</v>
      </c>
      <c r="H129" s="8">
        <v>4442</v>
      </c>
      <c r="I129" s="16">
        <f t="shared" si="3"/>
        <v>0</v>
      </c>
    </row>
    <row r="130" spans="1:9" s="2" customFormat="1" x14ac:dyDescent="0.25">
      <c r="A130" s="17">
        <v>42371</v>
      </c>
      <c r="B130" s="18">
        <f t="shared" si="4"/>
        <v>24193</v>
      </c>
      <c r="C130" s="11" t="s">
        <v>11</v>
      </c>
      <c r="D130" s="12">
        <f t="shared" si="6"/>
        <v>49193</v>
      </c>
      <c r="E130" s="13" t="s">
        <v>81</v>
      </c>
      <c r="F130" s="14">
        <v>946.8</v>
      </c>
      <c r="G130" s="15">
        <v>42374</v>
      </c>
      <c r="H130" s="8">
        <v>946.8</v>
      </c>
      <c r="I130" s="16">
        <f t="shared" si="3"/>
        <v>0</v>
      </c>
    </row>
    <row r="131" spans="1:9" s="2" customFormat="1" x14ac:dyDescent="0.25">
      <c r="A131" s="10">
        <v>42371</v>
      </c>
      <c r="B131" s="18">
        <f t="shared" si="4"/>
        <v>24194</v>
      </c>
      <c r="C131" s="11" t="s">
        <v>11</v>
      </c>
      <c r="D131" s="12">
        <f t="shared" si="6"/>
        <v>49194</v>
      </c>
      <c r="E131" s="13" t="s">
        <v>115</v>
      </c>
      <c r="F131" s="14">
        <v>64640</v>
      </c>
      <c r="G131" s="15">
        <v>42374</v>
      </c>
      <c r="H131" s="8">
        <v>64640</v>
      </c>
      <c r="I131" s="16">
        <f t="shared" si="3"/>
        <v>0</v>
      </c>
    </row>
    <row r="132" spans="1:9" s="2" customFormat="1" x14ac:dyDescent="0.25">
      <c r="A132" s="17">
        <v>42371</v>
      </c>
      <c r="B132" s="18">
        <f t="shared" si="4"/>
        <v>24195</v>
      </c>
      <c r="C132" s="11" t="s">
        <v>11</v>
      </c>
      <c r="D132" s="12">
        <f t="shared" si="6"/>
        <v>49195</v>
      </c>
      <c r="E132" s="13" t="s">
        <v>116</v>
      </c>
      <c r="F132" s="14">
        <v>2555</v>
      </c>
      <c r="G132" s="15">
        <v>42371</v>
      </c>
      <c r="H132" s="8">
        <f t="shared" ref="H132:H194" si="7">F132</f>
        <v>2555</v>
      </c>
      <c r="I132" s="16">
        <f t="shared" ref="I132:I198" si="8">F132-H132</f>
        <v>0</v>
      </c>
    </row>
    <row r="133" spans="1:9" s="2" customFormat="1" x14ac:dyDescent="0.25">
      <c r="A133" s="10">
        <v>42371</v>
      </c>
      <c r="B133" s="18">
        <f t="shared" ref="B133:B196" si="9">B132+1</f>
        <v>24196</v>
      </c>
      <c r="C133" s="11" t="s">
        <v>11</v>
      </c>
      <c r="D133" s="12">
        <f t="shared" si="6"/>
        <v>49196</v>
      </c>
      <c r="E133" s="13" t="s">
        <v>117</v>
      </c>
      <c r="F133" s="14">
        <v>3234</v>
      </c>
      <c r="G133" s="15">
        <v>42372</v>
      </c>
      <c r="H133" s="8">
        <v>3234</v>
      </c>
      <c r="I133" s="16">
        <f t="shared" si="8"/>
        <v>0</v>
      </c>
    </row>
    <row r="134" spans="1:9" s="2" customFormat="1" x14ac:dyDescent="0.25">
      <c r="A134" s="17">
        <v>42371</v>
      </c>
      <c r="B134" s="18">
        <f t="shared" si="9"/>
        <v>24197</v>
      </c>
      <c r="C134" s="11" t="s">
        <v>11</v>
      </c>
      <c r="D134" s="12">
        <f t="shared" si="6"/>
        <v>49197</v>
      </c>
      <c r="E134" s="13" t="s">
        <v>118</v>
      </c>
      <c r="F134" s="14">
        <v>609</v>
      </c>
      <c r="G134" s="15">
        <v>42372</v>
      </c>
      <c r="H134" s="8">
        <v>609</v>
      </c>
      <c r="I134" s="16">
        <f t="shared" si="8"/>
        <v>0</v>
      </c>
    </row>
    <row r="135" spans="1:9" s="2" customFormat="1" x14ac:dyDescent="0.25">
      <c r="A135" s="10">
        <v>42371</v>
      </c>
      <c r="B135" s="18">
        <f t="shared" si="9"/>
        <v>24198</v>
      </c>
      <c r="C135" s="11" t="s">
        <v>11</v>
      </c>
      <c r="D135" s="12">
        <f t="shared" si="6"/>
        <v>49198</v>
      </c>
      <c r="E135" s="13" t="s">
        <v>12</v>
      </c>
      <c r="F135" s="14">
        <v>1511.5</v>
      </c>
      <c r="G135" s="15">
        <v>42371</v>
      </c>
      <c r="H135" s="8">
        <f t="shared" si="7"/>
        <v>1511.5</v>
      </c>
      <c r="I135" s="24">
        <f t="shared" si="8"/>
        <v>0</v>
      </c>
    </row>
    <row r="136" spans="1:9" s="2" customFormat="1" x14ac:dyDescent="0.25">
      <c r="A136" s="17">
        <v>42371</v>
      </c>
      <c r="B136" s="18">
        <f t="shared" si="9"/>
        <v>24199</v>
      </c>
      <c r="C136" s="11" t="s">
        <v>11</v>
      </c>
      <c r="D136" s="12">
        <f t="shared" si="6"/>
        <v>49199</v>
      </c>
      <c r="E136" s="23" t="s">
        <v>105</v>
      </c>
      <c r="F136" s="14">
        <v>0</v>
      </c>
      <c r="G136" s="15"/>
      <c r="H136" s="8"/>
      <c r="I136" s="24">
        <f t="shared" si="8"/>
        <v>0</v>
      </c>
    </row>
    <row r="137" spans="1:9" s="2" customFormat="1" x14ac:dyDescent="0.25">
      <c r="A137" s="10">
        <v>42371</v>
      </c>
      <c r="B137" s="18">
        <f t="shared" si="9"/>
        <v>24200</v>
      </c>
      <c r="C137" s="11" t="s">
        <v>11</v>
      </c>
      <c r="D137" s="12">
        <f t="shared" si="6"/>
        <v>49200</v>
      </c>
      <c r="E137" s="13" t="s">
        <v>119</v>
      </c>
      <c r="F137" s="14">
        <v>4200</v>
      </c>
      <c r="G137" s="15">
        <v>42372</v>
      </c>
      <c r="H137" s="8">
        <v>4200</v>
      </c>
      <c r="I137" s="24">
        <f t="shared" si="8"/>
        <v>0</v>
      </c>
    </row>
    <row r="138" spans="1:9" s="2" customFormat="1" x14ac:dyDescent="0.25">
      <c r="A138" s="17">
        <v>42371</v>
      </c>
      <c r="B138" s="18">
        <f t="shared" si="9"/>
        <v>24201</v>
      </c>
      <c r="C138" s="11" t="s">
        <v>11</v>
      </c>
      <c r="D138" s="12">
        <f t="shared" si="6"/>
        <v>49201</v>
      </c>
      <c r="E138" s="13" t="s">
        <v>120</v>
      </c>
      <c r="F138" s="14">
        <v>494</v>
      </c>
      <c r="G138" s="15">
        <v>42371</v>
      </c>
      <c r="H138" s="8">
        <f t="shared" si="7"/>
        <v>494</v>
      </c>
      <c r="I138" s="24">
        <f t="shared" si="8"/>
        <v>0</v>
      </c>
    </row>
    <row r="139" spans="1:9" s="2" customFormat="1" x14ac:dyDescent="0.25">
      <c r="A139" s="10">
        <v>42371</v>
      </c>
      <c r="B139" s="18">
        <f t="shared" si="9"/>
        <v>24202</v>
      </c>
      <c r="C139" s="11" t="s">
        <v>11</v>
      </c>
      <c r="D139" s="12">
        <f t="shared" si="6"/>
        <v>49202</v>
      </c>
      <c r="E139" s="13" t="s">
        <v>17</v>
      </c>
      <c r="F139" s="14">
        <v>24948</v>
      </c>
      <c r="G139" s="15">
        <v>42372</v>
      </c>
      <c r="H139" s="8">
        <v>24948</v>
      </c>
      <c r="I139" s="24">
        <f t="shared" si="8"/>
        <v>0</v>
      </c>
    </row>
    <row r="140" spans="1:9" s="2" customFormat="1" x14ac:dyDescent="0.25">
      <c r="A140" s="17">
        <v>42371</v>
      </c>
      <c r="B140" s="18">
        <f t="shared" si="9"/>
        <v>24203</v>
      </c>
      <c r="C140" s="11" t="s">
        <v>11</v>
      </c>
      <c r="D140" s="12">
        <f t="shared" si="6"/>
        <v>49203</v>
      </c>
      <c r="E140" s="13" t="s">
        <v>121</v>
      </c>
      <c r="F140" s="19">
        <v>2492</v>
      </c>
      <c r="G140" s="15">
        <v>42372</v>
      </c>
      <c r="H140" s="8">
        <v>2492</v>
      </c>
      <c r="I140" s="24">
        <f t="shared" si="8"/>
        <v>0</v>
      </c>
    </row>
    <row r="141" spans="1:9" s="2" customFormat="1" x14ac:dyDescent="0.25">
      <c r="A141" s="10">
        <v>42371</v>
      </c>
      <c r="B141" s="18">
        <f t="shared" si="9"/>
        <v>24204</v>
      </c>
      <c r="C141" s="11" t="s">
        <v>11</v>
      </c>
      <c r="D141" s="12">
        <f t="shared" si="6"/>
        <v>49204</v>
      </c>
      <c r="E141" s="21" t="s">
        <v>122</v>
      </c>
      <c r="F141" s="22">
        <v>5073</v>
      </c>
      <c r="G141" s="15">
        <v>42372</v>
      </c>
      <c r="H141" s="8">
        <v>5073</v>
      </c>
      <c r="I141" s="16">
        <f t="shared" si="8"/>
        <v>0</v>
      </c>
    </row>
    <row r="142" spans="1:9" s="2" customFormat="1" x14ac:dyDescent="0.25">
      <c r="A142" s="17">
        <v>42371</v>
      </c>
      <c r="B142" s="18">
        <f t="shared" si="9"/>
        <v>24205</v>
      </c>
      <c r="C142" s="11" t="s">
        <v>11</v>
      </c>
      <c r="D142" s="12">
        <f t="shared" si="6"/>
        <v>49205</v>
      </c>
      <c r="E142" s="13" t="s">
        <v>123</v>
      </c>
      <c r="F142" s="14">
        <v>3360</v>
      </c>
      <c r="G142" s="15">
        <v>42372</v>
      </c>
      <c r="H142" s="8">
        <v>3360</v>
      </c>
      <c r="I142" s="16">
        <f t="shared" si="8"/>
        <v>0</v>
      </c>
    </row>
    <row r="143" spans="1:9" s="2" customFormat="1" x14ac:dyDescent="0.25">
      <c r="A143" s="10">
        <v>42371</v>
      </c>
      <c r="B143" s="18">
        <f t="shared" si="9"/>
        <v>24206</v>
      </c>
      <c r="C143" s="11" t="s">
        <v>11</v>
      </c>
      <c r="D143" s="12">
        <f t="shared" si="6"/>
        <v>49206</v>
      </c>
      <c r="E143" s="23" t="s">
        <v>105</v>
      </c>
      <c r="F143" s="14">
        <v>0</v>
      </c>
      <c r="G143" s="15"/>
      <c r="H143" s="8"/>
      <c r="I143" s="16">
        <f t="shared" si="8"/>
        <v>0</v>
      </c>
    </row>
    <row r="144" spans="1:9" s="2" customFormat="1" x14ac:dyDescent="0.25">
      <c r="A144" s="17">
        <v>42371</v>
      </c>
      <c r="B144" s="18">
        <f t="shared" si="9"/>
        <v>24207</v>
      </c>
      <c r="C144" s="11" t="s">
        <v>11</v>
      </c>
      <c r="D144" s="12">
        <f t="shared" si="6"/>
        <v>49207</v>
      </c>
      <c r="E144" s="13" t="s">
        <v>124</v>
      </c>
      <c r="F144" s="14">
        <v>2506.6</v>
      </c>
      <c r="G144" s="15">
        <v>42372</v>
      </c>
      <c r="H144" s="8">
        <v>2506.6</v>
      </c>
      <c r="I144" s="16">
        <f t="shared" si="8"/>
        <v>0</v>
      </c>
    </row>
    <row r="145" spans="1:9" s="2" customFormat="1" x14ac:dyDescent="0.25">
      <c r="A145" s="10">
        <v>42371</v>
      </c>
      <c r="B145" s="18">
        <f t="shared" si="9"/>
        <v>24208</v>
      </c>
      <c r="C145" s="11" t="s">
        <v>11</v>
      </c>
      <c r="D145" s="12">
        <f t="shared" si="6"/>
        <v>49208</v>
      </c>
      <c r="E145" s="13" t="s">
        <v>35</v>
      </c>
      <c r="F145" s="14">
        <v>471</v>
      </c>
      <c r="G145" s="15">
        <v>42371</v>
      </c>
      <c r="H145" s="8">
        <f t="shared" si="7"/>
        <v>471</v>
      </c>
      <c r="I145" s="16">
        <f t="shared" si="8"/>
        <v>0</v>
      </c>
    </row>
    <row r="146" spans="1:9" s="2" customFormat="1" x14ac:dyDescent="0.25">
      <c r="A146" s="17">
        <v>42371</v>
      </c>
      <c r="B146" s="18">
        <f t="shared" si="9"/>
        <v>24209</v>
      </c>
      <c r="C146" s="11" t="s">
        <v>11</v>
      </c>
      <c r="D146" s="12">
        <f t="shared" si="6"/>
        <v>49209</v>
      </c>
      <c r="E146" s="13" t="s">
        <v>25</v>
      </c>
      <c r="F146" s="14">
        <v>11520</v>
      </c>
      <c r="G146" s="15">
        <v>42372</v>
      </c>
      <c r="H146" s="8">
        <v>11520</v>
      </c>
      <c r="I146" s="16">
        <f t="shared" si="8"/>
        <v>0</v>
      </c>
    </row>
    <row r="147" spans="1:9" s="2" customFormat="1" x14ac:dyDescent="0.25">
      <c r="A147" s="10">
        <v>42371</v>
      </c>
      <c r="B147" s="18">
        <f t="shared" si="9"/>
        <v>24210</v>
      </c>
      <c r="C147" s="11" t="s">
        <v>11</v>
      </c>
      <c r="D147" s="12">
        <f t="shared" si="6"/>
        <v>49210</v>
      </c>
      <c r="E147" s="13" t="s">
        <v>115</v>
      </c>
      <c r="F147" s="14">
        <v>783</v>
      </c>
      <c r="G147" s="15">
        <v>42374</v>
      </c>
      <c r="H147" s="8">
        <v>783</v>
      </c>
      <c r="I147" s="16">
        <f t="shared" si="8"/>
        <v>0</v>
      </c>
    </row>
    <row r="148" spans="1:9" s="2" customFormat="1" x14ac:dyDescent="0.25">
      <c r="A148" s="17">
        <v>42371</v>
      </c>
      <c r="B148" s="18">
        <f t="shared" si="9"/>
        <v>24211</v>
      </c>
      <c r="C148" s="11" t="s">
        <v>11</v>
      </c>
      <c r="D148" s="12">
        <f t="shared" si="6"/>
        <v>49211</v>
      </c>
      <c r="E148" s="13" t="s">
        <v>125</v>
      </c>
      <c r="F148" s="14">
        <v>5808</v>
      </c>
      <c r="G148" s="15">
        <v>42372</v>
      </c>
      <c r="H148" s="8">
        <v>5808</v>
      </c>
      <c r="I148" s="16">
        <f t="shared" si="8"/>
        <v>0</v>
      </c>
    </row>
    <row r="149" spans="1:9" s="2" customFormat="1" x14ac:dyDescent="0.25">
      <c r="A149" s="10">
        <v>42371</v>
      </c>
      <c r="B149" s="18">
        <f t="shared" si="9"/>
        <v>24212</v>
      </c>
      <c r="C149" s="11" t="s">
        <v>11</v>
      </c>
      <c r="D149" s="12">
        <f t="shared" si="6"/>
        <v>49212</v>
      </c>
      <c r="E149" s="13" t="s">
        <v>84</v>
      </c>
      <c r="F149" s="14">
        <v>38870.160000000003</v>
      </c>
      <c r="G149" s="15">
        <v>42388</v>
      </c>
      <c r="H149" s="8">
        <v>38870.160000000003</v>
      </c>
      <c r="I149" s="16">
        <f t="shared" si="8"/>
        <v>0</v>
      </c>
    </row>
    <row r="150" spans="1:9" s="2" customFormat="1" x14ac:dyDescent="0.25">
      <c r="A150" s="17">
        <v>42371</v>
      </c>
      <c r="B150" s="18">
        <f t="shared" si="9"/>
        <v>24213</v>
      </c>
      <c r="C150" s="11" t="s">
        <v>11</v>
      </c>
      <c r="D150" s="12">
        <f t="shared" si="6"/>
        <v>49213</v>
      </c>
      <c r="E150" s="13" t="s">
        <v>126</v>
      </c>
      <c r="F150" s="14">
        <v>10946.2</v>
      </c>
      <c r="G150" s="15">
        <v>42372</v>
      </c>
      <c r="H150" s="8">
        <v>10946.2</v>
      </c>
      <c r="I150" s="16">
        <f t="shared" si="8"/>
        <v>0</v>
      </c>
    </row>
    <row r="151" spans="1:9" s="2" customFormat="1" x14ac:dyDescent="0.25">
      <c r="A151" s="10">
        <v>42371</v>
      </c>
      <c r="B151" s="18">
        <f t="shared" si="9"/>
        <v>24214</v>
      </c>
      <c r="C151" s="11" t="s">
        <v>11</v>
      </c>
      <c r="D151" s="12">
        <f t="shared" si="6"/>
        <v>49214</v>
      </c>
      <c r="E151" s="13" t="s">
        <v>127</v>
      </c>
      <c r="F151" s="14">
        <v>5814.4</v>
      </c>
      <c r="G151" s="15">
        <v>42371</v>
      </c>
      <c r="H151" s="8">
        <f t="shared" si="7"/>
        <v>5814.4</v>
      </c>
      <c r="I151" s="16">
        <f t="shared" si="8"/>
        <v>0</v>
      </c>
    </row>
    <row r="152" spans="1:9" s="2" customFormat="1" x14ac:dyDescent="0.25">
      <c r="A152" s="17">
        <v>42371</v>
      </c>
      <c r="B152" s="18">
        <f t="shared" si="9"/>
        <v>24215</v>
      </c>
      <c r="C152" s="11" t="s">
        <v>11</v>
      </c>
      <c r="D152" s="12">
        <f t="shared" si="6"/>
        <v>49215</v>
      </c>
      <c r="E152" s="13" t="s">
        <v>128</v>
      </c>
      <c r="F152" s="14">
        <v>10288.200000000001</v>
      </c>
      <c r="G152" s="15">
        <v>42371</v>
      </c>
      <c r="H152" s="8">
        <f t="shared" si="7"/>
        <v>10288.200000000001</v>
      </c>
      <c r="I152" s="16">
        <f t="shared" si="8"/>
        <v>0</v>
      </c>
    </row>
    <row r="153" spans="1:9" s="2" customFormat="1" x14ac:dyDescent="0.25">
      <c r="A153" s="10">
        <v>42371</v>
      </c>
      <c r="B153" s="18">
        <f t="shared" si="9"/>
        <v>24216</v>
      </c>
      <c r="C153" s="11" t="s">
        <v>11</v>
      </c>
      <c r="D153" s="12">
        <f t="shared" si="6"/>
        <v>49216</v>
      </c>
      <c r="E153" s="13" t="s">
        <v>129</v>
      </c>
      <c r="F153" s="14">
        <v>110565.42</v>
      </c>
      <c r="G153" s="15">
        <v>42388</v>
      </c>
      <c r="H153" s="8">
        <v>110565.42</v>
      </c>
      <c r="I153" s="16">
        <f t="shared" si="8"/>
        <v>0</v>
      </c>
    </row>
    <row r="154" spans="1:9" s="2" customFormat="1" x14ac:dyDescent="0.25">
      <c r="A154" s="17">
        <v>42371</v>
      </c>
      <c r="B154" s="18">
        <f t="shared" si="9"/>
        <v>24217</v>
      </c>
      <c r="C154" s="11" t="s">
        <v>11</v>
      </c>
      <c r="D154" s="12">
        <f t="shared" si="6"/>
        <v>49217</v>
      </c>
      <c r="E154" s="13" t="s">
        <v>25</v>
      </c>
      <c r="F154" s="14">
        <v>12716.6</v>
      </c>
      <c r="G154" s="15">
        <v>42371</v>
      </c>
      <c r="H154" s="8">
        <f t="shared" si="7"/>
        <v>12716.6</v>
      </c>
      <c r="I154" s="16">
        <f t="shared" si="8"/>
        <v>0</v>
      </c>
    </row>
    <row r="155" spans="1:9" s="2" customFormat="1" x14ac:dyDescent="0.25">
      <c r="A155" s="10">
        <v>42371</v>
      </c>
      <c r="B155" s="18">
        <f t="shared" si="9"/>
        <v>24218</v>
      </c>
      <c r="C155" s="11" t="s">
        <v>11</v>
      </c>
      <c r="D155" s="12">
        <f t="shared" si="6"/>
        <v>49218</v>
      </c>
      <c r="E155" s="13" t="s">
        <v>130</v>
      </c>
      <c r="F155" s="14">
        <v>2692.8</v>
      </c>
      <c r="G155" s="15">
        <v>42371</v>
      </c>
      <c r="H155" s="8">
        <f t="shared" si="7"/>
        <v>2692.8</v>
      </c>
      <c r="I155" s="16">
        <f t="shared" si="8"/>
        <v>0</v>
      </c>
    </row>
    <row r="156" spans="1:9" s="2" customFormat="1" x14ac:dyDescent="0.25">
      <c r="A156" s="17">
        <v>42371</v>
      </c>
      <c r="B156" s="18">
        <f t="shared" si="9"/>
        <v>24219</v>
      </c>
      <c r="C156" s="11" t="s">
        <v>11</v>
      </c>
      <c r="D156" s="12">
        <f t="shared" si="6"/>
        <v>49219</v>
      </c>
      <c r="E156" s="25" t="s">
        <v>131</v>
      </c>
      <c r="F156" s="26">
        <v>256564</v>
      </c>
      <c r="G156" s="15">
        <v>42378</v>
      </c>
      <c r="H156" s="8">
        <v>256564</v>
      </c>
      <c r="I156" s="16">
        <f t="shared" si="8"/>
        <v>0</v>
      </c>
    </row>
    <row r="157" spans="1:9" s="2" customFormat="1" x14ac:dyDescent="0.25">
      <c r="A157" s="10">
        <v>42371</v>
      </c>
      <c r="B157" s="18">
        <f t="shared" si="9"/>
        <v>24220</v>
      </c>
      <c r="C157" s="11" t="s">
        <v>11</v>
      </c>
      <c r="D157" s="12">
        <f t="shared" si="6"/>
        <v>49220</v>
      </c>
      <c r="E157" s="13" t="s">
        <v>22</v>
      </c>
      <c r="F157" s="14">
        <v>32268.9</v>
      </c>
      <c r="G157" s="15">
        <v>42376</v>
      </c>
      <c r="H157" s="8">
        <v>32268.9</v>
      </c>
      <c r="I157" s="16">
        <f t="shared" si="8"/>
        <v>0</v>
      </c>
    </row>
    <row r="158" spans="1:9" s="2" customFormat="1" x14ac:dyDescent="0.25">
      <c r="A158" s="17">
        <v>42371</v>
      </c>
      <c r="B158" s="18">
        <f t="shared" si="9"/>
        <v>24221</v>
      </c>
      <c r="C158" s="11" t="s">
        <v>11</v>
      </c>
      <c r="D158" s="12">
        <f t="shared" si="6"/>
        <v>49221</v>
      </c>
      <c r="E158" s="13" t="s">
        <v>22</v>
      </c>
      <c r="F158" s="14">
        <v>11721.8</v>
      </c>
      <c r="G158" s="15">
        <v>42376</v>
      </c>
      <c r="H158" s="8">
        <v>11721.8</v>
      </c>
      <c r="I158" s="16">
        <f t="shared" si="8"/>
        <v>0</v>
      </c>
    </row>
    <row r="159" spans="1:9" s="27" customFormat="1" x14ac:dyDescent="0.25">
      <c r="A159" s="10">
        <v>42371</v>
      </c>
      <c r="B159" s="18">
        <f t="shared" si="9"/>
        <v>24222</v>
      </c>
      <c r="C159" s="11" t="s">
        <v>11</v>
      </c>
      <c r="D159" s="12">
        <f t="shared" si="6"/>
        <v>49222</v>
      </c>
      <c r="E159" s="13" t="s">
        <v>22</v>
      </c>
      <c r="F159" s="14">
        <v>217953.9</v>
      </c>
      <c r="G159" s="15">
        <v>42376</v>
      </c>
      <c r="H159" s="8">
        <v>217953.9</v>
      </c>
      <c r="I159" s="16">
        <f t="shared" si="8"/>
        <v>0</v>
      </c>
    </row>
    <row r="160" spans="1:9" s="27" customFormat="1" x14ac:dyDescent="0.25">
      <c r="A160" s="28">
        <v>42371</v>
      </c>
      <c r="B160" s="18">
        <f t="shared" si="9"/>
        <v>24223</v>
      </c>
      <c r="C160" s="11" t="s">
        <v>11</v>
      </c>
      <c r="D160" s="12">
        <f t="shared" si="6"/>
        <v>49223</v>
      </c>
      <c r="E160" s="13" t="s">
        <v>22</v>
      </c>
      <c r="F160" s="14">
        <v>8193</v>
      </c>
      <c r="G160" s="15">
        <v>42376</v>
      </c>
      <c r="H160" s="8">
        <v>8193</v>
      </c>
      <c r="I160" s="16">
        <f t="shared" si="8"/>
        <v>0</v>
      </c>
    </row>
    <row r="161" spans="1:9" s="27" customFormat="1" x14ac:dyDescent="0.25">
      <c r="A161" s="29">
        <v>42372</v>
      </c>
      <c r="B161" s="18">
        <f t="shared" si="9"/>
        <v>24224</v>
      </c>
      <c r="C161" s="11" t="s">
        <v>11</v>
      </c>
      <c r="D161" s="12">
        <f t="shared" si="6"/>
        <v>49224</v>
      </c>
      <c r="E161" s="13" t="s">
        <v>132</v>
      </c>
      <c r="F161" s="14">
        <v>2282.4</v>
      </c>
      <c r="G161" s="15">
        <v>42372</v>
      </c>
      <c r="H161" s="8">
        <f t="shared" si="7"/>
        <v>2282.4</v>
      </c>
      <c r="I161" s="16">
        <f t="shared" si="8"/>
        <v>0</v>
      </c>
    </row>
    <row r="162" spans="1:9" s="27" customFormat="1" x14ac:dyDescent="0.25">
      <c r="A162" s="28">
        <v>42372</v>
      </c>
      <c r="B162" s="18">
        <f t="shared" si="9"/>
        <v>24225</v>
      </c>
      <c r="C162" s="11" t="s">
        <v>11</v>
      </c>
      <c r="D162" s="12">
        <f t="shared" si="6"/>
        <v>49225</v>
      </c>
      <c r="E162" s="13" t="s">
        <v>133</v>
      </c>
      <c r="F162" s="14">
        <v>4494.8</v>
      </c>
      <c r="G162" s="15">
        <v>42373</v>
      </c>
      <c r="H162" s="8">
        <v>4494.8</v>
      </c>
      <c r="I162" s="16">
        <f t="shared" si="8"/>
        <v>0</v>
      </c>
    </row>
    <row r="163" spans="1:9" s="27" customFormat="1" x14ac:dyDescent="0.25">
      <c r="A163" s="29">
        <v>42372</v>
      </c>
      <c r="B163" s="18">
        <f t="shared" si="9"/>
        <v>24226</v>
      </c>
      <c r="C163" s="11" t="s">
        <v>11</v>
      </c>
      <c r="D163" s="12">
        <f t="shared" si="6"/>
        <v>49226</v>
      </c>
      <c r="E163" s="13" t="s">
        <v>134</v>
      </c>
      <c r="F163" s="14">
        <v>4976.3999999999996</v>
      </c>
      <c r="G163" s="15">
        <v>42372</v>
      </c>
      <c r="H163" s="8">
        <f t="shared" si="7"/>
        <v>4976.3999999999996</v>
      </c>
      <c r="I163" s="16">
        <f t="shared" si="8"/>
        <v>0</v>
      </c>
    </row>
    <row r="164" spans="1:9" s="27" customFormat="1" x14ac:dyDescent="0.25">
      <c r="A164" s="28">
        <v>42372</v>
      </c>
      <c r="B164" s="18">
        <f t="shared" si="9"/>
        <v>24227</v>
      </c>
      <c r="C164" s="11" t="s">
        <v>11</v>
      </c>
      <c r="D164" s="12">
        <f t="shared" si="6"/>
        <v>49227</v>
      </c>
      <c r="E164" s="13" t="s">
        <v>135</v>
      </c>
      <c r="F164" s="14">
        <v>2811.2</v>
      </c>
      <c r="G164" s="15">
        <v>42372</v>
      </c>
      <c r="H164" s="8">
        <f t="shared" si="7"/>
        <v>2811.2</v>
      </c>
      <c r="I164" s="16">
        <f t="shared" si="8"/>
        <v>0</v>
      </c>
    </row>
    <row r="165" spans="1:9" s="27" customFormat="1" x14ac:dyDescent="0.25">
      <c r="A165" s="29">
        <v>42372</v>
      </c>
      <c r="B165" s="18">
        <f t="shared" si="9"/>
        <v>24228</v>
      </c>
      <c r="C165" s="11" t="s">
        <v>11</v>
      </c>
      <c r="D165" s="12">
        <f t="shared" si="6"/>
        <v>49228</v>
      </c>
      <c r="E165" s="13" t="s">
        <v>133</v>
      </c>
      <c r="F165" s="14">
        <v>19863.5</v>
      </c>
      <c r="G165" s="15">
        <v>42372</v>
      </c>
      <c r="H165" s="8">
        <f t="shared" si="7"/>
        <v>19863.5</v>
      </c>
      <c r="I165" s="16">
        <f t="shared" si="8"/>
        <v>0</v>
      </c>
    </row>
    <row r="166" spans="1:9" s="27" customFormat="1" x14ac:dyDescent="0.25">
      <c r="A166" s="28">
        <v>42372</v>
      </c>
      <c r="B166" s="18">
        <f t="shared" si="9"/>
        <v>24229</v>
      </c>
      <c r="C166" s="11" t="s">
        <v>11</v>
      </c>
      <c r="D166" s="12">
        <f t="shared" si="6"/>
        <v>49229</v>
      </c>
      <c r="E166" s="13" t="s">
        <v>136</v>
      </c>
      <c r="F166" s="14">
        <v>1482</v>
      </c>
      <c r="G166" s="15">
        <v>42372</v>
      </c>
      <c r="H166" s="8">
        <f t="shared" si="7"/>
        <v>1482</v>
      </c>
      <c r="I166" s="16">
        <f t="shared" si="8"/>
        <v>0</v>
      </c>
    </row>
    <row r="167" spans="1:9" s="27" customFormat="1" x14ac:dyDescent="0.25">
      <c r="A167" s="29">
        <v>42372</v>
      </c>
      <c r="B167" s="18">
        <f t="shared" si="9"/>
        <v>24230</v>
      </c>
      <c r="C167" s="11" t="s">
        <v>11</v>
      </c>
      <c r="D167" s="12">
        <f t="shared" si="6"/>
        <v>49230</v>
      </c>
      <c r="E167" s="13" t="s">
        <v>137</v>
      </c>
      <c r="F167" s="14">
        <v>13056</v>
      </c>
      <c r="G167" s="15">
        <v>42373</v>
      </c>
      <c r="H167" s="8">
        <v>13056</v>
      </c>
      <c r="I167" s="16">
        <f t="shared" si="8"/>
        <v>0</v>
      </c>
    </row>
    <row r="168" spans="1:9" s="27" customFormat="1" x14ac:dyDescent="0.25">
      <c r="A168" s="28">
        <v>42372</v>
      </c>
      <c r="B168" s="18">
        <f t="shared" si="9"/>
        <v>24231</v>
      </c>
      <c r="C168" s="11" t="s">
        <v>11</v>
      </c>
      <c r="D168" s="12">
        <f t="shared" si="6"/>
        <v>49231</v>
      </c>
      <c r="E168" s="13" t="s">
        <v>138</v>
      </c>
      <c r="F168" s="14">
        <v>22908.400000000001</v>
      </c>
      <c r="G168" s="15">
        <v>42372</v>
      </c>
      <c r="H168" s="8">
        <f t="shared" si="7"/>
        <v>22908.400000000001</v>
      </c>
      <c r="I168" s="16">
        <f t="shared" si="8"/>
        <v>0</v>
      </c>
    </row>
    <row r="169" spans="1:9" s="27" customFormat="1" x14ac:dyDescent="0.25">
      <c r="A169" s="29">
        <v>42372</v>
      </c>
      <c r="B169" s="18">
        <f t="shared" si="9"/>
        <v>24232</v>
      </c>
      <c r="C169" s="11" t="s">
        <v>11</v>
      </c>
      <c r="D169" s="12">
        <f t="shared" si="6"/>
        <v>49232</v>
      </c>
      <c r="E169" s="13" t="s">
        <v>139</v>
      </c>
      <c r="F169" s="14">
        <v>12811.2</v>
      </c>
      <c r="G169" s="15">
        <v>42381</v>
      </c>
      <c r="H169" s="8">
        <v>12811.2</v>
      </c>
      <c r="I169" s="16">
        <f t="shared" si="8"/>
        <v>0</v>
      </c>
    </row>
    <row r="170" spans="1:9" s="2" customFormat="1" x14ac:dyDescent="0.25">
      <c r="A170" s="28">
        <v>42372</v>
      </c>
      <c r="B170" s="18">
        <f t="shared" si="9"/>
        <v>24233</v>
      </c>
      <c r="C170" s="11" t="s">
        <v>11</v>
      </c>
      <c r="D170" s="12">
        <f t="shared" si="6"/>
        <v>49233</v>
      </c>
      <c r="E170" s="13" t="s">
        <v>140</v>
      </c>
      <c r="F170" s="14">
        <v>2050.4</v>
      </c>
      <c r="G170" s="15">
        <v>42372</v>
      </c>
      <c r="H170" s="8">
        <f t="shared" si="7"/>
        <v>2050.4</v>
      </c>
      <c r="I170" s="16">
        <f t="shared" si="8"/>
        <v>0</v>
      </c>
    </row>
    <row r="171" spans="1:9" s="2" customFormat="1" x14ac:dyDescent="0.25">
      <c r="A171" s="29">
        <v>42372</v>
      </c>
      <c r="B171" s="18">
        <f t="shared" si="9"/>
        <v>24234</v>
      </c>
      <c r="C171" s="11" t="s">
        <v>11</v>
      </c>
      <c r="D171" s="12">
        <f t="shared" si="6"/>
        <v>49234</v>
      </c>
      <c r="E171" s="13" t="s">
        <v>141</v>
      </c>
      <c r="F171" s="14">
        <v>3360</v>
      </c>
      <c r="G171" s="15">
        <v>42372</v>
      </c>
      <c r="H171" s="8">
        <f t="shared" si="7"/>
        <v>3360</v>
      </c>
      <c r="I171" s="16">
        <f t="shared" si="8"/>
        <v>0</v>
      </c>
    </row>
    <row r="172" spans="1:9" s="2" customFormat="1" x14ac:dyDescent="0.25">
      <c r="A172" s="28">
        <v>42372</v>
      </c>
      <c r="B172" s="18">
        <f t="shared" si="9"/>
        <v>24235</v>
      </c>
      <c r="C172" s="11" t="s">
        <v>11</v>
      </c>
      <c r="D172" s="12">
        <f t="shared" si="6"/>
        <v>49235</v>
      </c>
      <c r="E172" s="13" t="s">
        <v>142</v>
      </c>
      <c r="F172" s="14">
        <v>6675</v>
      </c>
      <c r="G172" s="15">
        <v>42372</v>
      </c>
      <c r="H172" s="8">
        <f t="shared" si="7"/>
        <v>6675</v>
      </c>
      <c r="I172" s="16">
        <f t="shared" si="8"/>
        <v>0</v>
      </c>
    </row>
    <row r="173" spans="1:9" s="2" customFormat="1" x14ac:dyDescent="0.25">
      <c r="A173" s="29">
        <v>42372</v>
      </c>
      <c r="B173" s="18">
        <f t="shared" si="9"/>
        <v>24236</v>
      </c>
      <c r="C173" s="11" t="s">
        <v>11</v>
      </c>
      <c r="D173" s="12">
        <f t="shared" si="6"/>
        <v>49236</v>
      </c>
      <c r="E173" s="23" t="s">
        <v>105</v>
      </c>
      <c r="F173" s="14">
        <v>0</v>
      </c>
      <c r="G173" s="15"/>
      <c r="H173" s="8">
        <f t="shared" si="7"/>
        <v>0</v>
      </c>
      <c r="I173" s="16">
        <f t="shared" si="8"/>
        <v>0</v>
      </c>
    </row>
    <row r="174" spans="1:9" s="2" customFormat="1" x14ac:dyDescent="0.25">
      <c r="A174" s="28">
        <v>42372</v>
      </c>
      <c r="B174" s="18">
        <f t="shared" si="9"/>
        <v>24237</v>
      </c>
      <c r="C174" s="11" t="s">
        <v>11</v>
      </c>
      <c r="D174" s="12">
        <f t="shared" si="6"/>
        <v>49237</v>
      </c>
      <c r="E174" s="13" t="s">
        <v>143</v>
      </c>
      <c r="F174" s="14">
        <v>29127.599999999999</v>
      </c>
      <c r="G174" s="15">
        <v>42375</v>
      </c>
      <c r="H174" s="8">
        <v>29127.599999999999</v>
      </c>
      <c r="I174" s="16">
        <f t="shared" si="8"/>
        <v>0</v>
      </c>
    </row>
    <row r="175" spans="1:9" s="2" customFormat="1" x14ac:dyDescent="0.25">
      <c r="A175" s="29">
        <v>42372</v>
      </c>
      <c r="B175" s="18">
        <f t="shared" si="9"/>
        <v>24238</v>
      </c>
      <c r="C175" s="11" t="s">
        <v>11</v>
      </c>
      <c r="D175" s="12">
        <f t="shared" si="6"/>
        <v>49238</v>
      </c>
      <c r="E175" s="13" t="s">
        <v>144</v>
      </c>
      <c r="F175" s="14">
        <v>1267</v>
      </c>
      <c r="G175" s="15">
        <v>42372</v>
      </c>
      <c r="H175" s="8">
        <f t="shared" si="7"/>
        <v>1267</v>
      </c>
      <c r="I175" s="16">
        <f t="shared" si="8"/>
        <v>0</v>
      </c>
    </row>
    <row r="176" spans="1:9" s="2" customFormat="1" x14ac:dyDescent="0.25">
      <c r="A176" s="28">
        <v>42372</v>
      </c>
      <c r="B176" s="18">
        <f t="shared" si="9"/>
        <v>24239</v>
      </c>
      <c r="C176" s="11" t="s">
        <v>11</v>
      </c>
      <c r="D176" s="12">
        <f t="shared" si="6"/>
        <v>49239</v>
      </c>
      <c r="E176" s="13" t="s">
        <v>145</v>
      </c>
      <c r="F176" s="14">
        <v>7225.6</v>
      </c>
      <c r="G176" s="15">
        <v>42372</v>
      </c>
      <c r="H176" s="8">
        <f t="shared" si="7"/>
        <v>7225.6</v>
      </c>
      <c r="I176" s="16">
        <f t="shared" si="8"/>
        <v>0</v>
      </c>
    </row>
    <row r="177" spans="1:9" s="2" customFormat="1" x14ac:dyDescent="0.25">
      <c r="A177" s="29">
        <v>42372</v>
      </c>
      <c r="B177" s="18">
        <f t="shared" si="9"/>
        <v>24240</v>
      </c>
      <c r="C177" s="11" t="s">
        <v>11</v>
      </c>
      <c r="D177" s="12">
        <f t="shared" si="6"/>
        <v>49240</v>
      </c>
      <c r="E177" s="13" t="s">
        <v>146</v>
      </c>
      <c r="F177" s="14">
        <v>623.5</v>
      </c>
      <c r="G177" s="15">
        <v>42372</v>
      </c>
      <c r="H177" s="8">
        <f t="shared" si="7"/>
        <v>623.5</v>
      </c>
      <c r="I177" s="16">
        <f t="shared" si="8"/>
        <v>0</v>
      </c>
    </row>
    <row r="178" spans="1:9" s="2" customFormat="1" x14ac:dyDescent="0.25">
      <c r="A178" s="28">
        <v>42372</v>
      </c>
      <c r="B178" s="18">
        <f t="shared" si="9"/>
        <v>24241</v>
      </c>
      <c r="C178" s="11" t="s">
        <v>11</v>
      </c>
      <c r="D178" s="12">
        <f t="shared" ref="D178:D241" si="10">D177+1</f>
        <v>49241</v>
      </c>
      <c r="E178" s="13" t="s">
        <v>146</v>
      </c>
      <c r="F178" s="14">
        <v>103.2</v>
      </c>
      <c r="G178" s="15">
        <v>42372</v>
      </c>
      <c r="H178" s="8">
        <f t="shared" si="7"/>
        <v>103.2</v>
      </c>
      <c r="I178" s="16">
        <f t="shared" si="8"/>
        <v>0</v>
      </c>
    </row>
    <row r="179" spans="1:9" s="2" customFormat="1" x14ac:dyDescent="0.25">
      <c r="A179" s="29">
        <v>42372</v>
      </c>
      <c r="B179" s="18">
        <f t="shared" si="9"/>
        <v>24242</v>
      </c>
      <c r="C179" s="11" t="s">
        <v>11</v>
      </c>
      <c r="D179" s="12">
        <f t="shared" si="10"/>
        <v>49242</v>
      </c>
      <c r="E179" s="13" t="s">
        <v>147</v>
      </c>
      <c r="F179" s="14">
        <v>25473.599999999999</v>
      </c>
      <c r="G179" s="15">
        <v>42372</v>
      </c>
      <c r="H179" s="8">
        <f t="shared" si="7"/>
        <v>25473.599999999999</v>
      </c>
      <c r="I179" s="16">
        <f t="shared" si="8"/>
        <v>0</v>
      </c>
    </row>
    <row r="180" spans="1:9" s="2" customFormat="1" x14ac:dyDescent="0.25">
      <c r="A180" s="28">
        <v>42372</v>
      </c>
      <c r="B180" s="18">
        <f t="shared" si="9"/>
        <v>24243</v>
      </c>
      <c r="C180" s="11" t="s">
        <v>11</v>
      </c>
      <c r="D180" s="12">
        <f t="shared" si="10"/>
        <v>49243</v>
      </c>
      <c r="E180" s="13" t="s">
        <v>148</v>
      </c>
      <c r="F180" s="14">
        <v>30637.3</v>
      </c>
      <c r="G180" s="15">
        <v>42372</v>
      </c>
      <c r="H180" s="8">
        <f t="shared" si="7"/>
        <v>30637.3</v>
      </c>
      <c r="I180" s="16">
        <f t="shared" si="8"/>
        <v>0</v>
      </c>
    </row>
    <row r="181" spans="1:9" s="2" customFormat="1" x14ac:dyDescent="0.25">
      <c r="A181" s="29">
        <v>42372</v>
      </c>
      <c r="B181" s="18">
        <f t="shared" si="9"/>
        <v>24244</v>
      </c>
      <c r="C181" s="11" t="s">
        <v>11</v>
      </c>
      <c r="D181" s="12">
        <f t="shared" si="10"/>
        <v>49244</v>
      </c>
      <c r="E181" s="13" t="s">
        <v>149</v>
      </c>
      <c r="F181" s="14">
        <v>4287.6000000000004</v>
      </c>
      <c r="G181" s="15">
        <v>42372</v>
      </c>
      <c r="H181" s="8">
        <f t="shared" si="7"/>
        <v>4287.6000000000004</v>
      </c>
      <c r="I181" s="16">
        <f t="shared" si="8"/>
        <v>0</v>
      </c>
    </row>
    <row r="182" spans="1:9" s="2" customFormat="1" x14ac:dyDescent="0.25">
      <c r="A182" s="28">
        <v>42372</v>
      </c>
      <c r="B182" s="18">
        <f t="shared" si="9"/>
        <v>24245</v>
      </c>
      <c r="C182" s="11" t="s">
        <v>11</v>
      </c>
      <c r="D182" s="12">
        <f t="shared" si="10"/>
        <v>49245</v>
      </c>
      <c r="E182" s="13" t="s">
        <v>150</v>
      </c>
      <c r="F182" s="14">
        <v>2553</v>
      </c>
      <c r="G182" s="15">
        <v>42372</v>
      </c>
      <c r="H182" s="8">
        <f t="shared" si="7"/>
        <v>2553</v>
      </c>
      <c r="I182" s="16">
        <f t="shared" si="8"/>
        <v>0</v>
      </c>
    </row>
    <row r="183" spans="1:9" s="2" customFormat="1" x14ac:dyDescent="0.25">
      <c r="A183" s="29">
        <v>42372</v>
      </c>
      <c r="B183" s="18">
        <f t="shared" si="9"/>
        <v>24246</v>
      </c>
      <c r="C183" s="11" t="s">
        <v>11</v>
      </c>
      <c r="D183" s="12">
        <f t="shared" si="10"/>
        <v>49246</v>
      </c>
      <c r="E183" s="13" t="s">
        <v>151</v>
      </c>
      <c r="F183" s="14">
        <v>2760.3</v>
      </c>
      <c r="G183" s="15">
        <v>42372</v>
      </c>
      <c r="H183" s="8">
        <f t="shared" si="7"/>
        <v>2760.3</v>
      </c>
      <c r="I183" s="16">
        <f t="shared" si="8"/>
        <v>0</v>
      </c>
    </row>
    <row r="184" spans="1:9" s="2" customFormat="1" x14ac:dyDescent="0.25">
      <c r="A184" s="28">
        <v>42372</v>
      </c>
      <c r="B184" s="18">
        <f t="shared" si="9"/>
        <v>24247</v>
      </c>
      <c r="C184" s="11" t="s">
        <v>11</v>
      </c>
      <c r="D184" s="12">
        <f t="shared" si="10"/>
        <v>49247</v>
      </c>
      <c r="E184" s="13" t="s">
        <v>152</v>
      </c>
      <c r="F184" s="14">
        <v>8586</v>
      </c>
      <c r="G184" s="15">
        <v>42374</v>
      </c>
      <c r="H184" s="8">
        <v>8586</v>
      </c>
      <c r="I184" s="16">
        <f t="shared" si="8"/>
        <v>0</v>
      </c>
    </row>
    <row r="185" spans="1:9" s="2" customFormat="1" x14ac:dyDescent="0.25">
      <c r="A185" s="29">
        <v>42372</v>
      </c>
      <c r="B185" s="18">
        <f t="shared" si="9"/>
        <v>24248</v>
      </c>
      <c r="C185" s="11" t="s">
        <v>11</v>
      </c>
      <c r="D185" s="12">
        <f t="shared" si="10"/>
        <v>49248</v>
      </c>
      <c r="E185" s="13" t="s">
        <v>153</v>
      </c>
      <c r="F185" s="14">
        <v>1747</v>
      </c>
      <c r="G185" s="15">
        <v>42374</v>
      </c>
      <c r="H185" s="8">
        <v>1747</v>
      </c>
      <c r="I185" s="16">
        <f t="shared" si="8"/>
        <v>0</v>
      </c>
    </row>
    <row r="186" spans="1:9" s="2" customFormat="1" x14ac:dyDescent="0.25">
      <c r="A186" s="28">
        <v>42372</v>
      </c>
      <c r="B186" s="18">
        <f t="shared" si="9"/>
        <v>24249</v>
      </c>
      <c r="C186" s="11" t="s">
        <v>11</v>
      </c>
      <c r="D186" s="12">
        <f t="shared" si="10"/>
        <v>49249</v>
      </c>
      <c r="E186" s="13" t="s">
        <v>136</v>
      </c>
      <c r="F186" s="19">
        <v>3792.8</v>
      </c>
      <c r="G186" s="15">
        <v>42374</v>
      </c>
      <c r="H186" s="8">
        <v>3792.8</v>
      </c>
      <c r="I186" s="16">
        <f t="shared" si="8"/>
        <v>0</v>
      </c>
    </row>
    <row r="187" spans="1:9" s="2" customFormat="1" x14ac:dyDescent="0.25">
      <c r="A187" s="29">
        <v>42372</v>
      </c>
      <c r="B187" s="18">
        <f t="shared" si="9"/>
        <v>24250</v>
      </c>
      <c r="C187" s="11" t="s">
        <v>11</v>
      </c>
      <c r="D187" s="12">
        <f t="shared" si="10"/>
        <v>49250</v>
      </c>
      <c r="E187" s="21" t="s">
        <v>154</v>
      </c>
      <c r="F187" s="22">
        <v>6877.8</v>
      </c>
      <c r="G187" s="15">
        <v>42372</v>
      </c>
      <c r="H187" s="8">
        <f t="shared" si="7"/>
        <v>6877.8</v>
      </c>
      <c r="I187" s="16">
        <f t="shared" si="8"/>
        <v>0</v>
      </c>
    </row>
    <row r="188" spans="1:9" s="2" customFormat="1" x14ac:dyDescent="0.25">
      <c r="A188" s="28">
        <v>42372</v>
      </c>
      <c r="B188" s="18">
        <f t="shared" si="9"/>
        <v>24251</v>
      </c>
      <c r="C188" s="11" t="s">
        <v>11</v>
      </c>
      <c r="D188" s="12">
        <f t="shared" si="10"/>
        <v>49251</v>
      </c>
      <c r="E188" s="13" t="s">
        <v>155</v>
      </c>
      <c r="F188" s="14">
        <v>4384.8</v>
      </c>
      <c r="G188" s="15">
        <v>42374</v>
      </c>
      <c r="H188" s="8">
        <v>4384.8</v>
      </c>
      <c r="I188" s="16">
        <f t="shared" si="8"/>
        <v>0</v>
      </c>
    </row>
    <row r="189" spans="1:9" s="2" customFormat="1" x14ac:dyDescent="0.25">
      <c r="A189" s="29">
        <v>42372</v>
      </c>
      <c r="B189" s="18">
        <f t="shared" si="9"/>
        <v>24252</v>
      </c>
      <c r="C189" s="11" t="s">
        <v>11</v>
      </c>
      <c r="D189" s="12">
        <f t="shared" si="10"/>
        <v>49252</v>
      </c>
      <c r="E189" s="13" t="s">
        <v>156</v>
      </c>
      <c r="F189" s="14">
        <v>27639.3</v>
      </c>
      <c r="G189" s="15">
        <v>42376</v>
      </c>
      <c r="H189" s="8">
        <v>27639.3</v>
      </c>
      <c r="I189" s="16">
        <f t="shared" si="8"/>
        <v>0</v>
      </c>
    </row>
    <row r="190" spans="1:9" s="2" customFormat="1" x14ac:dyDescent="0.25">
      <c r="A190" s="28">
        <v>42372</v>
      </c>
      <c r="B190" s="18">
        <f t="shared" si="9"/>
        <v>24253</v>
      </c>
      <c r="C190" s="11" t="s">
        <v>11</v>
      </c>
      <c r="D190" s="12">
        <f t="shared" si="10"/>
        <v>49253</v>
      </c>
      <c r="E190" s="13" t="s">
        <v>157</v>
      </c>
      <c r="F190" s="14">
        <v>25228.799999999999</v>
      </c>
      <c r="G190" s="15">
        <v>42372</v>
      </c>
      <c r="H190" s="8">
        <f t="shared" si="7"/>
        <v>25228.799999999999</v>
      </c>
      <c r="I190" s="16">
        <f t="shared" si="8"/>
        <v>0</v>
      </c>
    </row>
    <row r="191" spans="1:9" s="2" customFormat="1" x14ac:dyDescent="0.25">
      <c r="A191" s="29">
        <v>42372</v>
      </c>
      <c r="B191" s="18">
        <f t="shared" si="9"/>
        <v>24254</v>
      </c>
      <c r="C191" s="11" t="s">
        <v>11</v>
      </c>
      <c r="D191" s="12">
        <f t="shared" si="10"/>
        <v>49254</v>
      </c>
      <c r="E191" s="13" t="s">
        <v>158</v>
      </c>
      <c r="F191" s="14">
        <v>5704.6</v>
      </c>
      <c r="G191" s="15">
        <v>42372</v>
      </c>
      <c r="H191" s="8">
        <f t="shared" si="7"/>
        <v>5704.6</v>
      </c>
      <c r="I191" s="16">
        <f t="shared" si="8"/>
        <v>0</v>
      </c>
    </row>
    <row r="192" spans="1:9" s="2" customFormat="1" x14ac:dyDescent="0.25">
      <c r="A192" s="28">
        <v>42372</v>
      </c>
      <c r="B192" s="18">
        <f t="shared" si="9"/>
        <v>24255</v>
      </c>
      <c r="C192" s="11" t="s">
        <v>11</v>
      </c>
      <c r="D192" s="12">
        <f t="shared" si="10"/>
        <v>49255</v>
      </c>
      <c r="E192" s="13" t="s">
        <v>159</v>
      </c>
      <c r="F192" s="14">
        <v>1843.9</v>
      </c>
      <c r="G192" s="15">
        <v>42372</v>
      </c>
      <c r="H192" s="8">
        <f t="shared" si="7"/>
        <v>1843.9</v>
      </c>
      <c r="I192" s="16">
        <f t="shared" si="8"/>
        <v>0</v>
      </c>
    </row>
    <row r="193" spans="1:9" s="2" customFormat="1" x14ac:dyDescent="0.25">
      <c r="A193" s="29">
        <v>42372</v>
      </c>
      <c r="B193" s="18">
        <f t="shared" si="9"/>
        <v>24256</v>
      </c>
      <c r="C193" s="11" t="s">
        <v>11</v>
      </c>
      <c r="D193" s="12">
        <f t="shared" si="10"/>
        <v>49256</v>
      </c>
      <c r="E193" s="13" t="s">
        <v>160</v>
      </c>
      <c r="F193" s="14">
        <v>2226</v>
      </c>
      <c r="G193" s="15">
        <v>42388</v>
      </c>
      <c r="H193" s="8">
        <v>2226</v>
      </c>
      <c r="I193" s="16">
        <f t="shared" si="8"/>
        <v>0</v>
      </c>
    </row>
    <row r="194" spans="1:9" s="2" customFormat="1" x14ac:dyDescent="0.25">
      <c r="A194" s="28">
        <v>42372</v>
      </c>
      <c r="B194" s="18">
        <f t="shared" si="9"/>
        <v>24257</v>
      </c>
      <c r="C194" s="11" t="s">
        <v>11</v>
      </c>
      <c r="D194" s="12">
        <f t="shared" si="10"/>
        <v>49257</v>
      </c>
      <c r="E194" s="13" t="s">
        <v>161</v>
      </c>
      <c r="F194" s="14">
        <v>4905</v>
      </c>
      <c r="G194" s="15">
        <v>42372</v>
      </c>
      <c r="H194" s="8">
        <f t="shared" si="7"/>
        <v>4905</v>
      </c>
      <c r="I194" s="16">
        <f t="shared" si="8"/>
        <v>0</v>
      </c>
    </row>
    <row r="195" spans="1:9" s="2" customFormat="1" x14ac:dyDescent="0.25">
      <c r="A195" s="29">
        <v>42372</v>
      </c>
      <c r="B195" s="18">
        <f t="shared" si="9"/>
        <v>24258</v>
      </c>
      <c r="C195" s="11" t="s">
        <v>11</v>
      </c>
      <c r="D195" s="12">
        <f t="shared" si="10"/>
        <v>49258</v>
      </c>
      <c r="E195" s="13" t="s">
        <v>162</v>
      </c>
      <c r="F195" s="14">
        <v>12620.4</v>
      </c>
      <c r="G195" s="15">
        <v>42374</v>
      </c>
      <c r="H195" s="8">
        <v>12620.4</v>
      </c>
      <c r="I195" s="16">
        <f t="shared" si="8"/>
        <v>0</v>
      </c>
    </row>
    <row r="196" spans="1:9" s="2" customFormat="1" x14ac:dyDescent="0.25">
      <c r="A196" s="28">
        <v>42372</v>
      </c>
      <c r="B196" s="18">
        <f t="shared" si="9"/>
        <v>24259</v>
      </c>
      <c r="C196" s="11" t="s">
        <v>11</v>
      </c>
      <c r="D196" s="12">
        <f t="shared" si="10"/>
        <v>49259</v>
      </c>
      <c r="E196" s="13" t="s">
        <v>163</v>
      </c>
      <c r="F196" s="14">
        <v>4124.3999999999996</v>
      </c>
      <c r="G196" s="15">
        <v>42374</v>
      </c>
      <c r="H196" s="8">
        <v>4124.3999999999996</v>
      </c>
      <c r="I196" s="16">
        <f t="shared" si="8"/>
        <v>0</v>
      </c>
    </row>
    <row r="197" spans="1:9" s="2" customFormat="1" x14ac:dyDescent="0.25">
      <c r="A197" s="29">
        <v>42372</v>
      </c>
      <c r="B197" s="18">
        <f t="shared" ref="B197:B260" si="11">B196+1</f>
        <v>24260</v>
      </c>
      <c r="C197" s="11" t="s">
        <v>11</v>
      </c>
      <c r="D197" s="12">
        <f t="shared" si="10"/>
        <v>49260</v>
      </c>
      <c r="E197" s="13" t="s">
        <v>164</v>
      </c>
      <c r="F197" s="14">
        <v>9059</v>
      </c>
      <c r="G197" s="15">
        <v>42372</v>
      </c>
      <c r="H197" s="8">
        <f t="shared" ref="H197:H263" si="12">F197</f>
        <v>9059</v>
      </c>
      <c r="I197" s="16">
        <f t="shared" si="8"/>
        <v>0</v>
      </c>
    </row>
    <row r="198" spans="1:9" s="2" customFormat="1" x14ac:dyDescent="0.25">
      <c r="A198" s="28">
        <v>42372</v>
      </c>
      <c r="B198" s="18">
        <f t="shared" si="11"/>
        <v>24261</v>
      </c>
      <c r="C198" s="11" t="s">
        <v>11</v>
      </c>
      <c r="D198" s="12">
        <f t="shared" si="10"/>
        <v>49261</v>
      </c>
      <c r="E198" s="13" t="s">
        <v>165</v>
      </c>
      <c r="F198" s="14">
        <v>2154.3000000000002</v>
      </c>
      <c r="G198" s="15">
        <v>42372</v>
      </c>
      <c r="H198" s="8">
        <f t="shared" si="12"/>
        <v>2154.3000000000002</v>
      </c>
      <c r="I198" s="16">
        <f t="shared" si="8"/>
        <v>0</v>
      </c>
    </row>
    <row r="199" spans="1:9" s="2" customFormat="1" x14ac:dyDescent="0.25">
      <c r="A199" s="29">
        <v>42372</v>
      </c>
      <c r="B199" s="18">
        <f t="shared" si="11"/>
        <v>24262</v>
      </c>
      <c r="C199" s="11" t="s">
        <v>11</v>
      </c>
      <c r="D199" s="12">
        <f t="shared" si="10"/>
        <v>49262</v>
      </c>
      <c r="E199" s="13" t="s">
        <v>166</v>
      </c>
      <c r="F199" s="14">
        <v>4305.6000000000004</v>
      </c>
      <c r="G199" s="15">
        <v>42372</v>
      </c>
      <c r="H199" s="8">
        <f t="shared" si="12"/>
        <v>4305.6000000000004</v>
      </c>
      <c r="I199" s="16">
        <f t="shared" ref="I199:I266" si="13">F199-H199</f>
        <v>0</v>
      </c>
    </row>
    <row r="200" spans="1:9" s="2" customFormat="1" x14ac:dyDescent="0.25">
      <c r="A200" s="28">
        <v>42372</v>
      </c>
      <c r="B200" s="18">
        <f t="shared" si="11"/>
        <v>24263</v>
      </c>
      <c r="C200" s="11" t="s">
        <v>11</v>
      </c>
      <c r="D200" s="12">
        <f t="shared" si="10"/>
        <v>49263</v>
      </c>
      <c r="E200" s="13" t="s">
        <v>167</v>
      </c>
      <c r="F200" s="14">
        <v>1792.2</v>
      </c>
      <c r="G200" s="15">
        <v>42372</v>
      </c>
      <c r="H200" s="8">
        <f t="shared" si="12"/>
        <v>1792.2</v>
      </c>
      <c r="I200" s="16">
        <f t="shared" si="13"/>
        <v>0</v>
      </c>
    </row>
    <row r="201" spans="1:9" s="2" customFormat="1" x14ac:dyDescent="0.25">
      <c r="A201" s="29">
        <v>42372</v>
      </c>
      <c r="B201" s="18">
        <f t="shared" si="11"/>
        <v>24264</v>
      </c>
      <c r="C201" s="11" t="s">
        <v>11</v>
      </c>
      <c r="D201" s="12">
        <f t="shared" si="10"/>
        <v>49264</v>
      </c>
      <c r="E201" s="13" t="s">
        <v>168</v>
      </c>
      <c r="F201" s="14">
        <v>1139</v>
      </c>
      <c r="G201" s="15">
        <v>42372</v>
      </c>
      <c r="H201" s="8">
        <f t="shared" si="12"/>
        <v>1139</v>
      </c>
      <c r="I201" s="16">
        <f t="shared" si="13"/>
        <v>0</v>
      </c>
    </row>
    <row r="202" spans="1:9" s="2" customFormat="1" x14ac:dyDescent="0.25">
      <c r="A202" s="28">
        <v>42372</v>
      </c>
      <c r="B202" s="18">
        <f t="shared" si="11"/>
        <v>24265</v>
      </c>
      <c r="C202" s="11" t="s">
        <v>11</v>
      </c>
      <c r="D202" s="12">
        <f t="shared" si="10"/>
        <v>49265</v>
      </c>
      <c r="E202" s="13" t="s">
        <v>169</v>
      </c>
      <c r="F202" s="14">
        <v>7305.38</v>
      </c>
      <c r="G202" s="15">
        <v>42372</v>
      </c>
      <c r="H202" s="8">
        <f t="shared" si="12"/>
        <v>7305.38</v>
      </c>
      <c r="I202" s="16">
        <f t="shared" si="13"/>
        <v>0</v>
      </c>
    </row>
    <row r="203" spans="1:9" s="2" customFormat="1" x14ac:dyDescent="0.25">
      <c r="A203" s="29">
        <v>42372</v>
      </c>
      <c r="B203" s="18">
        <f t="shared" si="11"/>
        <v>24266</v>
      </c>
      <c r="C203" s="11" t="s">
        <v>11</v>
      </c>
      <c r="D203" s="12">
        <f t="shared" si="10"/>
        <v>49266</v>
      </c>
      <c r="E203" s="13" t="s">
        <v>170</v>
      </c>
      <c r="F203" s="14">
        <v>114204.4</v>
      </c>
      <c r="G203" s="15">
        <v>42381</v>
      </c>
      <c r="H203" s="8">
        <v>114204.4</v>
      </c>
      <c r="I203" s="16">
        <f t="shared" si="13"/>
        <v>0</v>
      </c>
    </row>
    <row r="204" spans="1:9" s="2" customFormat="1" x14ac:dyDescent="0.25">
      <c r="A204" s="28">
        <v>42372</v>
      </c>
      <c r="B204" s="18">
        <f t="shared" si="11"/>
        <v>24267</v>
      </c>
      <c r="C204" s="11" t="s">
        <v>11</v>
      </c>
      <c r="D204" s="12">
        <f t="shared" si="10"/>
        <v>49267</v>
      </c>
      <c r="E204" s="13" t="s">
        <v>171</v>
      </c>
      <c r="F204" s="14">
        <v>13696.5</v>
      </c>
      <c r="G204" s="15">
        <v>42385</v>
      </c>
      <c r="H204" s="8">
        <v>13696.5</v>
      </c>
      <c r="I204" s="16">
        <f t="shared" si="13"/>
        <v>0</v>
      </c>
    </row>
    <row r="205" spans="1:9" s="2" customFormat="1" x14ac:dyDescent="0.25">
      <c r="A205" s="29">
        <v>42372</v>
      </c>
      <c r="B205" s="18">
        <f t="shared" si="11"/>
        <v>24268</v>
      </c>
      <c r="C205" s="11" t="s">
        <v>11</v>
      </c>
      <c r="D205" s="12">
        <f t="shared" si="10"/>
        <v>49268</v>
      </c>
      <c r="E205" s="13" t="s">
        <v>172</v>
      </c>
      <c r="F205" s="14">
        <v>4559</v>
      </c>
      <c r="G205" s="15">
        <v>42374</v>
      </c>
      <c r="H205" s="8">
        <v>4559</v>
      </c>
      <c r="I205" s="16">
        <f t="shared" si="13"/>
        <v>0</v>
      </c>
    </row>
    <row r="206" spans="1:9" s="2" customFormat="1" x14ac:dyDescent="0.25">
      <c r="A206" s="28">
        <v>42372</v>
      </c>
      <c r="B206" s="18">
        <f t="shared" si="11"/>
        <v>24269</v>
      </c>
      <c r="C206" s="11" t="s">
        <v>11</v>
      </c>
      <c r="D206" s="12">
        <f t="shared" si="10"/>
        <v>49269</v>
      </c>
      <c r="E206" s="13" t="s">
        <v>170</v>
      </c>
      <c r="F206" s="14">
        <v>798.7</v>
      </c>
      <c r="G206" s="15">
        <v>42376</v>
      </c>
      <c r="H206" s="8">
        <v>798.7</v>
      </c>
      <c r="I206" s="16">
        <f t="shared" si="13"/>
        <v>0</v>
      </c>
    </row>
    <row r="207" spans="1:9" s="2" customFormat="1" x14ac:dyDescent="0.25">
      <c r="A207" s="29">
        <v>42372</v>
      </c>
      <c r="B207" s="18">
        <f t="shared" si="11"/>
        <v>24270</v>
      </c>
      <c r="C207" s="11" t="s">
        <v>11</v>
      </c>
      <c r="D207" s="12">
        <f t="shared" si="10"/>
        <v>49270</v>
      </c>
      <c r="E207" s="13" t="s">
        <v>173</v>
      </c>
      <c r="F207" s="14">
        <v>1152.4000000000001</v>
      </c>
      <c r="G207" s="15">
        <v>42372</v>
      </c>
      <c r="H207" s="8">
        <f t="shared" si="12"/>
        <v>1152.4000000000001</v>
      </c>
      <c r="I207" s="16">
        <f t="shared" si="13"/>
        <v>0</v>
      </c>
    </row>
    <row r="208" spans="1:9" s="2" customFormat="1" x14ac:dyDescent="0.25">
      <c r="A208" s="28">
        <v>42372</v>
      </c>
      <c r="B208" s="18">
        <f t="shared" si="11"/>
        <v>24271</v>
      </c>
      <c r="C208" s="11" t="s">
        <v>11</v>
      </c>
      <c r="D208" s="12">
        <f t="shared" si="10"/>
        <v>49271</v>
      </c>
      <c r="E208" s="13" t="s">
        <v>174</v>
      </c>
      <c r="F208" s="14">
        <v>4295</v>
      </c>
      <c r="G208" s="15">
        <v>42372</v>
      </c>
      <c r="H208" s="8">
        <f t="shared" si="12"/>
        <v>4295</v>
      </c>
      <c r="I208" s="16">
        <f t="shared" si="13"/>
        <v>0</v>
      </c>
    </row>
    <row r="209" spans="1:9" s="2" customFormat="1" x14ac:dyDescent="0.25">
      <c r="A209" s="29">
        <v>42372</v>
      </c>
      <c r="B209" s="18">
        <f t="shared" si="11"/>
        <v>24272</v>
      </c>
      <c r="C209" s="11" t="s">
        <v>11</v>
      </c>
      <c r="D209" s="12">
        <f t="shared" si="10"/>
        <v>49272</v>
      </c>
      <c r="E209" s="13" t="s">
        <v>172</v>
      </c>
      <c r="F209" s="14">
        <v>968.2</v>
      </c>
      <c r="G209" s="15">
        <v>42374</v>
      </c>
      <c r="H209" s="8">
        <v>968.2</v>
      </c>
      <c r="I209" s="30">
        <f t="shared" si="13"/>
        <v>0</v>
      </c>
    </row>
    <row r="210" spans="1:9" s="2" customFormat="1" x14ac:dyDescent="0.25">
      <c r="A210" s="28">
        <v>42372</v>
      </c>
      <c r="B210" s="18">
        <f t="shared" si="11"/>
        <v>24273</v>
      </c>
      <c r="C210" s="11" t="s">
        <v>11</v>
      </c>
      <c r="D210" s="12">
        <f t="shared" si="10"/>
        <v>49273</v>
      </c>
      <c r="E210" s="13" t="s">
        <v>175</v>
      </c>
      <c r="F210" s="14">
        <v>2055.5</v>
      </c>
      <c r="G210" s="15">
        <v>42372</v>
      </c>
      <c r="H210" s="8">
        <f t="shared" si="12"/>
        <v>2055.5</v>
      </c>
      <c r="I210" s="30">
        <f t="shared" si="13"/>
        <v>0</v>
      </c>
    </row>
    <row r="211" spans="1:9" s="2" customFormat="1" x14ac:dyDescent="0.25">
      <c r="A211" s="29">
        <v>42372</v>
      </c>
      <c r="B211" s="18">
        <f t="shared" si="11"/>
        <v>24274</v>
      </c>
      <c r="C211" s="11" t="s">
        <v>11</v>
      </c>
      <c r="D211" s="12">
        <f t="shared" si="10"/>
        <v>49274</v>
      </c>
      <c r="E211" s="13" t="s">
        <v>176</v>
      </c>
      <c r="F211" s="14">
        <v>1061.4000000000001</v>
      </c>
      <c r="G211" s="15">
        <v>42372</v>
      </c>
      <c r="H211" s="8">
        <f t="shared" si="12"/>
        <v>1061.4000000000001</v>
      </c>
      <c r="I211" s="30">
        <f t="shared" si="13"/>
        <v>0</v>
      </c>
    </row>
    <row r="212" spans="1:9" s="2" customFormat="1" x14ac:dyDescent="0.25">
      <c r="A212" s="28">
        <v>42372</v>
      </c>
      <c r="B212" s="18">
        <f t="shared" si="11"/>
        <v>24275</v>
      </c>
      <c r="C212" s="11" t="s">
        <v>11</v>
      </c>
      <c r="D212" s="12">
        <f t="shared" si="10"/>
        <v>49275</v>
      </c>
      <c r="E212" s="23" t="s">
        <v>105</v>
      </c>
      <c r="F212" s="14">
        <v>0</v>
      </c>
      <c r="G212" s="15"/>
      <c r="H212" s="8">
        <f t="shared" si="12"/>
        <v>0</v>
      </c>
      <c r="I212" s="30">
        <f t="shared" si="13"/>
        <v>0</v>
      </c>
    </row>
    <row r="213" spans="1:9" s="2" customFormat="1" x14ac:dyDescent="0.25">
      <c r="A213" s="29">
        <v>42372</v>
      </c>
      <c r="B213" s="18">
        <f t="shared" si="11"/>
        <v>24276</v>
      </c>
      <c r="C213" s="11" t="s">
        <v>11</v>
      </c>
      <c r="D213" s="12">
        <f t="shared" si="10"/>
        <v>49276</v>
      </c>
      <c r="E213" s="13" t="s">
        <v>177</v>
      </c>
      <c r="F213" s="14">
        <v>2730</v>
      </c>
      <c r="G213" s="15">
        <v>42372</v>
      </c>
      <c r="H213" s="8">
        <f t="shared" si="12"/>
        <v>2730</v>
      </c>
      <c r="I213" s="30">
        <f t="shared" si="13"/>
        <v>0</v>
      </c>
    </row>
    <row r="214" spans="1:9" s="2" customFormat="1" x14ac:dyDescent="0.25">
      <c r="A214" s="28">
        <v>42372</v>
      </c>
      <c r="B214" s="18">
        <f t="shared" si="11"/>
        <v>24277</v>
      </c>
      <c r="C214" s="11" t="s">
        <v>11</v>
      </c>
      <c r="D214" s="12">
        <f t="shared" si="10"/>
        <v>49277</v>
      </c>
      <c r="E214" s="13" t="s">
        <v>178</v>
      </c>
      <c r="F214" s="14">
        <v>17125.5</v>
      </c>
      <c r="G214" s="15">
        <v>42375</v>
      </c>
      <c r="H214" s="8">
        <v>17125.5</v>
      </c>
      <c r="I214" s="30">
        <f t="shared" si="13"/>
        <v>0</v>
      </c>
    </row>
    <row r="215" spans="1:9" s="2" customFormat="1" x14ac:dyDescent="0.25">
      <c r="A215" s="29">
        <v>42372</v>
      </c>
      <c r="B215" s="18">
        <f t="shared" si="11"/>
        <v>24278</v>
      </c>
      <c r="C215" s="11" t="s">
        <v>11</v>
      </c>
      <c r="D215" s="12">
        <f t="shared" si="10"/>
        <v>49278</v>
      </c>
      <c r="E215" s="13" t="s">
        <v>179</v>
      </c>
      <c r="F215" s="14">
        <v>988.8</v>
      </c>
      <c r="G215" s="15">
        <v>42372</v>
      </c>
      <c r="H215" s="8">
        <f t="shared" si="12"/>
        <v>988.8</v>
      </c>
      <c r="I215" s="30">
        <f t="shared" si="13"/>
        <v>0</v>
      </c>
    </row>
    <row r="216" spans="1:9" s="2" customFormat="1" x14ac:dyDescent="0.25">
      <c r="A216" s="28">
        <v>42372</v>
      </c>
      <c r="B216" s="18">
        <f t="shared" si="11"/>
        <v>24279</v>
      </c>
      <c r="C216" s="11" t="s">
        <v>11</v>
      </c>
      <c r="D216" s="12">
        <f t="shared" si="10"/>
        <v>49279</v>
      </c>
      <c r="E216" s="13" t="s">
        <v>180</v>
      </c>
      <c r="F216" s="14">
        <v>6220.8</v>
      </c>
      <c r="G216" s="15">
        <v>42374</v>
      </c>
      <c r="H216" s="8">
        <v>6220.8</v>
      </c>
      <c r="I216" s="30">
        <f t="shared" si="13"/>
        <v>0</v>
      </c>
    </row>
    <row r="217" spans="1:9" s="2" customFormat="1" x14ac:dyDescent="0.25">
      <c r="A217" s="29">
        <v>42372</v>
      </c>
      <c r="B217" s="18">
        <f t="shared" si="11"/>
        <v>24280</v>
      </c>
      <c r="C217" s="11" t="s">
        <v>11</v>
      </c>
      <c r="D217" s="12">
        <f t="shared" si="10"/>
        <v>49280</v>
      </c>
      <c r="E217" s="13" t="s">
        <v>181</v>
      </c>
      <c r="F217" s="14">
        <v>2335.1999999999998</v>
      </c>
      <c r="G217" s="15">
        <v>42372</v>
      </c>
      <c r="H217" s="8">
        <f t="shared" si="12"/>
        <v>2335.1999999999998</v>
      </c>
      <c r="I217" s="30">
        <f t="shared" si="13"/>
        <v>0</v>
      </c>
    </row>
    <row r="218" spans="1:9" s="2" customFormat="1" x14ac:dyDescent="0.25">
      <c r="A218" s="28">
        <v>42372</v>
      </c>
      <c r="B218" s="18">
        <f t="shared" si="11"/>
        <v>24281</v>
      </c>
      <c r="C218" s="11" t="s">
        <v>11</v>
      </c>
      <c r="D218" s="12">
        <f t="shared" si="10"/>
        <v>49281</v>
      </c>
      <c r="E218" s="13" t="s">
        <v>167</v>
      </c>
      <c r="F218" s="14">
        <v>26352</v>
      </c>
      <c r="G218" s="15">
        <v>42372</v>
      </c>
      <c r="H218" s="8">
        <f t="shared" si="12"/>
        <v>26352</v>
      </c>
      <c r="I218" s="30">
        <f t="shared" si="13"/>
        <v>0</v>
      </c>
    </row>
    <row r="219" spans="1:9" s="2" customFormat="1" x14ac:dyDescent="0.25">
      <c r="A219" s="29">
        <v>42372</v>
      </c>
      <c r="B219" s="18">
        <f t="shared" si="11"/>
        <v>24282</v>
      </c>
      <c r="C219" s="11" t="s">
        <v>11</v>
      </c>
      <c r="D219" s="12">
        <f t="shared" si="10"/>
        <v>49282</v>
      </c>
      <c r="E219" s="13" t="s">
        <v>182</v>
      </c>
      <c r="F219" s="14">
        <v>2047.3</v>
      </c>
      <c r="G219" s="15">
        <v>42372</v>
      </c>
      <c r="H219" s="8">
        <f t="shared" si="12"/>
        <v>2047.3</v>
      </c>
      <c r="I219" s="30">
        <f t="shared" si="13"/>
        <v>0</v>
      </c>
    </row>
    <row r="220" spans="1:9" s="2" customFormat="1" x14ac:dyDescent="0.25">
      <c r="A220" s="28">
        <v>42372</v>
      </c>
      <c r="B220" s="18">
        <f t="shared" si="11"/>
        <v>24283</v>
      </c>
      <c r="C220" s="11" t="s">
        <v>11</v>
      </c>
      <c r="D220" s="12">
        <f t="shared" si="10"/>
        <v>49283</v>
      </c>
      <c r="E220" s="13" t="s">
        <v>136</v>
      </c>
      <c r="F220" s="14">
        <v>5193.7</v>
      </c>
      <c r="G220" s="15">
        <v>42372</v>
      </c>
      <c r="H220" s="8">
        <f t="shared" si="12"/>
        <v>5193.7</v>
      </c>
      <c r="I220" s="30">
        <f t="shared" si="13"/>
        <v>0</v>
      </c>
    </row>
    <row r="221" spans="1:9" s="2" customFormat="1" x14ac:dyDescent="0.25">
      <c r="A221" s="29">
        <v>42372</v>
      </c>
      <c r="B221" s="18">
        <f t="shared" si="11"/>
        <v>24284</v>
      </c>
      <c r="C221" s="11" t="s">
        <v>11</v>
      </c>
      <c r="D221" s="12">
        <f t="shared" si="10"/>
        <v>49284</v>
      </c>
      <c r="E221" s="13" t="s">
        <v>183</v>
      </c>
      <c r="F221" s="14">
        <v>3906.4</v>
      </c>
      <c r="G221" s="15">
        <v>42372</v>
      </c>
      <c r="H221" s="8">
        <f t="shared" si="12"/>
        <v>3906.4</v>
      </c>
      <c r="I221" s="30">
        <f t="shared" si="13"/>
        <v>0</v>
      </c>
    </row>
    <row r="222" spans="1:9" s="2" customFormat="1" x14ac:dyDescent="0.25">
      <c r="A222" s="28">
        <v>42372</v>
      </c>
      <c r="B222" s="18">
        <f t="shared" si="11"/>
        <v>24285</v>
      </c>
      <c r="C222" s="11" t="s">
        <v>11</v>
      </c>
      <c r="D222" s="12">
        <f t="shared" si="10"/>
        <v>49285</v>
      </c>
      <c r="E222" s="13" t="s">
        <v>184</v>
      </c>
      <c r="F222" s="14">
        <v>35998</v>
      </c>
      <c r="G222" s="15">
        <v>42374</v>
      </c>
      <c r="H222" s="8">
        <v>35998</v>
      </c>
      <c r="I222" s="30">
        <f t="shared" si="13"/>
        <v>0</v>
      </c>
    </row>
    <row r="223" spans="1:9" s="2" customFormat="1" x14ac:dyDescent="0.25">
      <c r="A223" s="29">
        <v>42372</v>
      </c>
      <c r="B223" s="18">
        <f t="shared" si="11"/>
        <v>24286</v>
      </c>
      <c r="C223" s="11" t="s">
        <v>11</v>
      </c>
      <c r="D223" s="12">
        <f t="shared" si="10"/>
        <v>49286</v>
      </c>
      <c r="E223" s="13" t="s">
        <v>185</v>
      </c>
      <c r="F223" s="14">
        <v>18024.400000000001</v>
      </c>
      <c r="G223" s="15">
        <v>42374</v>
      </c>
      <c r="H223" s="8">
        <v>18024.400000000001</v>
      </c>
      <c r="I223" s="30">
        <f t="shared" si="13"/>
        <v>0</v>
      </c>
    </row>
    <row r="224" spans="1:9" s="2" customFormat="1" x14ac:dyDescent="0.25">
      <c r="A224" s="28">
        <v>42372</v>
      </c>
      <c r="B224" s="18">
        <f t="shared" si="11"/>
        <v>24287</v>
      </c>
      <c r="C224" s="11" t="s">
        <v>11</v>
      </c>
      <c r="D224" s="12">
        <f t="shared" si="10"/>
        <v>49287</v>
      </c>
      <c r="E224" s="13" t="s">
        <v>186</v>
      </c>
      <c r="F224" s="14">
        <v>4016</v>
      </c>
      <c r="G224" s="15">
        <v>42372</v>
      </c>
      <c r="H224" s="8">
        <f t="shared" si="12"/>
        <v>4016</v>
      </c>
      <c r="I224" s="30">
        <f t="shared" si="13"/>
        <v>0</v>
      </c>
    </row>
    <row r="225" spans="1:9" s="2" customFormat="1" x14ac:dyDescent="0.25">
      <c r="A225" s="29">
        <v>42372</v>
      </c>
      <c r="B225" s="18">
        <f t="shared" si="11"/>
        <v>24288</v>
      </c>
      <c r="C225" s="11" t="s">
        <v>11</v>
      </c>
      <c r="D225" s="12">
        <f t="shared" si="10"/>
        <v>49288</v>
      </c>
      <c r="E225" s="13" t="s">
        <v>187</v>
      </c>
      <c r="F225" s="14">
        <v>336.4</v>
      </c>
      <c r="G225" s="15">
        <v>42372</v>
      </c>
      <c r="H225" s="8">
        <f t="shared" si="12"/>
        <v>336.4</v>
      </c>
      <c r="I225" s="30">
        <f t="shared" si="13"/>
        <v>0</v>
      </c>
    </row>
    <row r="226" spans="1:9" s="2" customFormat="1" x14ac:dyDescent="0.25">
      <c r="A226" s="28">
        <v>42372</v>
      </c>
      <c r="B226" s="18">
        <f t="shared" si="11"/>
        <v>24289</v>
      </c>
      <c r="C226" s="11" t="s">
        <v>11</v>
      </c>
      <c r="D226" s="12">
        <f t="shared" si="10"/>
        <v>49289</v>
      </c>
      <c r="E226" s="13" t="s">
        <v>188</v>
      </c>
      <c r="F226" s="14">
        <v>5004.8999999999996</v>
      </c>
      <c r="G226" s="15">
        <v>42372</v>
      </c>
      <c r="H226" s="8">
        <f t="shared" si="12"/>
        <v>5004.8999999999996</v>
      </c>
      <c r="I226" s="30">
        <f t="shared" si="13"/>
        <v>0</v>
      </c>
    </row>
    <row r="227" spans="1:9" s="2" customFormat="1" x14ac:dyDescent="0.25">
      <c r="A227" s="29">
        <v>42372</v>
      </c>
      <c r="B227" s="18">
        <f t="shared" si="11"/>
        <v>24290</v>
      </c>
      <c r="C227" s="11" t="s">
        <v>11</v>
      </c>
      <c r="D227" s="12">
        <f t="shared" si="10"/>
        <v>49290</v>
      </c>
      <c r="E227" s="13" t="s">
        <v>189</v>
      </c>
      <c r="F227" s="14">
        <v>9905</v>
      </c>
      <c r="G227" s="15">
        <v>42372</v>
      </c>
      <c r="H227" s="8">
        <f t="shared" si="12"/>
        <v>9905</v>
      </c>
      <c r="I227" s="30">
        <f t="shared" si="13"/>
        <v>0</v>
      </c>
    </row>
    <row r="228" spans="1:9" s="2" customFormat="1" x14ac:dyDescent="0.25">
      <c r="A228" s="28">
        <v>42372</v>
      </c>
      <c r="B228" s="18">
        <f t="shared" si="11"/>
        <v>24291</v>
      </c>
      <c r="C228" s="11" t="s">
        <v>11</v>
      </c>
      <c r="D228" s="12">
        <f t="shared" si="10"/>
        <v>49291</v>
      </c>
      <c r="E228" s="13" t="s">
        <v>136</v>
      </c>
      <c r="F228" s="14">
        <v>2549.4</v>
      </c>
      <c r="G228" s="15">
        <v>42372</v>
      </c>
      <c r="H228" s="8">
        <f t="shared" si="12"/>
        <v>2549.4</v>
      </c>
      <c r="I228" s="30">
        <f t="shared" si="13"/>
        <v>0</v>
      </c>
    </row>
    <row r="229" spans="1:9" s="2" customFormat="1" x14ac:dyDescent="0.25">
      <c r="A229" s="29">
        <v>42372</v>
      </c>
      <c r="B229" s="18">
        <f t="shared" si="11"/>
        <v>24292</v>
      </c>
      <c r="C229" s="11" t="s">
        <v>11</v>
      </c>
      <c r="D229" s="12">
        <f t="shared" si="10"/>
        <v>49292</v>
      </c>
      <c r="E229" s="13" t="s">
        <v>139</v>
      </c>
      <c r="F229" s="14">
        <v>24972.3</v>
      </c>
      <c r="G229" s="15">
        <v>42372</v>
      </c>
      <c r="H229" s="8">
        <f t="shared" si="12"/>
        <v>24972.3</v>
      </c>
      <c r="I229" s="30">
        <f t="shared" si="13"/>
        <v>0</v>
      </c>
    </row>
    <row r="230" spans="1:9" s="2" customFormat="1" x14ac:dyDescent="0.25">
      <c r="A230" s="28">
        <v>42372</v>
      </c>
      <c r="B230" s="18">
        <f t="shared" si="11"/>
        <v>24293</v>
      </c>
      <c r="C230" s="11" t="s">
        <v>11</v>
      </c>
      <c r="D230" s="12">
        <f t="shared" si="10"/>
        <v>49293</v>
      </c>
      <c r="E230" s="13" t="s">
        <v>136</v>
      </c>
      <c r="F230" s="14">
        <v>885.6</v>
      </c>
      <c r="G230" s="15">
        <v>42372</v>
      </c>
      <c r="H230" s="8">
        <f t="shared" si="12"/>
        <v>885.6</v>
      </c>
      <c r="I230" s="30">
        <f t="shared" si="13"/>
        <v>0</v>
      </c>
    </row>
    <row r="231" spans="1:9" s="2" customFormat="1" x14ac:dyDescent="0.25">
      <c r="A231" s="29">
        <v>42372</v>
      </c>
      <c r="B231" s="18">
        <f t="shared" si="11"/>
        <v>24294</v>
      </c>
      <c r="C231" s="11" t="s">
        <v>11</v>
      </c>
      <c r="D231" s="12">
        <f t="shared" si="10"/>
        <v>49294</v>
      </c>
      <c r="E231" s="13" t="s">
        <v>190</v>
      </c>
      <c r="F231" s="19">
        <v>4119.2</v>
      </c>
      <c r="G231" s="15">
        <v>42372</v>
      </c>
      <c r="H231" s="8">
        <f t="shared" si="12"/>
        <v>4119.2</v>
      </c>
      <c r="I231" s="30">
        <f t="shared" si="13"/>
        <v>0</v>
      </c>
    </row>
    <row r="232" spans="1:9" s="2" customFormat="1" x14ac:dyDescent="0.25">
      <c r="A232" s="28">
        <v>42372</v>
      </c>
      <c r="B232" s="18">
        <f t="shared" si="11"/>
        <v>24295</v>
      </c>
      <c r="C232" s="11" t="s">
        <v>11</v>
      </c>
      <c r="D232" s="12">
        <f t="shared" si="10"/>
        <v>49295</v>
      </c>
      <c r="E232" s="21" t="s">
        <v>191</v>
      </c>
      <c r="F232" s="22">
        <v>10847.2</v>
      </c>
      <c r="G232" s="15">
        <v>42372</v>
      </c>
      <c r="H232" s="8">
        <f t="shared" si="12"/>
        <v>10847.2</v>
      </c>
      <c r="I232" s="30">
        <f t="shared" si="13"/>
        <v>0</v>
      </c>
    </row>
    <row r="233" spans="1:9" s="2" customFormat="1" x14ac:dyDescent="0.25">
      <c r="A233" s="29">
        <v>42372</v>
      </c>
      <c r="B233" s="18">
        <f t="shared" si="11"/>
        <v>24296</v>
      </c>
      <c r="C233" s="11" t="s">
        <v>11</v>
      </c>
      <c r="D233" s="12">
        <f t="shared" si="10"/>
        <v>49296</v>
      </c>
      <c r="E233" s="13" t="s">
        <v>192</v>
      </c>
      <c r="F233" s="14">
        <v>723.2</v>
      </c>
      <c r="G233" s="15">
        <v>42372</v>
      </c>
      <c r="H233" s="8">
        <f t="shared" si="12"/>
        <v>723.2</v>
      </c>
      <c r="I233" s="30">
        <f t="shared" si="13"/>
        <v>0</v>
      </c>
    </row>
    <row r="234" spans="1:9" s="2" customFormat="1" x14ac:dyDescent="0.25">
      <c r="A234" s="28">
        <v>42372</v>
      </c>
      <c r="B234" s="18">
        <f t="shared" si="11"/>
        <v>24297</v>
      </c>
      <c r="C234" s="11" t="s">
        <v>11</v>
      </c>
      <c r="D234" s="12">
        <f t="shared" si="10"/>
        <v>49297</v>
      </c>
      <c r="E234" s="13" t="s">
        <v>193</v>
      </c>
      <c r="F234" s="14">
        <v>2840</v>
      </c>
      <c r="G234" s="15">
        <v>42372</v>
      </c>
      <c r="H234" s="8">
        <f t="shared" si="12"/>
        <v>2840</v>
      </c>
      <c r="I234" s="30">
        <f t="shared" si="13"/>
        <v>0</v>
      </c>
    </row>
    <row r="235" spans="1:9" s="2" customFormat="1" x14ac:dyDescent="0.25">
      <c r="A235" s="29">
        <v>42372</v>
      </c>
      <c r="B235" s="18">
        <f t="shared" si="11"/>
        <v>24298</v>
      </c>
      <c r="C235" s="11" t="s">
        <v>11</v>
      </c>
      <c r="D235" s="12">
        <f t="shared" si="10"/>
        <v>49298</v>
      </c>
      <c r="E235" s="13" t="s">
        <v>194</v>
      </c>
      <c r="F235" s="14">
        <v>14907</v>
      </c>
      <c r="G235" s="15">
        <v>42382</v>
      </c>
      <c r="H235" s="8">
        <v>14907</v>
      </c>
      <c r="I235" s="30">
        <f t="shared" si="13"/>
        <v>0</v>
      </c>
    </row>
    <row r="236" spans="1:9" s="2" customFormat="1" x14ac:dyDescent="0.25">
      <c r="A236" s="28">
        <v>42372</v>
      </c>
      <c r="B236" s="18">
        <f t="shared" si="11"/>
        <v>24299</v>
      </c>
      <c r="C236" s="11" t="s">
        <v>11</v>
      </c>
      <c r="D236" s="12">
        <f t="shared" si="10"/>
        <v>49299</v>
      </c>
      <c r="E236" s="13" t="s">
        <v>190</v>
      </c>
      <c r="F236" s="14">
        <v>6600</v>
      </c>
      <c r="G236" s="15">
        <v>42375</v>
      </c>
      <c r="H236" s="8">
        <v>6600</v>
      </c>
      <c r="I236" s="30">
        <f t="shared" si="13"/>
        <v>0</v>
      </c>
    </row>
    <row r="237" spans="1:9" s="2" customFormat="1" x14ac:dyDescent="0.25">
      <c r="A237" s="29">
        <v>42372</v>
      </c>
      <c r="B237" s="18">
        <f t="shared" si="11"/>
        <v>24300</v>
      </c>
      <c r="C237" s="11" t="s">
        <v>11</v>
      </c>
      <c r="D237" s="12">
        <f t="shared" si="10"/>
        <v>49300</v>
      </c>
      <c r="E237" s="13" t="s">
        <v>195</v>
      </c>
      <c r="F237" s="14">
        <v>1750.42</v>
      </c>
      <c r="G237" s="15">
        <v>42372</v>
      </c>
      <c r="H237" s="8">
        <f t="shared" si="12"/>
        <v>1750.42</v>
      </c>
      <c r="I237" s="30">
        <f t="shared" si="13"/>
        <v>0</v>
      </c>
    </row>
    <row r="238" spans="1:9" s="2" customFormat="1" x14ac:dyDescent="0.25">
      <c r="A238" s="28">
        <v>42372</v>
      </c>
      <c r="B238" s="18">
        <f t="shared" si="11"/>
        <v>24301</v>
      </c>
      <c r="C238" s="11" t="s">
        <v>11</v>
      </c>
      <c r="D238" s="12">
        <f t="shared" si="10"/>
        <v>49301</v>
      </c>
      <c r="E238" s="13" t="s">
        <v>171</v>
      </c>
      <c r="F238" s="14">
        <v>49512.6</v>
      </c>
      <c r="G238" s="15">
        <v>42385</v>
      </c>
      <c r="H238" s="8">
        <v>49512.6</v>
      </c>
      <c r="I238" s="30">
        <f t="shared" si="13"/>
        <v>0</v>
      </c>
    </row>
    <row r="239" spans="1:9" s="2" customFormat="1" x14ac:dyDescent="0.25">
      <c r="A239" s="29">
        <v>42372</v>
      </c>
      <c r="B239" s="18">
        <f t="shared" si="11"/>
        <v>24302</v>
      </c>
      <c r="C239" s="11" t="s">
        <v>11</v>
      </c>
      <c r="D239" s="12">
        <f t="shared" si="10"/>
        <v>49302</v>
      </c>
      <c r="E239" s="13" t="s">
        <v>171</v>
      </c>
      <c r="F239" s="14">
        <v>3381</v>
      </c>
      <c r="G239" s="15">
        <v>42385</v>
      </c>
      <c r="H239" s="8">
        <v>3381</v>
      </c>
      <c r="I239" s="30">
        <f t="shared" si="13"/>
        <v>0</v>
      </c>
    </row>
    <row r="240" spans="1:9" s="2" customFormat="1" x14ac:dyDescent="0.25">
      <c r="A240" s="28">
        <v>42372</v>
      </c>
      <c r="B240" s="18">
        <f t="shared" si="11"/>
        <v>24303</v>
      </c>
      <c r="C240" s="11" t="s">
        <v>11</v>
      </c>
      <c r="D240" s="12">
        <f t="shared" si="10"/>
        <v>49303</v>
      </c>
      <c r="E240" s="13" t="s">
        <v>196</v>
      </c>
      <c r="F240" s="14">
        <v>1000</v>
      </c>
      <c r="G240" s="15">
        <v>42374</v>
      </c>
      <c r="H240" s="8">
        <v>1000</v>
      </c>
      <c r="I240" s="30">
        <f t="shared" si="13"/>
        <v>0</v>
      </c>
    </row>
    <row r="241" spans="1:9" s="2" customFormat="1" x14ac:dyDescent="0.25">
      <c r="A241" s="29">
        <v>42372</v>
      </c>
      <c r="B241" s="18">
        <f t="shared" si="11"/>
        <v>24304</v>
      </c>
      <c r="C241" s="11" t="s">
        <v>11</v>
      </c>
      <c r="D241" s="12">
        <f t="shared" si="10"/>
        <v>49304</v>
      </c>
      <c r="E241" s="13" t="s">
        <v>197</v>
      </c>
      <c r="F241" s="14">
        <v>615</v>
      </c>
      <c r="G241" s="15">
        <v>42374</v>
      </c>
      <c r="H241" s="8">
        <v>615</v>
      </c>
      <c r="I241" s="30">
        <f t="shared" si="13"/>
        <v>0</v>
      </c>
    </row>
    <row r="242" spans="1:9" s="2" customFormat="1" x14ac:dyDescent="0.25">
      <c r="A242" s="28">
        <v>42372</v>
      </c>
      <c r="B242" s="18">
        <f t="shared" si="11"/>
        <v>24305</v>
      </c>
      <c r="C242" s="11" t="s">
        <v>11</v>
      </c>
      <c r="D242" s="12">
        <f t="shared" ref="D242:D305" si="14">D241+1</f>
        <v>49305</v>
      </c>
      <c r="E242" s="13" t="s">
        <v>198</v>
      </c>
      <c r="F242" s="14">
        <v>2665</v>
      </c>
      <c r="G242" s="15">
        <v>42374</v>
      </c>
      <c r="H242" s="8">
        <v>2665</v>
      </c>
      <c r="I242" s="30">
        <f t="shared" si="13"/>
        <v>0</v>
      </c>
    </row>
    <row r="243" spans="1:9" s="2" customFormat="1" x14ac:dyDescent="0.25">
      <c r="A243" s="29">
        <v>42372</v>
      </c>
      <c r="B243" s="18">
        <f t="shared" si="11"/>
        <v>24306</v>
      </c>
      <c r="C243" s="11" t="s">
        <v>11</v>
      </c>
      <c r="D243" s="12">
        <f t="shared" si="14"/>
        <v>49306</v>
      </c>
      <c r="E243" s="13" t="s">
        <v>199</v>
      </c>
      <c r="F243" s="14">
        <v>17840.8</v>
      </c>
      <c r="G243" s="15">
        <v>42376</v>
      </c>
      <c r="H243" s="8">
        <v>17840.8</v>
      </c>
      <c r="I243" s="30">
        <f t="shared" si="13"/>
        <v>0</v>
      </c>
    </row>
    <row r="244" spans="1:9" s="2" customFormat="1" x14ac:dyDescent="0.25">
      <c r="A244" s="28">
        <v>42372</v>
      </c>
      <c r="B244" s="18">
        <f t="shared" si="11"/>
        <v>24307</v>
      </c>
      <c r="C244" s="11" t="s">
        <v>11</v>
      </c>
      <c r="D244" s="12">
        <f t="shared" si="14"/>
        <v>49307</v>
      </c>
      <c r="E244" s="13" t="s">
        <v>200</v>
      </c>
      <c r="F244" s="14">
        <v>1511.2</v>
      </c>
      <c r="G244" s="15">
        <v>42373</v>
      </c>
      <c r="H244" s="8">
        <v>1511.2</v>
      </c>
      <c r="I244" s="30">
        <f t="shared" si="13"/>
        <v>0</v>
      </c>
    </row>
    <row r="245" spans="1:9" s="2" customFormat="1" x14ac:dyDescent="0.25">
      <c r="A245" s="29">
        <v>42372</v>
      </c>
      <c r="B245" s="18">
        <f t="shared" si="11"/>
        <v>24308</v>
      </c>
      <c r="C245" s="11" t="s">
        <v>11</v>
      </c>
      <c r="D245" s="12">
        <f t="shared" si="14"/>
        <v>49308</v>
      </c>
      <c r="E245" s="13" t="s">
        <v>170</v>
      </c>
      <c r="F245" s="14">
        <v>132727.5</v>
      </c>
      <c r="G245" s="15">
        <v>42376</v>
      </c>
      <c r="H245" s="8">
        <v>132727.5</v>
      </c>
      <c r="I245" s="30">
        <f t="shared" si="13"/>
        <v>0</v>
      </c>
    </row>
    <row r="246" spans="1:9" s="2" customFormat="1" x14ac:dyDescent="0.25">
      <c r="A246" s="28">
        <v>42372</v>
      </c>
      <c r="B246" s="18">
        <f t="shared" si="11"/>
        <v>24309</v>
      </c>
      <c r="C246" s="11" t="s">
        <v>11</v>
      </c>
      <c r="D246" s="12">
        <f t="shared" si="14"/>
        <v>49309</v>
      </c>
      <c r="E246" s="13" t="s">
        <v>201</v>
      </c>
      <c r="F246" s="14">
        <v>4170</v>
      </c>
      <c r="G246" s="15">
        <v>42373</v>
      </c>
      <c r="H246" s="8">
        <v>4170</v>
      </c>
      <c r="I246" s="30">
        <f t="shared" si="13"/>
        <v>0</v>
      </c>
    </row>
    <row r="247" spans="1:9" s="2" customFormat="1" x14ac:dyDescent="0.25">
      <c r="A247" s="29">
        <v>42372</v>
      </c>
      <c r="B247" s="18">
        <f t="shared" si="11"/>
        <v>24310</v>
      </c>
      <c r="C247" s="11" t="s">
        <v>11</v>
      </c>
      <c r="D247" s="12">
        <f t="shared" si="14"/>
        <v>49310</v>
      </c>
      <c r="E247" s="13" t="s">
        <v>202</v>
      </c>
      <c r="F247" s="14">
        <v>2176.1999999999998</v>
      </c>
      <c r="G247" s="15">
        <v>42373</v>
      </c>
      <c r="H247" s="8">
        <v>2176.1999999999998</v>
      </c>
      <c r="I247" s="30">
        <f t="shared" si="13"/>
        <v>0</v>
      </c>
    </row>
    <row r="248" spans="1:9" s="2" customFormat="1" x14ac:dyDescent="0.25">
      <c r="A248" s="28">
        <v>42372</v>
      </c>
      <c r="B248" s="18">
        <f t="shared" si="11"/>
        <v>24311</v>
      </c>
      <c r="C248" s="11" t="s">
        <v>11</v>
      </c>
      <c r="D248" s="12">
        <f t="shared" si="14"/>
        <v>49311</v>
      </c>
      <c r="E248" s="13" t="s">
        <v>203</v>
      </c>
      <c r="F248" s="14">
        <v>4265.6000000000004</v>
      </c>
      <c r="G248" s="15">
        <v>42373</v>
      </c>
      <c r="H248" s="8">
        <v>4265.6000000000004</v>
      </c>
      <c r="I248" s="30">
        <f t="shared" si="13"/>
        <v>0</v>
      </c>
    </row>
    <row r="249" spans="1:9" s="2" customFormat="1" x14ac:dyDescent="0.25">
      <c r="A249" s="29">
        <v>42372</v>
      </c>
      <c r="B249" s="18">
        <f t="shared" si="11"/>
        <v>24312</v>
      </c>
      <c r="C249" s="11" t="s">
        <v>11</v>
      </c>
      <c r="D249" s="12">
        <f t="shared" si="14"/>
        <v>49312</v>
      </c>
      <c r="E249" s="13" t="s">
        <v>204</v>
      </c>
      <c r="F249" s="14">
        <v>1751.6</v>
      </c>
      <c r="G249" s="15">
        <v>42372</v>
      </c>
      <c r="H249" s="8">
        <f t="shared" si="12"/>
        <v>1751.6</v>
      </c>
      <c r="I249" s="30">
        <f t="shared" si="13"/>
        <v>0</v>
      </c>
    </row>
    <row r="250" spans="1:9" s="2" customFormat="1" x14ac:dyDescent="0.25">
      <c r="A250" s="28">
        <v>42372</v>
      </c>
      <c r="B250" s="18">
        <f t="shared" si="11"/>
        <v>24313</v>
      </c>
      <c r="C250" s="11" t="s">
        <v>11</v>
      </c>
      <c r="D250" s="12">
        <f t="shared" si="14"/>
        <v>49313</v>
      </c>
      <c r="E250" s="31" t="s">
        <v>105</v>
      </c>
      <c r="F250" s="14">
        <v>0</v>
      </c>
      <c r="G250" s="15"/>
      <c r="H250" s="8"/>
      <c r="I250" s="30">
        <f t="shared" si="13"/>
        <v>0</v>
      </c>
    </row>
    <row r="251" spans="1:9" s="2" customFormat="1" x14ac:dyDescent="0.25">
      <c r="A251" s="29">
        <v>42372</v>
      </c>
      <c r="B251" s="18">
        <f t="shared" si="11"/>
        <v>24314</v>
      </c>
      <c r="C251" s="11" t="s">
        <v>11</v>
      </c>
      <c r="D251" s="12">
        <f t="shared" si="14"/>
        <v>49314</v>
      </c>
      <c r="E251" s="13" t="s">
        <v>205</v>
      </c>
      <c r="F251" s="14">
        <v>8414.2999999999993</v>
      </c>
      <c r="G251" s="15">
        <v>42372</v>
      </c>
      <c r="H251" s="8">
        <f t="shared" si="12"/>
        <v>8414.2999999999993</v>
      </c>
      <c r="I251" s="30">
        <f t="shared" si="13"/>
        <v>0</v>
      </c>
    </row>
    <row r="252" spans="1:9" s="2" customFormat="1" x14ac:dyDescent="0.25">
      <c r="A252" s="28">
        <v>42372</v>
      </c>
      <c r="B252" s="18">
        <f t="shared" si="11"/>
        <v>24315</v>
      </c>
      <c r="C252" s="11" t="s">
        <v>11</v>
      </c>
      <c r="D252" s="12">
        <f t="shared" si="14"/>
        <v>49315</v>
      </c>
      <c r="E252" s="13" t="s">
        <v>206</v>
      </c>
      <c r="F252" s="14">
        <v>2915.3</v>
      </c>
      <c r="G252" s="15">
        <v>42374</v>
      </c>
      <c r="H252" s="8">
        <v>2915.3</v>
      </c>
      <c r="I252" s="30">
        <f t="shared" si="13"/>
        <v>0</v>
      </c>
    </row>
    <row r="253" spans="1:9" s="2" customFormat="1" x14ac:dyDescent="0.25">
      <c r="A253" s="29">
        <v>42372</v>
      </c>
      <c r="B253" s="18">
        <f t="shared" si="11"/>
        <v>24316</v>
      </c>
      <c r="C253" s="11" t="s">
        <v>11</v>
      </c>
      <c r="D253" s="12">
        <f t="shared" si="14"/>
        <v>49316</v>
      </c>
      <c r="E253" s="13" t="s">
        <v>176</v>
      </c>
      <c r="F253" s="14">
        <v>942.5</v>
      </c>
      <c r="G253" s="15">
        <v>42372</v>
      </c>
      <c r="H253" s="8">
        <f t="shared" si="12"/>
        <v>942.5</v>
      </c>
      <c r="I253" s="30">
        <f t="shared" si="13"/>
        <v>0</v>
      </c>
    </row>
    <row r="254" spans="1:9" s="2" customFormat="1" x14ac:dyDescent="0.25">
      <c r="A254" s="28">
        <v>42372</v>
      </c>
      <c r="B254" s="18">
        <f t="shared" si="11"/>
        <v>24317</v>
      </c>
      <c r="C254" s="11" t="s">
        <v>11</v>
      </c>
      <c r="D254" s="12">
        <f t="shared" si="14"/>
        <v>49317</v>
      </c>
      <c r="E254" s="13" t="s">
        <v>207</v>
      </c>
      <c r="F254" s="14">
        <v>8740.6</v>
      </c>
      <c r="G254" s="15">
        <v>42374</v>
      </c>
      <c r="H254" s="8">
        <v>8740.6</v>
      </c>
      <c r="I254" s="30">
        <f t="shared" si="13"/>
        <v>0</v>
      </c>
    </row>
    <row r="255" spans="1:9" s="2" customFormat="1" x14ac:dyDescent="0.25">
      <c r="A255" s="29">
        <v>42372</v>
      </c>
      <c r="B255" s="18">
        <f t="shared" si="11"/>
        <v>24318</v>
      </c>
      <c r="C255" s="11" t="s">
        <v>11</v>
      </c>
      <c r="D255" s="12">
        <f t="shared" si="14"/>
        <v>49318</v>
      </c>
      <c r="E255" s="13" t="s">
        <v>208</v>
      </c>
      <c r="F255" s="14">
        <v>2300</v>
      </c>
      <c r="G255" s="15">
        <v>42373</v>
      </c>
      <c r="H255" s="8">
        <v>2300</v>
      </c>
      <c r="I255" s="30">
        <f t="shared" si="13"/>
        <v>0</v>
      </c>
    </row>
    <row r="256" spans="1:9" s="2" customFormat="1" x14ac:dyDescent="0.25">
      <c r="A256" s="28">
        <v>42372</v>
      </c>
      <c r="B256" s="18">
        <f t="shared" si="11"/>
        <v>24319</v>
      </c>
      <c r="C256" s="11" t="s">
        <v>11</v>
      </c>
      <c r="D256" s="12">
        <f t="shared" si="14"/>
        <v>49319</v>
      </c>
      <c r="E256" s="13" t="s">
        <v>209</v>
      </c>
      <c r="F256" s="14">
        <v>268.8</v>
      </c>
      <c r="G256" s="15">
        <v>42372</v>
      </c>
      <c r="H256" s="8">
        <f t="shared" si="12"/>
        <v>268.8</v>
      </c>
      <c r="I256" s="30">
        <f t="shared" si="13"/>
        <v>0</v>
      </c>
    </row>
    <row r="257" spans="1:9" s="2" customFormat="1" x14ac:dyDescent="0.25">
      <c r="A257" s="29">
        <v>42372</v>
      </c>
      <c r="B257" s="18">
        <f t="shared" si="11"/>
        <v>24320</v>
      </c>
      <c r="C257" s="11" t="s">
        <v>11</v>
      </c>
      <c r="D257" s="12">
        <f t="shared" si="14"/>
        <v>49320</v>
      </c>
      <c r="E257" s="13" t="s">
        <v>210</v>
      </c>
      <c r="F257" s="14">
        <v>59159.4</v>
      </c>
      <c r="G257" s="15">
        <v>42388</v>
      </c>
      <c r="H257" s="8">
        <v>59159.4</v>
      </c>
      <c r="I257" s="30">
        <f t="shared" si="13"/>
        <v>0</v>
      </c>
    </row>
    <row r="258" spans="1:9" s="2" customFormat="1" x14ac:dyDescent="0.25">
      <c r="A258" s="28">
        <v>42372</v>
      </c>
      <c r="B258" s="18">
        <f t="shared" si="11"/>
        <v>24321</v>
      </c>
      <c r="C258" s="11" t="s">
        <v>11</v>
      </c>
      <c r="D258" s="12">
        <f t="shared" si="14"/>
        <v>49321</v>
      </c>
      <c r="E258" s="13" t="s">
        <v>211</v>
      </c>
      <c r="F258" s="14">
        <v>26746.2</v>
      </c>
      <c r="G258" s="15">
        <v>42373</v>
      </c>
      <c r="H258" s="8">
        <v>26746.2</v>
      </c>
      <c r="I258" s="30">
        <f t="shared" si="13"/>
        <v>0</v>
      </c>
    </row>
    <row r="259" spans="1:9" s="2" customFormat="1" x14ac:dyDescent="0.25">
      <c r="A259" s="29">
        <v>42372</v>
      </c>
      <c r="B259" s="18">
        <f t="shared" si="11"/>
        <v>24322</v>
      </c>
      <c r="C259" s="11" t="s">
        <v>11</v>
      </c>
      <c r="D259" s="12">
        <f t="shared" si="14"/>
        <v>49322</v>
      </c>
      <c r="E259" s="13" t="s">
        <v>212</v>
      </c>
      <c r="F259" s="14">
        <v>64808.800000000003</v>
      </c>
      <c r="G259" s="15" t="s">
        <v>213</v>
      </c>
      <c r="H259" s="8">
        <f>53359.27+11449.53</f>
        <v>64808.799999999996</v>
      </c>
      <c r="I259" s="30">
        <f t="shared" si="13"/>
        <v>0</v>
      </c>
    </row>
    <row r="260" spans="1:9" s="2" customFormat="1" x14ac:dyDescent="0.25">
      <c r="A260" s="28">
        <v>42372</v>
      </c>
      <c r="B260" s="18">
        <f t="shared" si="11"/>
        <v>24323</v>
      </c>
      <c r="C260" s="11" t="s">
        <v>11</v>
      </c>
      <c r="D260" s="12">
        <f t="shared" si="14"/>
        <v>49323</v>
      </c>
      <c r="E260" s="23" t="s">
        <v>105</v>
      </c>
      <c r="F260" s="14">
        <v>0</v>
      </c>
      <c r="G260" s="15"/>
      <c r="H260" s="8"/>
      <c r="I260" s="30">
        <f t="shared" si="13"/>
        <v>0</v>
      </c>
    </row>
    <row r="261" spans="1:9" s="2" customFormat="1" x14ac:dyDescent="0.25">
      <c r="A261" s="29">
        <v>42372</v>
      </c>
      <c r="B261" s="18">
        <f t="shared" ref="B261:B324" si="15">B260+1</f>
        <v>24324</v>
      </c>
      <c r="C261" s="11" t="s">
        <v>11</v>
      </c>
      <c r="D261" s="12">
        <f t="shared" si="14"/>
        <v>49324</v>
      </c>
      <c r="E261" s="13" t="s">
        <v>133</v>
      </c>
      <c r="F261" s="14">
        <v>766.7</v>
      </c>
      <c r="G261" s="15">
        <v>42372</v>
      </c>
      <c r="H261" s="8">
        <f t="shared" si="12"/>
        <v>766.7</v>
      </c>
      <c r="I261" s="30">
        <f t="shared" si="13"/>
        <v>0</v>
      </c>
    </row>
    <row r="262" spans="1:9" s="2" customFormat="1" x14ac:dyDescent="0.25">
      <c r="A262" s="28">
        <v>42373</v>
      </c>
      <c r="B262" s="18">
        <f t="shared" si="15"/>
        <v>24325</v>
      </c>
      <c r="C262" s="11" t="s">
        <v>11</v>
      </c>
      <c r="D262" s="12">
        <f t="shared" si="14"/>
        <v>49325</v>
      </c>
      <c r="E262" s="13" t="s">
        <v>214</v>
      </c>
      <c r="F262" s="14">
        <v>2652</v>
      </c>
      <c r="G262" s="15">
        <v>42373</v>
      </c>
      <c r="H262" s="8">
        <f t="shared" si="12"/>
        <v>2652</v>
      </c>
      <c r="I262" s="30">
        <f t="shared" si="13"/>
        <v>0</v>
      </c>
    </row>
    <row r="263" spans="1:9" s="2" customFormat="1" x14ac:dyDescent="0.25">
      <c r="A263" s="29">
        <v>42373</v>
      </c>
      <c r="B263" s="18">
        <f t="shared" si="15"/>
        <v>24326</v>
      </c>
      <c r="C263" s="11" t="s">
        <v>11</v>
      </c>
      <c r="D263" s="12">
        <f t="shared" si="14"/>
        <v>49326</v>
      </c>
      <c r="E263" s="13" t="s">
        <v>215</v>
      </c>
      <c r="F263" s="14">
        <v>15782.4</v>
      </c>
      <c r="G263" s="15">
        <v>42373</v>
      </c>
      <c r="H263" s="8">
        <f t="shared" si="12"/>
        <v>15782.4</v>
      </c>
      <c r="I263" s="30">
        <f t="shared" si="13"/>
        <v>0</v>
      </c>
    </row>
    <row r="264" spans="1:9" s="2" customFormat="1" x14ac:dyDescent="0.25">
      <c r="A264" s="28">
        <v>42373</v>
      </c>
      <c r="B264" s="18">
        <f t="shared" si="15"/>
        <v>24327</v>
      </c>
      <c r="C264" s="11" t="s">
        <v>11</v>
      </c>
      <c r="D264" s="12">
        <f t="shared" si="14"/>
        <v>49327</v>
      </c>
      <c r="E264" s="13" t="s">
        <v>216</v>
      </c>
      <c r="F264" s="14">
        <v>13926.3</v>
      </c>
      <c r="G264" s="15">
        <v>42373</v>
      </c>
      <c r="H264" s="8">
        <f t="shared" ref="H264:H329" si="16">F264</f>
        <v>13926.3</v>
      </c>
      <c r="I264" s="30">
        <f t="shared" si="13"/>
        <v>0</v>
      </c>
    </row>
    <row r="265" spans="1:9" s="2" customFormat="1" x14ac:dyDescent="0.25">
      <c r="A265" s="29">
        <v>42373</v>
      </c>
      <c r="B265" s="18">
        <f t="shared" si="15"/>
        <v>24328</v>
      </c>
      <c r="C265" s="11" t="s">
        <v>11</v>
      </c>
      <c r="D265" s="12">
        <f t="shared" si="14"/>
        <v>49328</v>
      </c>
      <c r="E265" s="13" t="s">
        <v>217</v>
      </c>
      <c r="F265" s="14">
        <v>4576.3999999999996</v>
      </c>
      <c r="G265" s="15">
        <v>42374</v>
      </c>
      <c r="H265" s="8">
        <v>4576.3999999999996</v>
      </c>
      <c r="I265" s="30">
        <f t="shared" si="13"/>
        <v>0</v>
      </c>
    </row>
    <row r="266" spans="1:9" s="2" customFormat="1" x14ac:dyDescent="0.25">
      <c r="A266" s="28">
        <v>42373</v>
      </c>
      <c r="B266" s="18">
        <f t="shared" si="15"/>
        <v>24329</v>
      </c>
      <c r="C266" s="11" t="s">
        <v>11</v>
      </c>
      <c r="D266" s="12">
        <f t="shared" si="14"/>
        <v>49329</v>
      </c>
      <c r="E266" s="23" t="s">
        <v>105</v>
      </c>
      <c r="F266" s="14">
        <v>0</v>
      </c>
      <c r="G266" s="15"/>
      <c r="H266" s="8"/>
      <c r="I266" s="30">
        <f t="shared" si="13"/>
        <v>0</v>
      </c>
    </row>
    <row r="267" spans="1:9" s="2" customFormat="1" x14ac:dyDescent="0.25">
      <c r="A267" s="29">
        <v>42373</v>
      </c>
      <c r="B267" s="18">
        <f t="shared" si="15"/>
        <v>24330</v>
      </c>
      <c r="C267" s="11" t="s">
        <v>11</v>
      </c>
      <c r="D267" s="12">
        <f t="shared" si="14"/>
        <v>49330</v>
      </c>
      <c r="E267" s="13" t="s">
        <v>216</v>
      </c>
      <c r="F267" s="14">
        <v>1775.6</v>
      </c>
      <c r="G267" s="15">
        <v>42373</v>
      </c>
      <c r="H267" s="8">
        <f t="shared" si="16"/>
        <v>1775.6</v>
      </c>
      <c r="I267" s="30">
        <f t="shared" ref="I267:I332" si="17">F267-H267</f>
        <v>0</v>
      </c>
    </row>
    <row r="268" spans="1:9" s="2" customFormat="1" x14ac:dyDescent="0.25">
      <c r="A268" s="28">
        <v>42373</v>
      </c>
      <c r="B268" s="18">
        <f t="shared" si="15"/>
        <v>24331</v>
      </c>
      <c r="C268" s="11" t="s">
        <v>11</v>
      </c>
      <c r="D268" s="12">
        <f t="shared" si="14"/>
        <v>49331</v>
      </c>
      <c r="E268" s="13" t="s">
        <v>216</v>
      </c>
      <c r="F268" s="14">
        <v>4778.3999999999996</v>
      </c>
      <c r="G268" s="15">
        <v>42373</v>
      </c>
      <c r="H268" s="8">
        <f t="shared" si="16"/>
        <v>4778.3999999999996</v>
      </c>
      <c r="I268" s="30">
        <f t="shared" si="17"/>
        <v>0</v>
      </c>
    </row>
    <row r="269" spans="1:9" s="2" customFormat="1" x14ac:dyDescent="0.25">
      <c r="A269" s="29">
        <v>42373</v>
      </c>
      <c r="B269" s="18">
        <f t="shared" si="15"/>
        <v>24332</v>
      </c>
      <c r="C269" s="11" t="s">
        <v>11</v>
      </c>
      <c r="D269" s="12">
        <f t="shared" si="14"/>
        <v>49332</v>
      </c>
      <c r="E269" s="13" t="s">
        <v>218</v>
      </c>
      <c r="F269" s="14">
        <v>24885.9</v>
      </c>
      <c r="G269" s="15">
        <v>42376</v>
      </c>
      <c r="H269" s="8">
        <v>24885.9</v>
      </c>
      <c r="I269" s="30">
        <f t="shared" si="17"/>
        <v>0</v>
      </c>
    </row>
    <row r="270" spans="1:9" s="2" customFormat="1" x14ac:dyDescent="0.25">
      <c r="A270" s="28">
        <v>42373</v>
      </c>
      <c r="B270" s="18">
        <f t="shared" si="15"/>
        <v>24333</v>
      </c>
      <c r="C270" s="11" t="s">
        <v>11</v>
      </c>
      <c r="D270" s="12">
        <f t="shared" si="14"/>
        <v>49333</v>
      </c>
      <c r="E270" s="13" t="s">
        <v>219</v>
      </c>
      <c r="F270" s="14">
        <v>2395.6</v>
      </c>
      <c r="G270" s="15">
        <v>42373</v>
      </c>
      <c r="H270" s="8">
        <f t="shared" si="16"/>
        <v>2395.6</v>
      </c>
      <c r="I270" s="30">
        <f t="shared" si="17"/>
        <v>0</v>
      </c>
    </row>
    <row r="271" spans="1:9" s="2" customFormat="1" x14ac:dyDescent="0.25">
      <c r="A271" s="29">
        <v>42373</v>
      </c>
      <c r="B271" s="18">
        <f t="shared" si="15"/>
        <v>24334</v>
      </c>
      <c r="C271" s="11" t="s">
        <v>11</v>
      </c>
      <c r="D271" s="12">
        <f t="shared" si="14"/>
        <v>49334</v>
      </c>
      <c r="E271" s="13" t="s">
        <v>217</v>
      </c>
      <c r="F271" s="14">
        <v>26030.400000000001</v>
      </c>
      <c r="G271" s="15">
        <v>42374</v>
      </c>
      <c r="H271" s="8">
        <v>26030.400000000001</v>
      </c>
      <c r="I271" s="30">
        <f t="shared" si="17"/>
        <v>0</v>
      </c>
    </row>
    <row r="272" spans="1:9" s="2" customFormat="1" x14ac:dyDescent="0.25">
      <c r="A272" s="28">
        <v>42373</v>
      </c>
      <c r="B272" s="18">
        <f t="shared" si="15"/>
        <v>24335</v>
      </c>
      <c r="C272" s="11" t="s">
        <v>11</v>
      </c>
      <c r="D272" s="12">
        <f t="shared" si="14"/>
        <v>49335</v>
      </c>
      <c r="E272" s="13" t="s">
        <v>220</v>
      </c>
      <c r="F272" s="14">
        <v>4971</v>
      </c>
      <c r="G272" s="15">
        <v>42373</v>
      </c>
      <c r="H272" s="8">
        <f t="shared" si="16"/>
        <v>4971</v>
      </c>
      <c r="I272" s="30">
        <f t="shared" si="17"/>
        <v>0</v>
      </c>
    </row>
    <row r="273" spans="1:9" s="2" customFormat="1" x14ac:dyDescent="0.25">
      <c r="A273" s="29">
        <v>42373</v>
      </c>
      <c r="B273" s="18">
        <f t="shared" si="15"/>
        <v>24336</v>
      </c>
      <c r="C273" s="11" t="s">
        <v>11</v>
      </c>
      <c r="D273" s="12">
        <f t="shared" si="14"/>
        <v>49336</v>
      </c>
      <c r="E273" s="13" t="s">
        <v>221</v>
      </c>
      <c r="F273" s="14">
        <v>7632.7</v>
      </c>
      <c r="G273" s="15">
        <v>42373</v>
      </c>
      <c r="H273" s="8">
        <f t="shared" si="16"/>
        <v>7632.7</v>
      </c>
      <c r="I273" s="30">
        <f t="shared" si="17"/>
        <v>0</v>
      </c>
    </row>
    <row r="274" spans="1:9" s="2" customFormat="1" x14ac:dyDescent="0.25">
      <c r="A274" s="28">
        <v>42373</v>
      </c>
      <c r="B274" s="18">
        <f t="shared" si="15"/>
        <v>24337</v>
      </c>
      <c r="C274" s="11" t="s">
        <v>11</v>
      </c>
      <c r="D274" s="12">
        <f t="shared" si="14"/>
        <v>49337</v>
      </c>
      <c r="E274" s="13" t="s">
        <v>222</v>
      </c>
      <c r="F274" s="14">
        <v>2221.8000000000002</v>
      </c>
      <c r="G274" s="15">
        <v>42376</v>
      </c>
      <c r="H274" s="8">
        <v>2221.8000000000002</v>
      </c>
      <c r="I274" s="30">
        <f t="shared" si="17"/>
        <v>0</v>
      </c>
    </row>
    <row r="275" spans="1:9" s="2" customFormat="1" x14ac:dyDescent="0.25">
      <c r="A275" s="29">
        <v>42373</v>
      </c>
      <c r="B275" s="18">
        <f t="shared" si="15"/>
        <v>24338</v>
      </c>
      <c r="C275" s="11" t="s">
        <v>11</v>
      </c>
      <c r="D275" s="12">
        <f t="shared" si="14"/>
        <v>49338</v>
      </c>
      <c r="E275" s="13" t="s">
        <v>223</v>
      </c>
      <c r="F275" s="14">
        <v>1329.1</v>
      </c>
      <c r="G275" s="15">
        <v>42373</v>
      </c>
      <c r="H275" s="8">
        <f t="shared" si="16"/>
        <v>1329.1</v>
      </c>
      <c r="I275" s="30">
        <f t="shared" si="17"/>
        <v>0</v>
      </c>
    </row>
    <row r="276" spans="1:9" s="2" customFormat="1" x14ac:dyDescent="0.25">
      <c r="A276" s="28">
        <v>42373</v>
      </c>
      <c r="B276" s="18">
        <f t="shared" si="15"/>
        <v>24339</v>
      </c>
      <c r="C276" s="11" t="s">
        <v>11</v>
      </c>
      <c r="D276" s="12">
        <f t="shared" si="14"/>
        <v>49339</v>
      </c>
      <c r="E276" s="13" t="s">
        <v>224</v>
      </c>
      <c r="F276" s="14">
        <v>552.5</v>
      </c>
      <c r="G276" s="15">
        <v>42373</v>
      </c>
      <c r="H276" s="8">
        <f t="shared" si="16"/>
        <v>552.5</v>
      </c>
      <c r="I276" s="30">
        <f t="shared" si="17"/>
        <v>0</v>
      </c>
    </row>
    <row r="277" spans="1:9" s="2" customFormat="1" x14ac:dyDescent="0.25">
      <c r="A277" s="29">
        <v>42373</v>
      </c>
      <c r="B277" s="18">
        <f t="shared" si="15"/>
        <v>24340</v>
      </c>
      <c r="C277" s="11" t="s">
        <v>11</v>
      </c>
      <c r="D277" s="12">
        <f t="shared" si="14"/>
        <v>49340</v>
      </c>
      <c r="E277" s="13" t="s">
        <v>225</v>
      </c>
      <c r="F277" s="14">
        <v>7406.6</v>
      </c>
      <c r="G277" s="15">
        <v>42373</v>
      </c>
      <c r="H277" s="8">
        <f t="shared" si="16"/>
        <v>7406.6</v>
      </c>
      <c r="I277" s="30">
        <f t="shared" si="17"/>
        <v>0</v>
      </c>
    </row>
    <row r="278" spans="1:9" s="2" customFormat="1" x14ac:dyDescent="0.25">
      <c r="A278" s="28">
        <v>42373</v>
      </c>
      <c r="B278" s="18">
        <f t="shared" si="15"/>
        <v>24341</v>
      </c>
      <c r="C278" s="11" t="s">
        <v>11</v>
      </c>
      <c r="D278" s="12">
        <f t="shared" si="14"/>
        <v>49341</v>
      </c>
      <c r="E278" s="13" t="s">
        <v>226</v>
      </c>
      <c r="F278" s="19">
        <v>35566.199999999997</v>
      </c>
      <c r="G278" s="15">
        <v>42381</v>
      </c>
      <c r="H278" s="8">
        <v>35566.199999999997</v>
      </c>
      <c r="I278" s="30">
        <f t="shared" si="17"/>
        <v>0</v>
      </c>
    </row>
    <row r="279" spans="1:9" s="2" customFormat="1" x14ac:dyDescent="0.25">
      <c r="A279" s="29">
        <v>42373</v>
      </c>
      <c r="B279" s="18">
        <f t="shared" si="15"/>
        <v>24342</v>
      </c>
      <c r="C279" s="11" t="s">
        <v>11</v>
      </c>
      <c r="D279" s="12">
        <f t="shared" si="14"/>
        <v>49342</v>
      </c>
      <c r="E279" s="21" t="s">
        <v>227</v>
      </c>
      <c r="F279" s="22">
        <v>10771.2</v>
      </c>
      <c r="G279" s="15">
        <v>42375</v>
      </c>
      <c r="H279" s="8">
        <v>10771.2</v>
      </c>
      <c r="I279" s="30">
        <f t="shared" si="17"/>
        <v>0</v>
      </c>
    </row>
    <row r="280" spans="1:9" s="2" customFormat="1" x14ac:dyDescent="0.25">
      <c r="A280" s="28">
        <v>42373</v>
      </c>
      <c r="B280" s="18">
        <f t="shared" si="15"/>
        <v>24343</v>
      </c>
      <c r="C280" s="11" t="s">
        <v>11</v>
      </c>
      <c r="D280" s="12">
        <f t="shared" si="14"/>
        <v>49343</v>
      </c>
      <c r="E280" s="13" t="s">
        <v>228</v>
      </c>
      <c r="F280" s="14">
        <v>47997.8</v>
      </c>
      <c r="G280" s="15">
        <v>42388</v>
      </c>
      <c r="H280" s="8">
        <v>47997.8</v>
      </c>
      <c r="I280" s="30">
        <f t="shared" si="17"/>
        <v>0</v>
      </c>
    </row>
    <row r="281" spans="1:9" s="2" customFormat="1" x14ac:dyDescent="0.25">
      <c r="A281" s="29">
        <v>42373</v>
      </c>
      <c r="B281" s="18">
        <f t="shared" si="15"/>
        <v>24344</v>
      </c>
      <c r="C281" s="11" t="s">
        <v>11</v>
      </c>
      <c r="D281" s="12">
        <f t="shared" si="14"/>
        <v>49344</v>
      </c>
      <c r="E281" s="13" t="s">
        <v>229</v>
      </c>
      <c r="F281" s="14">
        <v>55220.4</v>
      </c>
      <c r="G281" s="15">
        <v>42376</v>
      </c>
      <c r="H281" s="8">
        <v>55220.4</v>
      </c>
      <c r="I281" s="30">
        <f t="shared" si="17"/>
        <v>0</v>
      </c>
    </row>
    <row r="282" spans="1:9" s="2" customFormat="1" x14ac:dyDescent="0.25">
      <c r="A282" s="28">
        <v>42373</v>
      </c>
      <c r="B282" s="18">
        <f t="shared" si="15"/>
        <v>24345</v>
      </c>
      <c r="C282" s="11" t="s">
        <v>11</v>
      </c>
      <c r="D282" s="12">
        <f t="shared" si="14"/>
        <v>49345</v>
      </c>
      <c r="E282" s="13" t="s">
        <v>230</v>
      </c>
      <c r="F282" s="14">
        <v>842.8</v>
      </c>
      <c r="G282" s="15">
        <v>42373</v>
      </c>
      <c r="H282" s="8">
        <f t="shared" si="16"/>
        <v>842.8</v>
      </c>
      <c r="I282" s="30">
        <f t="shared" si="17"/>
        <v>0</v>
      </c>
    </row>
    <row r="283" spans="1:9" s="2" customFormat="1" x14ac:dyDescent="0.25">
      <c r="A283" s="29">
        <v>42373</v>
      </c>
      <c r="B283" s="18">
        <f t="shared" si="15"/>
        <v>24346</v>
      </c>
      <c r="C283" s="11" t="s">
        <v>11</v>
      </c>
      <c r="D283" s="12">
        <f t="shared" si="14"/>
        <v>49346</v>
      </c>
      <c r="E283" s="13" t="s">
        <v>231</v>
      </c>
      <c r="F283" s="14">
        <v>2520</v>
      </c>
      <c r="G283" s="15">
        <v>42373</v>
      </c>
      <c r="H283" s="8">
        <f t="shared" si="16"/>
        <v>2520</v>
      </c>
      <c r="I283" s="30">
        <f t="shared" si="17"/>
        <v>0</v>
      </c>
    </row>
    <row r="284" spans="1:9" s="2" customFormat="1" x14ac:dyDescent="0.25">
      <c r="A284" s="28">
        <v>42373</v>
      </c>
      <c r="B284" s="18">
        <f t="shared" si="15"/>
        <v>24347</v>
      </c>
      <c r="C284" s="11" t="s">
        <v>11</v>
      </c>
      <c r="D284" s="12">
        <f t="shared" si="14"/>
        <v>49347</v>
      </c>
      <c r="E284" s="13" t="s">
        <v>232</v>
      </c>
      <c r="F284" s="14">
        <v>1584.4</v>
      </c>
      <c r="G284" s="15">
        <v>42373</v>
      </c>
      <c r="H284" s="8">
        <f t="shared" si="16"/>
        <v>1584.4</v>
      </c>
      <c r="I284" s="30">
        <f t="shared" si="17"/>
        <v>0</v>
      </c>
    </row>
    <row r="285" spans="1:9" s="2" customFormat="1" x14ac:dyDescent="0.25">
      <c r="A285" s="29">
        <v>42373</v>
      </c>
      <c r="B285" s="18">
        <f t="shared" si="15"/>
        <v>24348</v>
      </c>
      <c r="C285" s="11" t="s">
        <v>11</v>
      </c>
      <c r="D285" s="12">
        <f t="shared" si="14"/>
        <v>49348</v>
      </c>
      <c r="E285" s="13" t="s">
        <v>214</v>
      </c>
      <c r="F285" s="14">
        <v>15659.5</v>
      </c>
      <c r="G285" s="15" t="s">
        <v>233</v>
      </c>
      <c r="H285" s="8">
        <f>11000+4659.5</f>
        <v>15659.5</v>
      </c>
      <c r="I285" s="30">
        <f t="shared" si="17"/>
        <v>0</v>
      </c>
    </row>
    <row r="286" spans="1:9" s="2" customFormat="1" x14ac:dyDescent="0.25">
      <c r="A286" s="28">
        <v>42373</v>
      </c>
      <c r="B286" s="18">
        <f t="shared" si="15"/>
        <v>24349</v>
      </c>
      <c r="C286" s="11" t="s">
        <v>11</v>
      </c>
      <c r="D286" s="12">
        <f t="shared" si="14"/>
        <v>49349</v>
      </c>
      <c r="E286" s="13" t="s">
        <v>234</v>
      </c>
      <c r="F286" s="14">
        <v>2402.4</v>
      </c>
      <c r="G286" s="15">
        <v>42373</v>
      </c>
      <c r="H286" s="8">
        <f t="shared" si="16"/>
        <v>2402.4</v>
      </c>
      <c r="I286" s="30">
        <f t="shared" si="17"/>
        <v>0</v>
      </c>
    </row>
    <row r="287" spans="1:9" s="2" customFormat="1" x14ac:dyDescent="0.25">
      <c r="A287" s="29">
        <v>42373</v>
      </c>
      <c r="B287" s="18">
        <f t="shared" si="15"/>
        <v>24350</v>
      </c>
      <c r="C287" s="11" t="s">
        <v>11</v>
      </c>
      <c r="D287" s="12">
        <f t="shared" si="14"/>
        <v>49350</v>
      </c>
      <c r="E287" s="13" t="s">
        <v>235</v>
      </c>
      <c r="F287" s="14">
        <v>1200</v>
      </c>
      <c r="G287" s="15">
        <v>42373</v>
      </c>
      <c r="H287" s="8">
        <f t="shared" si="16"/>
        <v>1200</v>
      </c>
      <c r="I287" s="30">
        <f t="shared" si="17"/>
        <v>0</v>
      </c>
    </row>
    <row r="288" spans="1:9" s="2" customFormat="1" x14ac:dyDescent="0.25">
      <c r="A288" s="28">
        <v>42373</v>
      </c>
      <c r="B288" s="18">
        <f t="shared" si="15"/>
        <v>24351</v>
      </c>
      <c r="C288" s="11" t="s">
        <v>11</v>
      </c>
      <c r="D288" s="12">
        <f t="shared" si="14"/>
        <v>49351</v>
      </c>
      <c r="E288" s="13" t="s">
        <v>236</v>
      </c>
      <c r="F288" s="14">
        <v>434.7</v>
      </c>
      <c r="G288" s="15">
        <v>42373</v>
      </c>
      <c r="H288" s="8">
        <f t="shared" si="16"/>
        <v>434.7</v>
      </c>
      <c r="I288" s="30">
        <f t="shared" si="17"/>
        <v>0</v>
      </c>
    </row>
    <row r="289" spans="1:9" s="2" customFormat="1" x14ac:dyDescent="0.25">
      <c r="A289" s="29">
        <v>42373</v>
      </c>
      <c r="B289" s="18">
        <f t="shared" si="15"/>
        <v>24352</v>
      </c>
      <c r="C289" s="11" t="s">
        <v>11</v>
      </c>
      <c r="D289" s="12">
        <f t="shared" si="14"/>
        <v>49352</v>
      </c>
      <c r="E289" s="13" t="s">
        <v>237</v>
      </c>
      <c r="F289" s="14">
        <v>13244</v>
      </c>
      <c r="G289" s="15">
        <v>42374</v>
      </c>
      <c r="H289" s="8">
        <v>13244</v>
      </c>
      <c r="I289" s="30">
        <f t="shared" si="17"/>
        <v>0</v>
      </c>
    </row>
    <row r="290" spans="1:9" s="2" customFormat="1" x14ac:dyDescent="0.25">
      <c r="A290" s="28">
        <v>42373</v>
      </c>
      <c r="B290" s="18">
        <f t="shared" si="15"/>
        <v>24353</v>
      </c>
      <c r="C290" s="11" t="s">
        <v>11</v>
      </c>
      <c r="D290" s="12">
        <f t="shared" si="14"/>
        <v>49353</v>
      </c>
      <c r="E290" s="13" t="s">
        <v>238</v>
      </c>
      <c r="F290" s="14">
        <v>2502.4</v>
      </c>
      <c r="G290" s="15">
        <v>42374</v>
      </c>
      <c r="H290" s="14">
        <v>2502.4</v>
      </c>
      <c r="I290" s="30">
        <f t="shared" si="17"/>
        <v>0</v>
      </c>
    </row>
    <row r="291" spans="1:9" s="2" customFormat="1" x14ac:dyDescent="0.25">
      <c r="A291" s="29">
        <v>42373</v>
      </c>
      <c r="B291" s="18">
        <f t="shared" si="15"/>
        <v>24354</v>
      </c>
      <c r="C291" s="11" t="s">
        <v>11</v>
      </c>
      <c r="D291" s="12">
        <f t="shared" si="14"/>
        <v>49354</v>
      </c>
      <c r="E291" s="13" t="s">
        <v>239</v>
      </c>
      <c r="F291" s="14">
        <v>4042</v>
      </c>
      <c r="G291" s="15">
        <v>42374</v>
      </c>
      <c r="H291" s="14">
        <v>4042</v>
      </c>
      <c r="I291" s="30">
        <f t="shared" si="17"/>
        <v>0</v>
      </c>
    </row>
    <row r="292" spans="1:9" s="2" customFormat="1" x14ac:dyDescent="0.25">
      <c r="A292" s="28">
        <v>42373</v>
      </c>
      <c r="B292" s="18">
        <f t="shared" si="15"/>
        <v>24355</v>
      </c>
      <c r="C292" s="11" t="s">
        <v>11</v>
      </c>
      <c r="D292" s="12">
        <f t="shared" si="14"/>
        <v>49355</v>
      </c>
      <c r="E292" s="13" t="s">
        <v>240</v>
      </c>
      <c r="F292" s="14">
        <v>5231.6000000000004</v>
      </c>
      <c r="G292" s="15">
        <v>42374</v>
      </c>
      <c r="H292" s="14">
        <v>5231.6000000000004</v>
      </c>
      <c r="I292" s="30">
        <f t="shared" si="17"/>
        <v>0</v>
      </c>
    </row>
    <row r="293" spans="1:9" s="2" customFormat="1" x14ac:dyDescent="0.25">
      <c r="A293" s="29">
        <v>42373</v>
      </c>
      <c r="B293" s="18">
        <f t="shared" si="15"/>
        <v>24356</v>
      </c>
      <c r="C293" s="11" t="s">
        <v>11</v>
      </c>
      <c r="D293" s="12">
        <f t="shared" si="14"/>
        <v>49356</v>
      </c>
      <c r="E293" s="13" t="s">
        <v>241</v>
      </c>
      <c r="F293" s="14">
        <v>24584</v>
      </c>
      <c r="G293" s="15">
        <v>42374</v>
      </c>
      <c r="H293" s="14">
        <v>24584</v>
      </c>
      <c r="I293" s="30">
        <f t="shared" si="17"/>
        <v>0</v>
      </c>
    </row>
    <row r="294" spans="1:9" s="2" customFormat="1" x14ac:dyDescent="0.25">
      <c r="A294" s="28">
        <v>42373</v>
      </c>
      <c r="B294" s="18">
        <f t="shared" si="15"/>
        <v>24357</v>
      </c>
      <c r="C294" s="11" t="s">
        <v>11</v>
      </c>
      <c r="D294" s="12">
        <f t="shared" si="14"/>
        <v>49357</v>
      </c>
      <c r="E294" s="13" t="s">
        <v>242</v>
      </c>
      <c r="F294" s="14">
        <v>5021.8</v>
      </c>
      <c r="G294" s="15">
        <v>42380</v>
      </c>
      <c r="H294" s="14">
        <v>5021.8</v>
      </c>
      <c r="I294" s="30">
        <f t="shared" si="17"/>
        <v>0</v>
      </c>
    </row>
    <row r="295" spans="1:9" s="2" customFormat="1" x14ac:dyDescent="0.25">
      <c r="A295" s="29">
        <v>42373</v>
      </c>
      <c r="B295" s="18">
        <f t="shared" si="15"/>
        <v>24358</v>
      </c>
      <c r="C295" s="11" t="s">
        <v>11</v>
      </c>
      <c r="D295" s="12">
        <f t="shared" si="14"/>
        <v>49358</v>
      </c>
      <c r="E295" s="13" t="s">
        <v>243</v>
      </c>
      <c r="F295" s="14">
        <v>25030.799999999999</v>
      </c>
      <c r="G295" s="15">
        <v>42378</v>
      </c>
      <c r="H295" s="8">
        <v>25030.799999999999</v>
      </c>
      <c r="I295" s="30">
        <f t="shared" si="17"/>
        <v>0</v>
      </c>
    </row>
    <row r="296" spans="1:9" s="2" customFormat="1" x14ac:dyDescent="0.25">
      <c r="A296" s="28">
        <v>42373</v>
      </c>
      <c r="B296" s="18">
        <f t="shared" si="15"/>
        <v>24359</v>
      </c>
      <c r="C296" s="11" t="s">
        <v>11</v>
      </c>
      <c r="D296" s="12">
        <f t="shared" si="14"/>
        <v>49359</v>
      </c>
      <c r="E296" s="13" t="s">
        <v>238</v>
      </c>
      <c r="F296" s="14">
        <v>4779.6000000000004</v>
      </c>
      <c r="G296" s="15">
        <v>42374</v>
      </c>
      <c r="H296" s="8">
        <v>4779.6000000000004</v>
      </c>
      <c r="I296" s="30">
        <f t="shared" si="17"/>
        <v>0</v>
      </c>
    </row>
    <row r="297" spans="1:9" s="2" customFormat="1" x14ac:dyDescent="0.25">
      <c r="A297" s="29">
        <v>42373</v>
      </c>
      <c r="B297" s="18">
        <f t="shared" si="15"/>
        <v>24360</v>
      </c>
      <c r="C297" s="11" t="s">
        <v>11</v>
      </c>
      <c r="D297" s="12">
        <f t="shared" si="14"/>
        <v>49360</v>
      </c>
      <c r="E297" s="13" t="s">
        <v>241</v>
      </c>
      <c r="F297" s="14">
        <v>6098.4</v>
      </c>
      <c r="G297" s="15">
        <v>42374</v>
      </c>
      <c r="H297" s="8">
        <v>6098.4</v>
      </c>
      <c r="I297" s="30">
        <f t="shared" si="17"/>
        <v>0</v>
      </c>
    </row>
    <row r="298" spans="1:9" s="2" customFormat="1" x14ac:dyDescent="0.25">
      <c r="A298" s="28">
        <v>42373</v>
      </c>
      <c r="B298" s="18">
        <f t="shared" si="15"/>
        <v>24361</v>
      </c>
      <c r="C298" s="11" t="s">
        <v>11</v>
      </c>
      <c r="D298" s="12">
        <f t="shared" si="14"/>
        <v>49361</v>
      </c>
      <c r="E298" s="13" t="s">
        <v>244</v>
      </c>
      <c r="F298" s="14">
        <v>5314.2</v>
      </c>
      <c r="G298" s="15">
        <v>42378</v>
      </c>
      <c r="H298" s="8">
        <v>5314.2</v>
      </c>
      <c r="I298" s="30">
        <f t="shared" si="17"/>
        <v>0</v>
      </c>
    </row>
    <row r="299" spans="1:9" s="2" customFormat="1" x14ac:dyDescent="0.25">
      <c r="A299" s="29">
        <v>42373</v>
      </c>
      <c r="B299" s="18">
        <f t="shared" si="15"/>
        <v>24362</v>
      </c>
      <c r="C299" s="11" t="s">
        <v>11</v>
      </c>
      <c r="D299" s="12">
        <f t="shared" si="14"/>
        <v>49362</v>
      </c>
      <c r="E299" s="13" t="s">
        <v>245</v>
      </c>
      <c r="F299" s="14">
        <v>1161.5999999999999</v>
      </c>
      <c r="G299" s="15">
        <v>42374</v>
      </c>
      <c r="H299" s="8">
        <v>1161.5999999999999</v>
      </c>
      <c r="I299" s="30">
        <f t="shared" si="17"/>
        <v>0</v>
      </c>
    </row>
    <row r="300" spans="1:9" s="2" customFormat="1" x14ac:dyDescent="0.25">
      <c r="A300" s="28">
        <v>42373</v>
      </c>
      <c r="B300" s="18">
        <f t="shared" si="15"/>
        <v>24363</v>
      </c>
      <c r="C300" s="11" t="s">
        <v>11</v>
      </c>
      <c r="D300" s="12">
        <f t="shared" si="14"/>
        <v>49363</v>
      </c>
      <c r="E300" s="13" t="s">
        <v>246</v>
      </c>
      <c r="F300" s="14">
        <v>1213.2</v>
      </c>
      <c r="G300" s="15">
        <v>42373</v>
      </c>
      <c r="H300" s="8">
        <f t="shared" si="16"/>
        <v>1213.2</v>
      </c>
      <c r="I300" s="30">
        <f t="shared" si="17"/>
        <v>0</v>
      </c>
    </row>
    <row r="301" spans="1:9" s="2" customFormat="1" x14ac:dyDescent="0.25">
      <c r="A301" s="29">
        <v>42373</v>
      </c>
      <c r="B301" s="18">
        <f t="shared" si="15"/>
        <v>24364</v>
      </c>
      <c r="C301" s="11" t="s">
        <v>11</v>
      </c>
      <c r="D301" s="12">
        <f t="shared" si="14"/>
        <v>49364</v>
      </c>
      <c r="E301" s="13" t="s">
        <v>247</v>
      </c>
      <c r="F301" s="14">
        <v>1261.2</v>
      </c>
      <c r="G301" s="15">
        <v>42373</v>
      </c>
      <c r="H301" s="8">
        <f t="shared" si="16"/>
        <v>1261.2</v>
      </c>
      <c r="I301" s="30">
        <f t="shared" si="17"/>
        <v>0</v>
      </c>
    </row>
    <row r="302" spans="1:9" s="2" customFormat="1" x14ac:dyDescent="0.25">
      <c r="A302" s="28">
        <v>42373</v>
      </c>
      <c r="B302" s="18">
        <f t="shared" si="15"/>
        <v>24365</v>
      </c>
      <c r="C302" s="11" t="s">
        <v>11</v>
      </c>
      <c r="D302" s="12">
        <f t="shared" si="14"/>
        <v>49365</v>
      </c>
      <c r="E302" s="13" t="s">
        <v>248</v>
      </c>
      <c r="F302" s="14">
        <v>2920</v>
      </c>
      <c r="G302" s="15">
        <v>42373</v>
      </c>
      <c r="H302" s="8">
        <f t="shared" si="16"/>
        <v>2920</v>
      </c>
      <c r="I302" s="30">
        <f t="shared" si="17"/>
        <v>0</v>
      </c>
    </row>
    <row r="303" spans="1:9" s="2" customFormat="1" x14ac:dyDescent="0.25">
      <c r="A303" s="29">
        <v>42373</v>
      </c>
      <c r="B303" s="18">
        <f t="shared" si="15"/>
        <v>24366</v>
      </c>
      <c r="C303" s="11" t="s">
        <v>11</v>
      </c>
      <c r="D303" s="12">
        <f t="shared" si="14"/>
        <v>49366</v>
      </c>
      <c r="E303" s="13" t="s">
        <v>249</v>
      </c>
      <c r="F303" s="14">
        <v>1245.8</v>
      </c>
      <c r="G303" s="15">
        <v>42373</v>
      </c>
      <c r="H303" s="8">
        <f t="shared" si="16"/>
        <v>1245.8</v>
      </c>
      <c r="I303" s="30">
        <f t="shared" si="17"/>
        <v>0</v>
      </c>
    </row>
    <row r="304" spans="1:9" s="2" customFormat="1" x14ac:dyDescent="0.25">
      <c r="A304" s="28">
        <v>42373</v>
      </c>
      <c r="B304" s="18">
        <f t="shared" si="15"/>
        <v>24367</v>
      </c>
      <c r="C304" s="11" t="s">
        <v>11</v>
      </c>
      <c r="D304" s="12">
        <f t="shared" si="14"/>
        <v>49367</v>
      </c>
      <c r="E304" s="13" t="s">
        <v>250</v>
      </c>
      <c r="F304" s="14">
        <v>5475.2</v>
      </c>
      <c r="G304" s="15">
        <v>42373</v>
      </c>
      <c r="H304" s="8">
        <f t="shared" si="16"/>
        <v>5475.2</v>
      </c>
      <c r="I304" s="30">
        <f t="shared" si="17"/>
        <v>0</v>
      </c>
    </row>
    <row r="305" spans="1:9" s="2" customFormat="1" x14ac:dyDescent="0.25">
      <c r="A305" s="29">
        <v>42373</v>
      </c>
      <c r="B305" s="18">
        <f t="shared" si="15"/>
        <v>24368</v>
      </c>
      <c r="C305" s="11" t="s">
        <v>11</v>
      </c>
      <c r="D305" s="12">
        <f t="shared" si="14"/>
        <v>49368</v>
      </c>
      <c r="E305" s="13" t="s">
        <v>251</v>
      </c>
      <c r="F305" s="14">
        <v>2322.6</v>
      </c>
      <c r="G305" s="15">
        <v>42378</v>
      </c>
      <c r="H305" s="8">
        <v>2322.6</v>
      </c>
      <c r="I305" s="30">
        <f t="shared" si="17"/>
        <v>0</v>
      </c>
    </row>
    <row r="306" spans="1:9" s="2" customFormat="1" x14ac:dyDescent="0.25">
      <c r="A306" s="28">
        <v>42373</v>
      </c>
      <c r="B306" s="18">
        <f t="shared" si="15"/>
        <v>24369</v>
      </c>
      <c r="C306" s="11" t="s">
        <v>11</v>
      </c>
      <c r="D306" s="12">
        <f t="shared" ref="D306:D369" si="18">D305+1</f>
        <v>49369</v>
      </c>
      <c r="E306" s="13" t="s">
        <v>236</v>
      </c>
      <c r="F306" s="14">
        <v>1859</v>
      </c>
      <c r="G306" s="15">
        <v>42373</v>
      </c>
      <c r="H306" s="8">
        <f t="shared" si="16"/>
        <v>1859</v>
      </c>
      <c r="I306" s="30">
        <f t="shared" si="17"/>
        <v>0</v>
      </c>
    </row>
    <row r="307" spans="1:9" s="2" customFormat="1" x14ac:dyDescent="0.25">
      <c r="A307" s="29">
        <v>42373</v>
      </c>
      <c r="B307" s="18">
        <f t="shared" si="15"/>
        <v>24370</v>
      </c>
      <c r="C307" s="11" t="s">
        <v>11</v>
      </c>
      <c r="D307" s="12">
        <f t="shared" si="18"/>
        <v>49370</v>
      </c>
      <c r="E307" s="13" t="s">
        <v>252</v>
      </c>
      <c r="F307" s="14">
        <v>2664</v>
      </c>
      <c r="G307" s="15">
        <v>42373</v>
      </c>
      <c r="H307" s="8">
        <f t="shared" si="16"/>
        <v>2664</v>
      </c>
      <c r="I307" s="30">
        <f t="shared" si="17"/>
        <v>0</v>
      </c>
    </row>
    <row r="308" spans="1:9" s="2" customFormat="1" x14ac:dyDescent="0.25">
      <c r="A308" s="28">
        <v>42373</v>
      </c>
      <c r="B308" s="18">
        <f t="shared" si="15"/>
        <v>24371</v>
      </c>
      <c r="C308" s="11" t="s">
        <v>11</v>
      </c>
      <c r="D308" s="12">
        <f t="shared" si="18"/>
        <v>49371</v>
      </c>
      <c r="E308" s="13" t="s">
        <v>253</v>
      </c>
      <c r="F308" s="14">
        <v>972.6</v>
      </c>
      <c r="G308" s="15">
        <v>42373</v>
      </c>
      <c r="H308" s="8">
        <f t="shared" si="16"/>
        <v>972.6</v>
      </c>
      <c r="I308" s="30">
        <f t="shared" si="17"/>
        <v>0</v>
      </c>
    </row>
    <row r="309" spans="1:9" s="2" customFormat="1" x14ac:dyDescent="0.25">
      <c r="A309" s="29">
        <v>42373</v>
      </c>
      <c r="B309" s="18">
        <f t="shared" si="15"/>
        <v>24372</v>
      </c>
      <c r="C309" s="11" t="s">
        <v>11</v>
      </c>
      <c r="D309" s="12">
        <f t="shared" si="18"/>
        <v>49372</v>
      </c>
      <c r="E309" s="13" t="s">
        <v>254</v>
      </c>
      <c r="F309" s="14">
        <v>3308.04</v>
      </c>
      <c r="G309" s="15">
        <v>42373</v>
      </c>
      <c r="H309" s="8">
        <f t="shared" si="16"/>
        <v>3308.04</v>
      </c>
      <c r="I309" s="30">
        <f t="shared" si="17"/>
        <v>0</v>
      </c>
    </row>
    <row r="310" spans="1:9" s="2" customFormat="1" x14ac:dyDescent="0.25">
      <c r="A310" s="28">
        <v>42373</v>
      </c>
      <c r="B310" s="18">
        <f t="shared" si="15"/>
        <v>24373</v>
      </c>
      <c r="C310" s="11" t="s">
        <v>11</v>
      </c>
      <c r="D310" s="12">
        <f t="shared" si="18"/>
        <v>49373</v>
      </c>
      <c r="E310" s="13" t="s">
        <v>255</v>
      </c>
      <c r="F310" s="14">
        <v>6709.28</v>
      </c>
      <c r="G310" s="15">
        <v>42373</v>
      </c>
      <c r="H310" s="8">
        <f t="shared" si="16"/>
        <v>6709.28</v>
      </c>
      <c r="I310" s="30">
        <f t="shared" si="17"/>
        <v>0</v>
      </c>
    </row>
    <row r="311" spans="1:9" s="2" customFormat="1" x14ac:dyDescent="0.25">
      <c r="A311" s="29">
        <v>42373</v>
      </c>
      <c r="B311" s="18">
        <f t="shared" si="15"/>
        <v>24374</v>
      </c>
      <c r="C311" s="11" t="s">
        <v>11</v>
      </c>
      <c r="D311" s="12">
        <f t="shared" si="18"/>
        <v>49374</v>
      </c>
      <c r="E311" s="23" t="s">
        <v>105</v>
      </c>
      <c r="F311" s="14">
        <v>0</v>
      </c>
      <c r="G311" s="15"/>
      <c r="H311" s="8">
        <f t="shared" si="16"/>
        <v>0</v>
      </c>
      <c r="I311" s="30">
        <f t="shared" si="17"/>
        <v>0</v>
      </c>
    </row>
    <row r="312" spans="1:9" s="2" customFormat="1" x14ac:dyDescent="0.25">
      <c r="A312" s="28">
        <v>42373</v>
      </c>
      <c r="B312" s="18">
        <f t="shared" si="15"/>
        <v>24375</v>
      </c>
      <c r="C312" s="11" t="s">
        <v>11</v>
      </c>
      <c r="D312" s="12">
        <f t="shared" si="18"/>
        <v>49375</v>
      </c>
      <c r="E312" s="13" t="s">
        <v>256</v>
      </c>
      <c r="F312" s="14">
        <v>36823</v>
      </c>
      <c r="G312" s="15">
        <v>42385</v>
      </c>
      <c r="H312" s="8">
        <v>36823</v>
      </c>
      <c r="I312" s="30">
        <f t="shared" si="17"/>
        <v>0</v>
      </c>
    </row>
    <row r="313" spans="1:9" s="2" customFormat="1" x14ac:dyDescent="0.25">
      <c r="A313" s="29">
        <v>42373</v>
      </c>
      <c r="B313" s="18">
        <f t="shared" si="15"/>
        <v>24376</v>
      </c>
      <c r="C313" s="11" t="s">
        <v>11</v>
      </c>
      <c r="D313" s="12">
        <f t="shared" si="18"/>
        <v>49376</v>
      </c>
      <c r="E313" s="13" t="s">
        <v>257</v>
      </c>
      <c r="F313" s="14">
        <v>766</v>
      </c>
      <c r="G313" s="15">
        <v>42373</v>
      </c>
      <c r="H313" s="8">
        <f t="shared" si="16"/>
        <v>766</v>
      </c>
      <c r="I313" s="30">
        <f t="shared" si="17"/>
        <v>0</v>
      </c>
    </row>
    <row r="314" spans="1:9" s="2" customFormat="1" x14ac:dyDescent="0.25">
      <c r="A314" s="28">
        <v>42373</v>
      </c>
      <c r="B314" s="18">
        <f t="shared" si="15"/>
        <v>24377</v>
      </c>
      <c r="C314" s="11" t="s">
        <v>11</v>
      </c>
      <c r="D314" s="12">
        <f t="shared" si="18"/>
        <v>49377</v>
      </c>
      <c r="E314" s="13" t="s">
        <v>258</v>
      </c>
      <c r="F314" s="14">
        <v>26136</v>
      </c>
      <c r="G314" s="15">
        <v>42373</v>
      </c>
      <c r="H314" s="8">
        <f t="shared" si="16"/>
        <v>26136</v>
      </c>
      <c r="I314" s="30">
        <f t="shared" si="17"/>
        <v>0</v>
      </c>
    </row>
    <row r="315" spans="1:9" s="2" customFormat="1" x14ac:dyDescent="0.25">
      <c r="A315" s="29">
        <v>42373</v>
      </c>
      <c r="B315" s="18">
        <f t="shared" si="15"/>
        <v>24378</v>
      </c>
      <c r="C315" s="11" t="s">
        <v>11</v>
      </c>
      <c r="D315" s="12">
        <f t="shared" si="18"/>
        <v>49378</v>
      </c>
      <c r="E315" s="13" t="s">
        <v>259</v>
      </c>
      <c r="F315" s="14">
        <v>10609.5</v>
      </c>
      <c r="G315" s="15">
        <v>42373</v>
      </c>
      <c r="H315" s="8">
        <f t="shared" si="16"/>
        <v>10609.5</v>
      </c>
      <c r="I315" s="30">
        <f t="shared" si="17"/>
        <v>0</v>
      </c>
    </row>
    <row r="316" spans="1:9" s="2" customFormat="1" x14ac:dyDescent="0.25">
      <c r="A316" s="28">
        <v>42373</v>
      </c>
      <c r="B316" s="18">
        <f t="shared" si="15"/>
        <v>24379</v>
      </c>
      <c r="C316" s="11" t="s">
        <v>11</v>
      </c>
      <c r="D316" s="12">
        <f t="shared" si="18"/>
        <v>49379</v>
      </c>
      <c r="E316" s="13" t="s">
        <v>260</v>
      </c>
      <c r="F316" s="14">
        <v>2860.8</v>
      </c>
      <c r="G316" s="15">
        <v>42373</v>
      </c>
      <c r="H316" s="8">
        <f t="shared" si="16"/>
        <v>2860.8</v>
      </c>
      <c r="I316" s="30">
        <f t="shared" si="17"/>
        <v>0</v>
      </c>
    </row>
    <row r="317" spans="1:9" s="2" customFormat="1" x14ac:dyDescent="0.25">
      <c r="A317" s="29">
        <v>42373</v>
      </c>
      <c r="B317" s="18">
        <f t="shared" si="15"/>
        <v>24380</v>
      </c>
      <c r="C317" s="11" t="s">
        <v>11</v>
      </c>
      <c r="D317" s="12">
        <f t="shared" si="18"/>
        <v>49380</v>
      </c>
      <c r="E317" s="13" t="s">
        <v>261</v>
      </c>
      <c r="F317" s="14">
        <v>5040</v>
      </c>
      <c r="G317" s="15">
        <v>42373</v>
      </c>
      <c r="H317" s="8">
        <f t="shared" si="16"/>
        <v>5040</v>
      </c>
      <c r="I317" s="30">
        <f t="shared" si="17"/>
        <v>0</v>
      </c>
    </row>
    <row r="318" spans="1:9" s="2" customFormat="1" x14ac:dyDescent="0.25">
      <c r="A318" s="28">
        <v>42373</v>
      </c>
      <c r="B318" s="18">
        <f t="shared" si="15"/>
        <v>24381</v>
      </c>
      <c r="C318" s="11" t="s">
        <v>11</v>
      </c>
      <c r="D318" s="12">
        <f t="shared" si="18"/>
        <v>49381</v>
      </c>
      <c r="E318" s="13" t="s">
        <v>262</v>
      </c>
      <c r="F318" s="14">
        <v>1538.4</v>
      </c>
      <c r="G318" s="15">
        <v>42373</v>
      </c>
      <c r="H318" s="8">
        <f t="shared" si="16"/>
        <v>1538.4</v>
      </c>
      <c r="I318" s="30">
        <f t="shared" si="17"/>
        <v>0</v>
      </c>
    </row>
    <row r="319" spans="1:9" s="2" customFormat="1" x14ac:dyDescent="0.25">
      <c r="A319" s="29">
        <v>42373</v>
      </c>
      <c r="B319" s="18">
        <f t="shared" si="15"/>
        <v>24382</v>
      </c>
      <c r="C319" s="11" t="s">
        <v>11</v>
      </c>
      <c r="D319" s="12">
        <f t="shared" si="18"/>
        <v>49382</v>
      </c>
      <c r="E319" s="13" t="s">
        <v>236</v>
      </c>
      <c r="F319" s="14">
        <v>357</v>
      </c>
      <c r="G319" s="15">
        <v>42373</v>
      </c>
      <c r="H319" s="8">
        <f t="shared" si="16"/>
        <v>357</v>
      </c>
      <c r="I319" s="30">
        <f t="shared" si="17"/>
        <v>0</v>
      </c>
    </row>
    <row r="320" spans="1:9" s="2" customFormat="1" x14ac:dyDescent="0.25">
      <c r="A320" s="28">
        <v>42373</v>
      </c>
      <c r="B320" s="18">
        <f t="shared" si="15"/>
        <v>24383</v>
      </c>
      <c r="C320" s="11" t="s">
        <v>11</v>
      </c>
      <c r="D320" s="12">
        <f t="shared" si="18"/>
        <v>49383</v>
      </c>
      <c r="E320" s="13" t="s">
        <v>263</v>
      </c>
      <c r="F320" s="14">
        <v>4709</v>
      </c>
      <c r="G320" s="15">
        <v>42373</v>
      </c>
      <c r="H320" s="8">
        <f t="shared" si="16"/>
        <v>4709</v>
      </c>
      <c r="I320" s="30">
        <f t="shared" si="17"/>
        <v>0</v>
      </c>
    </row>
    <row r="321" spans="1:9" s="2" customFormat="1" x14ac:dyDescent="0.25">
      <c r="A321" s="29">
        <v>42373</v>
      </c>
      <c r="B321" s="18">
        <f t="shared" si="15"/>
        <v>24384</v>
      </c>
      <c r="C321" s="11" t="s">
        <v>11</v>
      </c>
      <c r="D321" s="12">
        <f t="shared" si="18"/>
        <v>49384</v>
      </c>
      <c r="E321" s="13" t="s">
        <v>264</v>
      </c>
      <c r="F321" s="14">
        <v>5701.2</v>
      </c>
      <c r="G321" s="15">
        <v>42373</v>
      </c>
      <c r="H321" s="8">
        <f t="shared" si="16"/>
        <v>5701.2</v>
      </c>
      <c r="I321" s="30">
        <f t="shared" si="17"/>
        <v>0</v>
      </c>
    </row>
    <row r="322" spans="1:9" s="2" customFormat="1" x14ac:dyDescent="0.25">
      <c r="A322" s="28">
        <v>42373</v>
      </c>
      <c r="B322" s="18">
        <f t="shared" si="15"/>
        <v>24385</v>
      </c>
      <c r="C322" s="11" t="s">
        <v>11</v>
      </c>
      <c r="D322" s="12">
        <f t="shared" si="18"/>
        <v>49385</v>
      </c>
      <c r="E322" s="13" t="s">
        <v>265</v>
      </c>
      <c r="F322" s="14">
        <v>3276</v>
      </c>
      <c r="G322" s="15">
        <v>42373</v>
      </c>
      <c r="H322" s="8">
        <f t="shared" si="16"/>
        <v>3276</v>
      </c>
      <c r="I322" s="30">
        <f t="shared" si="17"/>
        <v>0</v>
      </c>
    </row>
    <row r="323" spans="1:9" s="2" customFormat="1" x14ac:dyDescent="0.25">
      <c r="A323" s="29">
        <v>42373</v>
      </c>
      <c r="B323" s="18">
        <f t="shared" si="15"/>
        <v>24386</v>
      </c>
      <c r="C323" s="11" t="s">
        <v>11</v>
      </c>
      <c r="D323" s="12">
        <f t="shared" si="18"/>
        <v>49386</v>
      </c>
      <c r="E323" s="13" t="s">
        <v>266</v>
      </c>
      <c r="F323" s="19">
        <v>1226.7</v>
      </c>
      <c r="G323" s="15">
        <v>42376</v>
      </c>
      <c r="H323" s="8">
        <v>1226.7</v>
      </c>
      <c r="I323" s="30">
        <f t="shared" si="17"/>
        <v>0</v>
      </c>
    </row>
    <row r="324" spans="1:9" s="2" customFormat="1" x14ac:dyDescent="0.25">
      <c r="A324" s="28">
        <v>42373</v>
      </c>
      <c r="B324" s="18">
        <f t="shared" si="15"/>
        <v>24387</v>
      </c>
      <c r="C324" s="11" t="s">
        <v>11</v>
      </c>
      <c r="D324" s="12">
        <f t="shared" si="18"/>
        <v>49387</v>
      </c>
      <c r="E324" s="21" t="s">
        <v>236</v>
      </c>
      <c r="F324" s="22">
        <v>412.8</v>
      </c>
      <c r="G324" s="15">
        <v>42373</v>
      </c>
      <c r="H324" s="8">
        <f t="shared" si="16"/>
        <v>412.8</v>
      </c>
      <c r="I324" s="30">
        <f t="shared" si="17"/>
        <v>0</v>
      </c>
    </row>
    <row r="325" spans="1:9" s="2" customFormat="1" x14ac:dyDescent="0.25">
      <c r="A325" s="29">
        <v>42373</v>
      </c>
      <c r="B325" s="18">
        <f t="shared" ref="B325:B388" si="19">B324+1</f>
        <v>24388</v>
      </c>
      <c r="C325" s="11" t="s">
        <v>11</v>
      </c>
      <c r="D325" s="12">
        <f t="shared" si="18"/>
        <v>49388</v>
      </c>
      <c r="E325" s="13" t="s">
        <v>228</v>
      </c>
      <c r="F325" s="14">
        <v>29542.6</v>
      </c>
      <c r="G325" s="15">
        <v>42388</v>
      </c>
      <c r="H325" s="8">
        <v>29542.6</v>
      </c>
      <c r="I325" s="30">
        <f t="shared" si="17"/>
        <v>0</v>
      </c>
    </row>
    <row r="326" spans="1:9" s="2" customFormat="1" x14ac:dyDescent="0.25">
      <c r="A326" s="28">
        <v>42373</v>
      </c>
      <c r="B326" s="18">
        <f t="shared" si="19"/>
        <v>24389</v>
      </c>
      <c r="C326" s="11" t="s">
        <v>11</v>
      </c>
      <c r="D326" s="12">
        <f t="shared" si="18"/>
        <v>49389</v>
      </c>
      <c r="E326" s="13" t="s">
        <v>267</v>
      </c>
      <c r="F326" s="14">
        <v>1148.0999999999999</v>
      </c>
      <c r="G326" s="15">
        <v>42373</v>
      </c>
      <c r="H326" s="8">
        <f t="shared" si="16"/>
        <v>1148.0999999999999</v>
      </c>
      <c r="I326" s="30">
        <f t="shared" si="17"/>
        <v>0</v>
      </c>
    </row>
    <row r="327" spans="1:9" s="2" customFormat="1" x14ac:dyDescent="0.25">
      <c r="A327" s="29">
        <v>42373</v>
      </c>
      <c r="B327" s="18">
        <f t="shared" si="19"/>
        <v>24390</v>
      </c>
      <c r="C327" s="11" t="s">
        <v>11</v>
      </c>
      <c r="D327" s="12">
        <f t="shared" si="18"/>
        <v>49390</v>
      </c>
      <c r="E327" s="13" t="s">
        <v>268</v>
      </c>
      <c r="F327" s="14">
        <v>8495.6</v>
      </c>
      <c r="G327" s="15">
        <v>42373</v>
      </c>
      <c r="H327" s="8">
        <f t="shared" si="16"/>
        <v>8495.6</v>
      </c>
      <c r="I327" s="30">
        <f t="shared" si="17"/>
        <v>0</v>
      </c>
    </row>
    <row r="328" spans="1:9" s="2" customFormat="1" x14ac:dyDescent="0.25">
      <c r="A328" s="28">
        <v>42373</v>
      </c>
      <c r="B328" s="18">
        <f t="shared" si="19"/>
        <v>24391</v>
      </c>
      <c r="C328" s="11" t="s">
        <v>11</v>
      </c>
      <c r="D328" s="12">
        <f t="shared" si="18"/>
        <v>49391</v>
      </c>
      <c r="E328" s="13" t="s">
        <v>269</v>
      </c>
      <c r="F328" s="14">
        <v>2270.4</v>
      </c>
      <c r="G328" s="15">
        <v>42373</v>
      </c>
      <c r="H328" s="8">
        <f t="shared" si="16"/>
        <v>2270.4</v>
      </c>
      <c r="I328" s="30">
        <f t="shared" si="17"/>
        <v>0</v>
      </c>
    </row>
    <row r="329" spans="1:9" s="2" customFormat="1" x14ac:dyDescent="0.25">
      <c r="A329" s="29">
        <v>42373</v>
      </c>
      <c r="B329" s="18">
        <f t="shared" si="19"/>
        <v>24392</v>
      </c>
      <c r="C329" s="11" t="s">
        <v>11</v>
      </c>
      <c r="D329" s="12">
        <f t="shared" si="18"/>
        <v>49392</v>
      </c>
      <c r="E329" s="13" t="s">
        <v>270</v>
      </c>
      <c r="F329" s="14">
        <v>10002.299999999999</v>
      </c>
      <c r="G329" s="15">
        <v>42373</v>
      </c>
      <c r="H329" s="8">
        <f t="shared" si="16"/>
        <v>10002.299999999999</v>
      </c>
      <c r="I329" s="30">
        <f t="shared" si="17"/>
        <v>0</v>
      </c>
    </row>
    <row r="330" spans="1:9" s="2" customFormat="1" x14ac:dyDescent="0.25">
      <c r="A330" s="28">
        <v>42373</v>
      </c>
      <c r="B330" s="18">
        <f t="shared" si="19"/>
        <v>24393</v>
      </c>
      <c r="C330" s="11" t="s">
        <v>11</v>
      </c>
      <c r="D330" s="12">
        <f t="shared" si="18"/>
        <v>49393</v>
      </c>
      <c r="E330" s="13" t="s">
        <v>271</v>
      </c>
      <c r="F330" s="14">
        <v>6193.7</v>
      </c>
      <c r="G330" s="15">
        <v>42374</v>
      </c>
      <c r="H330" s="8">
        <v>6193.7</v>
      </c>
      <c r="I330" s="30">
        <f t="shared" si="17"/>
        <v>0</v>
      </c>
    </row>
    <row r="331" spans="1:9" s="2" customFormat="1" x14ac:dyDescent="0.25">
      <c r="A331" s="29">
        <v>42373</v>
      </c>
      <c r="B331" s="18">
        <f t="shared" si="19"/>
        <v>24394</v>
      </c>
      <c r="C331" s="11" t="s">
        <v>11</v>
      </c>
      <c r="D331" s="12">
        <f t="shared" si="18"/>
        <v>49394</v>
      </c>
      <c r="E331" s="13" t="s">
        <v>270</v>
      </c>
      <c r="F331" s="14">
        <v>412</v>
      </c>
      <c r="G331" s="15">
        <v>42373</v>
      </c>
      <c r="H331" s="8">
        <f t="shared" ref="H331:H394" si="20">F331</f>
        <v>412</v>
      </c>
      <c r="I331" s="30">
        <f t="shared" si="17"/>
        <v>0</v>
      </c>
    </row>
    <row r="332" spans="1:9" s="2" customFormat="1" x14ac:dyDescent="0.25">
      <c r="A332" s="28">
        <v>42373</v>
      </c>
      <c r="B332" s="18">
        <f t="shared" si="19"/>
        <v>24395</v>
      </c>
      <c r="C332" s="11" t="s">
        <v>11</v>
      </c>
      <c r="D332" s="12">
        <f t="shared" si="18"/>
        <v>49395</v>
      </c>
      <c r="E332" s="23" t="s">
        <v>105</v>
      </c>
      <c r="F332" s="14">
        <v>0</v>
      </c>
      <c r="G332" s="15"/>
      <c r="H332" s="8">
        <f t="shared" si="20"/>
        <v>0</v>
      </c>
      <c r="I332" s="30">
        <f t="shared" si="17"/>
        <v>0</v>
      </c>
    </row>
    <row r="333" spans="1:9" s="2" customFormat="1" x14ac:dyDescent="0.25">
      <c r="A333" s="29">
        <v>42373</v>
      </c>
      <c r="B333" s="18">
        <f t="shared" si="19"/>
        <v>24396</v>
      </c>
      <c r="C333" s="11" t="s">
        <v>11</v>
      </c>
      <c r="D333" s="12">
        <f t="shared" si="18"/>
        <v>49396</v>
      </c>
      <c r="E333" s="13" t="s">
        <v>272</v>
      </c>
      <c r="F333" s="14">
        <v>2691.5</v>
      </c>
      <c r="G333" s="15">
        <v>42373</v>
      </c>
      <c r="H333" s="8">
        <f t="shared" si="20"/>
        <v>2691.5</v>
      </c>
      <c r="I333" s="30">
        <f t="shared" ref="I333:I396" si="21">F333-H333</f>
        <v>0</v>
      </c>
    </row>
    <row r="334" spans="1:9" s="2" customFormat="1" x14ac:dyDescent="0.25">
      <c r="A334" s="28">
        <v>42373</v>
      </c>
      <c r="B334" s="18">
        <f t="shared" si="19"/>
        <v>24397</v>
      </c>
      <c r="C334" s="11" t="s">
        <v>11</v>
      </c>
      <c r="D334" s="12">
        <f t="shared" si="18"/>
        <v>49397</v>
      </c>
      <c r="E334" s="13" t="s">
        <v>273</v>
      </c>
      <c r="F334" s="14">
        <v>76886.399999999994</v>
      </c>
      <c r="G334" s="15">
        <v>42373</v>
      </c>
      <c r="H334" s="8">
        <f t="shared" si="20"/>
        <v>76886.399999999994</v>
      </c>
      <c r="I334" s="30">
        <f t="shared" si="21"/>
        <v>0</v>
      </c>
    </row>
    <row r="335" spans="1:9" s="2" customFormat="1" x14ac:dyDescent="0.25">
      <c r="A335" s="29">
        <v>42373</v>
      </c>
      <c r="B335" s="18">
        <f t="shared" si="19"/>
        <v>24398</v>
      </c>
      <c r="C335" s="11" t="s">
        <v>11</v>
      </c>
      <c r="D335" s="12">
        <f t="shared" si="18"/>
        <v>49398</v>
      </c>
      <c r="E335" s="13" t="s">
        <v>274</v>
      </c>
      <c r="F335" s="14">
        <v>4422.6000000000004</v>
      </c>
      <c r="G335" s="15">
        <v>42374</v>
      </c>
      <c r="H335" s="8">
        <v>4422.6000000000004</v>
      </c>
      <c r="I335" s="30">
        <f t="shared" si="21"/>
        <v>0</v>
      </c>
    </row>
    <row r="336" spans="1:9" s="2" customFormat="1" x14ac:dyDescent="0.25">
      <c r="A336" s="28">
        <v>42373</v>
      </c>
      <c r="B336" s="18">
        <f t="shared" si="19"/>
        <v>24399</v>
      </c>
      <c r="C336" s="11" t="s">
        <v>11</v>
      </c>
      <c r="D336" s="12">
        <f t="shared" si="18"/>
        <v>49399</v>
      </c>
      <c r="E336" s="13" t="s">
        <v>275</v>
      </c>
      <c r="F336" s="14">
        <v>13065.2</v>
      </c>
      <c r="G336" s="15" t="s">
        <v>276</v>
      </c>
      <c r="H336" s="8">
        <f>7065.2+6000</f>
        <v>13065.2</v>
      </c>
      <c r="I336" s="30">
        <f t="shared" si="21"/>
        <v>0</v>
      </c>
    </row>
    <row r="337" spans="1:9" s="2" customFormat="1" x14ac:dyDescent="0.25">
      <c r="A337" s="29">
        <v>42373</v>
      </c>
      <c r="B337" s="18">
        <f t="shared" si="19"/>
        <v>24400</v>
      </c>
      <c r="C337" s="11" t="s">
        <v>11</v>
      </c>
      <c r="D337" s="12">
        <f t="shared" si="18"/>
        <v>49400</v>
      </c>
      <c r="E337" s="13" t="s">
        <v>277</v>
      </c>
      <c r="F337" s="14">
        <v>7927.5</v>
      </c>
      <c r="G337" s="15">
        <v>42373</v>
      </c>
      <c r="H337" s="8">
        <f t="shared" si="20"/>
        <v>7927.5</v>
      </c>
      <c r="I337" s="30">
        <f t="shared" si="21"/>
        <v>0</v>
      </c>
    </row>
    <row r="338" spans="1:9" s="2" customFormat="1" x14ac:dyDescent="0.25">
      <c r="A338" s="28">
        <v>42373</v>
      </c>
      <c r="B338" s="18">
        <f t="shared" si="19"/>
        <v>24401</v>
      </c>
      <c r="C338" s="11" t="s">
        <v>11</v>
      </c>
      <c r="D338" s="12">
        <f t="shared" si="18"/>
        <v>49401</v>
      </c>
      <c r="E338" s="13" t="s">
        <v>278</v>
      </c>
      <c r="F338" s="14">
        <v>6064.2</v>
      </c>
      <c r="G338" s="15">
        <v>42374</v>
      </c>
      <c r="H338" s="8">
        <v>6064.2</v>
      </c>
      <c r="I338" s="30">
        <f t="shared" si="21"/>
        <v>0</v>
      </c>
    </row>
    <row r="339" spans="1:9" s="2" customFormat="1" x14ac:dyDescent="0.25">
      <c r="A339" s="29">
        <v>42373</v>
      </c>
      <c r="B339" s="18">
        <f t="shared" si="19"/>
        <v>24402</v>
      </c>
      <c r="C339" s="11" t="s">
        <v>11</v>
      </c>
      <c r="D339" s="12">
        <f t="shared" si="18"/>
        <v>49402</v>
      </c>
      <c r="E339" s="13" t="s">
        <v>279</v>
      </c>
      <c r="F339" s="14">
        <v>4290.8</v>
      </c>
      <c r="G339" s="15">
        <v>42374</v>
      </c>
      <c r="H339" s="8">
        <v>4290.8</v>
      </c>
      <c r="I339" s="30">
        <f t="shared" si="21"/>
        <v>0</v>
      </c>
    </row>
    <row r="340" spans="1:9" s="2" customFormat="1" x14ac:dyDescent="0.25">
      <c r="A340" s="28">
        <v>42373</v>
      </c>
      <c r="B340" s="18">
        <f t="shared" si="19"/>
        <v>24403</v>
      </c>
      <c r="C340" s="11" t="s">
        <v>11</v>
      </c>
      <c r="D340" s="12">
        <f t="shared" si="18"/>
        <v>49403</v>
      </c>
      <c r="E340" s="13" t="s">
        <v>280</v>
      </c>
      <c r="F340" s="14">
        <v>10951.2</v>
      </c>
      <c r="G340" s="15">
        <v>42374</v>
      </c>
      <c r="H340" s="8">
        <v>10951.2</v>
      </c>
      <c r="I340" s="30">
        <f t="shared" si="21"/>
        <v>0</v>
      </c>
    </row>
    <row r="341" spans="1:9" s="2" customFormat="1" x14ac:dyDescent="0.25">
      <c r="A341" s="29">
        <v>42373</v>
      </c>
      <c r="B341" s="18">
        <f t="shared" si="19"/>
        <v>24404</v>
      </c>
      <c r="C341" s="11" t="s">
        <v>11</v>
      </c>
      <c r="D341" s="12">
        <f t="shared" si="18"/>
        <v>49404</v>
      </c>
      <c r="E341" s="13" t="s">
        <v>281</v>
      </c>
      <c r="F341" s="14">
        <v>2944</v>
      </c>
      <c r="G341" s="15">
        <v>42373</v>
      </c>
      <c r="H341" s="8">
        <f t="shared" si="20"/>
        <v>2944</v>
      </c>
      <c r="I341" s="30">
        <f t="shared" si="21"/>
        <v>0</v>
      </c>
    </row>
    <row r="342" spans="1:9" s="2" customFormat="1" x14ac:dyDescent="0.25">
      <c r="A342" s="28">
        <v>42373</v>
      </c>
      <c r="B342" s="18">
        <f t="shared" si="19"/>
        <v>24405</v>
      </c>
      <c r="C342" s="11" t="s">
        <v>11</v>
      </c>
      <c r="D342" s="12">
        <f t="shared" si="18"/>
        <v>49405</v>
      </c>
      <c r="E342" s="13" t="s">
        <v>282</v>
      </c>
      <c r="F342" s="14">
        <v>11216.6</v>
      </c>
      <c r="G342" s="15">
        <v>42391</v>
      </c>
      <c r="H342" s="8">
        <v>11216.6</v>
      </c>
      <c r="I342" s="30">
        <f t="shared" si="21"/>
        <v>0</v>
      </c>
    </row>
    <row r="343" spans="1:9" s="2" customFormat="1" x14ac:dyDescent="0.25">
      <c r="A343" s="29">
        <v>42373</v>
      </c>
      <c r="B343" s="18">
        <f t="shared" si="19"/>
        <v>24406</v>
      </c>
      <c r="C343" s="11" t="s">
        <v>11</v>
      </c>
      <c r="D343" s="12">
        <f t="shared" si="18"/>
        <v>49406</v>
      </c>
      <c r="E343" s="13" t="s">
        <v>283</v>
      </c>
      <c r="F343" s="14">
        <v>22518.6</v>
      </c>
      <c r="G343" s="15">
        <v>42374</v>
      </c>
      <c r="H343" s="8">
        <v>22518.6</v>
      </c>
      <c r="I343" s="30">
        <f t="shared" si="21"/>
        <v>0</v>
      </c>
    </row>
    <row r="344" spans="1:9" s="2" customFormat="1" x14ac:dyDescent="0.25">
      <c r="A344" s="28">
        <v>42373</v>
      </c>
      <c r="B344" s="18">
        <f t="shared" si="19"/>
        <v>24407</v>
      </c>
      <c r="C344" s="11" t="s">
        <v>11</v>
      </c>
      <c r="D344" s="12">
        <f t="shared" si="18"/>
        <v>49407</v>
      </c>
      <c r="E344" s="13" t="s">
        <v>283</v>
      </c>
      <c r="F344" s="14">
        <v>6099.6</v>
      </c>
      <c r="G344" s="15">
        <v>42374</v>
      </c>
      <c r="H344" s="8">
        <v>6099.6</v>
      </c>
      <c r="I344" s="30">
        <f t="shared" si="21"/>
        <v>0</v>
      </c>
    </row>
    <row r="345" spans="1:9" s="2" customFormat="1" x14ac:dyDescent="0.25">
      <c r="A345" s="29">
        <v>42373</v>
      </c>
      <c r="B345" s="18">
        <f t="shared" si="19"/>
        <v>24408</v>
      </c>
      <c r="C345" s="11" t="s">
        <v>11</v>
      </c>
      <c r="D345" s="12">
        <f t="shared" si="18"/>
        <v>49408</v>
      </c>
      <c r="E345" s="13" t="s">
        <v>284</v>
      </c>
      <c r="F345" s="14">
        <v>13266.74</v>
      </c>
      <c r="G345" s="15">
        <v>42384</v>
      </c>
      <c r="H345" s="8">
        <v>13266.74</v>
      </c>
      <c r="I345" s="30">
        <f t="shared" si="21"/>
        <v>0</v>
      </c>
    </row>
    <row r="346" spans="1:9" s="2" customFormat="1" x14ac:dyDescent="0.25">
      <c r="A346" s="28">
        <v>42373</v>
      </c>
      <c r="B346" s="18">
        <f t="shared" si="19"/>
        <v>24409</v>
      </c>
      <c r="C346" s="11" t="s">
        <v>11</v>
      </c>
      <c r="D346" s="12">
        <f t="shared" si="18"/>
        <v>49409</v>
      </c>
      <c r="E346" s="13" t="s">
        <v>285</v>
      </c>
      <c r="F346" s="14">
        <v>1389.24</v>
      </c>
      <c r="G346" s="15">
        <v>42374</v>
      </c>
      <c r="H346" s="8">
        <v>1389.24</v>
      </c>
      <c r="I346" s="30">
        <f t="shared" si="21"/>
        <v>0</v>
      </c>
    </row>
    <row r="347" spans="1:9" s="2" customFormat="1" x14ac:dyDescent="0.25">
      <c r="A347" s="29">
        <v>42373</v>
      </c>
      <c r="B347" s="18">
        <f t="shared" si="19"/>
        <v>24410</v>
      </c>
      <c r="C347" s="11" t="s">
        <v>11</v>
      </c>
      <c r="D347" s="12">
        <f t="shared" si="18"/>
        <v>49410</v>
      </c>
      <c r="E347" s="13" t="s">
        <v>286</v>
      </c>
      <c r="F347" s="14">
        <v>1810.4</v>
      </c>
      <c r="G347" s="15">
        <v>42373</v>
      </c>
      <c r="H347" s="8">
        <f t="shared" si="20"/>
        <v>1810.4</v>
      </c>
      <c r="I347" s="30">
        <f t="shared" si="21"/>
        <v>0</v>
      </c>
    </row>
    <row r="348" spans="1:9" s="2" customFormat="1" x14ac:dyDescent="0.25">
      <c r="A348" s="28">
        <v>42373</v>
      </c>
      <c r="B348" s="18">
        <f t="shared" si="19"/>
        <v>24411</v>
      </c>
      <c r="C348" s="11" t="s">
        <v>11</v>
      </c>
      <c r="D348" s="12">
        <f t="shared" si="18"/>
        <v>49411</v>
      </c>
      <c r="E348" s="13" t="s">
        <v>287</v>
      </c>
      <c r="F348" s="14">
        <v>41045.4</v>
      </c>
      <c r="G348" s="15">
        <v>42374</v>
      </c>
      <c r="H348" s="8">
        <v>41045.4</v>
      </c>
      <c r="I348" s="30">
        <f t="shared" si="21"/>
        <v>0</v>
      </c>
    </row>
    <row r="349" spans="1:9" s="2" customFormat="1" x14ac:dyDescent="0.25">
      <c r="A349" s="29">
        <v>42373</v>
      </c>
      <c r="B349" s="18">
        <f t="shared" si="19"/>
        <v>24412</v>
      </c>
      <c r="C349" s="11" t="s">
        <v>11</v>
      </c>
      <c r="D349" s="12">
        <f t="shared" si="18"/>
        <v>49412</v>
      </c>
      <c r="E349" s="13" t="s">
        <v>288</v>
      </c>
      <c r="F349" s="14">
        <v>10073</v>
      </c>
      <c r="G349" s="15">
        <v>42384</v>
      </c>
      <c r="H349" s="8">
        <v>10073</v>
      </c>
      <c r="I349" s="30">
        <f t="shared" si="21"/>
        <v>0</v>
      </c>
    </row>
    <row r="350" spans="1:9" s="2" customFormat="1" x14ac:dyDescent="0.25">
      <c r="A350" s="28">
        <v>42373</v>
      </c>
      <c r="B350" s="18">
        <f t="shared" si="19"/>
        <v>24413</v>
      </c>
      <c r="C350" s="11" t="s">
        <v>11</v>
      </c>
      <c r="D350" s="12">
        <f t="shared" si="18"/>
        <v>49413</v>
      </c>
      <c r="E350" s="13" t="s">
        <v>257</v>
      </c>
      <c r="F350" s="14">
        <v>135.19999999999999</v>
      </c>
      <c r="G350" s="15">
        <v>42373</v>
      </c>
      <c r="H350" s="8">
        <f t="shared" si="20"/>
        <v>135.19999999999999</v>
      </c>
      <c r="I350" s="30">
        <f t="shared" si="21"/>
        <v>0</v>
      </c>
    </row>
    <row r="351" spans="1:9" s="2" customFormat="1" x14ac:dyDescent="0.25">
      <c r="A351" s="29">
        <v>42373</v>
      </c>
      <c r="B351" s="18">
        <f t="shared" si="19"/>
        <v>24414</v>
      </c>
      <c r="C351" s="11" t="s">
        <v>11</v>
      </c>
      <c r="D351" s="12">
        <f t="shared" si="18"/>
        <v>49414</v>
      </c>
      <c r="E351" s="13" t="s">
        <v>289</v>
      </c>
      <c r="F351" s="14">
        <v>7583.6</v>
      </c>
      <c r="G351" s="15">
        <v>42379</v>
      </c>
      <c r="H351" s="8">
        <v>7583.6</v>
      </c>
      <c r="I351" s="30">
        <f t="shared" si="21"/>
        <v>0</v>
      </c>
    </row>
    <row r="352" spans="1:9" s="2" customFormat="1" x14ac:dyDescent="0.25">
      <c r="A352" s="28">
        <v>42373</v>
      </c>
      <c r="B352" s="18">
        <f t="shared" si="19"/>
        <v>24415</v>
      </c>
      <c r="C352" s="11" t="s">
        <v>11</v>
      </c>
      <c r="D352" s="12">
        <f t="shared" si="18"/>
        <v>49415</v>
      </c>
      <c r="E352" s="13" t="s">
        <v>290</v>
      </c>
      <c r="F352" s="14">
        <v>26919</v>
      </c>
      <c r="G352" s="15">
        <v>42385</v>
      </c>
      <c r="H352" s="8">
        <v>26919</v>
      </c>
      <c r="I352" s="30">
        <f t="shared" si="21"/>
        <v>0</v>
      </c>
    </row>
    <row r="353" spans="1:13" x14ac:dyDescent="0.25">
      <c r="A353" s="29">
        <v>42373</v>
      </c>
      <c r="B353" s="18">
        <f t="shared" si="19"/>
        <v>24416</v>
      </c>
      <c r="C353" s="11" t="s">
        <v>11</v>
      </c>
      <c r="D353" s="12">
        <f t="shared" si="18"/>
        <v>49416</v>
      </c>
      <c r="E353" s="13" t="s">
        <v>222</v>
      </c>
      <c r="F353" s="14">
        <v>170</v>
      </c>
      <c r="G353" s="15">
        <v>42376</v>
      </c>
      <c r="H353" s="8">
        <v>170</v>
      </c>
      <c r="I353" s="30">
        <f t="shared" si="21"/>
        <v>0</v>
      </c>
    </row>
    <row r="354" spans="1:13" x14ac:dyDescent="0.25">
      <c r="A354" s="28">
        <v>42373</v>
      </c>
      <c r="B354" s="18">
        <f t="shared" si="19"/>
        <v>24417</v>
      </c>
      <c r="C354" s="11" t="s">
        <v>11</v>
      </c>
      <c r="D354" s="12">
        <f t="shared" si="18"/>
        <v>49417</v>
      </c>
      <c r="E354" s="13" t="s">
        <v>291</v>
      </c>
      <c r="F354" s="14">
        <v>10284.1</v>
      </c>
      <c r="G354" s="15">
        <v>42373</v>
      </c>
      <c r="H354" s="8">
        <f t="shared" si="20"/>
        <v>10284.1</v>
      </c>
      <c r="I354" s="30">
        <v>2</v>
      </c>
    </row>
    <row r="355" spans="1:13" x14ac:dyDescent="0.25">
      <c r="A355" s="29">
        <v>42373</v>
      </c>
      <c r="B355" s="18">
        <f t="shared" si="19"/>
        <v>24418</v>
      </c>
      <c r="C355" s="11" t="s">
        <v>11</v>
      </c>
      <c r="D355" s="12">
        <f t="shared" si="18"/>
        <v>49418</v>
      </c>
      <c r="E355" s="13" t="s">
        <v>292</v>
      </c>
      <c r="F355" s="14">
        <v>4496.8</v>
      </c>
      <c r="G355" s="88"/>
      <c r="H355" s="89"/>
      <c r="I355" s="30">
        <f t="shared" si="21"/>
        <v>4496.8</v>
      </c>
    </row>
    <row r="356" spans="1:13" x14ac:dyDescent="0.25">
      <c r="A356" s="28">
        <v>42373</v>
      </c>
      <c r="B356" s="18">
        <f t="shared" si="19"/>
        <v>24419</v>
      </c>
      <c r="C356" s="11" t="s">
        <v>11</v>
      </c>
      <c r="D356" s="12">
        <f t="shared" si="18"/>
        <v>49419</v>
      </c>
      <c r="E356" s="13" t="s">
        <v>293</v>
      </c>
      <c r="F356" s="14">
        <v>8915.4</v>
      </c>
      <c r="G356" s="15">
        <v>42374</v>
      </c>
      <c r="H356" s="8">
        <v>8915.4</v>
      </c>
      <c r="I356" s="30">
        <f t="shared" si="21"/>
        <v>0</v>
      </c>
    </row>
    <row r="357" spans="1:13" x14ac:dyDescent="0.25">
      <c r="A357" s="29">
        <v>42373</v>
      </c>
      <c r="B357" s="18">
        <f t="shared" si="19"/>
        <v>24420</v>
      </c>
      <c r="C357" s="11" t="s">
        <v>11</v>
      </c>
      <c r="D357" s="12">
        <f t="shared" si="18"/>
        <v>49420</v>
      </c>
      <c r="E357" s="13" t="s">
        <v>294</v>
      </c>
      <c r="F357" s="14">
        <v>2270.9</v>
      </c>
      <c r="G357" s="15">
        <v>42374</v>
      </c>
      <c r="H357" s="8">
        <v>2270.9</v>
      </c>
      <c r="I357" s="30">
        <f t="shared" si="21"/>
        <v>0</v>
      </c>
    </row>
    <row r="358" spans="1:13" ht="18.75" x14ac:dyDescent="0.3">
      <c r="A358" s="28">
        <v>42373</v>
      </c>
      <c r="B358" s="18">
        <f t="shared" si="19"/>
        <v>24421</v>
      </c>
      <c r="C358" s="11" t="s">
        <v>11</v>
      </c>
      <c r="D358" s="12">
        <f t="shared" si="18"/>
        <v>49421</v>
      </c>
      <c r="E358" s="13" t="s">
        <v>295</v>
      </c>
      <c r="F358" s="14">
        <v>1652.3</v>
      </c>
      <c r="G358" s="15">
        <v>42374</v>
      </c>
      <c r="H358" s="8">
        <v>1652.3</v>
      </c>
      <c r="I358" s="30">
        <f t="shared" si="21"/>
        <v>0</v>
      </c>
      <c r="K358" s="32"/>
      <c r="L358" s="32"/>
      <c r="M358" s="27"/>
    </row>
    <row r="359" spans="1:13" x14ac:dyDescent="0.25">
      <c r="A359" s="29">
        <v>42373</v>
      </c>
      <c r="B359" s="18">
        <f t="shared" si="19"/>
        <v>24422</v>
      </c>
      <c r="C359" s="11" t="s">
        <v>11</v>
      </c>
      <c r="D359" s="12">
        <f t="shared" si="18"/>
        <v>49422</v>
      </c>
      <c r="E359" s="13" t="s">
        <v>296</v>
      </c>
      <c r="F359" s="14">
        <v>2865.6</v>
      </c>
      <c r="G359" s="15">
        <v>42373</v>
      </c>
      <c r="H359" s="8">
        <f t="shared" si="20"/>
        <v>2865.6</v>
      </c>
      <c r="I359" s="30">
        <f t="shared" si="21"/>
        <v>0</v>
      </c>
    </row>
    <row r="360" spans="1:13" x14ac:dyDescent="0.25">
      <c r="A360" s="28">
        <v>42373</v>
      </c>
      <c r="B360" s="18">
        <f t="shared" si="19"/>
        <v>24423</v>
      </c>
      <c r="C360" s="11" t="s">
        <v>11</v>
      </c>
      <c r="D360" s="12">
        <f t="shared" si="18"/>
        <v>49423</v>
      </c>
      <c r="E360" s="13" t="s">
        <v>297</v>
      </c>
      <c r="F360" s="14">
        <v>6678</v>
      </c>
      <c r="G360" s="15">
        <v>42373</v>
      </c>
      <c r="H360" s="8">
        <f t="shared" si="20"/>
        <v>6678</v>
      </c>
      <c r="I360" s="30">
        <f t="shared" si="21"/>
        <v>0</v>
      </c>
    </row>
    <row r="361" spans="1:13" x14ac:dyDescent="0.25">
      <c r="A361" s="29">
        <v>42373</v>
      </c>
      <c r="B361" s="18">
        <f t="shared" si="19"/>
        <v>24424</v>
      </c>
      <c r="C361" s="11" t="s">
        <v>11</v>
      </c>
      <c r="D361" s="12">
        <f t="shared" si="18"/>
        <v>49424</v>
      </c>
      <c r="E361" s="13" t="s">
        <v>298</v>
      </c>
      <c r="F361" s="14">
        <v>4284</v>
      </c>
      <c r="G361" s="15">
        <v>42376</v>
      </c>
      <c r="H361" s="8">
        <v>4284</v>
      </c>
      <c r="I361" s="30">
        <f t="shared" si="21"/>
        <v>0</v>
      </c>
    </row>
    <row r="362" spans="1:13" x14ac:dyDescent="0.25">
      <c r="A362" s="28">
        <v>42373</v>
      </c>
      <c r="B362" s="18">
        <f t="shared" si="19"/>
        <v>24425</v>
      </c>
      <c r="C362" s="11" t="s">
        <v>11</v>
      </c>
      <c r="D362" s="12">
        <f t="shared" si="18"/>
        <v>49425</v>
      </c>
      <c r="E362" s="13" t="s">
        <v>299</v>
      </c>
      <c r="F362" s="14">
        <v>576.4</v>
      </c>
      <c r="G362" s="15">
        <v>42373</v>
      </c>
      <c r="H362" s="8">
        <f t="shared" si="20"/>
        <v>576.4</v>
      </c>
      <c r="I362" s="30">
        <f t="shared" si="21"/>
        <v>0</v>
      </c>
    </row>
    <row r="363" spans="1:13" x14ac:dyDescent="0.25">
      <c r="A363" s="29">
        <v>42373</v>
      </c>
      <c r="B363" s="18">
        <f t="shared" si="19"/>
        <v>24426</v>
      </c>
      <c r="C363" s="11" t="s">
        <v>11</v>
      </c>
      <c r="D363" s="12">
        <f t="shared" si="18"/>
        <v>49426</v>
      </c>
      <c r="E363" s="13" t="s">
        <v>300</v>
      </c>
      <c r="F363" s="14">
        <v>2129.6</v>
      </c>
      <c r="G363" s="15">
        <v>42374</v>
      </c>
      <c r="H363" s="8">
        <v>2129.6</v>
      </c>
      <c r="I363" s="30">
        <f t="shared" si="21"/>
        <v>0</v>
      </c>
    </row>
    <row r="364" spans="1:13" x14ac:dyDescent="0.25">
      <c r="A364" s="28">
        <v>42373</v>
      </c>
      <c r="B364" s="18">
        <f t="shared" si="19"/>
        <v>24427</v>
      </c>
      <c r="C364" s="11" t="s">
        <v>11</v>
      </c>
      <c r="D364" s="12">
        <f t="shared" si="18"/>
        <v>49427</v>
      </c>
      <c r="E364" s="13" t="s">
        <v>301</v>
      </c>
      <c r="F364" s="14">
        <v>2335.1999999999998</v>
      </c>
      <c r="G364" s="15">
        <v>42376</v>
      </c>
      <c r="H364" s="8">
        <v>2335.1999999999998</v>
      </c>
      <c r="I364" s="30">
        <f t="shared" si="21"/>
        <v>0</v>
      </c>
    </row>
    <row r="365" spans="1:13" x14ac:dyDescent="0.25">
      <c r="A365" s="29">
        <v>42373</v>
      </c>
      <c r="B365" s="18">
        <f t="shared" si="19"/>
        <v>24428</v>
      </c>
      <c r="C365" s="11" t="s">
        <v>11</v>
      </c>
      <c r="D365" s="12">
        <f t="shared" si="18"/>
        <v>49428</v>
      </c>
      <c r="E365" s="13" t="s">
        <v>302</v>
      </c>
      <c r="F365" s="14">
        <v>3532.3</v>
      </c>
      <c r="G365" s="15">
        <v>42373</v>
      </c>
      <c r="H365" s="8">
        <f t="shared" si="20"/>
        <v>3532.3</v>
      </c>
      <c r="I365" s="30">
        <f t="shared" si="21"/>
        <v>0</v>
      </c>
    </row>
    <row r="366" spans="1:13" x14ac:dyDescent="0.25">
      <c r="A366" s="28">
        <v>42373</v>
      </c>
      <c r="B366" s="18">
        <f t="shared" si="19"/>
        <v>24429</v>
      </c>
      <c r="C366" s="11" t="s">
        <v>11</v>
      </c>
      <c r="D366" s="12">
        <f t="shared" si="18"/>
        <v>49429</v>
      </c>
      <c r="E366" s="13" t="s">
        <v>303</v>
      </c>
      <c r="F366" s="14">
        <v>49086</v>
      </c>
      <c r="G366" s="15">
        <v>42388</v>
      </c>
      <c r="H366" s="8">
        <v>49086</v>
      </c>
      <c r="I366" s="30">
        <f t="shared" si="21"/>
        <v>0</v>
      </c>
    </row>
    <row r="367" spans="1:13" x14ac:dyDescent="0.25">
      <c r="A367" s="29">
        <v>42373</v>
      </c>
      <c r="B367" s="18">
        <f t="shared" si="19"/>
        <v>24430</v>
      </c>
      <c r="C367" s="11" t="s">
        <v>11</v>
      </c>
      <c r="D367" s="12">
        <f t="shared" si="18"/>
        <v>49430</v>
      </c>
      <c r="E367" s="13" t="s">
        <v>304</v>
      </c>
      <c r="F367" s="14">
        <v>2382</v>
      </c>
      <c r="G367" s="15">
        <v>42373</v>
      </c>
      <c r="H367" s="8">
        <f t="shared" si="20"/>
        <v>2382</v>
      </c>
      <c r="I367" s="30">
        <f t="shared" si="21"/>
        <v>0</v>
      </c>
    </row>
    <row r="368" spans="1:13" x14ac:dyDescent="0.25">
      <c r="A368" s="28">
        <v>42373</v>
      </c>
      <c r="B368" s="18">
        <f t="shared" si="19"/>
        <v>24431</v>
      </c>
      <c r="C368" s="11" t="s">
        <v>11</v>
      </c>
      <c r="D368" s="12">
        <f t="shared" si="18"/>
        <v>49431</v>
      </c>
      <c r="E368" s="13" t="s">
        <v>305</v>
      </c>
      <c r="F368" s="19">
        <v>5484.2</v>
      </c>
      <c r="G368" s="15">
        <v>42373</v>
      </c>
      <c r="H368" s="8">
        <f t="shared" si="20"/>
        <v>5484.2</v>
      </c>
      <c r="I368" s="30">
        <f t="shared" si="21"/>
        <v>0</v>
      </c>
    </row>
    <row r="369" spans="1:9" s="2" customFormat="1" x14ac:dyDescent="0.25">
      <c r="A369" s="29">
        <v>42373</v>
      </c>
      <c r="B369" s="18">
        <f t="shared" si="19"/>
        <v>24432</v>
      </c>
      <c r="C369" s="11" t="s">
        <v>11</v>
      </c>
      <c r="D369" s="12">
        <f t="shared" si="18"/>
        <v>49432</v>
      </c>
      <c r="E369" s="21" t="s">
        <v>306</v>
      </c>
      <c r="F369" s="22">
        <v>5459</v>
      </c>
      <c r="G369" s="15">
        <v>42373</v>
      </c>
      <c r="H369" s="8">
        <f t="shared" si="20"/>
        <v>5459</v>
      </c>
      <c r="I369" s="30">
        <f t="shared" si="21"/>
        <v>0</v>
      </c>
    </row>
    <row r="370" spans="1:9" s="2" customFormat="1" x14ac:dyDescent="0.25">
      <c r="A370" s="28">
        <v>42373</v>
      </c>
      <c r="B370" s="18">
        <f t="shared" si="19"/>
        <v>24433</v>
      </c>
      <c r="C370" s="11" t="s">
        <v>11</v>
      </c>
      <c r="D370" s="12">
        <f t="shared" ref="D370:D433" si="22">D369+1</f>
        <v>49433</v>
      </c>
      <c r="E370" s="13" t="s">
        <v>307</v>
      </c>
      <c r="F370" s="14">
        <v>23912.799999999999</v>
      </c>
      <c r="G370" s="15">
        <v>42376</v>
      </c>
      <c r="H370" s="8">
        <v>23912.799999999999</v>
      </c>
      <c r="I370" s="30">
        <f t="shared" si="21"/>
        <v>0</v>
      </c>
    </row>
    <row r="371" spans="1:9" s="2" customFormat="1" x14ac:dyDescent="0.25">
      <c r="A371" s="29">
        <v>42373</v>
      </c>
      <c r="B371" s="18">
        <f t="shared" si="19"/>
        <v>24434</v>
      </c>
      <c r="C371" s="11" t="s">
        <v>11</v>
      </c>
      <c r="D371" s="12">
        <f t="shared" si="22"/>
        <v>49434</v>
      </c>
      <c r="E371" s="13" t="s">
        <v>308</v>
      </c>
      <c r="F371" s="14">
        <v>1222.4000000000001</v>
      </c>
      <c r="G371" s="15">
        <v>42373</v>
      </c>
      <c r="H371" s="8">
        <f t="shared" si="20"/>
        <v>1222.4000000000001</v>
      </c>
      <c r="I371" s="30">
        <f t="shared" si="21"/>
        <v>0</v>
      </c>
    </row>
    <row r="372" spans="1:9" s="2" customFormat="1" x14ac:dyDescent="0.25">
      <c r="A372" s="28">
        <v>42373</v>
      </c>
      <c r="B372" s="18">
        <f t="shared" si="19"/>
        <v>24435</v>
      </c>
      <c r="C372" s="11" t="s">
        <v>11</v>
      </c>
      <c r="D372" s="12">
        <f t="shared" si="22"/>
        <v>49435</v>
      </c>
      <c r="E372" s="13" t="s">
        <v>309</v>
      </c>
      <c r="F372" s="14">
        <v>24200.799999999999</v>
      </c>
      <c r="G372" s="15">
        <v>42373</v>
      </c>
      <c r="H372" s="8">
        <f t="shared" si="20"/>
        <v>24200.799999999999</v>
      </c>
      <c r="I372" s="30">
        <f t="shared" si="21"/>
        <v>0</v>
      </c>
    </row>
    <row r="373" spans="1:9" s="2" customFormat="1" x14ac:dyDescent="0.25">
      <c r="A373" s="29">
        <v>42373</v>
      </c>
      <c r="B373" s="18">
        <f t="shared" si="19"/>
        <v>24436</v>
      </c>
      <c r="C373" s="11" t="s">
        <v>11</v>
      </c>
      <c r="D373" s="12">
        <f t="shared" si="22"/>
        <v>49436</v>
      </c>
      <c r="E373" s="13" t="s">
        <v>216</v>
      </c>
      <c r="F373" s="14">
        <v>2161.1</v>
      </c>
      <c r="G373" s="15">
        <v>42373</v>
      </c>
      <c r="H373" s="8">
        <f t="shared" si="20"/>
        <v>2161.1</v>
      </c>
      <c r="I373" s="30">
        <f t="shared" si="21"/>
        <v>0</v>
      </c>
    </row>
    <row r="374" spans="1:9" s="2" customFormat="1" x14ac:dyDescent="0.25">
      <c r="A374" s="28">
        <v>42373</v>
      </c>
      <c r="B374" s="18">
        <f t="shared" si="19"/>
        <v>24437</v>
      </c>
      <c r="C374" s="11" t="s">
        <v>11</v>
      </c>
      <c r="D374" s="12">
        <f t="shared" si="22"/>
        <v>49437</v>
      </c>
      <c r="E374" s="13" t="s">
        <v>310</v>
      </c>
      <c r="F374" s="14">
        <v>1893.6</v>
      </c>
      <c r="G374" s="15">
        <v>42373</v>
      </c>
      <c r="H374" s="8">
        <f t="shared" si="20"/>
        <v>1893.6</v>
      </c>
      <c r="I374" s="30">
        <f t="shared" si="21"/>
        <v>0</v>
      </c>
    </row>
    <row r="375" spans="1:9" s="2" customFormat="1" x14ac:dyDescent="0.25">
      <c r="A375" s="29">
        <v>42373</v>
      </c>
      <c r="B375" s="18">
        <f t="shared" si="19"/>
        <v>24438</v>
      </c>
      <c r="C375" s="11" t="s">
        <v>11</v>
      </c>
      <c r="D375" s="12">
        <f t="shared" si="22"/>
        <v>49438</v>
      </c>
      <c r="E375" s="13" t="s">
        <v>311</v>
      </c>
      <c r="F375" s="14">
        <v>2474.4</v>
      </c>
      <c r="G375" s="15">
        <v>42375</v>
      </c>
      <c r="H375" s="8">
        <v>2474.4</v>
      </c>
      <c r="I375" s="30">
        <f t="shared" si="21"/>
        <v>0</v>
      </c>
    </row>
    <row r="376" spans="1:9" s="2" customFormat="1" x14ac:dyDescent="0.25">
      <c r="A376" s="28">
        <v>42373</v>
      </c>
      <c r="B376" s="18">
        <f t="shared" si="19"/>
        <v>24439</v>
      </c>
      <c r="C376" s="11" t="s">
        <v>11</v>
      </c>
      <c r="D376" s="12">
        <f t="shared" si="22"/>
        <v>49439</v>
      </c>
      <c r="E376" s="13" t="s">
        <v>306</v>
      </c>
      <c r="F376" s="14">
        <v>345.1</v>
      </c>
      <c r="G376" s="15">
        <v>42373</v>
      </c>
      <c r="H376" s="8">
        <f t="shared" si="20"/>
        <v>345.1</v>
      </c>
      <c r="I376" s="30">
        <f t="shared" si="21"/>
        <v>0</v>
      </c>
    </row>
    <row r="377" spans="1:9" s="2" customFormat="1" x14ac:dyDescent="0.25">
      <c r="A377" s="29">
        <v>42373</v>
      </c>
      <c r="B377" s="18">
        <f t="shared" si="19"/>
        <v>24440</v>
      </c>
      <c r="C377" s="11" t="s">
        <v>11</v>
      </c>
      <c r="D377" s="12">
        <f t="shared" si="22"/>
        <v>49440</v>
      </c>
      <c r="E377" s="13" t="s">
        <v>312</v>
      </c>
      <c r="F377" s="14">
        <v>9664.4</v>
      </c>
      <c r="G377" s="15">
        <v>42373</v>
      </c>
      <c r="H377" s="8">
        <f t="shared" si="20"/>
        <v>9664.4</v>
      </c>
      <c r="I377" s="30">
        <f t="shared" si="21"/>
        <v>0</v>
      </c>
    </row>
    <row r="378" spans="1:9" s="2" customFormat="1" x14ac:dyDescent="0.25">
      <c r="A378" s="28">
        <v>42373</v>
      </c>
      <c r="B378" s="18">
        <f t="shared" si="19"/>
        <v>24441</v>
      </c>
      <c r="C378" s="11" t="s">
        <v>11</v>
      </c>
      <c r="D378" s="12">
        <f t="shared" si="22"/>
        <v>49441</v>
      </c>
      <c r="E378" s="13" t="s">
        <v>313</v>
      </c>
      <c r="F378" s="14">
        <v>29128.799999999999</v>
      </c>
      <c r="G378" s="15">
        <v>42388</v>
      </c>
      <c r="H378" s="8">
        <v>29128.799999999999</v>
      </c>
      <c r="I378" s="30">
        <f t="shared" si="21"/>
        <v>0</v>
      </c>
    </row>
    <row r="379" spans="1:9" s="2" customFormat="1" x14ac:dyDescent="0.25">
      <c r="A379" s="29">
        <v>42373</v>
      </c>
      <c r="B379" s="18">
        <f t="shared" si="19"/>
        <v>24442</v>
      </c>
      <c r="C379" s="11" t="s">
        <v>11</v>
      </c>
      <c r="D379" s="12">
        <f t="shared" si="22"/>
        <v>49442</v>
      </c>
      <c r="E379" s="13" t="s">
        <v>314</v>
      </c>
      <c r="F379" s="14">
        <v>564.20000000000005</v>
      </c>
      <c r="G379" s="15">
        <v>42373</v>
      </c>
      <c r="H379" s="8">
        <f t="shared" si="20"/>
        <v>564.20000000000005</v>
      </c>
      <c r="I379" s="30">
        <f t="shared" si="21"/>
        <v>0</v>
      </c>
    </row>
    <row r="380" spans="1:9" s="2" customFormat="1" x14ac:dyDescent="0.25">
      <c r="A380" s="28">
        <v>42373</v>
      </c>
      <c r="B380" s="18">
        <f t="shared" si="19"/>
        <v>24443</v>
      </c>
      <c r="C380" s="11" t="s">
        <v>11</v>
      </c>
      <c r="D380" s="12">
        <f t="shared" si="22"/>
        <v>49443</v>
      </c>
      <c r="E380" s="13" t="s">
        <v>315</v>
      </c>
      <c r="F380" s="14">
        <v>1251.4000000000001</v>
      </c>
      <c r="G380" s="15">
        <v>42377</v>
      </c>
      <c r="H380" s="8">
        <v>1251.4000000000001</v>
      </c>
      <c r="I380" s="30">
        <f t="shared" si="21"/>
        <v>0</v>
      </c>
    </row>
    <row r="381" spans="1:9" s="2" customFormat="1" x14ac:dyDescent="0.25">
      <c r="A381" s="29">
        <v>42373</v>
      </c>
      <c r="B381" s="18">
        <f t="shared" si="19"/>
        <v>24444</v>
      </c>
      <c r="C381" s="11" t="s">
        <v>11</v>
      </c>
      <c r="D381" s="12">
        <f t="shared" si="22"/>
        <v>49444</v>
      </c>
      <c r="E381" s="13" t="s">
        <v>316</v>
      </c>
      <c r="F381" s="14">
        <v>1197</v>
      </c>
      <c r="G381" s="15">
        <v>42381</v>
      </c>
      <c r="H381" s="8">
        <v>1197</v>
      </c>
      <c r="I381" s="30">
        <f t="shared" si="21"/>
        <v>0</v>
      </c>
    </row>
    <row r="382" spans="1:9" s="2" customFormat="1" x14ac:dyDescent="0.25">
      <c r="A382" s="28">
        <v>42373</v>
      </c>
      <c r="B382" s="18">
        <f t="shared" si="19"/>
        <v>24445</v>
      </c>
      <c r="C382" s="11" t="s">
        <v>11</v>
      </c>
      <c r="D382" s="12">
        <f t="shared" si="22"/>
        <v>49445</v>
      </c>
      <c r="E382" s="13" t="s">
        <v>317</v>
      </c>
      <c r="F382" s="14">
        <v>1848.6</v>
      </c>
      <c r="G382" s="15">
        <v>42374</v>
      </c>
      <c r="H382" s="8">
        <v>1848.6</v>
      </c>
      <c r="I382" s="30">
        <f t="shared" si="21"/>
        <v>0</v>
      </c>
    </row>
    <row r="383" spans="1:9" s="2" customFormat="1" x14ac:dyDescent="0.25">
      <c r="A383" s="29">
        <v>42373</v>
      </c>
      <c r="B383" s="18">
        <f t="shared" si="19"/>
        <v>24446</v>
      </c>
      <c r="C383" s="11" t="s">
        <v>11</v>
      </c>
      <c r="D383" s="12">
        <f t="shared" si="22"/>
        <v>49446</v>
      </c>
      <c r="E383" s="13" t="s">
        <v>318</v>
      </c>
      <c r="F383" s="14">
        <v>5686.2</v>
      </c>
      <c r="G383" s="15">
        <v>42374</v>
      </c>
      <c r="H383" s="8">
        <v>5686.2</v>
      </c>
      <c r="I383" s="30">
        <f t="shared" si="21"/>
        <v>0</v>
      </c>
    </row>
    <row r="384" spans="1:9" s="2" customFormat="1" x14ac:dyDescent="0.25">
      <c r="A384" s="28">
        <v>42373</v>
      </c>
      <c r="B384" s="18">
        <f t="shared" si="19"/>
        <v>24447</v>
      </c>
      <c r="C384" s="11" t="s">
        <v>11</v>
      </c>
      <c r="D384" s="12">
        <f t="shared" si="22"/>
        <v>49447</v>
      </c>
      <c r="E384" s="13" t="s">
        <v>319</v>
      </c>
      <c r="F384" s="14">
        <v>4247.5</v>
      </c>
      <c r="G384" s="15">
        <v>42374</v>
      </c>
      <c r="H384" s="8">
        <v>4247.5</v>
      </c>
      <c r="I384" s="30">
        <f t="shared" si="21"/>
        <v>0</v>
      </c>
    </row>
    <row r="385" spans="1:9" s="2" customFormat="1" x14ac:dyDescent="0.25">
      <c r="A385" s="29">
        <v>42373</v>
      </c>
      <c r="B385" s="18">
        <f t="shared" si="19"/>
        <v>24448</v>
      </c>
      <c r="C385" s="11" t="s">
        <v>11</v>
      </c>
      <c r="D385" s="12">
        <f t="shared" si="22"/>
        <v>49448</v>
      </c>
      <c r="E385" s="13" t="s">
        <v>232</v>
      </c>
      <c r="F385" s="14">
        <v>1047.2</v>
      </c>
      <c r="G385" s="15">
        <v>42373</v>
      </c>
      <c r="H385" s="8">
        <f t="shared" si="20"/>
        <v>1047.2</v>
      </c>
      <c r="I385" s="30">
        <f t="shared" si="21"/>
        <v>0</v>
      </c>
    </row>
    <row r="386" spans="1:9" s="2" customFormat="1" x14ac:dyDescent="0.25">
      <c r="A386" s="28">
        <v>42373</v>
      </c>
      <c r="B386" s="18">
        <f t="shared" si="19"/>
        <v>24449</v>
      </c>
      <c r="C386" s="11" t="s">
        <v>11</v>
      </c>
      <c r="D386" s="12">
        <f t="shared" si="22"/>
        <v>49449</v>
      </c>
      <c r="E386" s="13" t="s">
        <v>226</v>
      </c>
      <c r="F386" s="14">
        <v>23727.599999999999</v>
      </c>
      <c r="G386" s="15">
        <v>42381</v>
      </c>
      <c r="H386" s="8">
        <v>23727.599999999999</v>
      </c>
      <c r="I386" s="30">
        <f t="shared" si="21"/>
        <v>0</v>
      </c>
    </row>
    <row r="387" spans="1:9" s="2" customFormat="1" x14ac:dyDescent="0.25">
      <c r="A387" s="29">
        <v>42373</v>
      </c>
      <c r="B387" s="18">
        <f t="shared" si="19"/>
        <v>24450</v>
      </c>
      <c r="C387" s="11" t="s">
        <v>11</v>
      </c>
      <c r="D387" s="12">
        <f t="shared" si="22"/>
        <v>49450</v>
      </c>
      <c r="E387" s="13" t="s">
        <v>246</v>
      </c>
      <c r="F387" s="14">
        <v>561.20000000000005</v>
      </c>
      <c r="G387" s="15">
        <v>42374</v>
      </c>
      <c r="H387" s="8">
        <v>561.20000000000005</v>
      </c>
      <c r="I387" s="30">
        <f t="shared" si="21"/>
        <v>0</v>
      </c>
    </row>
    <row r="388" spans="1:9" s="2" customFormat="1" x14ac:dyDescent="0.25">
      <c r="A388" s="28">
        <v>42373</v>
      </c>
      <c r="B388" s="18">
        <f t="shared" si="19"/>
        <v>24451</v>
      </c>
      <c r="C388" s="11" t="s">
        <v>11</v>
      </c>
      <c r="D388" s="12">
        <f t="shared" si="22"/>
        <v>49451</v>
      </c>
      <c r="E388" s="13" t="s">
        <v>315</v>
      </c>
      <c r="F388" s="14">
        <v>5472</v>
      </c>
      <c r="G388" s="15">
        <v>42378</v>
      </c>
      <c r="H388" s="8">
        <v>5472</v>
      </c>
      <c r="I388" s="30">
        <f t="shared" si="21"/>
        <v>0</v>
      </c>
    </row>
    <row r="389" spans="1:9" s="2" customFormat="1" x14ac:dyDescent="0.25">
      <c r="A389" s="29">
        <v>42373</v>
      </c>
      <c r="B389" s="18">
        <f t="shared" ref="B389:B452" si="23">B388+1</f>
        <v>24452</v>
      </c>
      <c r="C389" s="11" t="s">
        <v>11</v>
      </c>
      <c r="D389" s="12">
        <f t="shared" si="22"/>
        <v>49452</v>
      </c>
      <c r="E389" s="13" t="s">
        <v>320</v>
      </c>
      <c r="F389" s="14">
        <v>1641.4</v>
      </c>
      <c r="G389" s="15">
        <v>42373</v>
      </c>
      <c r="H389" s="8">
        <f t="shared" si="20"/>
        <v>1641.4</v>
      </c>
      <c r="I389" s="30">
        <f t="shared" si="21"/>
        <v>0</v>
      </c>
    </row>
    <row r="390" spans="1:9" s="2" customFormat="1" x14ac:dyDescent="0.25">
      <c r="A390" s="28">
        <v>42373</v>
      </c>
      <c r="B390" s="18">
        <f t="shared" si="23"/>
        <v>24453</v>
      </c>
      <c r="C390" s="11" t="s">
        <v>11</v>
      </c>
      <c r="D390" s="12">
        <f t="shared" si="22"/>
        <v>49453</v>
      </c>
      <c r="E390" s="13" t="s">
        <v>229</v>
      </c>
      <c r="F390" s="14">
        <v>1807.82</v>
      </c>
      <c r="G390" s="15">
        <v>42376</v>
      </c>
      <c r="H390" s="8">
        <v>1807.82</v>
      </c>
      <c r="I390" s="30">
        <f t="shared" si="21"/>
        <v>0</v>
      </c>
    </row>
    <row r="391" spans="1:9" s="2" customFormat="1" x14ac:dyDescent="0.25">
      <c r="A391" s="29">
        <v>42373</v>
      </c>
      <c r="B391" s="18">
        <f t="shared" si="23"/>
        <v>24454</v>
      </c>
      <c r="C391" s="11" t="s">
        <v>11</v>
      </c>
      <c r="D391" s="12">
        <f t="shared" si="22"/>
        <v>49454</v>
      </c>
      <c r="E391" s="13" t="s">
        <v>309</v>
      </c>
      <c r="F391" s="14">
        <v>11767.5</v>
      </c>
      <c r="G391" s="15">
        <v>42373</v>
      </c>
      <c r="H391" s="8">
        <f t="shared" si="20"/>
        <v>11767.5</v>
      </c>
      <c r="I391" s="30">
        <f t="shared" si="21"/>
        <v>0</v>
      </c>
    </row>
    <row r="392" spans="1:9" s="2" customFormat="1" x14ac:dyDescent="0.25">
      <c r="A392" s="28">
        <v>42373</v>
      </c>
      <c r="B392" s="18">
        <f t="shared" si="23"/>
        <v>24455</v>
      </c>
      <c r="C392" s="11" t="s">
        <v>11</v>
      </c>
      <c r="D392" s="12">
        <f t="shared" si="22"/>
        <v>49455</v>
      </c>
      <c r="E392" s="13" t="s">
        <v>307</v>
      </c>
      <c r="F392" s="14">
        <v>1780.2</v>
      </c>
      <c r="G392" s="15">
        <v>42376</v>
      </c>
      <c r="H392" s="8">
        <v>1780.2</v>
      </c>
      <c r="I392" s="30">
        <f t="shared" si="21"/>
        <v>0</v>
      </c>
    </row>
    <row r="393" spans="1:9" s="2" customFormat="1" x14ac:dyDescent="0.25">
      <c r="A393" s="29">
        <v>42373</v>
      </c>
      <c r="B393" s="18">
        <f t="shared" si="23"/>
        <v>24456</v>
      </c>
      <c r="C393" s="11" t="s">
        <v>11</v>
      </c>
      <c r="D393" s="12">
        <f t="shared" si="22"/>
        <v>49456</v>
      </c>
      <c r="E393" s="13" t="s">
        <v>321</v>
      </c>
      <c r="F393" s="14">
        <v>46152.6</v>
      </c>
      <c r="G393" s="15" t="s">
        <v>322</v>
      </c>
      <c r="H393" s="8">
        <f>22348+23804.6</f>
        <v>46152.6</v>
      </c>
      <c r="I393" s="30">
        <f t="shared" si="21"/>
        <v>0</v>
      </c>
    </row>
    <row r="394" spans="1:9" s="2" customFormat="1" x14ac:dyDescent="0.25">
      <c r="A394" s="28">
        <v>42373</v>
      </c>
      <c r="B394" s="18">
        <f t="shared" si="23"/>
        <v>24457</v>
      </c>
      <c r="C394" s="11" t="s">
        <v>11</v>
      </c>
      <c r="D394" s="12">
        <f t="shared" si="22"/>
        <v>49457</v>
      </c>
      <c r="E394" s="13" t="s">
        <v>292</v>
      </c>
      <c r="F394" s="14">
        <v>2455.1999999999998</v>
      </c>
      <c r="G394" s="15">
        <v>42373</v>
      </c>
      <c r="H394" s="8">
        <f t="shared" si="20"/>
        <v>2455.1999999999998</v>
      </c>
      <c r="I394" s="30">
        <f t="shared" si="21"/>
        <v>0</v>
      </c>
    </row>
    <row r="395" spans="1:9" s="2" customFormat="1" x14ac:dyDescent="0.25">
      <c r="A395" s="29">
        <v>42373</v>
      </c>
      <c r="B395" s="18">
        <f t="shared" si="23"/>
        <v>24458</v>
      </c>
      <c r="C395" s="11" t="s">
        <v>11</v>
      </c>
      <c r="D395" s="12">
        <f t="shared" si="22"/>
        <v>49458</v>
      </c>
      <c r="E395" s="13" t="s">
        <v>323</v>
      </c>
      <c r="F395" s="14">
        <v>5940</v>
      </c>
      <c r="G395" s="15">
        <v>42373</v>
      </c>
      <c r="H395" s="8">
        <f t="shared" ref="H395:H460" si="24">F395</f>
        <v>5940</v>
      </c>
      <c r="I395" s="30">
        <f t="shared" si="21"/>
        <v>0</v>
      </c>
    </row>
    <row r="396" spans="1:9" s="2" customFormat="1" x14ac:dyDescent="0.25">
      <c r="A396" s="28">
        <v>42373</v>
      </c>
      <c r="B396" s="18">
        <f t="shared" si="23"/>
        <v>24459</v>
      </c>
      <c r="C396" s="11" t="s">
        <v>11</v>
      </c>
      <c r="D396" s="12">
        <f t="shared" si="22"/>
        <v>49459</v>
      </c>
      <c r="E396" s="13" t="s">
        <v>324</v>
      </c>
      <c r="F396" s="14">
        <v>9675.56</v>
      </c>
      <c r="G396" s="15">
        <v>42380</v>
      </c>
      <c r="H396" s="8">
        <v>9675.56</v>
      </c>
      <c r="I396" s="30">
        <f t="shared" si="21"/>
        <v>0</v>
      </c>
    </row>
    <row r="397" spans="1:9" s="2" customFormat="1" x14ac:dyDescent="0.25">
      <c r="A397" s="29">
        <v>42373</v>
      </c>
      <c r="B397" s="18">
        <f t="shared" si="23"/>
        <v>24460</v>
      </c>
      <c r="C397" s="11" t="s">
        <v>11</v>
      </c>
      <c r="D397" s="12">
        <f t="shared" si="22"/>
        <v>49460</v>
      </c>
      <c r="E397" s="13" t="s">
        <v>325</v>
      </c>
      <c r="F397" s="14">
        <v>10725.4</v>
      </c>
      <c r="G397" s="15">
        <v>42375</v>
      </c>
      <c r="H397" s="8">
        <v>10725.4</v>
      </c>
      <c r="I397" s="30">
        <f t="shared" ref="I397:I462" si="25">F397-H397</f>
        <v>0</v>
      </c>
    </row>
    <row r="398" spans="1:9" s="2" customFormat="1" x14ac:dyDescent="0.25">
      <c r="A398" s="28">
        <v>42373</v>
      </c>
      <c r="B398" s="18">
        <f t="shared" si="23"/>
        <v>24461</v>
      </c>
      <c r="C398" s="11" t="s">
        <v>11</v>
      </c>
      <c r="D398" s="12">
        <f t="shared" si="22"/>
        <v>49461</v>
      </c>
      <c r="E398" s="13" t="s">
        <v>324</v>
      </c>
      <c r="F398" s="14">
        <v>2685.08</v>
      </c>
      <c r="G398" s="15">
        <v>42380</v>
      </c>
      <c r="H398" s="8">
        <v>2685.08</v>
      </c>
      <c r="I398" s="30">
        <f t="shared" si="25"/>
        <v>0</v>
      </c>
    </row>
    <row r="399" spans="1:9" s="2" customFormat="1" x14ac:dyDescent="0.25">
      <c r="A399" s="29">
        <v>42373</v>
      </c>
      <c r="B399" s="18">
        <f t="shared" si="23"/>
        <v>24462</v>
      </c>
      <c r="C399" s="11" t="s">
        <v>11</v>
      </c>
      <c r="D399" s="12">
        <f t="shared" si="22"/>
        <v>49462</v>
      </c>
      <c r="E399" s="13" t="s">
        <v>229</v>
      </c>
      <c r="F399" s="14">
        <v>339949.7</v>
      </c>
      <c r="G399" s="15">
        <v>42376</v>
      </c>
      <c r="H399" s="8">
        <v>339949.7</v>
      </c>
      <c r="I399" s="30">
        <f t="shared" si="25"/>
        <v>0</v>
      </c>
    </row>
    <row r="400" spans="1:9" s="2" customFormat="1" x14ac:dyDescent="0.25">
      <c r="A400" s="28">
        <v>42373</v>
      </c>
      <c r="B400" s="18">
        <f t="shared" si="23"/>
        <v>24463</v>
      </c>
      <c r="C400" s="11" t="s">
        <v>11</v>
      </c>
      <c r="D400" s="12">
        <f t="shared" si="22"/>
        <v>49463</v>
      </c>
      <c r="E400" s="13" t="s">
        <v>229</v>
      </c>
      <c r="F400" s="14">
        <v>8767.32</v>
      </c>
      <c r="G400" s="15">
        <v>42376</v>
      </c>
      <c r="H400" s="8">
        <v>8767.32</v>
      </c>
      <c r="I400" s="30">
        <f t="shared" si="25"/>
        <v>0</v>
      </c>
    </row>
    <row r="401" spans="1:9" s="2" customFormat="1" x14ac:dyDescent="0.25">
      <c r="A401" s="29">
        <v>42373</v>
      </c>
      <c r="B401" s="18">
        <f t="shared" si="23"/>
        <v>24464</v>
      </c>
      <c r="C401" s="11" t="s">
        <v>11</v>
      </c>
      <c r="D401" s="12">
        <f t="shared" si="22"/>
        <v>49464</v>
      </c>
      <c r="E401" s="13" t="s">
        <v>229</v>
      </c>
      <c r="F401" s="14">
        <v>14191</v>
      </c>
      <c r="G401" s="15">
        <v>42376</v>
      </c>
      <c r="H401" s="8">
        <v>14191</v>
      </c>
      <c r="I401" s="30">
        <f t="shared" si="25"/>
        <v>0</v>
      </c>
    </row>
    <row r="402" spans="1:9" s="2" customFormat="1" x14ac:dyDescent="0.25">
      <c r="A402" s="28">
        <v>42373</v>
      </c>
      <c r="B402" s="18">
        <f t="shared" si="23"/>
        <v>24465</v>
      </c>
      <c r="C402" s="11" t="s">
        <v>11</v>
      </c>
      <c r="D402" s="12">
        <f t="shared" si="22"/>
        <v>49465</v>
      </c>
      <c r="E402" s="13" t="s">
        <v>326</v>
      </c>
      <c r="F402" s="14">
        <v>2158.8000000000002</v>
      </c>
      <c r="G402" s="15">
        <v>42373</v>
      </c>
      <c r="H402" s="8">
        <f t="shared" si="24"/>
        <v>2158.8000000000002</v>
      </c>
      <c r="I402" s="30">
        <f t="shared" si="25"/>
        <v>0</v>
      </c>
    </row>
    <row r="403" spans="1:9" s="2" customFormat="1" x14ac:dyDescent="0.25">
      <c r="A403" s="29">
        <v>42373</v>
      </c>
      <c r="B403" s="18">
        <f t="shared" si="23"/>
        <v>24466</v>
      </c>
      <c r="C403" s="11" t="s">
        <v>11</v>
      </c>
      <c r="D403" s="12">
        <f t="shared" si="22"/>
        <v>49466</v>
      </c>
      <c r="E403" s="13" t="s">
        <v>327</v>
      </c>
      <c r="F403" s="14">
        <v>1750.6</v>
      </c>
      <c r="G403" s="15">
        <v>42375</v>
      </c>
      <c r="H403" s="8">
        <v>1750.6</v>
      </c>
      <c r="I403" s="30">
        <f t="shared" si="25"/>
        <v>0</v>
      </c>
    </row>
    <row r="404" spans="1:9" s="2" customFormat="1" x14ac:dyDescent="0.25">
      <c r="A404" s="28">
        <v>42373</v>
      </c>
      <c r="B404" s="18">
        <f t="shared" si="23"/>
        <v>24467</v>
      </c>
      <c r="C404" s="11" t="s">
        <v>11</v>
      </c>
      <c r="D404" s="12">
        <f t="shared" si="22"/>
        <v>49467</v>
      </c>
      <c r="E404" s="13" t="s">
        <v>328</v>
      </c>
      <c r="F404" s="14">
        <v>4461.08</v>
      </c>
      <c r="G404" s="15">
        <v>42375</v>
      </c>
      <c r="H404" s="8">
        <v>4461.08</v>
      </c>
      <c r="I404" s="30">
        <f t="shared" si="25"/>
        <v>0</v>
      </c>
    </row>
    <row r="405" spans="1:9" s="2" customFormat="1" x14ac:dyDescent="0.25">
      <c r="A405" s="29">
        <v>42373</v>
      </c>
      <c r="B405" s="18">
        <f t="shared" si="23"/>
        <v>24468</v>
      </c>
      <c r="C405" s="11" t="s">
        <v>11</v>
      </c>
      <c r="D405" s="12">
        <f t="shared" si="22"/>
        <v>49468</v>
      </c>
      <c r="E405" s="13" t="s">
        <v>329</v>
      </c>
      <c r="F405" s="14">
        <v>6940.2</v>
      </c>
      <c r="G405" s="15">
        <v>42375</v>
      </c>
      <c r="H405" s="8">
        <v>6940.2</v>
      </c>
      <c r="I405" s="30">
        <f t="shared" si="25"/>
        <v>0</v>
      </c>
    </row>
    <row r="406" spans="1:9" s="2" customFormat="1" x14ac:dyDescent="0.25">
      <c r="A406" s="28">
        <v>42373</v>
      </c>
      <c r="B406" s="18">
        <f t="shared" si="23"/>
        <v>24469</v>
      </c>
      <c r="C406" s="11" t="s">
        <v>11</v>
      </c>
      <c r="D406" s="12">
        <f t="shared" si="22"/>
        <v>49469</v>
      </c>
      <c r="E406" s="13" t="s">
        <v>330</v>
      </c>
      <c r="F406" s="14">
        <v>11572.1</v>
      </c>
      <c r="G406" s="15">
        <v>42375</v>
      </c>
      <c r="H406" s="8">
        <v>11572.1</v>
      </c>
      <c r="I406" s="30">
        <f t="shared" si="25"/>
        <v>0</v>
      </c>
    </row>
    <row r="407" spans="1:9" s="2" customFormat="1" x14ac:dyDescent="0.25">
      <c r="A407" s="29">
        <v>42373</v>
      </c>
      <c r="B407" s="18">
        <f t="shared" si="23"/>
        <v>24470</v>
      </c>
      <c r="C407" s="11" t="s">
        <v>11</v>
      </c>
      <c r="D407" s="12">
        <f t="shared" si="22"/>
        <v>49470</v>
      </c>
      <c r="E407" s="13" t="s">
        <v>236</v>
      </c>
      <c r="F407" s="14">
        <v>2217.6</v>
      </c>
      <c r="G407" s="15">
        <v>42373</v>
      </c>
      <c r="H407" s="8">
        <f t="shared" si="24"/>
        <v>2217.6</v>
      </c>
      <c r="I407" s="30">
        <f t="shared" si="25"/>
        <v>0</v>
      </c>
    </row>
    <row r="408" spans="1:9" s="2" customFormat="1" x14ac:dyDescent="0.25">
      <c r="A408" s="28">
        <v>42373</v>
      </c>
      <c r="B408" s="18">
        <f t="shared" si="23"/>
        <v>24471</v>
      </c>
      <c r="C408" s="11" t="s">
        <v>11</v>
      </c>
      <c r="D408" s="12">
        <f t="shared" si="22"/>
        <v>49471</v>
      </c>
      <c r="E408" s="13" t="s">
        <v>331</v>
      </c>
      <c r="F408" s="14">
        <v>2312.96</v>
      </c>
      <c r="G408" s="15">
        <v>42375</v>
      </c>
      <c r="H408" s="8">
        <v>2312.96</v>
      </c>
      <c r="I408" s="30">
        <f t="shared" si="25"/>
        <v>0</v>
      </c>
    </row>
    <row r="409" spans="1:9" s="2" customFormat="1" x14ac:dyDescent="0.25">
      <c r="A409" s="29">
        <v>42373</v>
      </c>
      <c r="B409" s="18">
        <f t="shared" si="23"/>
        <v>24472</v>
      </c>
      <c r="C409" s="11" t="s">
        <v>11</v>
      </c>
      <c r="D409" s="12">
        <f t="shared" si="22"/>
        <v>49472</v>
      </c>
      <c r="E409" s="13" t="s">
        <v>332</v>
      </c>
      <c r="F409" s="14">
        <v>914</v>
      </c>
      <c r="G409" s="15">
        <v>42375</v>
      </c>
      <c r="H409" s="8">
        <v>914</v>
      </c>
      <c r="I409" s="30">
        <f t="shared" si="25"/>
        <v>0</v>
      </c>
    </row>
    <row r="410" spans="1:9" s="2" customFormat="1" x14ac:dyDescent="0.25">
      <c r="A410" s="28">
        <v>42373</v>
      </c>
      <c r="B410" s="18">
        <f t="shared" si="23"/>
        <v>24473</v>
      </c>
      <c r="C410" s="11" t="s">
        <v>11</v>
      </c>
      <c r="D410" s="12">
        <f t="shared" si="22"/>
        <v>49473</v>
      </c>
      <c r="E410" s="13" t="s">
        <v>333</v>
      </c>
      <c r="F410" s="14">
        <v>41759.199999999997</v>
      </c>
      <c r="G410" s="15">
        <v>42383</v>
      </c>
      <c r="H410" s="8">
        <v>41759.199999999997</v>
      </c>
      <c r="I410" s="30">
        <f t="shared" si="25"/>
        <v>0</v>
      </c>
    </row>
    <row r="411" spans="1:9" s="2" customFormat="1" x14ac:dyDescent="0.25">
      <c r="A411" s="29">
        <v>42373</v>
      </c>
      <c r="B411" s="18">
        <f t="shared" si="23"/>
        <v>24474</v>
      </c>
      <c r="C411" s="11" t="s">
        <v>11</v>
      </c>
      <c r="D411" s="12">
        <f t="shared" si="22"/>
        <v>49474</v>
      </c>
      <c r="E411" s="13" t="s">
        <v>334</v>
      </c>
      <c r="F411" s="14">
        <v>111435.39</v>
      </c>
      <c r="G411" s="15">
        <v>42378</v>
      </c>
      <c r="H411" s="8">
        <v>111435.39</v>
      </c>
      <c r="I411" s="30">
        <f t="shared" si="25"/>
        <v>0</v>
      </c>
    </row>
    <row r="412" spans="1:9" s="2" customFormat="1" x14ac:dyDescent="0.25">
      <c r="A412" s="28">
        <v>42373</v>
      </c>
      <c r="B412" s="18">
        <f t="shared" si="23"/>
        <v>24475</v>
      </c>
      <c r="C412" s="11" t="s">
        <v>11</v>
      </c>
      <c r="D412" s="12">
        <f t="shared" si="22"/>
        <v>49475</v>
      </c>
      <c r="E412" s="13" t="s">
        <v>335</v>
      </c>
      <c r="F412" s="19">
        <v>12045.18</v>
      </c>
      <c r="G412" s="15">
        <v>42389</v>
      </c>
      <c r="H412" s="8">
        <v>12045.18</v>
      </c>
      <c r="I412" s="30">
        <f t="shared" si="25"/>
        <v>0</v>
      </c>
    </row>
    <row r="413" spans="1:9" s="2" customFormat="1" x14ac:dyDescent="0.25">
      <c r="A413" s="29">
        <v>42373</v>
      </c>
      <c r="B413" s="18">
        <f t="shared" si="23"/>
        <v>24476</v>
      </c>
      <c r="C413" s="11" t="s">
        <v>11</v>
      </c>
      <c r="D413" s="12">
        <f t="shared" si="22"/>
        <v>49476</v>
      </c>
      <c r="E413" s="21" t="s">
        <v>336</v>
      </c>
      <c r="F413" s="22">
        <v>1383.2</v>
      </c>
      <c r="G413" s="15">
        <v>42375</v>
      </c>
      <c r="H413" s="8">
        <v>1383.2</v>
      </c>
      <c r="I413" s="30">
        <f t="shared" si="25"/>
        <v>0</v>
      </c>
    </row>
    <row r="414" spans="1:9" s="2" customFormat="1" x14ac:dyDescent="0.25">
      <c r="A414" s="28">
        <v>42373</v>
      </c>
      <c r="B414" s="18">
        <f t="shared" si="23"/>
        <v>24477</v>
      </c>
      <c r="C414" s="11" t="s">
        <v>11</v>
      </c>
      <c r="D414" s="12">
        <f t="shared" si="22"/>
        <v>49477</v>
      </c>
      <c r="E414" s="13" t="s">
        <v>337</v>
      </c>
      <c r="F414" s="14">
        <v>4788.8</v>
      </c>
      <c r="G414" s="15">
        <v>42375</v>
      </c>
      <c r="H414" s="8">
        <v>4788.8</v>
      </c>
      <c r="I414" s="30">
        <f t="shared" si="25"/>
        <v>0</v>
      </c>
    </row>
    <row r="415" spans="1:9" s="2" customFormat="1" x14ac:dyDescent="0.25">
      <c r="A415" s="29">
        <v>42373</v>
      </c>
      <c r="B415" s="18">
        <f t="shared" si="23"/>
        <v>24478</v>
      </c>
      <c r="C415" s="11" t="s">
        <v>11</v>
      </c>
      <c r="D415" s="12">
        <f t="shared" si="22"/>
        <v>49478</v>
      </c>
      <c r="E415" s="13" t="s">
        <v>338</v>
      </c>
      <c r="F415" s="14">
        <v>5653</v>
      </c>
      <c r="G415" s="15">
        <v>42383</v>
      </c>
      <c r="H415" s="8">
        <v>5653</v>
      </c>
      <c r="I415" s="30">
        <f t="shared" si="25"/>
        <v>0</v>
      </c>
    </row>
    <row r="416" spans="1:9" s="2" customFormat="1" x14ac:dyDescent="0.25">
      <c r="A416" s="28">
        <v>42373</v>
      </c>
      <c r="B416" s="18">
        <f t="shared" si="23"/>
        <v>24479</v>
      </c>
      <c r="C416" s="11" t="s">
        <v>11</v>
      </c>
      <c r="D416" s="12">
        <f t="shared" si="22"/>
        <v>49479</v>
      </c>
      <c r="E416" s="13" t="s">
        <v>339</v>
      </c>
      <c r="F416" s="14">
        <v>10969.28</v>
      </c>
      <c r="G416" s="15">
        <v>42375</v>
      </c>
      <c r="H416" s="8">
        <v>10969.28</v>
      </c>
      <c r="I416" s="30">
        <f t="shared" si="25"/>
        <v>0</v>
      </c>
    </row>
    <row r="417" spans="1:9" s="2" customFormat="1" x14ac:dyDescent="0.25">
      <c r="A417" s="29">
        <v>42373</v>
      </c>
      <c r="B417" s="18">
        <f t="shared" si="23"/>
        <v>24480</v>
      </c>
      <c r="C417" s="11" t="s">
        <v>11</v>
      </c>
      <c r="D417" s="12">
        <f t="shared" si="22"/>
        <v>49480</v>
      </c>
      <c r="E417" s="13" t="s">
        <v>340</v>
      </c>
      <c r="F417" s="14">
        <v>17817.400000000001</v>
      </c>
      <c r="G417" s="15">
        <v>42375</v>
      </c>
      <c r="H417" s="8">
        <v>17817.400000000001</v>
      </c>
      <c r="I417" s="30">
        <f t="shared" si="25"/>
        <v>0</v>
      </c>
    </row>
    <row r="418" spans="1:9" s="2" customFormat="1" x14ac:dyDescent="0.25">
      <c r="A418" s="28">
        <v>42373</v>
      </c>
      <c r="B418" s="18">
        <f t="shared" si="23"/>
        <v>24481</v>
      </c>
      <c r="C418" s="11" t="s">
        <v>11</v>
      </c>
      <c r="D418" s="12">
        <f t="shared" si="22"/>
        <v>49481</v>
      </c>
      <c r="E418" s="13" t="s">
        <v>341</v>
      </c>
      <c r="F418" s="14">
        <v>9522.1</v>
      </c>
      <c r="G418" s="15">
        <v>42375</v>
      </c>
      <c r="H418" s="8">
        <v>9522.1</v>
      </c>
      <c r="I418" s="30">
        <f t="shared" si="25"/>
        <v>0</v>
      </c>
    </row>
    <row r="419" spans="1:9" s="2" customFormat="1" x14ac:dyDescent="0.25">
      <c r="A419" s="29">
        <v>42373</v>
      </c>
      <c r="B419" s="18">
        <f t="shared" si="23"/>
        <v>24482</v>
      </c>
      <c r="C419" s="11" t="s">
        <v>11</v>
      </c>
      <c r="D419" s="12">
        <f t="shared" si="22"/>
        <v>49482</v>
      </c>
      <c r="E419" s="13" t="s">
        <v>342</v>
      </c>
      <c r="F419" s="14">
        <v>2747.6</v>
      </c>
      <c r="G419" s="15">
        <v>42375</v>
      </c>
      <c r="H419" s="8">
        <v>2747.6</v>
      </c>
      <c r="I419" s="30">
        <f t="shared" si="25"/>
        <v>0</v>
      </c>
    </row>
    <row r="420" spans="1:9" s="2" customFormat="1" x14ac:dyDescent="0.25">
      <c r="A420" s="28">
        <v>42373</v>
      </c>
      <c r="B420" s="18">
        <f t="shared" si="23"/>
        <v>24483</v>
      </c>
      <c r="C420" s="11" t="s">
        <v>11</v>
      </c>
      <c r="D420" s="12">
        <f t="shared" si="22"/>
        <v>49483</v>
      </c>
      <c r="E420" s="13" t="s">
        <v>343</v>
      </c>
      <c r="F420" s="14">
        <v>14434.9</v>
      </c>
      <c r="G420" s="15">
        <v>42375</v>
      </c>
      <c r="H420" s="8">
        <v>14434.9</v>
      </c>
      <c r="I420" s="30">
        <f t="shared" si="25"/>
        <v>0</v>
      </c>
    </row>
    <row r="421" spans="1:9" s="2" customFormat="1" x14ac:dyDescent="0.25">
      <c r="A421" s="29">
        <v>42373</v>
      </c>
      <c r="B421" s="18">
        <f t="shared" si="23"/>
        <v>24484</v>
      </c>
      <c r="C421" s="11" t="s">
        <v>11</v>
      </c>
      <c r="D421" s="12">
        <f t="shared" si="22"/>
        <v>49484</v>
      </c>
      <c r="E421" s="23" t="s">
        <v>105</v>
      </c>
      <c r="F421" s="14">
        <v>0</v>
      </c>
      <c r="G421" s="15"/>
      <c r="H421" s="8"/>
      <c r="I421" s="30">
        <f t="shared" si="25"/>
        <v>0</v>
      </c>
    </row>
    <row r="422" spans="1:9" s="2" customFormat="1" x14ac:dyDescent="0.25">
      <c r="A422" s="28">
        <v>42373</v>
      </c>
      <c r="B422" s="18">
        <f t="shared" si="23"/>
        <v>24485</v>
      </c>
      <c r="C422" s="11" t="s">
        <v>11</v>
      </c>
      <c r="D422" s="12">
        <f t="shared" si="22"/>
        <v>49485</v>
      </c>
      <c r="E422" s="23" t="s">
        <v>105</v>
      </c>
      <c r="F422" s="14">
        <v>0</v>
      </c>
      <c r="G422" s="15"/>
      <c r="H422" s="8"/>
      <c r="I422" s="30">
        <f t="shared" si="25"/>
        <v>0</v>
      </c>
    </row>
    <row r="423" spans="1:9" s="2" customFormat="1" x14ac:dyDescent="0.25">
      <c r="A423" s="29">
        <v>42373</v>
      </c>
      <c r="B423" s="18">
        <f t="shared" si="23"/>
        <v>24486</v>
      </c>
      <c r="C423" s="11" t="s">
        <v>11</v>
      </c>
      <c r="D423" s="12">
        <f t="shared" si="22"/>
        <v>49486</v>
      </c>
      <c r="E423" s="13" t="s">
        <v>344</v>
      </c>
      <c r="F423" s="14">
        <v>1580.8</v>
      </c>
      <c r="G423" s="15">
        <v>42374</v>
      </c>
      <c r="H423" s="8">
        <v>1580.8</v>
      </c>
      <c r="I423" s="30">
        <f t="shared" si="25"/>
        <v>0</v>
      </c>
    </row>
    <row r="424" spans="1:9" s="2" customFormat="1" x14ac:dyDescent="0.25">
      <c r="A424" s="28">
        <v>42373</v>
      </c>
      <c r="B424" s="18">
        <f t="shared" si="23"/>
        <v>24487</v>
      </c>
      <c r="C424" s="11" t="s">
        <v>11</v>
      </c>
      <c r="D424" s="12">
        <f t="shared" si="22"/>
        <v>49487</v>
      </c>
      <c r="E424" s="13" t="s">
        <v>345</v>
      </c>
      <c r="F424" s="14">
        <v>200</v>
      </c>
      <c r="G424" s="15">
        <v>42384</v>
      </c>
      <c r="H424" s="8">
        <v>200</v>
      </c>
      <c r="I424" s="30">
        <f t="shared" si="25"/>
        <v>0</v>
      </c>
    </row>
    <row r="425" spans="1:9" s="2" customFormat="1" x14ac:dyDescent="0.25">
      <c r="A425" s="29">
        <v>42373</v>
      </c>
      <c r="B425" s="18">
        <f t="shared" si="23"/>
        <v>24488</v>
      </c>
      <c r="C425" s="11" t="s">
        <v>11</v>
      </c>
      <c r="D425" s="12">
        <f t="shared" si="22"/>
        <v>49488</v>
      </c>
      <c r="E425" s="13" t="s">
        <v>346</v>
      </c>
      <c r="F425" s="14">
        <v>176.8</v>
      </c>
      <c r="G425" s="15">
        <v>42376</v>
      </c>
      <c r="H425" s="8">
        <v>176.8</v>
      </c>
      <c r="I425" s="30">
        <f t="shared" si="25"/>
        <v>0</v>
      </c>
    </row>
    <row r="426" spans="1:9" s="2" customFormat="1" x14ac:dyDescent="0.25">
      <c r="A426" s="33">
        <v>42373</v>
      </c>
      <c r="B426" s="18">
        <f t="shared" si="23"/>
        <v>24489</v>
      </c>
      <c r="C426" s="11" t="s">
        <v>11</v>
      </c>
      <c r="D426" s="12">
        <f t="shared" si="22"/>
        <v>49489</v>
      </c>
      <c r="E426" s="13" t="s">
        <v>347</v>
      </c>
      <c r="F426" s="14">
        <v>714</v>
      </c>
      <c r="G426" s="15">
        <v>42374</v>
      </c>
      <c r="H426" s="8">
        <v>714</v>
      </c>
      <c r="I426" s="30">
        <f t="shared" si="25"/>
        <v>0</v>
      </c>
    </row>
    <row r="427" spans="1:9" s="2" customFormat="1" x14ac:dyDescent="0.25">
      <c r="A427" s="17">
        <v>42374</v>
      </c>
      <c r="B427" s="18">
        <f t="shared" si="23"/>
        <v>24490</v>
      </c>
      <c r="C427" s="11" t="s">
        <v>11</v>
      </c>
      <c r="D427" s="12">
        <f t="shared" si="22"/>
        <v>49490</v>
      </c>
      <c r="E427" s="13" t="s">
        <v>348</v>
      </c>
      <c r="F427" s="14">
        <v>4991.2</v>
      </c>
      <c r="G427" s="15">
        <v>42375</v>
      </c>
      <c r="H427" s="8">
        <v>4991.2</v>
      </c>
      <c r="I427" s="30">
        <f t="shared" si="25"/>
        <v>0</v>
      </c>
    </row>
    <row r="428" spans="1:9" s="2" customFormat="1" x14ac:dyDescent="0.25">
      <c r="A428" s="33">
        <v>42374</v>
      </c>
      <c r="B428" s="18">
        <f t="shared" si="23"/>
        <v>24491</v>
      </c>
      <c r="C428" s="11" t="s">
        <v>11</v>
      </c>
      <c r="D428" s="12">
        <f t="shared" si="22"/>
        <v>49491</v>
      </c>
      <c r="E428" s="13" t="s">
        <v>348</v>
      </c>
      <c r="F428" s="14">
        <v>16673.599999999999</v>
      </c>
      <c r="G428" s="15">
        <v>42375</v>
      </c>
      <c r="H428" s="8">
        <v>16673.599999999999</v>
      </c>
      <c r="I428" s="30">
        <f t="shared" si="25"/>
        <v>0</v>
      </c>
    </row>
    <row r="429" spans="1:9" s="2" customFormat="1" x14ac:dyDescent="0.25">
      <c r="A429" s="17">
        <v>42374</v>
      </c>
      <c r="B429" s="18">
        <f t="shared" si="23"/>
        <v>24492</v>
      </c>
      <c r="C429" s="11" t="s">
        <v>11</v>
      </c>
      <c r="D429" s="12">
        <f t="shared" si="22"/>
        <v>49492</v>
      </c>
      <c r="E429" s="13" t="s">
        <v>349</v>
      </c>
      <c r="F429" s="14">
        <v>2592.8000000000002</v>
      </c>
      <c r="G429" s="15">
        <v>42374</v>
      </c>
      <c r="H429" s="8">
        <f t="shared" si="24"/>
        <v>2592.8000000000002</v>
      </c>
      <c r="I429" s="30">
        <f t="shared" si="25"/>
        <v>0</v>
      </c>
    </row>
    <row r="430" spans="1:9" s="2" customFormat="1" x14ac:dyDescent="0.25">
      <c r="A430" s="33">
        <v>42374</v>
      </c>
      <c r="B430" s="18">
        <f t="shared" si="23"/>
        <v>24493</v>
      </c>
      <c r="C430" s="11" t="s">
        <v>11</v>
      </c>
      <c r="D430" s="12">
        <f t="shared" si="22"/>
        <v>49493</v>
      </c>
      <c r="E430" s="13" t="s">
        <v>350</v>
      </c>
      <c r="F430" s="14">
        <v>10568.2</v>
      </c>
      <c r="G430" s="15">
        <v>42374</v>
      </c>
      <c r="H430" s="8">
        <f t="shared" si="24"/>
        <v>10568.2</v>
      </c>
      <c r="I430" s="30">
        <f t="shared" si="25"/>
        <v>0</v>
      </c>
    </row>
    <row r="431" spans="1:9" s="2" customFormat="1" x14ac:dyDescent="0.25">
      <c r="A431" s="17">
        <v>42374</v>
      </c>
      <c r="B431" s="18">
        <f t="shared" si="23"/>
        <v>24494</v>
      </c>
      <c r="C431" s="11" t="s">
        <v>11</v>
      </c>
      <c r="D431" s="12">
        <f t="shared" si="22"/>
        <v>49494</v>
      </c>
      <c r="E431" s="13" t="s">
        <v>351</v>
      </c>
      <c r="F431" s="14">
        <v>21211.200000000001</v>
      </c>
      <c r="G431" s="15">
        <v>42374</v>
      </c>
      <c r="H431" s="8">
        <f t="shared" si="24"/>
        <v>21211.200000000001</v>
      </c>
      <c r="I431" s="30">
        <f t="shared" si="25"/>
        <v>0</v>
      </c>
    </row>
    <row r="432" spans="1:9" s="2" customFormat="1" x14ac:dyDescent="0.25">
      <c r="A432" s="33">
        <v>42374</v>
      </c>
      <c r="B432" s="18">
        <f t="shared" si="23"/>
        <v>24495</v>
      </c>
      <c r="C432" s="11" t="s">
        <v>11</v>
      </c>
      <c r="D432" s="12">
        <f t="shared" si="22"/>
        <v>49495</v>
      </c>
      <c r="E432" s="13" t="s">
        <v>352</v>
      </c>
      <c r="F432" s="14">
        <v>7196.4</v>
      </c>
      <c r="G432" s="15">
        <v>42374</v>
      </c>
      <c r="H432" s="8">
        <f t="shared" si="24"/>
        <v>7196.4</v>
      </c>
      <c r="I432" s="30">
        <f t="shared" si="25"/>
        <v>0</v>
      </c>
    </row>
    <row r="433" spans="1:9" s="2" customFormat="1" x14ac:dyDescent="0.25">
      <c r="A433" s="17">
        <v>42374</v>
      </c>
      <c r="B433" s="18">
        <f t="shared" si="23"/>
        <v>24496</v>
      </c>
      <c r="C433" s="11" t="s">
        <v>11</v>
      </c>
      <c r="D433" s="12">
        <f t="shared" si="22"/>
        <v>49496</v>
      </c>
      <c r="E433" s="13" t="s">
        <v>353</v>
      </c>
      <c r="F433" s="14">
        <v>2145.5</v>
      </c>
      <c r="G433" s="15">
        <v>42374</v>
      </c>
      <c r="H433" s="8">
        <f t="shared" si="24"/>
        <v>2145.5</v>
      </c>
      <c r="I433" s="30">
        <f t="shared" si="25"/>
        <v>0</v>
      </c>
    </row>
    <row r="434" spans="1:9" s="2" customFormat="1" x14ac:dyDescent="0.25">
      <c r="A434" s="33">
        <v>42374</v>
      </c>
      <c r="B434" s="18">
        <f t="shared" si="23"/>
        <v>24497</v>
      </c>
      <c r="C434" s="11" t="s">
        <v>11</v>
      </c>
      <c r="D434" s="12">
        <f t="shared" ref="D434:D497" si="26">D433+1</f>
        <v>49497</v>
      </c>
      <c r="E434" s="13" t="s">
        <v>354</v>
      </c>
      <c r="F434" s="14">
        <v>1243.2</v>
      </c>
      <c r="G434" s="15">
        <v>42374</v>
      </c>
      <c r="H434" s="8">
        <f t="shared" si="24"/>
        <v>1243.2</v>
      </c>
      <c r="I434" s="30">
        <f t="shared" si="25"/>
        <v>0</v>
      </c>
    </row>
    <row r="435" spans="1:9" s="2" customFormat="1" x14ac:dyDescent="0.25">
      <c r="A435" s="17">
        <v>42374</v>
      </c>
      <c r="B435" s="18">
        <f t="shared" si="23"/>
        <v>24498</v>
      </c>
      <c r="C435" s="11" t="s">
        <v>11</v>
      </c>
      <c r="D435" s="12">
        <f t="shared" si="26"/>
        <v>49498</v>
      </c>
      <c r="E435" s="13" t="s">
        <v>355</v>
      </c>
      <c r="F435" s="14">
        <v>40662.800000000003</v>
      </c>
      <c r="G435" s="88" t="s">
        <v>6355</v>
      </c>
      <c r="H435" s="89">
        <f>40015+200+200+200+47.8</f>
        <v>40662.800000000003</v>
      </c>
      <c r="I435" s="30">
        <f t="shared" si="25"/>
        <v>0</v>
      </c>
    </row>
    <row r="436" spans="1:9" s="2" customFormat="1" x14ac:dyDescent="0.25">
      <c r="A436" s="33">
        <v>42374</v>
      </c>
      <c r="B436" s="18">
        <f t="shared" si="23"/>
        <v>24499</v>
      </c>
      <c r="C436" s="11" t="s">
        <v>11</v>
      </c>
      <c r="D436" s="12">
        <f t="shared" si="26"/>
        <v>49499</v>
      </c>
      <c r="E436" s="13" t="s">
        <v>357</v>
      </c>
      <c r="F436" s="14">
        <v>4207.8</v>
      </c>
      <c r="G436" s="15">
        <v>42375</v>
      </c>
      <c r="H436" s="8">
        <v>4207.8</v>
      </c>
      <c r="I436" s="30">
        <f t="shared" si="25"/>
        <v>0</v>
      </c>
    </row>
    <row r="437" spans="1:9" s="2" customFormat="1" x14ac:dyDescent="0.25">
      <c r="A437" s="17">
        <v>42374</v>
      </c>
      <c r="B437" s="18">
        <f t="shared" si="23"/>
        <v>24500</v>
      </c>
      <c r="C437" s="11" t="s">
        <v>11</v>
      </c>
      <c r="D437" s="12">
        <f t="shared" si="26"/>
        <v>49500</v>
      </c>
      <c r="E437" s="13" t="s">
        <v>358</v>
      </c>
      <c r="F437" s="14">
        <v>1713.2</v>
      </c>
      <c r="G437" s="15">
        <v>42376</v>
      </c>
      <c r="H437" s="8">
        <v>1713.2</v>
      </c>
      <c r="I437" s="30">
        <f t="shared" si="25"/>
        <v>0</v>
      </c>
    </row>
    <row r="438" spans="1:9" s="2" customFormat="1" x14ac:dyDescent="0.25">
      <c r="A438" s="33">
        <v>42374</v>
      </c>
      <c r="B438" s="18">
        <f t="shared" si="23"/>
        <v>24501</v>
      </c>
      <c r="C438" s="11" t="s">
        <v>11</v>
      </c>
      <c r="D438" s="12">
        <f t="shared" si="26"/>
        <v>49501</v>
      </c>
      <c r="E438" s="13" t="s">
        <v>359</v>
      </c>
      <c r="F438" s="14">
        <v>46899.6</v>
      </c>
      <c r="G438" s="15">
        <v>42388</v>
      </c>
      <c r="H438" s="8">
        <v>46899.6</v>
      </c>
      <c r="I438" s="30">
        <f t="shared" si="25"/>
        <v>0</v>
      </c>
    </row>
    <row r="439" spans="1:9" s="2" customFormat="1" x14ac:dyDescent="0.25">
      <c r="A439" s="17">
        <v>42374</v>
      </c>
      <c r="B439" s="18">
        <f t="shared" si="23"/>
        <v>24502</v>
      </c>
      <c r="C439" s="11" t="s">
        <v>11</v>
      </c>
      <c r="D439" s="12">
        <f t="shared" si="26"/>
        <v>49502</v>
      </c>
      <c r="E439" s="13" t="s">
        <v>360</v>
      </c>
      <c r="F439" s="14">
        <v>23587.200000000001</v>
      </c>
      <c r="G439" s="15">
        <v>42374</v>
      </c>
      <c r="H439" s="8">
        <f t="shared" si="24"/>
        <v>23587.200000000001</v>
      </c>
      <c r="I439" s="30">
        <f t="shared" si="25"/>
        <v>0</v>
      </c>
    </row>
    <row r="440" spans="1:9" s="2" customFormat="1" x14ac:dyDescent="0.25">
      <c r="A440" s="33">
        <v>42374</v>
      </c>
      <c r="B440" s="18">
        <f t="shared" si="23"/>
        <v>24503</v>
      </c>
      <c r="C440" s="11" t="s">
        <v>11</v>
      </c>
      <c r="D440" s="12">
        <f t="shared" si="26"/>
        <v>49503</v>
      </c>
      <c r="E440" s="13" t="s">
        <v>361</v>
      </c>
      <c r="F440" s="14">
        <v>13201</v>
      </c>
      <c r="G440" s="15">
        <v>42374</v>
      </c>
      <c r="H440" s="8">
        <f t="shared" si="24"/>
        <v>13201</v>
      </c>
      <c r="I440" s="30">
        <f t="shared" si="25"/>
        <v>0</v>
      </c>
    </row>
    <row r="441" spans="1:9" s="2" customFormat="1" x14ac:dyDescent="0.25">
      <c r="A441" s="17">
        <v>42374</v>
      </c>
      <c r="B441" s="18">
        <f t="shared" si="23"/>
        <v>24504</v>
      </c>
      <c r="C441" s="11" t="s">
        <v>11</v>
      </c>
      <c r="D441" s="12">
        <f t="shared" si="26"/>
        <v>49504</v>
      </c>
      <c r="E441" s="13" t="s">
        <v>362</v>
      </c>
      <c r="F441" s="14">
        <v>3497.4</v>
      </c>
      <c r="G441" s="15">
        <v>42374</v>
      </c>
      <c r="H441" s="8">
        <f t="shared" si="24"/>
        <v>3497.4</v>
      </c>
      <c r="I441" s="35">
        <f t="shared" si="25"/>
        <v>0</v>
      </c>
    </row>
    <row r="442" spans="1:9" s="2" customFormat="1" x14ac:dyDescent="0.25">
      <c r="A442" s="33">
        <v>42374</v>
      </c>
      <c r="B442" s="18">
        <f t="shared" si="23"/>
        <v>24505</v>
      </c>
      <c r="C442" s="11" t="s">
        <v>11</v>
      </c>
      <c r="D442" s="12">
        <f t="shared" si="26"/>
        <v>49505</v>
      </c>
      <c r="E442" s="13" t="s">
        <v>363</v>
      </c>
      <c r="F442" s="14">
        <v>1083.5999999999999</v>
      </c>
      <c r="G442" s="15">
        <v>42374</v>
      </c>
      <c r="H442" s="8">
        <f t="shared" si="24"/>
        <v>1083.5999999999999</v>
      </c>
      <c r="I442" s="30">
        <f t="shared" si="25"/>
        <v>0</v>
      </c>
    </row>
    <row r="443" spans="1:9" s="2" customFormat="1" x14ac:dyDescent="0.25">
      <c r="A443" s="17">
        <v>42374</v>
      </c>
      <c r="B443" s="18">
        <f t="shared" si="23"/>
        <v>24506</v>
      </c>
      <c r="C443" s="11" t="s">
        <v>11</v>
      </c>
      <c r="D443" s="12">
        <f t="shared" si="26"/>
        <v>49506</v>
      </c>
      <c r="E443" s="13" t="s">
        <v>364</v>
      </c>
      <c r="F443" s="14">
        <v>745.2</v>
      </c>
      <c r="G443" s="15">
        <v>42374</v>
      </c>
      <c r="H443" s="8">
        <f t="shared" si="24"/>
        <v>745.2</v>
      </c>
      <c r="I443" s="30">
        <f t="shared" si="25"/>
        <v>0</v>
      </c>
    </row>
    <row r="444" spans="1:9" s="2" customFormat="1" x14ac:dyDescent="0.25">
      <c r="A444" s="33">
        <v>42374</v>
      </c>
      <c r="B444" s="18">
        <f t="shared" si="23"/>
        <v>24507</v>
      </c>
      <c r="C444" s="11" t="s">
        <v>11</v>
      </c>
      <c r="D444" s="12">
        <f t="shared" si="26"/>
        <v>49507</v>
      </c>
      <c r="E444" s="13" t="s">
        <v>365</v>
      </c>
      <c r="F444" s="14">
        <v>9245.6</v>
      </c>
      <c r="G444" s="15">
        <v>42374</v>
      </c>
      <c r="H444" s="8">
        <f t="shared" si="24"/>
        <v>9245.6</v>
      </c>
      <c r="I444" s="30">
        <f t="shared" si="25"/>
        <v>0</v>
      </c>
    </row>
    <row r="445" spans="1:9" s="2" customFormat="1" x14ac:dyDescent="0.25">
      <c r="A445" s="17">
        <v>42374</v>
      </c>
      <c r="B445" s="18">
        <f t="shared" si="23"/>
        <v>24508</v>
      </c>
      <c r="C445" s="11" t="s">
        <v>11</v>
      </c>
      <c r="D445" s="12">
        <f t="shared" si="26"/>
        <v>49508</v>
      </c>
      <c r="E445" s="13" t="s">
        <v>366</v>
      </c>
      <c r="F445" s="14">
        <v>24305.200000000001</v>
      </c>
      <c r="G445" s="15">
        <v>42374</v>
      </c>
      <c r="H445" s="8">
        <f t="shared" si="24"/>
        <v>24305.200000000001</v>
      </c>
      <c r="I445" s="30">
        <f t="shared" si="25"/>
        <v>0</v>
      </c>
    </row>
    <row r="446" spans="1:9" s="2" customFormat="1" x14ac:dyDescent="0.25">
      <c r="A446" s="33">
        <v>42374</v>
      </c>
      <c r="B446" s="18">
        <f t="shared" si="23"/>
        <v>24509</v>
      </c>
      <c r="C446" s="11" t="s">
        <v>11</v>
      </c>
      <c r="D446" s="12">
        <f t="shared" si="26"/>
        <v>49509</v>
      </c>
      <c r="E446" s="13" t="s">
        <v>367</v>
      </c>
      <c r="F446" s="14">
        <v>5732.8</v>
      </c>
      <c r="G446" s="15">
        <v>42374</v>
      </c>
      <c r="H446" s="8">
        <f t="shared" si="24"/>
        <v>5732.8</v>
      </c>
      <c r="I446" s="30">
        <f t="shared" si="25"/>
        <v>0</v>
      </c>
    </row>
    <row r="447" spans="1:9" s="2" customFormat="1" x14ac:dyDescent="0.25">
      <c r="A447" s="17">
        <v>42374</v>
      </c>
      <c r="B447" s="18">
        <f t="shared" si="23"/>
        <v>24510</v>
      </c>
      <c r="C447" s="11" t="s">
        <v>11</v>
      </c>
      <c r="D447" s="12">
        <f t="shared" si="26"/>
        <v>49510</v>
      </c>
      <c r="E447" s="13" t="s">
        <v>368</v>
      </c>
      <c r="F447" s="14">
        <v>2492</v>
      </c>
      <c r="G447" s="15">
        <v>42374</v>
      </c>
      <c r="H447" s="8">
        <f t="shared" si="24"/>
        <v>2492</v>
      </c>
      <c r="I447" s="30">
        <f t="shared" si="25"/>
        <v>0</v>
      </c>
    </row>
    <row r="448" spans="1:9" s="2" customFormat="1" x14ac:dyDescent="0.25">
      <c r="A448" s="33">
        <v>42374</v>
      </c>
      <c r="B448" s="18">
        <f t="shared" si="23"/>
        <v>24511</v>
      </c>
      <c r="C448" s="11" t="s">
        <v>11</v>
      </c>
      <c r="D448" s="12">
        <f t="shared" si="26"/>
        <v>49511</v>
      </c>
      <c r="E448" s="13" t="s">
        <v>369</v>
      </c>
      <c r="F448" s="14">
        <v>916</v>
      </c>
      <c r="G448" s="15">
        <v>42374</v>
      </c>
      <c r="H448" s="8">
        <f t="shared" si="24"/>
        <v>916</v>
      </c>
      <c r="I448" s="30">
        <f t="shared" si="25"/>
        <v>0</v>
      </c>
    </row>
    <row r="449" spans="1:9" s="2" customFormat="1" x14ac:dyDescent="0.25">
      <c r="A449" s="17">
        <v>42374</v>
      </c>
      <c r="B449" s="18">
        <f t="shared" si="23"/>
        <v>24512</v>
      </c>
      <c r="C449" s="11" t="s">
        <v>11</v>
      </c>
      <c r="D449" s="12">
        <f t="shared" si="26"/>
        <v>49512</v>
      </c>
      <c r="E449" s="13" t="s">
        <v>370</v>
      </c>
      <c r="F449" s="14">
        <v>9003.2000000000007</v>
      </c>
      <c r="G449" s="15">
        <v>42378</v>
      </c>
      <c r="H449" s="8">
        <v>9003.2000000000007</v>
      </c>
      <c r="I449" s="30">
        <f t="shared" si="25"/>
        <v>0</v>
      </c>
    </row>
    <row r="450" spans="1:9" s="2" customFormat="1" x14ac:dyDescent="0.25">
      <c r="A450" s="33">
        <v>42374</v>
      </c>
      <c r="B450" s="18">
        <f t="shared" si="23"/>
        <v>24513</v>
      </c>
      <c r="C450" s="11" t="s">
        <v>11</v>
      </c>
      <c r="D450" s="12">
        <f t="shared" si="26"/>
        <v>49513</v>
      </c>
      <c r="E450" s="13" t="s">
        <v>371</v>
      </c>
      <c r="F450" s="14">
        <v>2386.8000000000002</v>
      </c>
      <c r="G450" s="15">
        <v>42378</v>
      </c>
      <c r="H450" s="8">
        <v>2386.8000000000002</v>
      </c>
      <c r="I450" s="30">
        <f t="shared" si="25"/>
        <v>0</v>
      </c>
    </row>
    <row r="451" spans="1:9" s="2" customFormat="1" x14ac:dyDescent="0.25">
      <c r="A451" s="17">
        <v>42374</v>
      </c>
      <c r="B451" s="18">
        <f t="shared" si="23"/>
        <v>24514</v>
      </c>
      <c r="C451" s="11" t="s">
        <v>11</v>
      </c>
      <c r="D451" s="12">
        <f t="shared" si="26"/>
        <v>49514</v>
      </c>
      <c r="E451" s="13" t="s">
        <v>372</v>
      </c>
      <c r="F451" s="14">
        <v>290</v>
      </c>
      <c r="G451" s="15">
        <v>42374</v>
      </c>
      <c r="H451" s="8">
        <f t="shared" si="24"/>
        <v>290</v>
      </c>
      <c r="I451" s="30">
        <f t="shared" si="25"/>
        <v>0</v>
      </c>
    </row>
    <row r="452" spans="1:9" s="2" customFormat="1" x14ac:dyDescent="0.25">
      <c r="A452" s="33">
        <v>42374</v>
      </c>
      <c r="B452" s="18">
        <f t="shared" si="23"/>
        <v>24515</v>
      </c>
      <c r="C452" s="11" t="s">
        <v>11</v>
      </c>
      <c r="D452" s="12">
        <f t="shared" si="26"/>
        <v>49515</v>
      </c>
      <c r="E452" s="13" t="s">
        <v>373</v>
      </c>
      <c r="F452" s="14">
        <v>5208.8</v>
      </c>
      <c r="G452" s="15">
        <v>42378</v>
      </c>
      <c r="H452" s="8">
        <v>5208.8</v>
      </c>
      <c r="I452" s="30">
        <f t="shared" si="25"/>
        <v>0</v>
      </c>
    </row>
    <row r="453" spans="1:9" s="2" customFormat="1" x14ac:dyDescent="0.25">
      <c r="A453" s="17">
        <v>42374</v>
      </c>
      <c r="B453" s="18">
        <f t="shared" ref="B453:B516" si="27">B452+1</f>
        <v>24516</v>
      </c>
      <c r="C453" s="11" t="s">
        <v>11</v>
      </c>
      <c r="D453" s="12">
        <f t="shared" si="26"/>
        <v>49516</v>
      </c>
      <c r="E453" s="13" t="s">
        <v>373</v>
      </c>
      <c r="F453" s="14">
        <v>2419.1999999999998</v>
      </c>
      <c r="G453" s="15">
        <v>42378</v>
      </c>
      <c r="H453" s="8">
        <v>2419.1999999999998</v>
      </c>
      <c r="I453" s="30">
        <f t="shared" si="25"/>
        <v>0</v>
      </c>
    </row>
    <row r="454" spans="1:9" s="2" customFormat="1" x14ac:dyDescent="0.25">
      <c r="A454" s="33">
        <v>42374</v>
      </c>
      <c r="B454" s="18">
        <f t="shared" si="27"/>
        <v>24517</v>
      </c>
      <c r="C454" s="11" t="s">
        <v>11</v>
      </c>
      <c r="D454" s="12">
        <f t="shared" si="26"/>
        <v>49517</v>
      </c>
      <c r="E454" s="13" t="s">
        <v>374</v>
      </c>
      <c r="F454" s="14">
        <v>382.4</v>
      </c>
      <c r="G454" s="15">
        <v>42374</v>
      </c>
      <c r="H454" s="8">
        <f t="shared" si="24"/>
        <v>382.4</v>
      </c>
      <c r="I454" s="30">
        <f t="shared" si="25"/>
        <v>0</v>
      </c>
    </row>
    <row r="455" spans="1:9" s="2" customFormat="1" x14ac:dyDescent="0.25">
      <c r="A455" s="17">
        <v>42374</v>
      </c>
      <c r="B455" s="18">
        <f t="shared" si="27"/>
        <v>24518</v>
      </c>
      <c r="C455" s="11" t="s">
        <v>11</v>
      </c>
      <c r="D455" s="12">
        <f t="shared" si="26"/>
        <v>49518</v>
      </c>
      <c r="E455" s="13" t="s">
        <v>375</v>
      </c>
      <c r="F455" s="14">
        <v>25242.2</v>
      </c>
      <c r="G455" s="15">
        <v>42378</v>
      </c>
      <c r="H455" s="8">
        <v>25242.2</v>
      </c>
      <c r="I455" s="30">
        <f t="shared" si="25"/>
        <v>0</v>
      </c>
    </row>
    <row r="456" spans="1:9" s="2" customFormat="1" x14ac:dyDescent="0.25">
      <c r="A456" s="33">
        <v>42374</v>
      </c>
      <c r="B456" s="18">
        <f t="shared" si="27"/>
        <v>24519</v>
      </c>
      <c r="C456" s="11" t="s">
        <v>11</v>
      </c>
      <c r="D456" s="12">
        <f t="shared" si="26"/>
        <v>49519</v>
      </c>
      <c r="E456" s="13" t="s">
        <v>376</v>
      </c>
      <c r="F456" s="14">
        <v>22770.2</v>
      </c>
      <c r="G456" s="15">
        <v>42378</v>
      </c>
      <c r="H456" s="8">
        <v>22770.2</v>
      </c>
      <c r="I456" s="30">
        <f t="shared" si="25"/>
        <v>0</v>
      </c>
    </row>
    <row r="457" spans="1:9" s="2" customFormat="1" x14ac:dyDescent="0.25">
      <c r="A457" s="17">
        <v>42374</v>
      </c>
      <c r="B457" s="18">
        <f t="shared" si="27"/>
        <v>24520</v>
      </c>
      <c r="C457" s="11" t="s">
        <v>11</v>
      </c>
      <c r="D457" s="12">
        <f t="shared" si="26"/>
        <v>49520</v>
      </c>
      <c r="E457" s="13" t="s">
        <v>377</v>
      </c>
      <c r="F457" s="14">
        <v>29070.799999999999</v>
      </c>
      <c r="G457" s="15">
        <v>42378</v>
      </c>
      <c r="H457" s="8">
        <v>29070.799999999999</v>
      </c>
      <c r="I457" s="30">
        <f t="shared" si="25"/>
        <v>0</v>
      </c>
    </row>
    <row r="458" spans="1:9" s="2" customFormat="1" x14ac:dyDescent="0.25">
      <c r="A458" s="33">
        <v>42374</v>
      </c>
      <c r="B458" s="18">
        <f t="shared" si="27"/>
        <v>24521</v>
      </c>
      <c r="C458" s="11" t="s">
        <v>11</v>
      </c>
      <c r="D458" s="12">
        <f t="shared" si="26"/>
        <v>49521</v>
      </c>
      <c r="E458" s="13" t="s">
        <v>378</v>
      </c>
      <c r="F458" s="19">
        <v>9772</v>
      </c>
      <c r="G458" s="15">
        <v>42378</v>
      </c>
      <c r="H458" s="8">
        <v>9772</v>
      </c>
      <c r="I458" s="30">
        <f t="shared" si="25"/>
        <v>0</v>
      </c>
    </row>
    <row r="459" spans="1:9" s="2" customFormat="1" x14ac:dyDescent="0.25">
      <c r="A459" s="17">
        <v>42374</v>
      </c>
      <c r="B459" s="18">
        <f t="shared" si="27"/>
        <v>24522</v>
      </c>
      <c r="C459" s="11" t="s">
        <v>11</v>
      </c>
      <c r="D459" s="12">
        <f t="shared" si="26"/>
        <v>49522</v>
      </c>
      <c r="E459" s="21" t="s">
        <v>379</v>
      </c>
      <c r="F459" s="22">
        <v>39898.800000000003</v>
      </c>
      <c r="G459" s="15" t="s">
        <v>213</v>
      </c>
      <c r="H459" s="8">
        <f>12450.85+27447.95</f>
        <v>39898.800000000003</v>
      </c>
      <c r="I459" s="30">
        <f t="shared" si="25"/>
        <v>0</v>
      </c>
    </row>
    <row r="460" spans="1:9" s="2" customFormat="1" x14ac:dyDescent="0.25">
      <c r="A460" s="33">
        <v>42374</v>
      </c>
      <c r="B460" s="18">
        <f t="shared" si="27"/>
        <v>24523</v>
      </c>
      <c r="C460" s="11" t="s">
        <v>11</v>
      </c>
      <c r="D460" s="12">
        <f t="shared" si="26"/>
        <v>49523</v>
      </c>
      <c r="E460" s="13" t="s">
        <v>380</v>
      </c>
      <c r="F460" s="14">
        <v>298.7</v>
      </c>
      <c r="G460" s="15">
        <v>42374</v>
      </c>
      <c r="H460" s="8">
        <f t="shared" si="24"/>
        <v>298.7</v>
      </c>
      <c r="I460" s="30">
        <f t="shared" si="25"/>
        <v>0</v>
      </c>
    </row>
    <row r="461" spans="1:9" s="2" customFormat="1" x14ac:dyDescent="0.25">
      <c r="A461" s="17">
        <v>42374</v>
      </c>
      <c r="B461" s="18">
        <f t="shared" si="27"/>
        <v>24524</v>
      </c>
      <c r="C461" s="11" t="s">
        <v>11</v>
      </c>
      <c r="D461" s="12">
        <f t="shared" si="26"/>
        <v>49524</v>
      </c>
      <c r="E461" s="13" t="s">
        <v>381</v>
      </c>
      <c r="F461" s="14">
        <v>319</v>
      </c>
      <c r="G461" s="15">
        <v>42374</v>
      </c>
      <c r="H461" s="8">
        <f t="shared" ref="H461:H527" si="28">F461</f>
        <v>319</v>
      </c>
      <c r="I461" s="30">
        <f t="shared" si="25"/>
        <v>0</v>
      </c>
    </row>
    <row r="462" spans="1:9" s="2" customFormat="1" x14ac:dyDescent="0.25">
      <c r="A462" s="33">
        <v>42374</v>
      </c>
      <c r="B462" s="18">
        <f t="shared" si="27"/>
        <v>24525</v>
      </c>
      <c r="C462" s="11" t="s">
        <v>11</v>
      </c>
      <c r="D462" s="12">
        <f t="shared" si="26"/>
        <v>49525</v>
      </c>
      <c r="E462" s="13" t="s">
        <v>382</v>
      </c>
      <c r="F462" s="14">
        <v>1636.8</v>
      </c>
      <c r="G462" s="15">
        <v>42374</v>
      </c>
      <c r="H462" s="8">
        <f t="shared" si="28"/>
        <v>1636.8</v>
      </c>
      <c r="I462" s="30">
        <f t="shared" si="25"/>
        <v>0</v>
      </c>
    </row>
    <row r="463" spans="1:9" s="2" customFormat="1" x14ac:dyDescent="0.25">
      <c r="A463" s="17">
        <v>42374</v>
      </c>
      <c r="B463" s="18">
        <f t="shared" si="27"/>
        <v>24526</v>
      </c>
      <c r="C463" s="11" t="s">
        <v>11</v>
      </c>
      <c r="D463" s="12">
        <f t="shared" si="26"/>
        <v>49526</v>
      </c>
      <c r="E463" s="13" t="s">
        <v>383</v>
      </c>
      <c r="F463" s="14">
        <v>2054.8000000000002</v>
      </c>
      <c r="G463" s="15">
        <v>42374</v>
      </c>
      <c r="H463" s="8">
        <f t="shared" si="28"/>
        <v>2054.8000000000002</v>
      </c>
      <c r="I463" s="30">
        <f t="shared" ref="I463:I529" si="29">F463-H463</f>
        <v>0</v>
      </c>
    </row>
    <row r="464" spans="1:9" s="2" customFormat="1" x14ac:dyDescent="0.25">
      <c r="A464" s="33">
        <v>42374</v>
      </c>
      <c r="B464" s="18">
        <f t="shared" si="27"/>
        <v>24527</v>
      </c>
      <c r="C464" s="11" t="s">
        <v>11</v>
      </c>
      <c r="D464" s="12">
        <f t="shared" si="26"/>
        <v>49527</v>
      </c>
      <c r="E464" s="13" t="s">
        <v>384</v>
      </c>
      <c r="F464" s="14">
        <v>1815</v>
      </c>
      <c r="G464" s="15" t="s">
        <v>385</v>
      </c>
      <c r="H464" s="8">
        <f>1500+315</f>
        <v>1815</v>
      </c>
      <c r="I464" s="30">
        <f t="shared" si="29"/>
        <v>0</v>
      </c>
    </row>
    <row r="465" spans="1:9" s="2" customFormat="1" x14ac:dyDescent="0.25">
      <c r="A465" s="17">
        <v>42374</v>
      </c>
      <c r="B465" s="18">
        <f t="shared" si="27"/>
        <v>24528</v>
      </c>
      <c r="C465" s="11" t="s">
        <v>11</v>
      </c>
      <c r="D465" s="12">
        <f t="shared" si="26"/>
        <v>49528</v>
      </c>
      <c r="E465" s="13" t="s">
        <v>386</v>
      </c>
      <c r="F465" s="14">
        <v>1944.8</v>
      </c>
      <c r="G465" s="15">
        <v>42374</v>
      </c>
      <c r="H465" s="8">
        <f t="shared" si="28"/>
        <v>1944.8</v>
      </c>
      <c r="I465" s="30">
        <f t="shared" si="29"/>
        <v>0</v>
      </c>
    </row>
    <row r="466" spans="1:9" s="2" customFormat="1" x14ac:dyDescent="0.25">
      <c r="A466" s="33">
        <v>42374</v>
      </c>
      <c r="B466" s="18">
        <f t="shared" si="27"/>
        <v>24529</v>
      </c>
      <c r="C466" s="11" t="s">
        <v>11</v>
      </c>
      <c r="D466" s="12">
        <f t="shared" si="26"/>
        <v>49529</v>
      </c>
      <c r="E466" s="13" t="s">
        <v>387</v>
      </c>
      <c r="F466" s="14">
        <v>2305.8000000000002</v>
      </c>
      <c r="G466" s="15">
        <v>42378</v>
      </c>
      <c r="H466" s="8">
        <v>2305.8000000000002</v>
      </c>
      <c r="I466" s="30">
        <f t="shared" si="29"/>
        <v>0</v>
      </c>
    </row>
    <row r="467" spans="1:9" s="2" customFormat="1" x14ac:dyDescent="0.25">
      <c r="A467" s="17">
        <v>42374</v>
      </c>
      <c r="B467" s="18">
        <f t="shared" si="27"/>
        <v>24530</v>
      </c>
      <c r="C467" s="11" t="s">
        <v>11</v>
      </c>
      <c r="D467" s="12">
        <f t="shared" si="26"/>
        <v>49530</v>
      </c>
      <c r="E467" s="13" t="s">
        <v>388</v>
      </c>
      <c r="F467" s="14">
        <v>2142.6999999999998</v>
      </c>
      <c r="G467" s="15">
        <v>42376</v>
      </c>
      <c r="H467" s="8">
        <v>2142.6999999999998</v>
      </c>
      <c r="I467" s="30">
        <f t="shared" si="29"/>
        <v>0</v>
      </c>
    </row>
    <row r="468" spans="1:9" s="2" customFormat="1" x14ac:dyDescent="0.25">
      <c r="A468" s="33">
        <v>42374</v>
      </c>
      <c r="B468" s="18">
        <f t="shared" si="27"/>
        <v>24531</v>
      </c>
      <c r="C468" s="11" t="s">
        <v>11</v>
      </c>
      <c r="D468" s="12">
        <f t="shared" si="26"/>
        <v>49531</v>
      </c>
      <c r="E468" s="13" t="s">
        <v>389</v>
      </c>
      <c r="F468" s="14">
        <v>19507.8</v>
      </c>
      <c r="G468" s="15">
        <v>42378</v>
      </c>
      <c r="H468" s="8">
        <v>19507.8</v>
      </c>
      <c r="I468" s="30">
        <f t="shared" si="29"/>
        <v>0</v>
      </c>
    </row>
    <row r="469" spans="1:9" s="2" customFormat="1" x14ac:dyDescent="0.25">
      <c r="A469" s="17">
        <v>42374</v>
      </c>
      <c r="B469" s="18">
        <f t="shared" si="27"/>
        <v>24532</v>
      </c>
      <c r="C469" s="11" t="s">
        <v>11</v>
      </c>
      <c r="D469" s="12">
        <f t="shared" si="26"/>
        <v>49532</v>
      </c>
      <c r="E469" s="13" t="s">
        <v>390</v>
      </c>
      <c r="F469" s="14">
        <v>3824.1</v>
      </c>
      <c r="G469" s="15">
        <v>42376</v>
      </c>
      <c r="H469" s="8">
        <v>3824.1</v>
      </c>
      <c r="I469" s="30">
        <f t="shared" si="29"/>
        <v>0</v>
      </c>
    </row>
    <row r="470" spans="1:9" s="2" customFormat="1" x14ac:dyDescent="0.25">
      <c r="A470" s="33">
        <v>42374</v>
      </c>
      <c r="B470" s="18">
        <f t="shared" si="27"/>
        <v>24533</v>
      </c>
      <c r="C470" s="11" t="s">
        <v>11</v>
      </c>
      <c r="D470" s="12">
        <f t="shared" si="26"/>
        <v>49533</v>
      </c>
      <c r="E470" s="13" t="s">
        <v>391</v>
      </c>
      <c r="F470" s="14">
        <v>4481.3999999999996</v>
      </c>
      <c r="G470" s="15">
        <v>42376</v>
      </c>
      <c r="H470" s="8">
        <v>4481.3999999999996</v>
      </c>
      <c r="I470" s="30">
        <f t="shared" si="29"/>
        <v>0</v>
      </c>
    </row>
    <row r="471" spans="1:9" s="2" customFormat="1" x14ac:dyDescent="0.25">
      <c r="A471" s="17">
        <v>42374</v>
      </c>
      <c r="B471" s="18">
        <f t="shared" si="27"/>
        <v>24534</v>
      </c>
      <c r="C471" s="11" t="s">
        <v>11</v>
      </c>
      <c r="D471" s="12">
        <f t="shared" si="26"/>
        <v>49534</v>
      </c>
      <c r="E471" s="13" t="s">
        <v>392</v>
      </c>
      <c r="F471" s="14">
        <v>3292.7</v>
      </c>
      <c r="G471" s="15">
        <v>42380</v>
      </c>
      <c r="H471" s="8">
        <v>3292.7</v>
      </c>
      <c r="I471" s="30">
        <f t="shared" si="29"/>
        <v>0</v>
      </c>
    </row>
    <row r="472" spans="1:9" s="2" customFormat="1" x14ac:dyDescent="0.25">
      <c r="A472" s="33">
        <v>42374</v>
      </c>
      <c r="B472" s="18">
        <f t="shared" si="27"/>
        <v>24535</v>
      </c>
      <c r="C472" s="11" t="s">
        <v>11</v>
      </c>
      <c r="D472" s="12">
        <f t="shared" si="26"/>
        <v>49535</v>
      </c>
      <c r="E472" s="13" t="s">
        <v>393</v>
      </c>
      <c r="F472" s="14">
        <v>4710.2</v>
      </c>
      <c r="G472" s="15">
        <v>42374</v>
      </c>
      <c r="H472" s="8">
        <f t="shared" si="28"/>
        <v>4710.2</v>
      </c>
      <c r="I472" s="30">
        <f t="shared" si="29"/>
        <v>0</v>
      </c>
    </row>
    <row r="473" spans="1:9" s="2" customFormat="1" x14ac:dyDescent="0.25">
      <c r="A473" s="17">
        <v>42374</v>
      </c>
      <c r="B473" s="18">
        <f t="shared" si="27"/>
        <v>24536</v>
      </c>
      <c r="C473" s="11" t="s">
        <v>11</v>
      </c>
      <c r="D473" s="12">
        <f t="shared" si="26"/>
        <v>49536</v>
      </c>
      <c r="E473" s="13" t="s">
        <v>389</v>
      </c>
      <c r="F473" s="14">
        <v>816</v>
      </c>
      <c r="G473" s="15">
        <v>42378</v>
      </c>
      <c r="H473" s="8">
        <v>816</v>
      </c>
      <c r="I473" s="30">
        <f t="shared" si="29"/>
        <v>0</v>
      </c>
    </row>
    <row r="474" spans="1:9" s="2" customFormat="1" x14ac:dyDescent="0.25">
      <c r="A474" s="33">
        <v>42374</v>
      </c>
      <c r="B474" s="18">
        <f t="shared" si="27"/>
        <v>24537</v>
      </c>
      <c r="C474" s="11" t="s">
        <v>11</v>
      </c>
      <c r="D474" s="12">
        <f t="shared" si="26"/>
        <v>49537</v>
      </c>
      <c r="E474" s="13" t="s">
        <v>394</v>
      </c>
      <c r="F474" s="14">
        <v>23823.8</v>
      </c>
      <c r="G474" s="15">
        <v>42376</v>
      </c>
      <c r="H474" s="8">
        <v>23823.8</v>
      </c>
      <c r="I474" s="30">
        <f t="shared" si="29"/>
        <v>0</v>
      </c>
    </row>
    <row r="475" spans="1:9" s="2" customFormat="1" x14ac:dyDescent="0.25">
      <c r="A475" s="17">
        <v>42374</v>
      </c>
      <c r="B475" s="18">
        <f t="shared" si="27"/>
        <v>24538</v>
      </c>
      <c r="C475" s="11" t="s">
        <v>11</v>
      </c>
      <c r="D475" s="12">
        <f t="shared" si="26"/>
        <v>49538</v>
      </c>
      <c r="E475" s="13" t="s">
        <v>395</v>
      </c>
      <c r="F475" s="14">
        <v>25142</v>
      </c>
      <c r="G475" s="15" t="s">
        <v>396</v>
      </c>
      <c r="H475" s="8">
        <f>5142+15000+5000</f>
        <v>25142</v>
      </c>
      <c r="I475" s="30">
        <f t="shared" si="29"/>
        <v>0</v>
      </c>
    </row>
    <row r="476" spans="1:9" s="2" customFormat="1" x14ac:dyDescent="0.25">
      <c r="A476" s="33">
        <v>42374</v>
      </c>
      <c r="B476" s="18">
        <f t="shared" si="27"/>
        <v>24539</v>
      </c>
      <c r="C476" s="11" t="s">
        <v>11</v>
      </c>
      <c r="D476" s="12">
        <f t="shared" si="26"/>
        <v>49539</v>
      </c>
      <c r="E476" s="13" t="s">
        <v>397</v>
      </c>
      <c r="F476" s="14">
        <v>3276</v>
      </c>
      <c r="G476" s="15">
        <v>42374</v>
      </c>
      <c r="H476" s="8">
        <f t="shared" si="28"/>
        <v>3276</v>
      </c>
      <c r="I476" s="30">
        <f t="shared" si="29"/>
        <v>0</v>
      </c>
    </row>
    <row r="477" spans="1:9" s="2" customFormat="1" x14ac:dyDescent="0.25">
      <c r="A477" s="17">
        <v>42374</v>
      </c>
      <c r="B477" s="18">
        <f t="shared" si="27"/>
        <v>24540</v>
      </c>
      <c r="C477" s="11" t="s">
        <v>11</v>
      </c>
      <c r="D477" s="12">
        <f t="shared" si="26"/>
        <v>49540</v>
      </c>
      <c r="E477" s="13" t="s">
        <v>398</v>
      </c>
      <c r="F477" s="14">
        <v>523.79999999999995</v>
      </c>
      <c r="G477" s="15">
        <v>42374</v>
      </c>
      <c r="H477" s="8">
        <f t="shared" si="28"/>
        <v>523.79999999999995</v>
      </c>
      <c r="I477" s="30">
        <f t="shared" si="29"/>
        <v>0</v>
      </c>
    </row>
    <row r="478" spans="1:9" s="2" customFormat="1" x14ac:dyDescent="0.25">
      <c r="A478" s="33">
        <v>42374</v>
      </c>
      <c r="B478" s="18">
        <f t="shared" si="27"/>
        <v>24541</v>
      </c>
      <c r="C478" s="11" t="s">
        <v>11</v>
      </c>
      <c r="D478" s="12">
        <f t="shared" si="26"/>
        <v>49541</v>
      </c>
      <c r="E478" s="13" t="s">
        <v>399</v>
      </c>
      <c r="F478" s="14">
        <v>28138.6</v>
      </c>
      <c r="G478" s="15">
        <v>42374</v>
      </c>
      <c r="H478" s="8">
        <f t="shared" si="28"/>
        <v>28138.6</v>
      </c>
      <c r="I478" s="30">
        <f t="shared" si="29"/>
        <v>0</v>
      </c>
    </row>
    <row r="479" spans="1:9" s="2" customFormat="1" x14ac:dyDescent="0.25">
      <c r="A479" s="17">
        <v>42374</v>
      </c>
      <c r="B479" s="18">
        <f t="shared" si="27"/>
        <v>24542</v>
      </c>
      <c r="C479" s="11" t="s">
        <v>11</v>
      </c>
      <c r="D479" s="12">
        <f t="shared" si="26"/>
        <v>49542</v>
      </c>
      <c r="E479" s="13" t="s">
        <v>400</v>
      </c>
      <c r="F479" s="14">
        <v>3909.6</v>
      </c>
      <c r="G479" s="15">
        <v>42374</v>
      </c>
      <c r="H479" s="8">
        <f t="shared" si="28"/>
        <v>3909.6</v>
      </c>
      <c r="I479" s="30">
        <f t="shared" si="29"/>
        <v>0</v>
      </c>
    </row>
    <row r="480" spans="1:9" s="2" customFormat="1" x14ac:dyDescent="0.25">
      <c r="A480" s="33">
        <v>42374</v>
      </c>
      <c r="B480" s="18">
        <f t="shared" si="27"/>
        <v>24543</v>
      </c>
      <c r="C480" s="11" t="s">
        <v>11</v>
      </c>
      <c r="D480" s="12">
        <f t="shared" si="26"/>
        <v>49543</v>
      </c>
      <c r="E480" s="13" t="s">
        <v>401</v>
      </c>
      <c r="F480" s="14">
        <v>5908.6</v>
      </c>
      <c r="G480" s="15">
        <v>42376</v>
      </c>
      <c r="H480" s="8">
        <v>5908.6</v>
      </c>
      <c r="I480" s="30">
        <f t="shared" si="29"/>
        <v>0</v>
      </c>
    </row>
    <row r="481" spans="1:9" s="2" customFormat="1" x14ac:dyDescent="0.25">
      <c r="A481" s="17">
        <v>42374</v>
      </c>
      <c r="B481" s="18">
        <f t="shared" si="27"/>
        <v>24544</v>
      </c>
      <c r="C481" s="11" t="s">
        <v>11</v>
      </c>
      <c r="D481" s="12">
        <f t="shared" si="26"/>
        <v>49544</v>
      </c>
      <c r="E481" s="13" t="s">
        <v>402</v>
      </c>
      <c r="F481" s="14">
        <v>1025</v>
      </c>
      <c r="G481" s="15">
        <v>42376</v>
      </c>
      <c r="H481" s="14">
        <v>1025</v>
      </c>
      <c r="I481" s="30">
        <f t="shared" si="29"/>
        <v>0</v>
      </c>
    </row>
    <row r="482" spans="1:9" s="2" customFormat="1" x14ac:dyDescent="0.25">
      <c r="A482" s="33">
        <v>42374</v>
      </c>
      <c r="B482" s="18">
        <f t="shared" si="27"/>
        <v>24545</v>
      </c>
      <c r="C482" s="11" t="s">
        <v>11</v>
      </c>
      <c r="D482" s="12">
        <f t="shared" si="26"/>
        <v>49545</v>
      </c>
      <c r="E482" s="13" t="s">
        <v>403</v>
      </c>
      <c r="F482" s="14">
        <v>880</v>
      </c>
      <c r="G482" s="15">
        <v>42376</v>
      </c>
      <c r="H482" s="14">
        <v>880</v>
      </c>
      <c r="I482" s="30">
        <f t="shared" si="29"/>
        <v>0</v>
      </c>
    </row>
    <row r="483" spans="1:9" s="2" customFormat="1" x14ac:dyDescent="0.25">
      <c r="A483" s="17">
        <v>42374</v>
      </c>
      <c r="B483" s="18">
        <f t="shared" si="27"/>
        <v>24546</v>
      </c>
      <c r="C483" s="11" t="s">
        <v>11</v>
      </c>
      <c r="D483" s="12">
        <f t="shared" si="26"/>
        <v>49546</v>
      </c>
      <c r="E483" s="13" t="s">
        <v>404</v>
      </c>
      <c r="F483" s="14">
        <v>2050</v>
      </c>
      <c r="G483" s="15">
        <v>42376</v>
      </c>
      <c r="H483" s="14">
        <v>2050</v>
      </c>
      <c r="I483" s="30">
        <f t="shared" si="29"/>
        <v>0</v>
      </c>
    </row>
    <row r="484" spans="1:9" s="2" customFormat="1" x14ac:dyDescent="0.25">
      <c r="A484" s="33">
        <v>42374</v>
      </c>
      <c r="B484" s="18">
        <f t="shared" si="27"/>
        <v>24547</v>
      </c>
      <c r="C484" s="11" t="s">
        <v>11</v>
      </c>
      <c r="D484" s="12">
        <f t="shared" si="26"/>
        <v>49547</v>
      </c>
      <c r="E484" s="13" t="s">
        <v>405</v>
      </c>
      <c r="F484" s="14">
        <v>820</v>
      </c>
      <c r="G484" s="15">
        <v>42376</v>
      </c>
      <c r="H484" s="14">
        <v>820</v>
      </c>
      <c r="I484" s="30">
        <f t="shared" si="29"/>
        <v>0</v>
      </c>
    </row>
    <row r="485" spans="1:9" s="2" customFormat="1" x14ac:dyDescent="0.25">
      <c r="A485" s="17">
        <v>42374</v>
      </c>
      <c r="B485" s="18">
        <f t="shared" si="27"/>
        <v>24548</v>
      </c>
      <c r="C485" s="11" t="s">
        <v>11</v>
      </c>
      <c r="D485" s="12">
        <f t="shared" si="26"/>
        <v>49548</v>
      </c>
      <c r="E485" s="13" t="s">
        <v>405</v>
      </c>
      <c r="F485" s="14">
        <v>680</v>
      </c>
      <c r="G485" s="15">
        <v>42374</v>
      </c>
      <c r="H485" s="8">
        <f t="shared" si="28"/>
        <v>680</v>
      </c>
      <c r="I485" s="30">
        <f t="shared" si="29"/>
        <v>0</v>
      </c>
    </row>
    <row r="486" spans="1:9" s="2" customFormat="1" x14ac:dyDescent="0.25">
      <c r="A486" s="33">
        <v>42374</v>
      </c>
      <c r="B486" s="18">
        <f t="shared" si="27"/>
        <v>24549</v>
      </c>
      <c r="C486" s="11" t="s">
        <v>11</v>
      </c>
      <c r="D486" s="12">
        <f t="shared" si="26"/>
        <v>49549</v>
      </c>
      <c r="E486" s="13" t="s">
        <v>359</v>
      </c>
      <c r="F486" s="14">
        <v>20587</v>
      </c>
      <c r="G486" s="15">
        <v>42388</v>
      </c>
      <c r="H486" s="8">
        <v>20587</v>
      </c>
      <c r="I486" s="30">
        <f t="shared" si="29"/>
        <v>0</v>
      </c>
    </row>
    <row r="487" spans="1:9" s="2" customFormat="1" x14ac:dyDescent="0.25">
      <c r="A487" s="17">
        <v>42374</v>
      </c>
      <c r="B487" s="18">
        <f t="shared" si="27"/>
        <v>24550</v>
      </c>
      <c r="C487" s="11" t="s">
        <v>11</v>
      </c>
      <c r="D487" s="12">
        <f t="shared" si="26"/>
        <v>49550</v>
      </c>
      <c r="E487" s="13" t="s">
        <v>354</v>
      </c>
      <c r="F487" s="14">
        <v>860.8</v>
      </c>
      <c r="G487" s="15" t="s">
        <v>406</v>
      </c>
      <c r="H487" s="8">
        <f>790+70.8</f>
        <v>860.8</v>
      </c>
      <c r="I487" s="30">
        <f t="shared" si="29"/>
        <v>0</v>
      </c>
    </row>
    <row r="488" spans="1:9" s="2" customFormat="1" x14ac:dyDescent="0.25">
      <c r="A488" s="33">
        <v>42374</v>
      </c>
      <c r="B488" s="18">
        <f t="shared" si="27"/>
        <v>24551</v>
      </c>
      <c r="C488" s="11" t="s">
        <v>11</v>
      </c>
      <c r="D488" s="12">
        <f t="shared" si="26"/>
        <v>49551</v>
      </c>
      <c r="E488" s="13" t="s">
        <v>407</v>
      </c>
      <c r="F488" s="14">
        <v>1263.8</v>
      </c>
      <c r="G488" s="15">
        <v>42374</v>
      </c>
      <c r="H488" s="8">
        <f t="shared" si="28"/>
        <v>1263.8</v>
      </c>
      <c r="I488" s="30">
        <f t="shared" si="29"/>
        <v>0</v>
      </c>
    </row>
    <row r="489" spans="1:9" s="2" customFormat="1" x14ac:dyDescent="0.25">
      <c r="A489" s="17">
        <v>42374</v>
      </c>
      <c r="B489" s="18">
        <f t="shared" si="27"/>
        <v>24552</v>
      </c>
      <c r="C489" s="11" t="s">
        <v>11</v>
      </c>
      <c r="D489" s="12">
        <f t="shared" si="26"/>
        <v>49552</v>
      </c>
      <c r="E489" s="23" t="s">
        <v>105</v>
      </c>
      <c r="F489" s="14">
        <v>0</v>
      </c>
      <c r="G489" s="15"/>
      <c r="H489" s="8"/>
      <c r="I489" s="30">
        <f t="shared" si="29"/>
        <v>0</v>
      </c>
    </row>
    <row r="490" spans="1:9" s="2" customFormat="1" x14ac:dyDescent="0.25">
      <c r="A490" s="33">
        <v>42374</v>
      </c>
      <c r="B490" s="18">
        <f t="shared" si="27"/>
        <v>24553</v>
      </c>
      <c r="C490" s="11" t="s">
        <v>11</v>
      </c>
      <c r="D490" s="12">
        <f t="shared" si="26"/>
        <v>49553</v>
      </c>
      <c r="E490" s="13" t="s">
        <v>408</v>
      </c>
      <c r="F490" s="14">
        <v>17998.400000000001</v>
      </c>
      <c r="G490" s="15">
        <v>42375</v>
      </c>
      <c r="H490" s="8">
        <v>17998.400000000001</v>
      </c>
      <c r="I490" s="30">
        <f t="shared" si="29"/>
        <v>0</v>
      </c>
    </row>
    <row r="491" spans="1:9" s="2" customFormat="1" x14ac:dyDescent="0.25">
      <c r="A491" s="17">
        <v>42374</v>
      </c>
      <c r="B491" s="18">
        <f t="shared" si="27"/>
        <v>24554</v>
      </c>
      <c r="C491" s="11" t="s">
        <v>11</v>
      </c>
      <c r="D491" s="12">
        <f t="shared" si="26"/>
        <v>49554</v>
      </c>
      <c r="E491" s="13" t="s">
        <v>409</v>
      </c>
      <c r="F491" s="14">
        <v>2418.5</v>
      </c>
      <c r="G491" s="15">
        <v>42374</v>
      </c>
      <c r="H491" s="8">
        <f t="shared" si="28"/>
        <v>2418.5</v>
      </c>
      <c r="I491" s="30">
        <f t="shared" si="29"/>
        <v>0</v>
      </c>
    </row>
    <row r="492" spans="1:9" s="2" customFormat="1" x14ac:dyDescent="0.25">
      <c r="A492" s="33">
        <v>42374</v>
      </c>
      <c r="B492" s="18">
        <f t="shared" si="27"/>
        <v>24555</v>
      </c>
      <c r="C492" s="11" t="s">
        <v>11</v>
      </c>
      <c r="D492" s="12">
        <f t="shared" si="26"/>
        <v>49555</v>
      </c>
      <c r="E492" s="13" t="s">
        <v>410</v>
      </c>
      <c r="F492" s="14">
        <v>3861.5</v>
      </c>
      <c r="G492" s="15">
        <v>42374</v>
      </c>
      <c r="H492" s="8">
        <f t="shared" si="28"/>
        <v>3861.5</v>
      </c>
      <c r="I492" s="30">
        <f t="shared" si="29"/>
        <v>0</v>
      </c>
    </row>
    <row r="493" spans="1:9" s="2" customFormat="1" x14ac:dyDescent="0.25">
      <c r="A493" s="17">
        <v>42374</v>
      </c>
      <c r="B493" s="18">
        <f t="shared" si="27"/>
        <v>24556</v>
      </c>
      <c r="C493" s="11" t="s">
        <v>11</v>
      </c>
      <c r="D493" s="12">
        <f t="shared" si="26"/>
        <v>49556</v>
      </c>
      <c r="E493" s="13" t="s">
        <v>411</v>
      </c>
      <c r="F493" s="14">
        <v>1007.6</v>
      </c>
      <c r="G493" s="15">
        <v>42376</v>
      </c>
      <c r="H493" s="8">
        <v>1007.6</v>
      </c>
      <c r="I493" s="30">
        <f t="shared" si="29"/>
        <v>0</v>
      </c>
    </row>
    <row r="494" spans="1:9" s="2" customFormat="1" x14ac:dyDescent="0.25">
      <c r="A494" s="33">
        <v>42374</v>
      </c>
      <c r="B494" s="18">
        <f t="shared" si="27"/>
        <v>24557</v>
      </c>
      <c r="C494" s="11" t="s">
        <v>11</v>
      </c>
      <c r="D494" s="12">
        <f t="shared" si="26"/>
        <v>49557</v>
      </c>
      <c r="E494" s="13" t="s">
        <v>360</v>
      </c>
      <c r="F494" s="14">
        <v>2066</v>
      </c>
      <c r="G494" s="15">
        <v>42374</v>
      </c>
      <c r="H494" s="8">
        <f t="shared" si="28"/>
        <v>2066</v>
      </c>
      <c r="I494" s="30">
        <f t="shared" si="29"/>
        <v>0</v>
      </c>
    </row>
    <row r="495" spans="1:9" s="2" customFormat="1" x14ac:dyDescent="0.25">
      <c r="A495" s="17">
        <v>42374</v>
      </c>
      <c r="B495" s="18">
        <f t="shared" si="27"/>
        <v>24558</v>
      </c>
      <c r="C495" s="11" t="s">
        <v>11</v>
      </c>
      <c r="D495" s="12">
        <f t="shared" si="26"/>
        <v>49558</v>
      </c>
      <c r="E495" s="13" t="s">
        <v>412</v>
      </c>
      <c r="F495" s="14">
        <v>4725</v>
      </c>
      <c r="G495" s="15">
        <v>42374</v>
      </c>
      <c r="H495" s="8">
        <f t="shared" si="28"/>
        <v>4725</v>
      </c>
      <c r="I495" s="30">
        <f t="shared" si="29"/>
        <v>0</v>
      </c>
    </row>
    <row r="496" spans="1:9" s="2" customFormat="1" x14ac:dyDescent="0.25">
      <c r="A496" s="33">
        <v>42374</v>
      </c>
      <c r="B496" s="18">
        <f t="shared" si="27"/>
        <v>24559</v>
      </c>
      <c r="C496" s="11" t="s">
        <v>11</v>
      </c>
      <c r="D496" s="12">
        <f t="shared" si="26"/>
        <v>49559</v>
      </c>
      <c r="E496" s="13" t="s">
        <v>413</v>
      </c>
      <c r="F496" s="14">
        <v>4845.6000000000004</v>
      </c>
      <c r="G496" s="15">
        <v>42374</v>
      </c>
      <c r="H496" s="8">
        <f t="shared" si="28"/>
        <v>4845.6000000000004</v>
      </c>
      <c r="I496" s="30">
        <f t="shared" si="29"/>
        <v>0</v>
      </c>
    </row>
    <row r="497" spans="1:9" s="2" customFormat="1" x14ac:dyDescent="0.25">
      <c r="A497" s="17">
        <v>42374</v>
      </c>
      <c r="B497" s="18">
        <f t="shared" si="27"/>
        <v>24560</v>
      </c>
      <c r="C497" s="11" t="s">
        <v>11</v>
      </c>
      <c r="D497" s="12">
        <f t="shared" si="26"/>
        <v>49560</v>
      </c>
      <c r="E497" s="13" t="s">
        <v>414</v>
      </c>
      <c r="F497" s="14">
        <v>1820</v>
      </c>
      <c r="G497" s="15">
        <v>42374</v>
      </c>
      <c r="H497" s="8">
        <f t="shared" si="28"/>
        <v>1820</v>
      </c>
      <c r="I497" s="30">
        <f t="shared" si="29"/>
        <v>0</v>
      </c>
    </row>
    <row r="498" spans="1:9" s="2" customFormat="1" x14ac:dyDescent="0.25">
      <c r="A498" s="33">
        <v>42374</v>
      </c>
      <c r="B498" s="18">
        <f t="shared" si="27"/>
        <v>24561</v>
      </c>
      <c r="C498" s="11" t="s">
        <v>11</v>
      </c>
      <c r="D498" s="12">
        <f t="shared" ref="D498:D561" si="30">D497+1</f>
        <v>49561</v>
      </c>
      <c r="E498" s="13" t="s">
        <v>415</v>
      </c>
      <c r="F498" s="14">
        <v>23610.6</v>
      </c>
      <c r="G498" s="15">
        <v>42374</v>
      </c>
      <c r="H498" s="8">
        <f t="shared" si="28"/>
        <v>23610.6</v>
      </c>
      <c r="I498" s="30">
        <f t="shared" si="29"/>
        <v>0</v>
      </c>
    </row>
    <row r="499" spans="1:9" s="2" customFormat="1" x14ac:dyDescent="0.25">
      <c r="A499" s="17">
        <v>42374</v>
      </c>
      <c r="B499" s="18">
        <f t="shared" si="27"/>
        <v>24562</v>
      </c>
      <c r="C499" s="11" t="s">
        <v>11</v>
      </c>
      <c r="D499" s="12">
        <f t="shared" si="30"/>
        <v>49562</v>
      </c>
      <c r="E499" s="13" t="s">
        <v>416</v>
      </c>
      <c r="F499" s="14">
        <v>11856</v>
      </c>
      <c r="G499" s="15">
        <v>42374</v>
      </c>
      <c r="H499" s="8">
        <f t="shared" si="28"/>
        <v>11856</v>
      </c>
      <c r="I499" s="30">
        <f t="shared" si="29"/>
        <v>0</v>
      </c>
    </row>
    <row r="500" spans="1:9" s="2" customFormat="1" x14ac:dyDescent="0.25">
      <c r="A500" s="33">
        <v>42374</v>
      </c>
      <c r="B500" s="18">
        <f t="shared" si="27"/>
        <v>24563</v>
      </c>
      <c r="C500" s="11" t="s">
        <v>11</v>
      </c>
      <c r="D500" s="12">
        <f t="shared" si="30"/>
        <v>49563</v>
      </c>
      <c r="E500" s="13" t="s">
        <v>417</v>
      </c>
      <c r="F500" s="14">
        <v>17042.8</v>
      </c>
      <c r="G500" s="15">
        <v>42374</v>
      </c>
      <c r="H500" s="8">
        <f t="shared" si="28"/>
        <v>17042.8</v>
      </c>
      <c r="I500" s="30">
        <f t="shared" si="29"/>
        <v>0</v>
      </c>
    </row>
    <row r="501" spans="1:9" s="2" customFormat="1" x14ac:dyDescent="0.25">
      <c r="A501" s="17">
        <v>42374</v>
      </c>
      <c r="B501" s="18">
        <f t="shared" si="27"/>
        <v>24564</v>
      </c>
      <c r="C501" s="11" t="s">
        <v>11</v>
      </c>
      <c r="D501" s="12">
        <f t="shared" si="30"/>
        <v>49564</v>
      </c>
      <c r="E501" s="13" t="s">
        <v>418</v>
      </c>
      <c r="F501" s="14">
        <v>1600</v>
      </c>
      <c r="G501" s="15">
        <v>42374</v>
      </c>
      <c r="H501" s="8">
        <f t="shared" si="28"/>
        <v>1600</v>
      </c>
      <c r="I501" s="30">
        <f t="shared" si="29"/>
        <v>0</v>
      </c>
    </row>
    <row r="502" spans="1:9" s="2" customFormat="1" x14ac:dyDescent="0.25">
      <c r="A502" s="33">
        <v>42374</v>
      </c>
      <c r="B502" s="18">
        <f t="shared" si="27"/>
        <v>24565</v>
      </c>
      <c r="C502" s="11" t="s">
        <v>11</v>
      </c>
      <c r="D502" s="12">
        <f t="shared" si="30"/>
        <v>49565</v>
      </c>
      <c r="E502" s="13" t="s">
        <v>419</v>
      </c>
      <c r="F502" s="14">
        <v>2181.6</v>
      </c>
      <c r="G502" s="15">
        <v>42374</v>
      </c>
      <c r="H502" s="8">
        <f t="shared" si="28"/>
        <v>2181.6</v>
      </c>
      <c r="I502" s="30">
        <f t="shared" si="29"/>
        <v>0</v>
      </c>
    </row>
    <row r="503" spans="1:9" s="2" customFormat="1" x14ac:dyDescent="0.25">
      <c r="A503" s="17">
        <v>42374</v>
      </c>
      <c r="B503" s="18">
        <f t="shared" si="27"/>
        <v>24566</v>
      </c>
      <c r="C503" s="11" t="s">
        <v>11</v>
      </c>
      <c r="D503" s="12">
        <f t="shared" si="30"/>
        <v>49566</v>
      </c>
      <c r="E503" s="13" t="s">
        <v>379</v>
      </c>
      <c r="F503" s="19">
        <v>16002.82</v>
      </c>
      <c r="G503" s="15">
        <v>42378</v>
      </c>
      <c r="H503" s="8">
        <v>16002.82</v>
      </c>
      <c r="I503" s="30">
        <f t="shared" si="29"/>
        <v>0</v>
      </c>
    </row>
    <row r="504" spans="1:9" s="2" customFormat="1" x14ac:dyDescent="0.25">
      <c r="A504" s="33">
        <v>42374</v>
      </c>
      <c r="B504" s="18">
        <f t="shared" si="27"/>
        <v>24567</v>
      </c>
      <c r="C504" s="11" t="s">
        <v>11</v>
      </c>
      <c r="D504" s="12">
        <f t="shared" si="30"/>
        <v>49567</v>
      </c>
      <c r="E504" s="21" t="s">
        <v>420</v>
      </c>
      <c r="F504" s="22">
        <v>19828.8</v>
      </c>
      <c r="G504" s="15">
        <v>42385</v>
      </c>
      <c r="H504" s="8">
        <v>19828.8</v>
      </c>
      <c r="I504" s="30">
        <f t="shared" si="29"/>
        <v>0</v>
      </c>
    </row>
    <row r="505" spans="1:9" s="2" customFormat="1" x14ac:dyDescent="0.25">
      <c r="A505" s="17">
        <v>42374</v>
      </c>
      <c r="B505" s="18">
        <f t="shared" si="27"/>
        <v>24568</v>
      </c>
      <c r="C505" s="11" t="s">
        <v>11</v>
      </c>
      <c r="D505" s="12">
        <f t="shared" si="30"/>
        <v>49568</v>
      </c>
      <c r="E505" s="13" t="s">
        <v>421</v>
      </c>
      <c r="F505" s="14">
        <v>3522.6</v>
      </c>
      <c r="G505" s="15">
        <v>42377</v>
      </c>
      <c r="H505" s="8">
        <v>3522.6</v>
      </c>
      <c r="I505" s="30">
        <f t="shared" si="29"/>
        <v>0</v>
      </c>
    </row>
    <row r="506" spans="1:9" s="2" customFormat="1" x14ac:dyDescent="0.25">
      <c r="A506" s="33">
        <v>42374</v>
      </c>
      <c r="B506" s="18">
        <f t="shared" si="27"/>
        <v>24569</v>
      </c>
      <c r="C506" s="11" t="s">
        <v>11</v>
      </c>
      <c r="D506" s="12">
        <f t="shared" si="30"/>
        <v>49569</v>
      </c>
      <c r="E506" s="13" t="s">
        <v>400</v>
      </c>
      <c r="F506" s="14">
        <v>200.2</v>
      </c>
      <c r="G506" s="15">
        <v>42374</v>
      </c>
      <c r="H506" s="8">
        <f t="shared" si="28"/>
        <v>200.2</v>
      </c>
      <c r="I506" s="30">
        <f t="shared" si="29"/>
        <v>0</v>
      </c>
    </row>
    <row r="507" spans="1:9" s="2" customFormat="1" x14ac:dyDescent="0.25">
      <c r="A507" s="17">
        <v>42374</v>
      </c>
      <c r="B507" s="18">
        <f t="shared" si="27"/>
        <v>24570</v>
      </c>
      <c r="C507" s="11" t="s">
        <v>11</v>
      </c>
      <c r="D507" s="12">
        <f t="shared" si="30"/>
        <v>49570</v>
      </c>
      <c r="E507" s="13" t="s">
        <v>400</v>
      </c>
      <c r="F507" s="14">
        <v>150</v>
      </c>
      <c r="G507" s="15">
        <v>42374</v>
      </c>
      <c r="H507" s="8">
        <f t="shared" si="28"/>
        <v>150</v>
      </c>
      <c r="I507" s="30">
        <f t="shared" si="29"/>
        <v>0</v>
      </c>
    </row>
    <row r="508" spans="1:9" s="2" customFormat="1" x14ac:dyDescent="0.25">
      <c r="A508" s="33">
        <v>42374</v>
      </c>
      <c r="B508" s="18">
        <f t="shared" si="27"/>
        <v>24571</v>
      </c>
      <c r="C508" s="11" t="s">
        <v>11</v>
      </c>
      <c r="D508" s="12">
        <f t="shared" si="30"/>
        <v>49571</v>
      </c>
      <c r="E508" s="13" t="s">
        <v>422</v>
      </c>
      <c r="F508" s="14">
        <v>2594.4</v>
      </c>
      <c r="G508" s="15">
        <v>42374</v>
      </c>
      <c r="H508" s="8">
        <f t="shared" si="28"/>
        <v>2594.4</v>
      </c>
      <c r="I508" s="30">
        <f t="shared" si="29"/>
        <v>0</v>
      </c>
    </row>
    <row r="509" spans="1:9" s="2" customFormat="1" x14ac:dyDescent="0.25">
      <c r="A509" s="17">
        <v>42374</v>
      </c>
      <c r="B509" s="18">
        <f t="shared" si="27"/>
        <v>24572</v>
      </c>
      <c r="C509" s="11" t="s">
        <v>11</v>
      </c>
      <c r="D509" s="12">
        <f t="shared" si="30"/>
        <v>49572</v>
      </c>
      <c r="E509" s="13" t="s">
        <v>422</v>
      </c>
      <c r="F509" s="14">
        <v>616</v>
      </c>
      <c r="G509" s="15">
        <v>42374</v>
      </c>
      <c r="H509" s="8">
        <f t="shared" si="28"/>
        <v>616</v>
      </c>
      <c r="I509" s="30">
        <f t="shared" si="29"/>
        <v>0</v>
      </c>
    </row>
    <row r="510" spans="1:9" s="2" customFormat="1" x14ac:dyDescent="0.25">
      <c r="A510" s="33">
        <v>42374</v>
      </c>
      <c r="B510" s="18">
        <f t="shared" si="27"/>
        <v>24573</v>
      </c>
      <c r="C510" s="11" t="s">
        <v>11</v>
      </c>
      <c r="D510" s="12">
        <f t="shared" si="30"/>
        <v>49573</v>
      </c>
      <c r="E510" s="23" t="s">
        <v>105</v>
      </c>
      <c r="F510" s="14">
        <v>0</v>
      </c>
      <c r="G510" s="15"/>
      <c r="H510" s="8">
        <f t="shared" si="28"/>
        <v>0</v>
      </c>
      <c r="I510" s="30">
        <f t="shared" si="29"/>
        <v>0</v>
      </c>
    </row>
    <row r="511" spans="1:9" s="2" customFormat="1" x14ac:dyDescent="0.25">
      <c r="A511" s="17">
        <v>42374</v>
      </c>
      <c r="B511" s="18">
        <f t="shared" si="27"/>
        <v>24574</v>
      </c>
      <c r="C511" s="11" t="s">
        <v>11</v>
      </c>
      <c r="D511" s="12">
        <f t="shared" si="30"/>
        <v>49574</v>
      </c>
      <c r="E511" s="13" t="s">
        <v>423</v>
      </c>
      <c r="F511" s="14">
        <v>4171</v>
      </c>
      <c r="G511" s="15">
        <v>42374</v>
      </c>
      <c r="H511" s="8">
        <f t="shared" si="28"/>
        <v>4171</v>
      </c>
      <c r="I511" s="30">
        <f t="shared" si="29"/>
        <v>0</v>
      </c>
    </row>
    <row r="512" spans="1:9" s="2" customFormat="1" x14ac:dyDescent="0.25">
      <c r="A512" s="33">
        <v>42374</v>
      </c>
      <c r="B512" s="18">
        <f t="shared" si="27"/>
        <v>24575</v>
      </c>
      <c r="C512" s="11" t="s">
        <v>11</v>
      </c>
      <c r="D512" s="12">
        <f t="shared" si="30"/>
        <v>49575</v>
      </c>
      <c r="E512" s="13" t="s">
        <v>424</v>
      </c>
      <c r="F512" s="14">
        <v>2296.8000000000002</v>
      </c>
      <c r="G512" s="15">
        <v>42374</v>
      </c>
      <c r="H512" s="8">
        <f t="shared" si="28"/>
        <v>2296.8000000000002</v>
      </c>
      <c r="I512" s="30">
        <f t="shared" si="29"/>
        <v>0</v>
      </c>
    </row>
    <row r="513" spans="1:9" s="2" customFormat="1" x14ac:dyDescent="0.25">
      <c r="A513" s="17">
        <v>42374</v>
      </c>
      <c r="B513" s="18">
        <f t="shared" si="27"/>
        <v>24576</v>
      </c>
      <c r="C513" s="11" t="s">
        <v>11</v>
      </c>
      <c r="D513" s="12">
        <f t="shared" si="30"/>
        <v>49576</v>
      </c>
      <c r="E513" s="13" t="s">
        <v>365</v>
      </c>
      <c r="F513" s="14">
        <v>7432.7</v>
      </c>
      <c r="G513" s="15">
        <v>42374</v>
      </c>
      <c r="H513" s="8">
        <f t="shared" si="28"/>
        <v>7432.7</v>
      </c>
      <c r="I513" s="30">
        <f t="shared" si="29"/>
        <v>0</v>
      </c>
    </row>
    <row r="514" spans="1:9" s="2" customFormat="1" x14ac:dyDescent="0.25">
      <c r="A514" s="33">
        <v>42374</v>
      </c>
      <c r="B514" s="18">
        <f t="shared" si="27"/>
        <v>24577</v>
      </c>
      <c r="C514" s="11" t="s">
        <v>11</v>
      </c>
      <c r="D514" s="12">
        <f t="shared" si="30"/>
        <v>49577</v>
      </c>
      <c r="E514" s="13" t="s">
        <v>425</v>
      </c>
      <c r="F514" s="14">
        <v>9061.5</v>
      </c>
      <c r="G514" s="15">
        <v>42374</v>
      </c>
      <c r="H514" s="8">
        <f t="shared" si="28"/>
        <v>9061.5</v>
      </c>
      <c r="I514" s="30">
        <f t="shared" si="29"/>
        <v>0</v>
      </c>
    </row>
    <row r="515" spans="1:9" s="2" customFormat="1" x14ac:dyDescent="0.25">
      <c r="A515" s="17">
        <v>42374</v>
      </c>
      <c r="B515" s="18">
        <f t="shared" si="27"/>
        <v>24578</v>
      </c>
      <c r="C515" s="11" t="s">
        <v>11</v>
      </c>
      <c r="D515" s="12">
        <f t="shared" si="30"/>
        <v>49578</v>
      </c>
      <c r="E515" s="13" t="s">
        <v>426</v>
      </c>
      <c r="F515" s="14">
        <v>3200.5</v>
      </c>
      <c r="G515" s="15">
        <v>42374</v>
      </c>
      <c r="H515" s="8">
        <f t="shared" si="28"/>
        <v>3200.5</v>
      </c>
      <c r="I515" s="30">
        <f t="shared" si="29"/>
        <v>0</v>
      </c>
    </row>
    <row r="516" spans="1:9" s="2" customFormat="1" x14ac:dyDescent="0.25">
      <c r="A516" s="33">
        <v>42374</v>
      </c>
      <c r="B516" s="18">
        <f t="shared" si="27"/>
        <v>24579</v>
      </c>
      <c r="C516" s="11" t="s">
        <v>11</v>
      </c>
      <c r="D516" s="12">
        <f t="shared" si="30"/>
        <v>49579</v>
      </c>
      <c r="E516" s="13" t="s">
        <v>427</v>
      </c>
      <c r="F516" s="14">
        <v>1853.3</v>
      </c>
      <c r="G516" s="15">
        <v>42374</v>
      </c>
      <c r="H516" s="8">
        <f t="shared" si="28"/>
        <v>1853.3</v>
      </c>
      <c r="I516" s="30">
        <f t="shared" si="29"/>
        <v>0</v>
      </c>
    </row>
    <row r="517" spans="1:9" s="2" customFormat="1" x14ac:dyDescent="0.25">
      <c r="A517" s="17">
        <v>42374</v>
      </c>
      <c r="B517" s="18">
        <f t="shared" ref="B517:B580" si="31">B516+1</f>
        <v>24580</v>
      </c>
      <c r="C517" s="11" t="s">
        <v>11</v>
      </c>
      <c r="D517" s="12">
        <f t="shared" si="30"/>
        <v>49580</v>
      </c>
      <c r="E517" s="13" t="s">
        <v>428</v>
      </c>
      <c r="F517" s="14">
        <v>1057.5</v>
      </c>
      <c r="G517" s="15">
        <v>42374</v>
      </c>
      <c r="H517" s="8">
        <f t="shared" si="28"/>
        <v>1057.5</v>
      </c>
      <c r="I517" s="30">
        <f t="shared" si="29"/>
        <v>0</v>
      </c>
    </row>
    <row r="518" spans="1:9" s="2" customFormat="1" x14ac:dyDescent="0.25">
      <c r="A518" s="33">
        <v>42374</v>
      </c>
      <c r="B518" s="18">
        <f t="shared" si="31"/>
        <v>24581</v>
      </c>
      <c r="C518" s="11" t="s">
        <v>11</v>
      </c>
      <c r="D518" s="12">
        <f t="shared" si="30"/>
        <v>49581</v>
      </c>
      <c r="E518" s="13" t="s">
        <v>429</v>
      </c>
      <c r="F518" s="14">
        <v>4492.8999999999996</v>
      </c>
      <c r="G518" s="15">
        <v>42374</v>
      </c>
      <c r="H518" s="8">
        <f t="shared" si="28"/>
        <v>4492.8999999999996</v>
      </c>
      <c r="I518" s="30">
        <f t="shared" si="29"/>
        <v>0</v>
      </c>
    </row>
    <row r="519" spans="1:9" s="2" customFormat="1" x14ac:dyDescent="0.25">
      <c r="A519" s="17">
        <v>42374</v>
      </c>
      <c r="B519" s="18">
        <f t="shared" si="31"/>
        <v>24582</v>
      </c>
      <c r="C519" s="11" t="s">
        <v>11</v>
      </c>
      <c r="D519" s="12">
        <f t="shared" si="30"/>
        <v>49582</v>
      </c>
      <c r="E519" s="13" t="s">
        <v>399</v>
      </c>
      <c r="F519" s="14">
        <v>7700</v>
      </c>
      <c r="G519" s="15">
        <v>42374</v>
      </c>
      <c r="H519" s="8">
        <f t="shared" si="28"/>
        <v>7700</v>
      </c>
      <c r="I519" s="30">
        <f t="shared" si="29"/>
        <v>0</v>
      </c>
    </row>
    <row r="520" spans="1:9" s="2" customFormat="1" x14ac:dyDescent="0.25">
      <c r="A520" s="33">
        <v>42374</v>
      </c>
      <c r="B520" s="18">
        <f t="shared" si="31"/>
        <v>24583</v>
      </c>
      <c r="C520" s="11" t="s">
        <v>11</v>
      </c>
      <c r="D520" s="12">
        <f t="shared" si="30"/>
        <v>49583</v>
      </c>
      <c r="E520" s="13" t="s">
        <v>430</v>
      </c>
      <c r="F520" s="14">
        <v>544.79999999999995</v>
      </c>
      <c r="G520" s="15">
        <v>42374</v>
      </c>
      <c r="H520" s="8">
        <f t="shared" si="28"/>
        <v>544.79999999999995</v>
      </c>
      <c r="I520" s="30">
        <f t="shared" si="29"/>
        <v>0</v>
      </c>
    </row>
    <row r="521" spans="1:9" s="2" customFormat="1" x14ac:dyDescent="0.25">
      <c r="A521" s="17">
        <v>42374</v>
      </c>
      <c r="B521" s="18">
        <f t="shared" si="31"/>
        <v>24584</v>
      </c>
      <c r="C521" s="11" t="s">
        <v>11</v>
      </c>
      <c r="D521" s="12">
        <f t="shared" si="30"/>
        <v>49584</v>
      </c>
      <c r="E521" s="23" t="s">
        <v>105</v>
      </c>
      <c r="F521" s="14">
        <v>0</v>
      </c>
      <c r="G521" s="15"/>
      <c r="H521" s="8">
        <f t="shared" si="28"/>
        <v>0</v>
      </c>
      <c r="I521" s="30">
        <f t="shared" si="29"/>
        <v>0</v>
      </c>
    </row>
    <row r="522" spans="1:9" s="2" customFormat="1" x14ac:dyDescent="0.25">
      <c r="A522" s="33">
        <v>42374</v>
      </c>
      <c r="B522" s="18">
        <f t="shared" si="31"/>
        <v>24585</v>
      </c>
      <c r="C522" s="11" t="s">
        <v>11</v>
      </c>
      <c r="D522" s="12">
        <f t="shared" si="30"/>
        <v>49585</v>
      </c>
      <c r="E522" s="13" t="s">
        <v>431</v>
      </c>
      <c r="F522" s="14">
        <v>685.5</v>
      </c>
      <c r="G522" s="15">
        <v>42374</v>
      </c>
      <c r="H522" s="8">
        <f t="shared" si="28"/>
        <v>685.5</v>
      </c>
      <c r="I522" s="30">
        <f t="shared" si="29"/>
        <v>0</v>
      </c>
    </row>
    <row r="523" spans="1:9" s="2" customFormat="1" x14ac:dyDescent="0.25">
      <c r="A523" s="17">
        <v>42374</v>
      </c>
      <c r="B523" s="18">
        <f t="shared" si="31"/>
        <v>24586</v>
      </c>
      <c r="C523" s="11" t="s">
        <v>11</v>
      </c>
      <c r="D523" s="12">
        <f t="shared" si="30"/>
        <v>49586</v>
      </c>
      <c r="E523" s="13" t="s">
        <v>432</v>
      </c>
      <c r="F523" s="14">
        <v>486.2</v>
      </c>
      <c r="G523" s="15">
        <v>42374</v>
      </c>
      <c r="H523" s="8">
        <f t="shared" si="28"/>
        <v>486.2</v>
      </c>
      <c r="I523" s="30">
        <f t="shared" si="29"/>
        <v>0</v>
      </c>
    </row>
    <row r="524" spans="1:9" s="2" customFormat="1" x14ac:dyDescent="0.25">
      <c r="A524" s="33">
        <v>42374</v>
      </c>
      <c r="B524" s="18">
        <f t="shared" si="31"/>
        <v>24587</v>
      </c>
      <c r="C524" s="11" t="s">
        <v>11</v>
      </c>
      <c r="D524" s="12">
        <f t="shared" si="30"/>
        <v>49587</v>
      </c>
      <c r="E524" s="13" t="s">
        <v>433</v>
      </c>
      <c r="F524" s="14">
        <v>1973.4</v>
      </c>
      <c r="G524" s="15">
        <v>42374</v>
      </c>
      <c r="H524" s="8">
        <f t="shared" si="28"/>
        <v>1973.4</v>
      </c>
      <c r="I524" s="30">
        <f t="shared" si="29"/>
        <v>0</v>
      </c>
    </row>
    <row r="525" spans="1:9" s="2" customFormat="1" x14ac:dyDescent="0.25">
      <c r="A525" s="17">
        <v>42374</v>
      </c>
      <c r="B525" s="18">
        <f t="shared" si="31"/>
        <v>24588</v>
      </c>
      <c r="C525" s="11" t="s">
        <v>11</v>
      </c>
      <c r="D525" s="12">
        <f t="shared" si="30"/>
        <v>49588</v>
      </c>
      <c r="E525" s="13" t="s">
        <v>434</v>
      </c>
      <c r="F525" s="14">
        <v>238</v>
      </c>
      <c r="G525" s="15">
        <v>42374</v>
      </c>
      <c r="H525" s="8">
        <f t="shared" si="28"/>
        <v>238</v>
      </c>
      <c r="I525" s="30">
        <f t="shared" si="29"/>
        <v>0</v>
      </c>
    </row>
    <row r="526" spans="1:9" s="2" customFormat="1" x14ac:dyDescent="0.25">
      <c r="A526" s="33">
        <v>42374</v>
      </c>
      <c r="B526" s="18">
        <f t="shared" si="31"/>
        <v>24589</v>
      </c>
      <c r="C526" s="11" t="s">
        <v>11</v>
      </c>
      <c r="D526" s="12">
        <f t="shared" si="30"/>
        <v>49589</v>
      </c>
      <c r="E526" s="13" t="s">
        <v>435</v>
      </c>
      <c r="F526" s="14">
        <v>9779.5</v>
      </c>
      <c r="G526" s="15">
        <v>42376</v>
      </c>
      <c r="H526" s="8">
        <v>9779.5</v>
      </c>
      <c r="I526" s="30">
        <f t="shared" si="29"/>
        <v>0</v>
      </c>
    </row>
    <row r="527" spans="1:9" s="2" customFormat="1" x14ac:dyDescent="0.25">
      <c r="A527" s="17">
        <v>42374</v>
      </c>
      <c r="B527" s="18">
        <f t="shared" si="31"/>
        <v>24590</v>
      </c>
      <c r="C527" s="11" t="s">
        <v>11</v>
      </c>
      <c r="D527" s="12">
        <f t="shared" si="30"/>
        <v>49590</v>
      </c>
      <c r="E527" s="13" t="s">
        <v>405</v>
      </c>
      <c r="F527" s="14">
        <v>800</v>
      </c>
      <c r="G527" s="15">
        <v>42374</v>
      </c>
      <c r="H527" s="8">
        <f t="shared" si="28"/>
        <v>800</v>
      </c>
      <c r="I527" s="30">
        <f t="shared" si="29"/>
        <v>0</v>
      </c>
    </row>
    <row r="528" spans="1:9" s="2" customFormat="1" x14ac:dyDescent="0.25">
      <c r="A528" s="33">
        <v>42374</v>
      </c>
      <c r="B528" s="18">
        <f t="shared" si="31"/>
        <v>24591</v>
      </c>
      <c r="C528" s="11" t="s">
        <v>11</v>
      </c>
      <c r="D528" s="12">
        <f t="shared" si="30"/>
        <v>49591</v>
      </c>
      <c r="E528" s="13" t="s">
        <v>408</v>
      </c>
      <c r="F528" s="14">
        <v>1110</v>
      </c>
      <c r="G528" s="15">
        <v>42374</v>
      </c>
      <c r="H528" s="8">
        <f t="shared" ref="H528:H593" si="32">F528</f>
        <v>1110</v>
      </c>
      <c r="I528" s="30">
        <f t="shared" si="29"/>
        <v>0</v>
      </c>
    </row>
    <row r="529" spans="1:9" s="2" customFormat="1" x14ac:dyDescent="0.25">
      <c r="A529" s="17">
        <v>42374</v>
      </c>
      <c r="B529" s="18">
        <f t="shared" si="31"/>
        <v>24592</v>
      </c>
      <c r="C529" s="11" t="s">
        <v>11</v>
      </c>
      <c r="D529" s="12">
        <f t="shared" si="30"/>
        <v>49592</v>
      </c>
      <c r="E529" s="13" t="s">
        <v>436</v>
      </c>
      <c r="F529" s="14">
        <v>287</v>
      </c>
      <c r="G529" s="15">
        <v>42374</v>
      </c>
      <c r="H529" s="8">
        <f t="shared" si="32"/>
        <v>287</v>
      </c>
      <c r="I529" s="30">
        <f t="shared" si="29"/>
        <v>0</v>
      </c>
    </row>
    <row r="530" spans="1:9" s="2" customFormat="1" x14ac:dyDescent="0.25">
      <c r="A530" s="33">
        <v>42374</v>
      </c>
      <c r="B530" s="18">
        <f t="shared" si="31"/>
        <v>24593</v>
      </c>
      <c r="C530" s="11" t="s">
        <v>11</v>
      </c>
      <c r="D530" s="12">
        <f t="shared" si="30"/>
        <v>49593</v>
      </c>
      <c r="E530" s="13" t="s">
        <v>437</v>
      </c>
      <c r="F530" s="14">
        <v>26289.55</v>
      </c>
      <c r="G530" s="15">
        <v>42377</v>
      </c>
      <c r="H530" s="8">
        <v>26289.55</v>
      </c>
      <c r="I530" s="30">
        <f t="shared" ref="I530:I596" si="33">F530-H530</f>
        <v>0</v>
      </c>
    </row>
    <row r="531" spans="1:9" s="2" customFormat="1" x14ac:dyDescent="0.25">
      <c r="A531" s="17">
        <v>42374</v>
      </c>
      <c r="B531" s="18">
        <f t="shared" si="31"/>
        <v>24594</v>
      </c>
      <c r="C531" s="11" t="s">
        <v>11</v>
      </c>
      <c r="D531" s="12">
        <f t="shared" si="30"/>
        <v>49594</v>
      </c>
      <c r="E531" s="13" t="s">
        <v>438</v>
      </c>
      <c r="F531" s="14">
        <v>1003.2</v>
      </c>
      <c r="G531" s="15">
        <v>42377</v>
      </c>
      <c r="H531" s="8">
        <v>1003.2</v>
      </c>
      <c r="I531" s="30">
        <f t="shared" si="33"/>
        <v>0</v>
      </c>
    </row>
    <row r="532" spans="1:9" s="2" customFormat="1" x14ac:dyDescent="0.25">
      <c r="A532" s="33">
        <v>42374</v>
      </c>
      <c r="B532" s="18">
        <f t="shared" si="31"/>
        <v>24595</v>
      </c>
      <c r="C532" s="11" t="s">
        <v>11</v>
      </c>
      <c r="D532" s="12">
        <f t="shared" si="30"/>
        <v>49595</v>
      </c>
      <c r="E532" s="13" t="s">
        <v>439</v>
      </c>
      <c r="F532" s="14">
        <v>8504.4</v>
      </c>
      <c r="G532" s="15">
        <v>42380</v>
      </c>
      <c r="H532" s="8">
        <v>8504.4</v>
      </c>
      <c r="I532" s="30">
        <f t="shared" si="33"/>
        <v>0</v>
      </c>
    </row>
    <row r="533" spans="1:9" s="2" customFormat="1" x14ac:dyDescent="0.25">
      <c r="A533" s="17">
        <v>42374</v>
      </c>
      <c r="B533" s="18">
        <f t="shared" si="31"/>
        <v>24596</v>
      </c>
      <c r="C533" s="11" t="s">
        <v>11</v>
      </c>
      <c r="D533" s="12">
        <f t="shared" si="30"/>
        <v>49596</v>
      </c>
      <c r="E533" s="13" t="s">
        <v>440</v>
      </c>
      <c r="F533" s="14">
        <v>3792.4</v>
      </c>
      <c r="G533" s="15">
        <v>42377</v>
      </c>
      <c r="H533" s="8">
        <v>3792.4</v>
      </c>
      <c r="I533" s="30">
        <f t="shared" si="33"/>
        <v>0</v>
      </c>
    </row>
    <row r="534" spans="1:9" s="2" customFormat="1" x14ac:dyDescent="0.25">
      <c r="A534" s="33">
        <v>42374</v>
      </c>
      <c r="B534" s="18">
        <f t="shared" si="31"/>
        <v>24597</v>
      </c>
      <c r="C534" s="11" t="s">
        <v>11</v>
      </c>
      <c r="D534" s="12">
        <f t="shared" si="30"/>
        <v>49597</v>
      </c>
      <c r="E534" s="13" t="s">
        <v>441</v>
      </c>
      <c r="F534" s="14">
        <v>2515.5</v>
      </c>
      <c r="G534" s="15">
        <v>42375</v>
      </c>
      <c r="H534" s="8">
        <v>2515.5</v>
      </c>
      <c r="I534" s="30">
        <f t="shared" si="33"/>
        <v>0</v>
      </c>
    </row>
    <row r="535" spans="1:9" s="2" customFormat="1" x14ac:dyDescent="0.25">
      <c r="A535" s="17">
        <v>42374</v>
      </c>
      <c r="B535" s="18">
        <f t="shared" si="31"/>
        <v>24598</v>
      </c>
      <c r="C535" s="11" t="s">
        <v>11</v>
      </c>
      <c r="D535" s="12">
        <f t="shared" si="30"/>
        <v>49598</v>
      </c>
      <c r="E535" s="13" t="s">
        <v>442</v>
      </c>
      <c r="F535" s="14">
        <v>3190.2</v>
      </c>
      <c r="G535" s="15">
        <v>42375</v>
      </c>
      <c r="H535" s="8">
        <v>3190.2</v>
      </c>
      <c r="I535" s="30">
        <f t="shared" si="33"/>
        <v>0</v>
      </c>
    </row>
    <row r="536" spans="1:9" s="2" customFormat="1" x14ac:dyDescent="0.25">
      <c r="A536" s="33">
        <v>42374</v>
      </c>
      <c r="B536" s="18">
        <f t="shared" si="31"/>
        <v>24599</v>
      </c>
      <c r="C536" s="11" t="s">
        <v>11</v>
      </c>
      <c r="D536" s="12">
        <f t="shared" si="30"/>
        <v>49599</v>
      </c>
      <c r="E536" s="13" t="s">
        <v>443</v>
      </c>
      <c r="F536" s="14">
        <v>7525</v>
      </c>
      <c r="G536" s="15">
        <v>42375</v>
      </c>
      <c r="H536" s="8">
        <v>7525</v>
      </c>
      <c r="I536" s="30">
        <f t="shared" si="33"/>
        <v>0</v>
      </c>
    </row>
    <row r="537" spans="1:9" s="2" customFormat="1" x14ac:dyDescent="0.25">
      <c r="A537" s="17">
        <v>42374</v>
      </c>
      <c r="B537" s="18">
        <f t="shared" si="31"/>
        <v>24600</v>
      </c>
      <c r="C537" s="11" t="s">
        <v>11</v>
      </c>
      <c r="D537" s="12">
        <f t="shared" si="30"/>
        <v>49600</v>
      </c>
      <c r="E537" s="13" t="s">
        <v>444</v>
      </c>
      <c r="F537" s="14">
        <v>785.4</v>
      </c>
      <c r="G537" s="15">
        <v>42375</v>
      </c>
      <c r="H537" s="8">
        <v>785.4</v>
      </c>
      <c r="I537" s="30">
        <f t="shared" si="33"/>
        <v>0</v>
      </c>
    </row>
    <row r="538" spans="1:9" s="2" customFormat="1" x14ac:dyDescent="0.25">
      <c r="A538" s="33">
        <v>42374</v>
      </c>
      <c r="B538" s="18">
        <f t="shared" si="31"/>
        <v>24601</v>
      </c>
      <c r="C538" s="11" t="s">
        <v>11</v>
      </c>
      <c r="D538" s="12">
        <f t="shared" si="30"/>
        <v>49601</v>
      </c>
      <c r="E538" s="13" t="s">
        <v>445</v>
      </c>
      <c r="F538" s="14">
        <v>2136.3000000000002</v>
      </c>
      <c r="G538" s="15">
        <v>42375</v>
      </c>
      <c r="H538" s="8">
        <v>2136.3000000000002</v>
      </c>
      <c r="I538" s="30">
        <f t="shared" si="33"/>
        <v>0</v>
      </c>
    </row>
    <row r="539" spans="1:9" s="2" customFormat="1" x14ac:dyDescent="0.25">
      <c r="A539" s="17">
        <v>42374</v>
      </c>
      <c r="B539" s="18">
        <f t="shared" si="31"/>
        <v>24602</v>
      </c>
      <c r="C539" s="11" t="s">
        <v>11</v>
      </c>
      <c r="D539" s="12">
        <f t="shared" si="30"/>
        <v>49602</v>
      </c>
      <c r="E539" s="13" t="s">
        <v>446</v>
      </c>
      <c r="F539" s="14">
        <v>1640.6</v>
      </c>
      <c r="G539" s="15">
        <v>42375</v>
      </c>
      <c r="H539" s="8">
        <v>1640.6</v>
      </c>
      <c r="I539" s="30">
        <f t="shared" si="33"/>
        <v>0</v>
      </c>
    </row>
    <row r="540" spans="1:9" s="2" customFormat="1" x14ac:dyDescent="0.25">
      <c r="A540" s="33">
        <v>42374</v>
      </c>
      <c r="B540" s="18">
        <f t="shared" si="31"/>
        <v>24603</v>
      </c>
      <c r="C540" s="11" t="s">
        <v>11</v>
      </c>
      <c r="D540" s="12">
        <f t="shared" si="30"/>
        <v>49603</v>
      </c>
      <c r="E540" s="13" t="s">
        <v>447</v>
      </c>
      <c r="F540" s="14">
        <v>802.8</v>
      </c>
      <c r="G540" s="15">
        <v>42375</v>
      </c>
      <c r="H540" s="8">
        <v>802.8</v>
      </c>
      <c r="I540" s="30">
        <f t="shared" si="33"/>
        <v>0</v>
      </c>
    </row>
    <row r="541" spans="1:9" s="2" customFormat="1" x14ac:dyDescent="0.25">
      <c r="A541" s="17">
        <v>42374</v>
      </c>
      <c r="B541" s="18">
        <f t="shared" si="31"/>
        <v>24604</v>
      </c>
      <c r="C541" s="11" t="s">
        <v>11</v>
      </c>
      <c r="D541" s="12">
        <f t="shared" si="30"/>
        <v>49604</v>
      </c>
      <c r="E541" s="13" t="s">
        <v>405</v>
      </c>
      <c r="F541" s="14">
        <v>164</v>
      </c>
      <c r="G541" s="15">
        <v>42374</v>
      </c>
      <c r="H541" s="8">
        <f t="shared" si="32"/>
        <v>164</v>
      </c>
      <c r="I541" s="30">
        <f t="shared" si="33"/>
        <v>0</v>
      </c>
    </row>
    <row r="542" spans="1:9" s="2" customFormat="1" x14ac:dyDescent="0.25">
      <c r="A542" s="33">
        <v>42374</v>
      </c>
      <c r="B542" s="18">
        <f t="shared" si="31"/>
        <v>24605</v>
      </c>
      <c r="C542" s="11" t="s">
        <v>11</v>
      </c>
      <c r="D542" s="12">
        <f t="shared" si="30"/>
        <v>49605</v>
      </c>
      <c r="E542" s="13" t="s">
        <v>405</v>
      </c>
      <c r="F542" s="14">
        <v>39.6</v>
      </c>
      <c r="G542" s="15">
        <v>42375</v>
      </c>
      <c r="H542" s="8">
        <v>39.6</v>
      </c>
      <c r="I542" s="30">
        <f t="shared" si="33"/>
        <v>0</v>
      </c>
    </row>
    <row r="543" spans="1:9" s="2" customFormat="1" x14ac:dyDescent="0.25">
      <c r="A543" s="17">
        <v>42374</v>
      </c>
      <c r="B543" s="18">
        <f t="shared" si="31"/>
        <v>24606</v>
      </c>
      <c r="C543" s="11" t="s">
        <v>11</v>
      </c>
      <c r="D543" s="12">
        <f t="shared" si="30"/>
        <v>49606</v>
      </c>
      <c r="E543" s="13" t="s">
        <v>405</v>
      </c>
      <c r="F543" s="14">
        <v>2880</v>
      </c>
      <c r="G543" s="15">
        <v>42375</v>
      </c>
      <c r="H543" s="8">
        <v>2880</v>
      </c>
      <c r="I543" s="30">
        <f t="shared" si="33"/>
        <v>0</v>
      </c>
    </row>
    <row r="544" spans="1:9" s="2" customFormat="1" x14ac:dyDescent="0.25">
      <c r="A544" s="33">
        <v>42374</v>
      </c>
      <c r="B544" s="18">
        <f t="shared" si="31"/>
        <v>24607</v>
      </c>
      <c r="C544" s="11" t="s">
        <v>11</v>
      </c>
      <c r="D544" s="12">
        <f t="shared" si="30"/>
        <v>49607</v>
      </c>
      <c r="E544" s="13" t="s">
        <v>379</v>
      </c>
      <c r="F544" s="14">
        <v>5313.5</v>
      </c>
      <c r="G544" s="15">
        <v>42378</v>
      </c>
      <c r="H544" s="8">
        <v>5313.5</v>
      </c>
      <c r="I544" s="30">
        <f t="shared" si="33"/>
        <v>0</v>
      </c>
    </row>
    <row r="545" spans="1:9" s="2" customFormat="1" x14ac:dyDescent="0.25">
      <c r="A545" s="17">
        <v>42374</v>
      </c>
      <c r="B545" s="18">
        <f t="shared" si="31"/>
        <v>24608</v>
      </c>
      <c r="C545" s="11" t="s">
        <v>11</v>
      </c>
      <c r="D545" s="12">
        <f t="shared" si="30"/>
        <v>49608</v>
      </c>
      <c r="E545" s="23" t="s">
        <v>105</v>
      </c>
      <c r="F545" s="14">
        <v>0</v>
      </c>
      <c r="G545" s="15"/>
      <c r="H545" s="8"/>
      <c r="I545" s="30">
        <f t="shared" si="33"/>
        <v>0</v>
      </c>
    </row>
    <row r="546" spans="1:9" s="2" customFormat="1" x14ac:dyDescent="0.25">
      <c r="A546" s="33">
        <v>42374</v>
      </c>
      <c r="B546" s="18">
        <f t="shared" si="31"/>
        <v>24609</v>
      </c>
      <c r="C546" s="11" t="s">
        <v>11</v>
      </c>
      <c r="D546" s="12">
        <f t="shared" si="30"/>
        <v>49609</v>
      </c>
      <c r="E546" s="13" t="s">
        <v>448</v>
      </c>
      <c r="F546" s="14">
        <v>72960.2</v>
      </c>
      <c r="G546" s="15">
        <v>42381</v>
      </c>
      <c r="H546" s="8">
        <v>72960.2</v>
      </c>
      <c r="I546" s="30">
        <f t="shared" si="33"/>
        <v>0</v>
      </c>
    </row>
    <row r="547" spans="1:9" s="2" customFormat="1" x14ac:dyDescent="0.25">
      <c r="A547" s="17">
        <v>42374</v>
      </c>
      <c r="B547" s="18">
        <f t="shared" si="31"/>
        <v>24610</v>
      </c>
      <c r="C547" s="11" t="s">
        <v>11</v>
      </c>
      <c r="D547" s="12">
        <f t="shared" si="30"/>
        <v>49610</v>
      </c>
      <c r="E547" s="13" t="s">
        <v>449</v>
      </c>
      <c r="F547" s="14">
        <v>340326</v>
      </c>
      <c r="G547" s="15">
        <v>42378</v>
      </c>
      <c r="H547" s="8">
        <v>340326</v>
      </c>
      <c r="I547" s="30">
        <f t="shared" si="33"/>
        <v>0</v>
      </c>
    </row>
    <row r="548" spans="1:9" s="2" customFormat="1" x14ac:dyDescent="0.25">
      <c r="A548" s="33">
        <v>42374</v>
      </c>
      <c r="B548" s="18">
        <f t="shared" si="31"/>
        <v>24611</v>
      </c>
      <c r="C548" s="11" t="s">
        <v>11</v>
      </c>
      <c r="D548" s="12">
        <f t="shared" si="30"/>
        <v>49611</v>
      </c>
      <c r="E548" s="13" t="s">
        <v>449</v>
      </c>
      <c r="F548" s="14">
        <v>200799</v>
      </c>
      <c r="G548" s="15">
        <v>42378</v>
      </c>
      <c r="H548" s="8">
        <v>200799</v>
      </c>
      <c r="I548" s="30">
        <f t="shared" si="33"/>
        <v>0</v>
      </c>
    </row>
    <row r="549" spans="1:9" s="2" customFormat="1" x14ac:dyDescent="0.25">
      <c r="A549" s="17">
        <v>42374</v>
      </c>
      <c r="B549" s="18">
        <f t="shared" si="31"/>
        <v>24612</v>
      </c>
      <c r="C549" s="11" t="s">
        <v>11</v>
      </c>
      <c r="D549" s="12">
        <f t="shared" si="30"/>
        <v>49612</v>
      </c>
      <c r="E549" s="13" t="s">
        <v>450</v>
      </c>
      <c r="F549" s="14">
        <v>5116.8</v>
      </c>
      <c r="G549" s="15">
        <v>42374</v>
      </c>
      <c r="H549" s="8">
        <f t="shared" si="32"/>
        <v>5116.8</v>
      </c>
      <c r="I549" s="30">
        <f t="shared" si="33"/>
        <v>0</v>
      </c>
    </row>
    <row r="550" spans="1:9" s="2" customFormat="1" x14ac:dyDescent="0.25">
      <c r="A550" s="33">
        <v>42374</v>
      </c>
      <c r="B550" s="18">
        <f t="shared" si="31"/>
        <v>24613</v>
      </c>
      <c r="C550" s="11" t="s">
        <v>11</v>
      </c>
      <c r="D550" s="12">
        <f t="shared" si="30"/>
        <v>49613</v>
      </c>
      <c r="E550" s="13" t="s">
        <v>379</v>
      </c>
      <c r="F550" s="19">
        <v>73633.2</v>
      </c>
      <c r="G550" s="15">
        <v>42378</v>
      </c>
      <c r="H550" s="8">
        <v>73633.2</v>
      </c>
      <c r="I550" s="30">
        <f t="shared" si="33"/>
        <v>0</v>
      </c>
    </row>
    <row r="551" spans="1:9" s="2" customFormat="1" x14ac:dyDescent="0.25">
      <c r="A551" s="17">
        <v>42374</v>
      </c>
      <c r="B551" s="18">
        <f t="shared" si="31"/>
        <v>24614</v>
      </c>
      <c r="C551" s="11" t="s">
        <v>11</v>
      </c>
      <c r="D551" s="12">
        <f t="shared" si="30"/>
        <v>49614</v>
      </c>
      <c r="E551" s="21" t="s">
        <v>451</v>
      </c>
      <c r="F551" s="22">
        <v>44183.45</v>
      </c>
      <c r="G551" s="15">
        <v>42388</v>
      </c>
      <c r="H551" s="8">
        <v>44183.45</v>
      </c>
      <c r="I551" s="30">
        <f t="shared" si="33"/>
        <v>0</v>
      </c>
    </row>
    <row r="552" spans="1:9" s="2" customFormat="1" x14ac:dyDescent="0.25">
      <c r="A552" s="33">
        <v>42374</v>
      </c>
      <c r="B552" s="18">
        <f t="shared" si="31"/>
        <v>24615</v>
      </c>
      <c r="C552" s="11" t="s">
        <v>11</v>
      </c>
      <c r="D552" s="12">
        <f t="shared" si="30"/>
        <v>49615</v>
      </c>
      <c r="E552" s="13" t="s">
        <v>452</v>
      </c>
      <c r="F552" s="14">
        <v>38665</v>
      </c>
      <c r="G552" s="15" t="s">
        <v>453</v>
      </c>
      <c r="H552" s="8">
        <f>30000+8665</f>
        <v>38665</v>
      </c>
      <c r="I552" s="30">
        <f t="shared" si="33"/>
        <v>0</v>
      </c>
    </row>
    <row r="553" spans="1:9" s="2" customFormat="1" x14ac:dyDescent="0.25">
      <c r="A553" s="17">
        <v>42374</v>
      </c>
      <c r="B553" s="18">
        <f t="shared" si="31"/>
        <v>24616</v>
      </c>
      <c r="C553" s="11" t="s">
        <v>11</v>
      </c>
      <c r="D553" s="12">
        <f t="shared" si="30"/>
        <v>49616</v>
      </c>
      <c r="E553" s="13" t="s">
        <v>379</v>
      </c>
      <c r="F553" s="14">
        <v>166136</v>
      </c>
      <c r="G553" s="15">
        <v>42378</v>
      </c>
      <c r="H553" s="8">
        <v>166136</v>
      </c>
      <c r="I553" s="30">
        <f t="shared" si="33"/>
        <v>0</v>
      </c>
    </row>
    <row r="554" spans="1:9" s="2" customFormat="1" x14ac:dyDescent="0.25">
      <c r="A554" s="33">
        <v>42374</v>
      </c>
      <c r="B554" s="18">
        <f t="shared" si="31"/>
        <v>24617</v>
      </c>
      <c r="C554" s="11" t="s">
        <v>11</v>
      </c>
      <c r="D554" s="12">
        <f t="shared" si="30"/>
        <v>49617</v>
      </c>
      <c r="E554" s="23" t="s">
        <v>105</v>
      </c>
      <c r="F554" s="14">
        <v>0</v>
      </c>
      <c r="G554" s="15"/>
      <c r="H554" s="8"/>
      <c r="I554" s="30">
        <f t="shared" si="33"/>
        <v>0</v>
      </c>
    </row>
    <row r="555" spans="1:9" s="2" customFormat="1" x14ac:dyDescent="0.25">
      <c r="A555" s="17">
        <v>42374</v>
      </c>
      <c r="B555" s="18">
        <f t="shared" si="31"/>
        <v>24618</v>
      </c>
      <c r="C555" s="11" t="s">
        <v>11</v>
      </c>
      <c r="D555" s="12">
        <f t="shared" si="30"/>
        <v>49618</v>
      </c>
      <c r="E555" s="13" t="s">
        <v>454</v>
      </c>
      <c r="F555" s="14">
        <v>2330.6</v>
      </c>
      <c r="G555" s="15">
        <v>42375</v>
      </c>
      <c r="H555" s="8">
        <v>2330.6</v>
      </c>
      <c r="I555" s="30">
        <f t="shared" si="33"/>
        <v>0</v>
      </c>
    </row>
    <row r="556" spans="1:9" s="2" customFormat="1" x14ac:dyDescent="0.25">
      <c r="A556" s="17">
        <v>42374</v>
      </c>
      <c r="B556" s="18">
        <f t="shared" si="31"/>
        <v>24619</v>
      </c>
      <c r="C556" s="11" t="s">
        <v>11</v>
      </c>
      <c r="D556" s="12">
        <f t="shared" si="30"/>
        <v>49619</v>
      </c>
      <c r="E556" s="13" t="s">
        <v>455</v>
      </c>
      <c r="F556" s="14">
        <v>6280</v>
      </c>
      <c r="G556" s="15">
        <v>42377</v>
      </c>
      <c r="H556" s="8">
        <v>6280</v>
      </c>
      <c r="I556" s="30">
        <f t="shared" si="33"/>
        <v>0</v>
      </c>
    </row>
    <row r="557" spans="1:9" s="2" customFormat="1" x14ac:dyDescent="0.25">
      <c r="A557" s="33">
        <v>42375</v>
      </c>
      <c r="B557" s="18">
        <f t="shared" si="31"/>
        <v>24620</v>
      </c>
      <c r="C557" s="11" t="s">
        <v>11</v>
      </c>
      <c r="D557" s="12">
        <f t="shared" si="30"/>
        <v>49620</v>
      </c>
      <c r="E557" s="13" t="s">
        <v>456</v>
      </c>
      <c r="F557" s="14">
        <v>7639.2</v>
      </c>
      <c r="G557" s="15">
        <v>42375</v>
      </c>
      <c r="H557" s="8">
        <f t="shared" si="32"/>
        <v>7639.2</v>
      </c>
      <c r="I557" s="30">
        <f t="shared" si="33"/>
        <v>0</v>
      </c>
    </row>
    <row r="558" spans="1:9" s="2" customFormat="1" x14ac:dyDescent="0.25">
      <c r="A558" s="17">
        <v>42375</v>
      </c>
      <c r="B558" s="18">
        <f t="shared" si="31"/>
        <v>24621</v>
      </c>
      <c r="C558" s="11" t="s">
        <v>11</v>
      </c>
      <c r="D558" s="12">
        <f t="shared" si="30"/>
        <v>49621</v>
      </c>
      <c r="E558" s="13" t="s">
        <v>457</v>
      </c>
      <c r="F558" s="14">
        <v>4950.3999999999996</v>
      </c>
      <c r="G558" s="15">
        <v>42376</v>
      </c>
      <c r="H558" s="8">
        <v>4950.3999999999996</v>
      </c>
      <c r="I558" s="30">
        <f t="shared" si="33"/>
        <v>0</v>
      </c>
    </row>
    <row r="559" spans="1:9" s="2" customFormat="1" x14ac:dyDescent="0.25">
      <c r="A559" s="33">
        <v>42375</v>
      </c>
      <c r="B559" s="18">
        <f t="shared" si="31"/>
        <v>24622</v>
      </c>
      <c r="C559" s="11" t="s">
        <v>11</v>
      </c>
      <c r="D559" s="12">
        <f t="shared" si="30"/>
        <v>49622</v>
      </c>
      <c r="E559" s="13" t="s">
        <v>458</v>
      </c>
      <c r="F559" s="14">
        <v>35458.35</v>
      </c>
      <c r="G559" s="15">
        <v>42384</v>
      </c>
      <c r="H559" s="8">
        <v>35458.35</v>
      </c>
      <c r="I559" s="30">
        <f t="shared" si="33"/>
        <v>0</v>
      </c>
    </row>
    <row r="560" spans="1:9" s="2" customFormat="1" x14ac:dyDescent="0.25">
      <c r="A560" s="17">
        <v>42375</v>
      </c>
      <c r="B560" s="18">
        <f t="shared" si="31"/>
        <v>24623</v>
      </c>
      <c r="C560" s="11" t="s">
        <v>11</v>
      </c>
      <c r="D560" s="12">
        <f t="shared" si="30"/>
        <v>49623</v>
      </c>
      <c r="E560" s="13" t="s">
        <v>457</v>
      </c>
      <c r="F560" s="14">
        <v>18747.599999999999</v>
      </c>
      <c r="G560" s="15">
        <v>42376</v>
      </c>
      <c r="H560" s="8">
        <v>18747.599999999999</v>
      </c>
      <c r="I560" s="30">
        <f t="shared" si="33"/>
        <v>0</v>
      </c>
    </row>
    <row r="561" spans="1:9" s="2" customFormat="1" x14ac:dyDescent="0.25">
      <c r="A561" s="33">
        <v>42375</v>
      </c>
      <c r="B561" s="18">
        <f t="shared" si="31"/>
        <v>24624</v>
      </c>
      <c r="C561" s="11" t="s">
        <v>11</v>
      </c>
      <c r="D561" s="12">
        <f t="shared" si="30"/>
        <v>49624</v>
      </c>
      <c r="E561" s="13" t="s">
        <v>459</v>
      </c>
      <c r="F561" s="14">
        <v>17956.400000000001</v>
      </c>
      <c r="G561" s="15">
        <v>42375</v>
      </c>
      <c r="H561" s="8">
        <f t="shared" si="32"/>
        <v>17956.400000000001</v>
      </c>
      <c r="I561" s="30">
        <f t="shared" si="33"/>
        <v>0</v>
      </c>
    </row>
    <row r="562" spans="1:9" s="2" customFormat="1" x14ac:dyDescent="0.25">
      <c r="A562" s="17">
        <v>42375</v>
      </c>
      <c r="B562" s="18">
        <f t="shared" si="31"/>
        <v>24625</v>
      </c>
      <c r="C562" s="11" t="s">
        <v>11</v>
      </c>
      <c r="D562" s="12">
        <f t="shared" ref="D562:D625" si="34">D561+1</f>
        <v>49625</v>
      </c>
      <c r="E562" s="13" t="s">
        <v>460</v>
      </c>
      <c r="F562" s="14">
        <v>7151.3</v>
      </c>
      <c r="G562" s="15">
        <v>42375</v>
      </c>
      <c r="H562" s="8">
        <f t="shared" si="32"/>
        <v>7151.3</v>
      </c>
      <c r="I562" s="30">
        <f t="shared" si="33"/>
        <v>0</v>
      </c>
    </row>
    <row r="563" spans="1:9" s="2" customFormat="1" x14ac:dyDescent="0.25">
      <c r="A563" s="33">
        <v>42375</v>
      </c>
      <c r="B563" s="18">
        <f t="shared" si="31"/>
        <v>24626</v>
      </c>
      <c r="C563" s="11" t="s">
        <v>11</v>
      </c>
      <c r="D563" s="12">
        <f t="shared" si="34"/>
        <v>49626</v>
      </c>
      <c r="E563" s="13" t="s">
        <v>457</v>
      </c>
      <c r="F563" s="14">
        <v>596.9</v>
      </c>
      <c r="G563" s="15">
        <v>42376</v>
      </c>
      <c r="H563" s="8">
        <v>596.9</v>
      </c>
      <c r="I563" s="30">
        <f t="shared" si="33"/>
        <v>0</v>
      </c>
    </row>
    <row r="564" spans="1:9" s="2" customFormat="1" x14ac:dyDescent="0.25">
      <c r="A564" s="17">
        <v>42375</v>
      </c>
      <c r="B564" s="18">
        <f t="shared" si="31"/>
        <v>24627</v>
      </c>
      <c r="C564" s="11" t="s">
        <v>11</v>
      </c>
      <c r="D564" s="12">
        <f t="shared" si="34"/>
        <v>49627</v>
      </c>
      <c r="E564" s="13" t="s">
        <v>461</v>
      </c>
      <c r="F564" s="14">
        <v>4901.6000000000004</v>
      </c>
      <c r="G564" s="15">
        <v>42375</v>
      </c>
      <c r="H564" s="8">
        <f t="shared" si="32"/>
        <v>4901.6000000000004</v>
      </c>
      <c r="I564" s="30">
        <f t="shared" si="33"/>
        <v>0</v>
      </c>
    </row>
    <row r="565" spans="1:9" s="2" customFormat="1" x14ac:dyDescent="0.25">
      <c r="A565" s="33">
        <v>42375</v>
      </c>
      <c r="B565" s="18">
        <f t="shared" si="31"/>
        <v>24628</v>
      </c>
      <c r="C565" s="11" t="s">
        <v>11</v>
      </c>
      <c r="D565" s="12">
        <f t="shared" si="34"/>
        <v>49628</v>
      </c>
      <c r="E565" s="13" t="s">
        <v>462</v>
      </c>
      <c r="F565" s="14">
        <v>1245.2</v>
      </c>
      <c r="G565" s="15">
        <v>42377</v>
      </c>
      <c r="H565" s="8">
        <v>1245.2</v>
      </c>
      <c r="I565" s="30">
        <f t="shared" si="33"/>
        <v>0</v>
      </c>
    </row>
    <row r="566" spans="1:9" s="2" customFormat="1" x14ac:dyDescent="0.25">
      <c r="A566" s="17">
        <v>42375</v>
      </c>
      <c r="B566" s="18">
        <f t="shared" si="31"/>
        <v>24629</v>
      </c>
      <c r="C566" s="11" t="s">
        <v>11</v>
      </c>
      <c r="D566" s="12">
        <f t="shared" si="34"/>
        <v>49629</v>
      </c>
      <c r="E566" s="13" t="s">
        <v>463</v>
      </c>
      <c r="F566" s="14">
        <v>48320.800000000003</v>
      </c>
      <c r="G566" s="15">
        <v>42388</v>
      </c>
      <c r="H566" s="8">
        <v>48320.800000000003</v>
      </c>
      <c r="I566" s="30">
        <f t="shared" si="33"/>
        <v>0</v>
      </c>
    </row>
    <row r="567" spans="1:9" s="2" customFormat="1" x14ac:dyDescent="0.25">
      <c r="A567" s="33">
        <v>42375</v>
      </c>
      <c r="B567" s="18">
        <f t="shared" si="31"/>
        <v>24630</v>
      </c>
      <c r="C567" s="11" t="s">
        <v>11</v>
      </c>
      <c r="D567" s="12">
        <f t="shared" si="34"/>
        <v>49630</v>
      </c>
      <c r="E567" s="23" t="s">
        <v>105</v>
      </c>
      <c r="F567" s="14">
        <v>0</v>
      </c>
      <c r="G567" s="15"/>
      <c r="H567" s="8"/>
      <c r="I567" s="30">
        <f t="shared" si="33"/>
        <v>0</v>
      </c>
    </row>
    <row r="568" spans="1:9" s="2" customFormat="1" x14ac:dyDescent="0.25">
      <c r="A568" s="17">
        <v>42375</v>
      </c>
      <c r="B568" s="18">
        <f t="shared" si="31"/>
        <v>24631</v>
      </c>
      <c r="C568" s="11" t="s">
        <v>11</v>
      </c>
      <c r="D568" s="12">
        <f t="shared" si="34"/>
        <v>49631</v>
      </c>
      <c r="E568" s="13" t="s">
        <v>459</v>
      </c>
      <c r="F568" s="14">
        <v>2635</v>
      </c>
      <c r="G568" s="15">
        <v>42376</v>
      </c>
      <c r="H568" s="8">
        <v>2635</v>
      </c>
      <c r="I568" s="30">
        <f t="shared" si="33"/>
        <v>0</v>
      </c>
    </row>
    <row r="569" spans="1:9" s="2" customFormat="1" x14ac:dyDescent="0.25">
      <c r="A569" s="33">
        <v>42375</v>
      </c>
      <c r="B569" s="18">
        <f t="shared" si="31"/>
        <v>24632</v>
      </c>
      <c r="C569" s="11" t="s">
        <v>11</v>
      </c>
      <c r="D569" s="12">
        <f t="shared" si="34"/>
        <v>49632</v>
      </c>
      <c r="E569" s="13" t="s">
        <v>464</v>
      </c>
      <c r="F569" s="14">
        <v>2690.8</v>
      </c>
      <c r="G569" s="15">
        <v>42375</v>
      </c>
      <c r="H569" s="8">
        <v>2690.8</v>
      </c>
      <c r="I569" s="30">
        <f t="shared" si="33"/>
        <v>0</v>
      </c>
    </row>
    <row r="570" spans="1:9" s="2" customFormat="1" x14ac:dyDescent="0.25">
      <c r="A570" s="17">
        <v>42375</v>
      </c>
      <c r="B570" s="18">
        <f t="shared" si="31"/>
        <v>24633</v>
      </c>
      <c r="C570" s="11" t="s">
        <v>11</v>
      </c>
      <c r="D570" s="12">
        <f t="shared" si="34"/>
        <v>49633</v>
      </c>
      <c r="E570" s="13" t="s">
        <v>465</v>
      </c>
      <c r="F570" s="14">
        <v>1600</v>
      </c>
      <c r="G570" s="15">
        <v>42375</v>
      </c>
      <c r="H570" s="8">
        <f t="shared" si="32"/>
        <v>1600</v>
      </c>
      <c r="I570" s="30">
        <f t="shared" si="33"/>
        <v>0</v>
      </c>
    </row>
    <row r="571" spans="1:9" s="2" customFormat="1" x14ac:dyDescent="0.25">
      <c r="A571" s="33">
        <v>42375</v>
      </c>
      <c r="B571" s="18">
        <f t="shared" si="31"/>
        <v>24634</v>
      </c>
      <c r="C571" s="11" t="s">
        <v>11</v>
      </c>
      <c r="D571" s="12">
        <f t="shared" si="34"/>
        <v>49634</v>
      </c>
      <c r="E571" s="13" t="s">
        <v>466</v>
      </c>
      <c r="F571" s="14">
        <v>23864.3</v>
      </c>
      <c r="G571" s="15" t="s">
        <v>467</v>
      </c>
      <c r="H571" s="8">
        <f>15000+8864.3</f>
        <v>23864.3</v>
      </c>
      <c r="I571" s="30">
        <f t="shared" si="33"/>
        <v>0</v>
      </c>
    </row>
    <row r="572" spans="1:9" s="2" customFormat="1" x14ac:dyDescent="0.25">
      <c r="A572" s="17">
        <v>42375</v>
      </c>
      <c r="B572" s="18">
        <f t="shared" si="31"/>
        <v>24635</v>
      </c>
      <c r="C572" s="11" t="s">
        <v>11</v>
      </c>
      <c r="D572" s="12">
        <f t="shared" si="34"/>
        <v>49635</v>
      </c>
      <c r="E572" s="13" t="s">
        <v>468</v>
      </c>
      <c r="F572" s="14">
        <v>4105.5</v>
      </c>
      <c r="G572" s="15">
        <v>42375</v>
      </c>
      <c r="H572" s="8">
        <f t="shared" si="32"/>
        <v>4105.5</v>
      </c>
      <c r="I572" s="30">
        <f t="shared" si="33"/>
        <v>0</v>
      </c>
    </row>
    <row r="573" spans="1:9" s="2" customFormat="1" x14ac:dyDescent="0.25">
      <c r="A573" s="33">
        <v>42375</v>
      </c>
      <c r="B573" s="18">
        <f t="shared" si="31"/>
        <v>24636</v>
      </c>
      <c r="C573" s="11" t="s">
        <v>11</v>
      </c>
      <c r="D573" s="12">
        <f t="shared" si="34"/>
        <v>49636</v>
      </c>
      <c r="E573" s="13" t="s">
        <v>469</v>
      </c>
      <c r="F573" s="14">
        <v>7402.5</v>
      </c>
      <c r="G573" s="15">
        <v>42375</v>
      </c>
      <c r="H573" s="8">
        <f t="shared" si="32"/>
        <v>7402.5</v>
      </c>
      <c r="I573" s="30">
        <f t="shared" si="33"/>
        <v>0</v>
      </c>
    </row>
    <row r="574" spans="1:9" s="2" customFormat="1" x14ac:dyDescent="0.25">
      <c r="A574" s="17">
        <v>42375</v>
      </c>
      <c r="B574" s="18">
        <f t="shared" si="31"/>
        <v>24637</v>
      </c>
      <c r="C574" s="11" t="s">
        <v>11</v>
      </c>
      <c r="D574" s="12">
        <f t="shared" si="34"/>
        <v>49637</v>
      </c>
      <c r="E574" s="13" t="s">
        <v>470</v>
      </c>
      <c r="F574" s="14">
        <v>1602</v>
      </c>
      <c r="G574" s="15">
        <v>42375</v>
      </c>
      <c r="H574" s="8">
        <f t="shared" si="32"/>
        <v>1602</v>
      </c>
      <c r="I574" s="30">
        <f t="shared" si="33"/>
        <v>0</v>
      </c>
    </row>
    <row r="575" spans="1:9" s="2" customFormat="1" x14ac:dyDescent="0.25">
      <c r="A575" s="33">
        <v>42375</v>
      </c>
      <c r="B575" s="18">
        <f t="shared" si="31"/>
        <v>24638</v>
      </c>
      <c r="C575" s="11" t="s">
        <v>11</v>
      </c>
      <c r="D575" s="12">
        <f t="shared" si="34"/>
        <v>49638</v>
      </c>
      <c r="E575" s="13" t="s">
        <v>471</v>
      </c>
      <c r="F575" s="14">
        <v>3080.8</v>
      </c>
      <c r="G575" s="15">
        <v>42375</v>
      </c>
      <c r="H575" s="8">
        <f t="shared" si="32"/>
        <v>3080.8</v>
      </c>
      <c r="I575" s="30">
        <f t="shared" si="33"/>
        <v>0</v>
      </c>
    </row>
    <row r="576" spans="1:9" s="2" customFormat="1" x14ac:dyDescent="0.25">
      <c r="A576" s="17">
        <v>42375</v>
      </c>
      <c r="B576" s="18">
        <f t="shared" si="31"/>
        <v>24639</v>
      </c>
      <c r="C576" s="11" t="s">
        <v>11</v>
      </c>
      <c r="D576" s="12">
        <f t="shared" si="34"/>
        <v>49639</v>
      </c>
      <c r="E576" s="13" t="s">
        <v>472</v>
      </c>
      <c r="F576" s="14">
        <v>20905.150000000001</v>
      </c>
      <c r="G576" s="15">
        <v>42375</v>
      </c>
      <c r="H576" s="8">
        <f t="shared" si="32"/>
        <v>20905.150000000001</v>
      </c>
      <c r="I576" s="30">
        <f t="shared" si="33"/>
        <v>0</v>
      </c>
    </row>
    <row r="577" spans="1:9" s="2" customFormat="1" x14ac:dyDescent="0.25">
      <c r="A577" s="33">
        <v>42375</v>
      </c>
      <c r="B577" s="18">
        <f t="shared" si="31"/>
        <v>24640</v>
      </c>
      <c r="C577" s="11" t="s">
        <v>11</v>
      </c>
      <c r="D577" s="12">
        <f t="shared" si="34"/>
        <v>49640</v>
      </c>
      <c r="E577" s="13" t="s">
        <v>473</v>
      </c>
      <c r="F577" s="14">
        <v>8668.7999999999993</v>
      </c>
      <c r="G577" s="15">
        <v>42375</v>
      </c>
      <c r="H577" s="8">
        <f t="shared" si="32"/>
        <v>8668.7999999999993</v>
      </c>
      <c r="I577" s="30">
        <f t="shared" si="33"/>
        <v>0</v>
      </c>
    </row>
    <row r="578" spans="1:9" s="2" customFormat="1" x14ac:dyDescent="0.25">
      <c r="A578" s="17">
        <v>42375</v>
      </c>
      <c r="B578" s="18">
        <f t="shared" si="31"/>
        <v>24641</v>
      </c>
      <c r="C578" s="11" t="s">
        <v>11</v>
      </c>
      <c r="D578" s="12">
        <f t="shared" si="34"/>
        <v>49641</v>
      </c>
      <c r="E578" s="13" t="s">
        <v>474</v>
      </c>
      <c r="F578" s="14">
        <v>24350.85</v>
      </c>
      <c r="G578" s="15">
        <v>42378</v>
      </c>
      <c r="H578" s="8">
        <v>24350.85</v>
      </c>
      <c r="I578" s="30">
        <f t="shared" si="33"/>
        <v>0</v>
      </c>
    </row>
    <row r="579" spans="1:9" s="2" customFormat="1" x14ac:dyDescent="0.25">
      <c r="A579" s="33">
        <v>42375</v>
      </c>
      <c r="B579" s="18">
        <f t="shared" si="31"/>
        <v>24642</v>
      </c>
      <c r="C579" s="11" t="s">
        <v>11</v>
      </c>
      <c r="D579" s="12">
        <f t="shared" si="34"/>
        <v>49642</v>
      </c>
      <c r="E579" s="13" t="s">
        <v>475</v>
      </c>
      <c r="F579" s="14">
        <v>36659.599999999999</v>
      </c>
      <c r="G579" s="15">
        <v>42378</v>
      </c>
      <c r="H579" s="8">
        <v>36659.599999999999</v>
      </c>
      <c r="I579" s="30">
        <f t="shared" si="33"/>
        <v>0</v>
      </c>
    </row>
    <row r="580" spans="1:9" s="2" customFormat="1" x14ac:dyDescent="0.25">
      <c r="A580" s="17">
        <v>42375</v>
      </c>
      <c r="B580" s="18">
        <f t="shared" si="31"/>
        <v>24643</v>
      </c>
      <c r="C580" s="11" t="s">
        <v>11</v>
      </c>
      <c r="D580" s="12">
        <f t="shared" si="34"/>
        <v>49643</v>
      </c>
      <c r="E580" s="13" t="s">
        <v>476</v>
      </c>
      <c r="F580" s="14">
        <v>21281.4</v>
      </c>
      <c r="G580" s="15">
        <v>42378</v>
      </c>
      <c r="H580" s="8">
        <v>21281.4</v>
      </c>
      <c r="I580" s="30">
        <f t="shared" si="33"/>
        <v>0</v>
      </c>
    </row>
    <row r="581" spans="1:9" s="2" customFormat="1" x14ac:dyDescent="0.25">
      <c r="A581" s="33">
        <v>42375</v>
      </c>
      <c r="B581" s="18">
        <f t="shared" ref="B581:B644" si="35">B580+1</f>
        <v>24644</v>
      </c>
      <c r="C581" s="11" t="s">
        <v>11</v>
      </c>
      <c r="D581" s="12">
        <f t="shared" si="34"/>
        <v>49644</v>
      </c>
      <c r="E581" s="13" t="s">
        <v>477</v>
      </c>
      <c r="F581" s="14">
        <v>3201.8</v>
      </c>
      <c r="G581" s="15">
        <v>42378</v>
      </c>
      <c r="H581" s="8">
        <v>3201.8</v>
      </c>
      <c r="I581" s="30">
        <f t="shared" si="33"/>
        <v>0</v>
      </c>
    </row>
    <row r="582" spans="1:9" s="2" customFormat="1" x14ac:dyDescent="0.25">
      <c r="A582" s="17">
        <v>42375</v>
      </c>
      <c r="B582" s="18">
        <f t="shared" si="35"/>
        <v>24645</v>
      </c>
      <c r="C582" s="11" t="s">
        <v>11</v>
      </c>
      <c r="D582" s="12">
        <f t="shared" si="34"/>
        <v>49645</v>
      </c>
      <c r="E582" s="13" t="s">
        <v>478</v>
      </c>
      <c r="F582" s="14">
        <v>13855.2</v>
      </c>
      <c r="G582" s="15">
        <v>42378</v>
      </c>
      <c r="H582" s="8">
        <v>13855.2</v>
      </c>
      <c r="I582" s="30">
        <f t="shared" si="33"/>
        <v>0</v>
      </c>
    </row>
    <row r="583" spans="1:9" s="2" customFormat="1" x14ac:dyDescent="0.25">
      <c r="A583" s="33">
        <v>42375</v>
      </c>
      <c r="B583" s="18">
        <f t="shared" si="35"/>
        <v>24646</v>
      </c>
      <c r="C583" s="11" t="s">
        <v>11</v>
      </c>
      <c r="D583" s="12">
        <f t="shared" si="34"/>
        <v>49646</v>
      </c>
      <c r="E583" s="13" t="s">
        <v>479</v>
      </c>
      <c r="F583" s="14">
        <v>10737.2</v>
      </c>
      <c r="G583" s="15">
        <v>42378</v>
      </c>
      <c r="H583" s="8">
        <v>10737.2</v>
      </c>
      <c r="I583" s="30">
        <f t="shared" si="33"/>
        <v>0</v>
      </c>
    </row>
    <row r="584" spans="1:9" s="2" customFormat="1" x14ac:dyDescent="0.25">
      <c r="A584" s="17">
        <v>42375</v>
      </c>
      <c r="B584" s="18">
        <f t="shared" si="35"/>
        <v>24647</v>
      </c>
      <c r="C584" s="11" t="s">
        <v>11</v>
      </c>
      <c r="D584" s="12">
        <f t="shared" si="34"/>
        <v>49647</v>
      </c>
      <c r="E584" s="13" t="s">
        <v>480</v>
      </c>
      <c r="F584" s="14">
        <v>2495.6</v>
      </c>
      <c r="G584" s="15">
        <v>42378</v>
      </c>
      <c r="H584" s="8">
        <v>2495.6</v>
      </c>
      <c r="I584" s="30">
        <f t="shared" si="33"/>
        <v>0</v>
      </c>
    </row>
    <row r="585" spans="1:9" s="2" customFormat="1" x14ac:dyDescent="0.25">
      <c r="A585" s="33">
        <v>42375</v>
      </c>
      <c r="B585" s="18">
        <f t="shared" si="35"/>
        <v>24648</v>
      </c>
      <c r="C585" s="11" t="s">
        <v>11</v>
      </c>
      <c r="D585" s="12">
        <f t="shared" si="34"/>
        <v>49648</v>
      </c>
      <c r="E585" s="13" t="s">
        <v>481</v>
      </c>
      <c r="F585" s="14">
        <v>1974</v>
      </c>
      <c r="G585" s="15">
        <v>42378</v>
      </c>
      <c r="H585" s="8">
        <v>1974</v>
      </c>
      <c r="I585" s="30">
        <f t="shared" si="33"/>
        <v>0</v>
      </c>
    </row>
    <row r="586" spans="1:9" s="2" customFormat="1" x14ac:dyDescent="0.25">
      <c r="A586" s="17">
        <v>42375</v>
      </c>
      <c r="B586" s="18">
        <f t="shared" si="35"/>
        <v>24649</v>
      </c>
      <c r="C586" s="11" t="s">
        <v>11</v>
      </c>
      <c r="D586" s="12">
        <f t="shared" si="34"/>
        <v>49649</v>
      </c>
      <c r="E586" s="13" t="s">
        <v>482</v>
      </c>
      <c r="F586" s="14">
        <v>4087.1</v>
      </c>
      <c r="G586" s="15">
        <v>42375</v>
      </c>
      <c r="H586" s="8">
        <f t="shared" si="32"/>
        <v>4087.1</v>
      </c>
      <c r="I586" s="30">
        <f t="shared" si="33"/>
        <v>0</v>
      </c>
    </row>
    <row r="587" spans="1:9" s="2" customFormat="1" x14ac:dyDescent="0.25">
      <c r="A587" s="33">
        <v>42375</v>
      </c>
      <c r="B587" s="18">
        <f t="shared" si="35"/>
        <v>24650</v>
      </c>
      <c r="C587" s="11" t="s">
        <v>11</v>
      </c>
      <c r="D587" s="12">
        <f t="shared" si="34"/>
        <v>49650</v>
      </c>
      <c r="E587" s="13" t="s">
        <v>483</v>
      </c>
      <c r="F587" s="14">
        <v>2461.6</v>
      </c>
      <c r="G587" s="15">
        <v>42378</v>
      </c>
      <c r="H587" s="8">
        <v>2461.6</v>
      </c>
      <c r="I587" s="30">
        <f t="shared" si="33"/>
        <v>0</v>
      </c>
    </row>
    <row r="588" spans="1:9" s="2" customFormat="1" x14ac:dyDescent="0.25">
      <c r="A588" s="17">
        <v>42375</v>
      </c>
      <c r="B588" s="18">
        <f t="shared" si="35"/>
        <v>24651</v>
      </c>
      <c r="C588" s="11" t="s">
        <v>11</v>
      </c>
      <c r="D588" s="12">
        <f t="shared" si="34"/>
        <v>49651</v>
      </c>
      <c r="E588" s="13" t="s">
        <v>484</v>
      </c>
      <c r="F588" s="14">
        <v>1007.6</v>
      </c>
      <c r="G588" s="15">
        <v>42377</v>
      </c>
      <c r="H588" s="8">
        <v>1007.6</v>
      </c>
      <c r="I588" s="30">
        <f t="shared" si="33"/>
        <v>0</v>
      </c>
    </row>
    <row r="589" spans="1:9" s="2" customFormat="1" x14ac:dyDescent="0.25">
      <c r="A589" s="33">
        <v>42375</v>
      </c>
      <c r="B589" s="18">
        <f t="shared" si="35"/>
        <v>24652</v>
      </c>
      <c r="C589" s="11" t="s">
        <v>11</v>
      </c>
      <c r="D589" s="12">
        <f t="shared" si="34"/>
        <v>49652</v>
      </c>
      <c r="E589" s="13" t="s">
        <v>485</v>
      </c>
      <c r="F589" s="14">
        <v>5844.9</v>
      </c>
      <c r="G589" s="15">
        <v>42375</v>
      </c>
      <c r="H589" s="8">
        <f t="shared" si="32"/>
        <v>5844.9</v>
      </c>
      <c r="I589" s="30">
        <f t="shared" si="33"/>
        <v>0</v>
      </c>
    </row>
    <row r="590" spans="1:9" s="2" customFormat="1" x14ac:dyDescent="0.25">
      <c r="A590" s="17">
        <v>42375</v>
      </c>
      <c r="B590" s="18">
        <f t="shared" si="35"/>
        <v>24653</v>
      </c>
      <c r="C590" s="11" t="s">
        <v>11</v>
      </c>
      <c r="D590" s="12">
        <f t="shared" si="34"/>
        <v>49653</v>
      </c>
      <c r="E590" s="13" t="s">
        <v>485</v>
      </c>
      <c r="F590" s="14">
        <v>938.1</v>
      </c>
      <c r="G590" s="15">
        <v>42375</v>
      </c>
      <c r="H590" s="8">
        <f t="shared" si="32"/>
        <v>938.1</v>
      </c>
      <c r="I590" s="30">
        <f t="shared" si="33"/>
        <v>0</v>
      </c>
    </row>
    <row r="591" spans="1:9" s="2" customFormat="1" x14ac:dyDescent="0.25">
      <c r="A591" s="33">
        <v>42375</v>
      </c>
      <c r="B591" s="18">
        <f t="shared" si="35"/>
        <v>24654</v>
      </c>
      <c r="C591" s="11" t="s">
        <v>11</v>
      </c>
      <c r="D591" s="12">
        <f t="shared" si="34"/>
        <v>49654</v>
      </c>
      <c r="E591" s="13" t="s">
        <v>486</v>
      </c>
      <c r="F591" s="14">
        <v>579.6</v>
      </c>
      <c r="G591" s="15">
        <v>42375</v>
      </c>
      <c r="H591" s="8">
        <f t="shared" si="32"/>
        <v>579.6</v>
      </c>
      <c r="I591" s="30">
        <f t="shared" si="33"/>
        <v>0</v>
      </c>
    </row>
    <row r="592" spans="1:9" s="2" customFormat="1" x14ac:dyDescent="0.25">
      <c r="A592" s="17">
        <v>42375</v>
      </c>
      <c r="B592" s="18">
        <f t="shared" si="35"/>
        <v>24655</v>
      </c>
      <c r="C592" s="11" t="s">
        <v>11</v>
      </c>
      <c r="D592" s="12">
        <f t="shared" si="34"/>
        <v>49655</v>
      </c>
      <c r="E592" s="13" t="s">
        <v>487</v>
      </c>
      <c r="F592" s="14">
        <v>1092</v>
      </c>
      <c r="G592" s="15">
        <v>42375</v>
      </c>
      <c r="H592" s="8">
        <f t="shared" si="32"/>
        <v>1092</v>
      </c>
      <c r="I592" s="30">
        <f t="shared" si="33"/>
        <v>0</v>
      </c>
    </row>
    <row r="593" spans="1:9" s="2" customFormat="1" x14ac:dyDescent="0.25">
      <c r="A593" s="33">
        <v>42375</v>
      </c>
      <c r="B593" s="18">
        <f t="shared" si="35"/>
        <v>24656</v>
      </c>
      <c r="C593" s="11" t="s">
        <v>11</v>
      </c>
      <c r="D593" s="12">
        <f t="shared" si="34"/>
        <v>49656</v>
      </c>
      <c r="E593" s="13" t="s">
        <v>488</v>
      </c>
      <c r="F593" s="14">
        <v>4097.6000000000004</v>
      </c>
      <c r="G593" s="15">
        <v>42375</v>
      </c>
      <c r="H593" s="8">
        <f t="shared" si="32"/>
        <v>4097.6000000000004</v>
      </c>
      <c r="I593" s="30">
        <f t="shared" si="33"/>
        <v>0</v>
      </c>
    </row>
    <row r="594" spans="1:9" s="2" customFormat="1" x14ac:dyDescent="0.25">
      <c r="A594" s="17">
        <v>42375</v>
      </c>
      <c r="B594" s="18">
        <f t="shared" si="35"/>
        <v>24657</v>
      </c>
      <c r="C594" s="11" t="s">
        <v>11</v>
      </c>
      <c r="D594" s="12">
        <f t="shared" si="34"/>
        <v>49657</v>
      </c>
      <c r="E594" s="13" t="s">
        <v>489</v>
      </c>
      <c r="F594" s="14">
        <v>8050.1</v>
      </c>
      <c r="G594" s="15" t="s">
        <v>322</v>
      </c>
      <c r="H594" s="8">
        <f>8000+50.1</f>
        <v>8050.1</v>
      </c>
      <c r="I594" s="30">
        <f t="shared" si="33"/>
        <v>0</v>
      </c>
    </row>
    <row r="595" spans="1:9" s="2" customFormat="1" x14ac:dyDescent="0.25">
      <c r="A595" s="33">
        <v>42375</v>
      </c>
      <c r="B595" s="18">
        <f t="shared" si="35"/>
        <v>24658</v>
      </c>
      <c r="C595" s="11" t="s">
        <v>11</v>
      </c>
      <c r="D595" s="12">
        <f t="shared" si="34"/>
        <v>49658</v>
      </c>
      <c r="E595" s="13" t="s">
        <v>486</v>
      </c>
      <c r="F595" s="14">
        <v>3145.4</v>
      </c>
      <c r="G595" s="15">
        <v>42375</v>
      </c>
      <c r="H595" s="8">
        <f t="shared" ref="H595:H658" si="36">F595</f>
        <v>3145.4</v>
      </c>
      <c r="I595" s="30">
        <f t="shared" si="33"/>
        <v>0</v>
      </c>
    </row>
    <row r="596" spans="1:9" s="2" customFormat="1" x14ac:dyDescent="0.25">
      <c r="A596" s="17">
        <v>42375</v>
      </c>
      <c r="B596" s="18">
        <f t="shared" si="35"/>
        <v>24659</v>
      </c>
      <c r="C596" s="11" t="s">
        <v>11</v>
      </c>
      <c r="D596" s="12">
        <f t="shared" si="34"/>
        <v>49659</v>
      </c>
      <c r="E596" s="13" t="s">
        <v>463</v>
      </c>
      <c r="F596" s="19">
        <v>24803</v>
      </c>
      <c r="G596" s="15">
        <v>42388</v>
      </c>
      <c r="H596" s="8">
        <v>24803</v>
      </c>
      <c r="I596" s="30">
        <f t="shared" si="33"/>
        <v>0</v>
      </c>
    </row>
    <row r="597" spans="1:9" s="2" customFormat="1" x14ac:dyDescent="0.25">
      <c r="A597" s="33">
        <v>42375</v>
      </c>
      <c r="B597" s="18">
        <f t="shared" si="35"/>
        <v>24660</v>
      </c>
      <c r="C597" s="11" t="s">
        <v>11</v>
      </c>
      <c r="D597" s="12">
        <f t="shared" si="34"/>
        <v>49660</v>
      </c>
      <c r="E597" s="21" t="s">
        <v>490</v>
      </c>
      <c r="F597" s="22">
        <v>1159.8</v>
      </c>
      <c r="G597" s="15">
        <v>42375</v>
      </c>
      <c r="H597" s="8">
        <f t="shared" si="36"/>
        <v>1159.8</v>
      </c>
      <c r="I597" s="30">
        <f t="shared" ref="I597:I663" si="37">F597-H597</f>
        <v>0</v>
      </c>
    </row>
    <row r="598" spans="1:9" s="2" customFormat="1" x14ac:dyDescent="0.25">
      <c r="A598" s="17">
        <v>42375</v>
      </c>
      <c r="B598" s="18">
        <f t="shared" si="35"/>
        <v>24661</v>
      </c>
      <c r="C598" s="11" t="s">
        <v>11</v>
      </c>
      <c r="D598" s="12">
        <f t="shared" si="34"/>
        <v>49661</v>
      </c>
      <c r="E598" s="13" t="s">
        <v>491</v>
      </c>
      <c r="F598" s="14">
        <v>10151</v>
      </c>
      <c r="G598" s="15">
        <v>42378</v>
      </c>
      <c r="H598" s="8">
        <v>10151</v>
      </c>
      <c r="I598" s="30">
        <f t="shared" si="37"/>
        <v>0</v>
      </c>
    </row>
    <row r="599" spans="1:9" s="2" customFormat="1" x14ac:dyDescent="0.25">
      <c r="A599" s="33">
        <v>42375</v>
      </c>
      <c r="B599" s="18">
        <f t="shared" si="35"/>
        <v>24662</v>
      </c>
      <c r="C599" s="11" t="s">
        <v>11</v>
      </c>
      <c r="D599" s="12">
        <f t="shared" si="34"/>
        <v>49662</v>
      </c>
      <c r="E599" s="13" t="s">
        <v>492</v>
      </c>
      <c r="F599" s="14">
        <v>2402</v>
      </c>
      <c r="G599" s="15">
        <v>42378</v>
      </c>
      <c r="H599" s="8">
        <v>2402</v>
      </c>
      <c r="I599" s="30">
        <f t="shared" si="37"/>
        <v>0</v>
      </c>
    </row>
    <row r="600" spans="1:9" s="2" customFormat="1" x14ac:dyDescent="0.25">
      <c r="A600" s="17">
        <v>42375</v>
      </c>
      <c r="B600" s="18">
        <f t="shared" si="35"/>
        <v>24663</v>
      </c>
      <c r="C600" s="11" t="s">
        <v>11</v>
      </c>
      <c r="D600" s="12">
        <f t="shared" si="34"/>
        <v>49663</v>
      </c>
      <c r="E600" s="13" t="s">
        <v>493</v>
      </c>
      <c r="F600" s="14">
        <v>5704.8</v>
      </c>
      <c r="G600" s="15" t="s">
        <v>494</v>
      </c>
      <c r="H600" s="8">
        <f>2000+3704.8</f>
        <v>5704.8</v>
      </c>
      <c r="I600" s="30">
        <f t="shared" si="37"/>
        <v>0</v>
      </c>
    </row>
    <row r="601" spans="1:9" s="2" customFormat="1" x14ac:dyDescent="0.25">
      <c r="A601" s="33">
        <v>42375</v>
      </c>
      <c r="B601" s="18">
        <f t="shared" si="35"/>
        <v>24664</v>
      </c>
      <c r="C601" s="11" t="s">
        <v>11</v>
      </c>
      <c r="D601" s="12">
        <f t="shared" si="34"/>
        <v>49664</v>
      </c>
      <c r="E601" s="13" t="s">
        <v>495</v>
      </c>
      <c r="F601" s="14">
        <v>3338.8</v>
      </c>
      <c r="G601" s="15">
        <v>42375</v>
      </c>
      <c r="H601" s="8">
        <f t="shared" si="36"/>
        <v>3338.8</v>
      </c>
      <c r="I601" s="30">
        <f t="shared" si="37"/>
        <v>0</v>
      </c>
    </row>
    <row r="602" spans="1:9" s="2" customFormat="1" x14ac:dyDescent="0.25">
      <c r="A602" s="17">
        <v>42375</v>
      </c>
      <c r="B602" s="18">
        <f t="shared" si="35"/>
        <v>24665</v>
      </c>
      <c r="C602" s="11" t="s">
        <v>11</v>
      </c>
      <c r="D602" s="12">
        <f t="shared" si="34"/>
        <v>49665</v>
      </c>
      <c r="E602" s="13" t="s">
        <v>496</v>
      </c>
      <c r="F602" s="14">
        <v>22989.599999999999</v>
      </c>
      <c r="G602" s="15">
        <v>42375</v>
      </c>
      <c r="H602" s="8">
        <f t="shared" si="36"/>
        <v>22989.599999999999</v>
      </c>
      <c r="I602" s="30">
        <f t="shared" si="37"/>
        <v>0</v>
      </c>
    </row>
    <row r="603" spans="1:9" s="2" customFormat="1" x14ac:dyDescent="0.25">
      <c r="A603" s="33">
        <v>42375</v>
      </c>
      <c r="B603" s="18">
        <f t="shared" si="35"/>
        <v>24666</v>
      </c>
      <c r="C603" s="11" t="s">
        <v>11</v>
      </c>
      <c r="D603" s="12">
        <f t="shared" si="34"/>
        <v>49666</v>
      </c>
      <c r="E603" s="13" t="s">
        <v>497</v>
      </c>
      <c r="F603" s="14">
        <v>4194</v>
      </c>
      <c r="G603" s="15">
        <v>42375</v>
      </c>
      <c r="H603" s="8">
        <f t="shared" si="36"/>
        <v>4194</v>
      </c>
      <c r="I603" s="30">
        <f t="shared" si="37"/>
        <v>0</v>
      </c>
    </row>
    <row r="604" spans="1:9" s="2" customFormat="1" x14ac:dyDescent="0.25">
      <c r="A604" s="17">
        <v>42375</v>
      </c>
      <c r="B604" s="18">
        <f t="shared" si="35"/>
        <v>24667</v>
      </c>
      <c r="C604" s="11" t="s">
        <v>11</v>
      </c>
      <c r="D604" s="12">
        <f t="shared" si="34"/>
        <v>49667</v>
      </c>
      <c r="E604" s="13" t="s">
        <v>498</v>
      </c>
      <c r="F604" s="14">
        <v>1435</v>
      </c>
      <c r="G604" s="15">
        <v>42375</v>
      </c>
      <c r="H604" s="8">
        <f t="shared" si="36"/>
        <v>1435</v>
      </c>
      <c r="I604" s="30">
        <f t="shared" si="37"/>
        <v>0</v>
      </c>
    </row>
    <row r="605" spans="1:9" s="2" customFormat="1" x14ac:dyDescent="0.25">
      <c r="A605" s="33">
        <v>42375</v>
      </c>
      <c r="B605" s="18">
        <f t="shared" si="35"/>
        <v>24668</v>
      </c>
      <c r="C605" s="11" t="s">
        <v>11</v>
      </c>
      <c r="D605" s="12">
        <f t="shared" si="34"/>
        <v>49668</v>
      </c>
      <c r="E605" s="13" t="s">
        <v>499</v>
      </c>
      <c r="F605" s="14">
        <v>4164</v>
      </c>
      <c r="G605" s="15">
        <v>42375</v>
      </c>
      <c r="H605" s="8">
        <f t="shared" si="36"/>
        <v>4164</v>
      </c>
      <c r="I605" s="30">
        <f t="shared" si="37"/>
        <v>0</v>
      </c>
    </row>
    <row r="606" spans="1:9" s="2" customFormat="1" x14ac:dyDescent="0.25">
      <c r="A606" s="17">
        <v>42375</v>
      </c>
      <c r="B606" s="18">
        <f t="shared" si="35"/>
        <v>24669</v>
      </c>
      <c r="C606" s="11" t="s">
        <v>11</v>
      </c>
      <c r="D606" s="12">
        <f t="shared" si="34"/>
        <v>49669</v>
      </c>
      <c r="E606" s="13" t="s">
        <v>500</v>
      </c>
      <c r="F606" s="14">
        <v>2350.1999999999998</v>
      </c>
      <c r="G606" s="15">
        <v>42375</v>
      </c>
      <c r="H606" s="8">
        <f t="shared" si="36"/>
        <v>2350.1999999999998</v>
      </c>
      <c r="I606" s="30">
        <f t="shared" si="37"/>
        <v>0</v>
      </c>
    </row>
    <row r="607" spans="1:9" s="2" customFormat="1" x14ac:dyDescent="0.25">
      <c r="A607" s="33">
        <v>42375</v>
      </c>
      <c r="B607" s="18">
        <f t="shared" si="35"/>
        <v>24670</v>
      </c>
      <c r="C607" s="11" t="s">
        <v>11</v>
      </c>
      <c r="D607" s="12">
        <f t="shared" si="34"/>
        <v>49670</v>
      </c>
      <c r="E607" s="13" t="s">
        <v>501</v>
      </c>
      <c r="F607" s="14">
        <v>1389.24</v>
      </c>
      <c r="G607" s="15">
        <v>42375</v>
      </c>
      <c r="H607" s="8">
        <f t="shared" si="36"/>
        <v>1389.24</v>
      </c>
      <c r="I607" s="30">
        <f t="shared" si="37"/>
        <v>0</v>
      </c>
    </row>
    <row r="608" spans="1:9" s="2" customFormat="1" x14ac:dyDescent="0.25">
      <c r="A608" s="17">
        <v>42375</v>
      </c>
      <c r="B608" s="18">
        <f t="shared" si="35"/>
        <v>24671</v>
      </c>
      <c r="C608" s="11" t="s">
        <v>11</v>
      </c>
      <c r="D608" s="12">
        <f t="shared" si="34"/>
        <v>49671</v>
      </c>
      <c r="E608" s="13" t="s">
        <v>502</v>
      </c>
      <c r="F608" s="14">
        <v>3157.4</v>
      </c>
      <c r="G608" s="15">
        <v>42375</v>
      </c>
      <c r="H608" s="8">
        <f t="shared" si="36"/>
        <v>3157.4</v>
      </c>
      <c r="I608" s="30">
        <f t="shared" si="37"/>
        <v>0</v>
      </c>
    </row>
    <row r="609" spans="1:9" s="2" customFormat="1" x14ac:dyDescent="0.25">
      <c r="A609" s="33">
        <v>42375</v>
      </c>
      <c r="B609" s="18">
        <f t="shared" si="35"/>
        <v>24672</v>
      </c>
      <c r="C609" s="11" t="s">
        <v>11</v>
      </c>
      <c r="D609" s="12">
        <f t="shared" si="34"/>
        <v>49672</v>
      </c>
      <c r="E609" s="13" t="s">
        <v>503</v>
      </c>
      <c r="F609" s="14">
        <v>1247</v>
      </c>
      <c r="G609" s="15">
        <v>42375</v>
      </c>
      <c r="H609" s="8">
        <f t="shared" si="36"/>
        <v>1247</v>
      </c>
      <c r="I609" s="30">
        <f t="shared" si="37"/>
        <v>0</v>
      </c>
    </row>
    <row r="610" spans="1:9" s="2" customFormat="1" x14ac:dyDescent="0.25">
      <c r="A610" s="17">
        <v>42375</v>
      </c>
      <c r="B610" s="18">
        <f t="shared" si="35"/>
        <v>24673</v>
      </c>
      <c r="C610" s="11" t="s">
        <v>11</v>
      </c>
      <c r="D610" s="12">
        <f t="shared" si="34"/>
        <v>49673</v>
      </c>
      <c r="E610" s="13" t="s">
        <v>504</v>
      </c>
      <c r="F610" s="14">
        <v>1965.6</v>
      </c>
      <c r="G610" s="15">
        <v>42375</v>
      </c>
      <c r="H610" s="8">
        <f t="shared" si="36"/>
        <v>1965.6</v>
      </c>
      <c r="I610" s="30">
        <f t="shared" si="37"/>
        <v>0</v>
      </c>
    </row>
    <row r="611" spans="1:9" s="2" customFormat="1" x14ac:dyDescent="0.25">
      <c r="A611" s="33">
        <v>42375</v>
      </c>
      <c r="B611" s="18">
        <f t="shared" si="35"/>
        <v>24674</v>
      </c>
      <c r="C611" s="11" t="s">
        <v>11</v>
      </c>
      <c r="D611" s="12">
        <f t="shared" si="34"/>
        <v>49674</v>
      </c>
      <c r="E611" s="13" t="s">
        <v>505</v>
      </c>
      <c r="F611" s="14">
        <v>1906.8</v>
      </c>
      <c r="G611" s="15">
        <v>42375</v>
      </c>
      <c r="H611" s="8">
        <f t="shared" si="36"/>
        <v>1906.8</v>
      </c>
      <c r="I611" s="30">
        <f t="shared" si="37"/>
        <v>0</v>
      </c>
    </row>
    <row r="612" spans="1:9" s="2" customFormat="1" x14ac:dyDescent="0.25">
      <c r="A612" s="17">
        <v>42375</v>
      </c>
      <c r="B612" s="18">
        <f t="shared" si="35"/>
        <v>24675</v>
      </c>
      <c r="C612" s="11" t="s">
        <v>11</v>
      </c>
      <c r="D612" s="12">
        <f t="shared" si="34"/>
        <v>49675</v>
      </c>
      <c r="E612" s="13" t="s">
        <v>506</v>
      </c>
      <c r="F612" s="14">
        <v>580</v>
      </c>
      <c r="G612" s="15">
        <v>42375</v>
      </c>
      <c r="H612" s="8">
        <f t="shared" si="36"/>
        <v>580</v>
      </c>
      <c r="I612" s="30">
        <f t="shared" si="37"/>
        <v>0</v>
      </c>
    </row>
    <row r="613" spans="1:9" s="2" customFormat="1" x14ac:dyDescent="0.25">
      <c r="A613" s="33">
        <v>42375</v>
      </c>
      <c r="B613" s="18">
        <f t="shared" si="35"/>
        <v>24676</v>
      </c>
      <c r="C613" s="11" t="s">
        <v>11</v>
      </c>
      <c r="D613" s="12">
        <f t="shared" si="34"/>
        <v>49676</v>
      </c>
      <c r="E613" s="13" t="s">
        <v>507</v>
      </c>
      <c r="F613" s="14">
        <v>2466.4</v>
      </c>
      <c r="G613" s="15">
        <v>42375</v>
      </c>
      <c r="H613" s="8">
        <f t="shared" si="36"/>
        <v>2466.4</v>
      </c>
      <c r="I613" s="30">
        <f t="shared" si="37"/>
        <v>0</v>
      </c>
    </row>
    <row r="614" spans="1:9" s="2" customFormat="1" x14ac:dyDescent="0.25">
      <c r="A614" s="17">
        <v>42375</v>
      </c>
      <c r="B614" s="18">
        <f t="shared" si="35"/>
        <v>24677</v>
      </c>
      <c r="C614" s="11" t="s">
        <v>11</v>
      </c>
      <c r="D614" s="12">
        <f t="shared" si="34"/>
        <v>49677</v>
      </c>
      <c r="E614" s="13" t="s">
        <v>508</v>
      </c>
      <c r="F614" s="14">
        <v>1029.5999999999999</v>
      </c>
      <c r="G614" s="15">
        <v>42378</v>
      </c>
      <c r="H614" s="8">
        <v>1029.5999999999999</v>
      </c>
      <c r="I614" s="30">
        <f t="shared" si="37"/>
        <v>0</v>
      </c>
    </row>
    <row r="615" spans="1:9" s="2" customFormat="1" x14ac:dyDescent="0.25">
      <c r="A615" s="33">
        <v>42375</v>
      </c>
      <c r="B615" s="18">
        <f t="shared" si="35"/>
        <v>24678</v>
      </c>
      <c r="C615" s="11" t="s">
        <v>11</v>
      </c>
      <c r="D615" s="12">
        <f t="shared" si="34"/>
        <v>49678</v>
      </c>
      <c r="E615" s="13" t="s">
        <v>509</v>
      </c>
      <c r="F615" s="14">
        <v>554.4</v>
      </c>
      <c r="G615" s="15">
        <v>42375</v>
      </c>
      <c r="H615" s="8">
        <f t="shared" si="36"/>
        <v>554.4</v>
      </c>
      <c r="I615" s="30">
        <f t="shared" si="37"/>
        <v>0</v>
      </c>
    </row>
    <row r="616" spans="1:9" s="2" customFormat="1" x14ac:dyDescent="0.25">
      <c r="A616" s="17">
        <v>42375</v>
      </c>
      <c r="B616" s="18">
        <f t="shared" si="35"/>
        <v>24679</v>
      </c>
      <c r="C616" s="11" t="s">
        <v>11</v>
      </c>
      <c r="D616" s="12">
        <f t="shared" si="34"/>
        <v>49679</v>
      </c>
      <c r="E616" s="13" t="s">
        <v>510</v>
      </c>
      <c r="F616" s="14">
        <v>1216.8</v>
      </c>
      <c r="G616" s="15">
        <v>42375</v>
      </c>
      <c r="H616" s="8">
        <f t="shared" si="36"/>
        <v>1216.8</v>
      </c>
      <c r="I616" s="30">
        <f t="shared" si="37"/>
        <v>0</v>
      </c>
    </row>
    <row r="617" spans="1:9" s="2" customFormat="1" x14ac:dyDescent="0.25">
      <c r="A617" s="33">
        <v>42375</v>
      </c>
      <c r="B617" s="18">
        <f t="shared" si="35"/>
        <v>24680</v>
      </c>
      <c r="C617" s="11" t="s">
        <v>11</v>
      </c>
      <c r="D617" s="12">
        <f t="shared" si="34"/>
        <v>49680</v>
      </c>
      <c r="E617" s="13" t="s">
        <v>511</v>
      </c>
      <c r="F617" s="14">
        <v>6706.6</v>
      </c>
      <c r="G617" s="15">
        <v>42378</v>
      </c>
      <c r="H617" s="8">
        <v>6706.6</v>
      </c>
      <c r="I617" s="30">
        <f t="shared" si="37"/>
        <v>0</v>
      </c>
    </row>
    <row r="618" spans="1:9" s="2" customFormat="1" x14ac:dyDescent="0.25">
      <c r="A618" s="17">
        <v>42375</v>
      </c>
      <c r="B618" s="18">
        <f t="shared" si="35"/>
        <v>24681</v>
      </c>
      <c r="C618" s="11" t="s">
        <v>11</v>
      </c>
      <c r="D618" s="12">
        <f t="shared" si="34"/>
        <v>49681</v>
      </c>
      <c r="E618" s="13" t="s">
        <v>512</v>
      </c>
      <c r="F618" s="14">
        <v>4009.1</v>
      </c>
      <c r="G618" s="15">
        <v>42381</v>
      </c>
      <c r="H618" s="8">
        <v>4009.1</v>
      </c>
      <c r="I618" s="30">
        <f t="shared" si="37"/>
        <v>0</v>
      </c>
    </row>
    <row r="619" spans="1:9" s="2" customFormat="1" x14ac:dyDescent="0.25">
      <c r="A619" s="33">
        <v>42375</v>
      </c>
      <c r="B619" s="18">
        <f t="shared" si="35"/>
        <v>24682</v>
      </c>
      <c r="C619" s="11" t="s">
        <v>11</v>
      </c>
      <c r="D619" s="12">
        <f t="shared" si="34"/>
        <v>49682</v>
      </c>
      <c r="E619" s="13" t="s">
        <v>513</v>
      </c>
      <c r="F619" s="14">
        <v>3396.4</v>
      </c>
      <c r="G619" s="15">
        <v>42375</v>
      </c>
      <c r="H619" s="8">
        <f t="shared" si="36"/>
        <v>3396.4</v>
      </c>
      <c r="I619" s="30">
        <f t="shared" si="37"/>
        <v>0</v>
      </c>
    </row>
    <row r="620" spans="1:9" s="2" customFormat="1" x14ac:dyDescent="0.25">
      <c r="A620" s="17">
        <v>42375</v>
      </c>
      <c r="B620" s="18">
        <f t="shared" si="35"/>
        <v>24683</v>
      </c>
      <c r="C620" s="11" t="s">
        <v>11</v>
      </c>
      <c r="D620" s="12">
        <f t="shared" si="34"/>
        <v>49683</v>
      </c>
      <c r="E620" s="13" t="s">
        <v>514</v>
      </c>
      <c r="F620" s="14">
        <v>48586.2</v>
      </c>
      <c r="G620" s="15">
        <v>42380</v>
      </c>
      <c r="H620" s="8">
        <v>48586.2</v>
      </c>
      <c r="I620" s="30">
        <f t="shared" si="37"/>
        <v>0</v>
      </c>
    </row>
    <row r="621" spans="1:9" s="2" customFormat="1" x14ac:dyDescent="0.25">
      <c r="A621" s="33">
        <v>42375</v>
      </c>
      <c r="B621" s="18">
        <f t="shared" si="35"/>
        <v>24684</v>
      </c>
      <c r="C621" s="11" t="s">
        <v>11</v>
      </c>
      <c r="D621" s="12">
        <f t="shared" si="34"/>
        <v>49684</v>
      </c>
      <c r="E621" s="13" t="s">
        <v>515</v>
      </c>
      <c r="F621" s="14">
        <v>3767.9</v>
      </c>
      <c r="G621" s="15">
        <v>42375</v>
      </c>
      <c r="H621" s="8">
        <f t="shared" si="36"/>
        <v>3767.9</v>
      </c>
      <c r="I621" s="30">
        <f t="shared" si="37"/>
        <v>0</v>
      </c>
    </row>
    <row r="622" spans="1:9" s="2" customFormat="1" x14ac:dyDescent="0.25">
      <c r="A622" s="17">
        <v>42375</v>
      </c>
      <c r="B622" s="18">
        <f t="shared" si="35"/>
        <v>24685</v>
      </c>
      <c r="C622" s="11" t="s">
        <v>11</v>
      </c>
      <c r="D622" s="12">
        <f t="shared" si="34"/>
        <v>49685</v>
      </c>
      <c r="E622" s="13" t="s">
        <v>514</v>
      </c>
      <c r="F622" s="14">
        <v>228</v>
      </c>
      <c r="G622" s="15">
        <v>42375</v>
      </c>
      <c r="H622" s="8">
        <f t="shared" si="36"/>
        <v>228</v>
      </c>
      <c r="I622" s="30">
        <f t="shared" si="37"/>
        <v>0</v>
      </c>
    </row>
    <row r="623" spans="1:9" s="2" customFormat="1" x14ac:dyDescent="0.25">
      <c r="A623" s="33">
        <v>42375</v>
      </c>
      <c r="B623" s="18">
        <f t="shared" si="35"/>
        <v>24686</v>
      </c>
      <c r="C623" s="11" t="s">
        <v>11</v>
      </c>
      <c r="D623" s="12">
        <f t="shared" si="34"/>
        <v>49686</v>
      </c>
      <c r="E623" s="13" t="s">
        <v>516</v>
      </c>
      <c r="F623" s="14">
        <v>1440.7</v>
      </c>
      <c r="G623" s="15">
        <v>42375</v>
      </c>
      <c r="H623" s="8">
        <f t="shared" si="36"/>
        <v>1440.7</v>
      </c>
      <c r="I623" s="30">
        <f t="shared" si="37"/>
        <v>0</v>
      </c>
    </row>
    <row r="624" spans="1:9" s="2" customFormat="1" x14ac:dyDescent="0.25">
      <c r="A624" s="17">
        <v>42375</v>
      </c>
      <c r="B624" s="18">
        <f t="shared" si="35"/>
        <v>24687</v>
      </c>
      <c r="C624" s="11" t="s">
        <v>11</v>
      </c>
      <c r="D624" s="12">
        <f t="shared" si="34"/>
        <v>49687</v>
      </c>
      <c r="E624" s="13" t="s">
        <v>517</v>
      </c>
      <c r="F624" s="14">
        <v>3599.2</v>
      </c>
      <c r="G624" s="15">
        <v>42375</v>
      </c>
      <c r="H624" s="8">
        <f t="shared" si="36"/>
        <v>3599.2</v>
      </c>
      <c r="I624" s="30">
        <f t="shared" si="37"/>
        <v>0</v>
      </c>
    </row>
    <row r="625" spans="1:9" s="2" customFormat="1" x14ac:dyDescent="0.25">
      <c r="A625" s="33">
        <v>42375</v>
      </c>
      <c r="B625" s="18">
        <f t="shared" si="35"/>
        <v>24688</v>
      </c>
      <c r="C625" s="11" t="s">
        <v>11</v>
      </c>
      <c r="D625" s="12">
        <f t="shared" si="34"/>
        <v>49688</v>
      </c>
      <c r="E625" s="13" t="s">
        <v>518</v>
      </c>
      <c r="F625" s="14">
        <v>564.6</v>
      </c>
      <c r="G625" s="15">
        <v>42375</v>
      </c>
      <c r="H625" s="8">
        <f t="shared" si="36"/>
        <v>564.6</v>
      </c>
      <c r="I625" s="30">
        <f t="shared" si="37"/>
        <v>0</v>
      </c>
    </row>
    <row r="626" spans="1:9" s="2" customFormat="1" x14ac:dyDescent="0.25">
      <c r="A626" s="17">
        <v>42375</v>
      </c>
      <c r="B626" s="18">
        <f t="shared" si="35"/>
        <v>24689</v>
      </c>
      <c r="C626" s="11" t="s">
        <v>11</v>
      </c>
      <c r="D626" s="12">
        <f t="shared" ref="D626:D689" si="38">D625+1</f>
        <v>49689</v>
      </c>
      <c r="E626" s="13" t="s">
        <v>519</v>
      </c>
      <c r="F626" s="14">
        <v>946</v>
      </c>
      <c r="G626" s="15">
        <v>42375</v>
      </c>
      <c r="H626" s="8">
        <f t="shared" si="36"/>
        <v>946</v>
      </c>
      <c r="I626" s="30">
        <f t="shared" si="37"/>
        <v>0</v>
      </c>
    </row>
    <row r="627" spans="1:9" s="2" customFormat="1" x14ac:dyDescent="0.25">
      <c r="A627" s="33">
        <v>42375</v>
      </c>
      <c r="B627" s="18">
        <f t="shared" si="35"/>
        <v>24690</v>
      </c>
      <c r="C627" s="11" t="s">
        <v>11</v>
      </c>
      <c r="D627" s="12">
        <f t="shared" si="38"/>
        <v>49690</v>
      </c>
      <c r="E627" s="13" t="s">
        <v>520</v>
      </c>
      <c r="F627" s="14">
        <v>371.6</v>
      </c>
      <c r="G627" s="15">
        <v>42375</v>
      </c>
      <c r="H627" s="8">
        <f t="shared" si="36"/>
        <v>371.6</v>
      </c>
      <c r="I627" s="30">
        <f t="shared" si="37"/>
        <v>0</v>
      </c>
    </row>
    <row r="628" spans="1:9" s="2" customFormat="1" x14ac:dyDescent="0.25">
      <c r="A628" s="17">
        <v>42375</v>
      </c>
      <c r="B628" s="18">
        <f t="shared" si="35"/>
        <v>24691</v>
      </c>
      <c r="C628" s="11" t="s">
        <v>11</v>
      </c>
      <c r="D628" s="12">
        <f t="shared" si="38"/>
        <v>49691</v>
      </c>
      <c r="E628" s="13" t="s">
        <v>521</v>
      </c>
      <c r="F628" s="14">
        <v>2937.48</v>
      </c>
      <c r="G628" s="15">
        <v>42378</v>
      </c>
      <c r="H628" s="8">
        <v>2937.48</v>
      </c>
      <c r="I628" s="30">
        <f t="shared" si="37"/>
        <v>0</v>
      </c>
    </row>
    <row r="629" spans="1:9" s="2" customFormat="1" x14ac:dyDescent="0.25">
      <c r="A629" s="33">
        <v>42375</v>
      </c>
      <c r="B629" s="18">
        <f t="shared" si="35"/>
        <v>24692</v>
      </c>
      <c r="C629" s="11" t="s">
        <v>11</v>
      </c>
      <c r="D629" s="12">
        <f t="shared" si="38"/>
        <v>49692</v>
      </c>
      <c r="E629" s="13" t="s">
        <v>522</v>
      </c>
      <c r="F629" s="14">
        <v>3413.3</v>
      </c>
      <c r="G629" s="15">
        <v>42375</v>
      </c>
      <c r="H629" s="8">
        <f t="shared" si="36"/>
        <v>3413.3</v>
      </c>
      <c r="I629" s="30">
        <f t="shared" si="37"/>
        <v>0</v>
      </c>
    </row>
    <row r="630" spans="1:9" s="2" customFormat="1" x14ac:dyDescent="0.25">
      <c r="A630" s="17">
        <v>42375</v>
      </c>
      <c r="B630" s="18">
        <f t="shared" si="35"/>
        <v>24693</v>
      </c>
      <c r="C630" s="11" t="s">
        <v>11</v>
      </c>
      <c r="D630" s="12">
        <f t="shared" si="38"/>
        <v>49693</v>
      </c>
      <c r="E630" s="13" t="s">
        <v>523</v>
      </c>
      <c r="F630" s="14">
        <v>7640</v>
      </c>
      <c r="G630" s="15">
        <v>42377</v>
      </c>
      <c r="H630" s="8">
        <v>7640</v>
      </c>
      <c r="I630" s="30">
        <f t="shared" si="37"/>
        <v>0</v>
      </c>
    </row>
    <row r="631" spans="1:9" s="2" customFormat="1" x14ac:dyDescent="0.25">
      <c r="A631" s="33">
        <v>42375</v>
      </c>
      <c r="B631" s="18">
        <f t="shared" si="35"/>
        <v>24694</v>
      </c>
      <c r="C631" s="11" t="s">
        <v>11</v>
      </c>
      <c r="D631" s="12">
        <f t="shared" si="38"/>
        <v>49694</v>
      </c>
      <c r="E631" s="13" t="s">
        <v>524</v>
      </c>
      <c r="F631" s="14">
        <v>10486.4</v>
      </c>
      <c r="G631" s="15">
        <v>42378</v>
      </c>
      <c r="H631" s="8">
        <v>10486.4</v>
      </c>
      <c r="I631" s="30">
        <f t="shared" si="37"/>
        <v>0</v>
      </c>
    </row>
    <row r="632" spans="1:9" s="2" customFormat="1" x14ac:dyDescent="0.25">
      <c r="A632" s="17">
        <v>42375</v>
      </c>
      <c r="B632" s="18">
        <f t="shared" si="35"/>
        <v>24695</v>
      </c>
      <c r="C632" s="11" t="s">
        <v>11</v>
      </c>
      <c r="D632" s="12">
        <f t="shared" si="38"/>
        <v>49695</v>
      </c>
      <c r="E632" s="13" t="s">
        <v>522</v>
      </c>
      <c r="F632" s="14">
        <v>1576.8</v>
      </c>
      <c r="G632" s="15">
        <v>42375</v>
      </c>
      <c r="H632" s="8">
        <f t="shared" si="36"/>
        <v>1576.8</v>
      </c>
      <c r="I632" s="30">
        <f t="shared" si="37"/>
        <v>0</v>
      </c>
    </row>
    <row r="633" spans="1:9" s="2" customFormat="1" x14ac:dyDescent="0.25">
      <c r="A633" s="33">
        <v>42375</v>
      </c>
      <c r="B633" s="18">
        <f t="shared" si="35"/>
        <v>24696</v>
      </c>
      <c r="C633" s="11" t="s">
        <v>11</v>
      </c>
      <c r="D633" s="12">
        <f t="shared" si="38"/>
        <v>49696</v>
      </c>
      <c r="E633" s="13" t="s">
        <v>525</v>
      </c>
      <c r="F633" s="14">
        <v>3870</v>
      </c>
      <c r="G633" s="15">
        <v>42375</v>
      </c>
      <c r="H633" s="8">
        <f t="shared" si="36"/>
        <v>3870</v>
      </c>
      <c r="I633" s="30">
        <f t="shared" si="37"/>
        <v>0</v>
      </c>
    </row>
    <row r="634" spans="1:9" s="2" customFormat="1" x14ac:dyDescent="0.25">
      <c r="A634" s="17">
        <v>42375</v>
      </c>
      <c r="B634" s="18">
        <f t="shared" si="35"/>
        <v>24697</v>
      </c>
      <c r="C634" s="11" t="s">
        <v>11</v>
      </c>
      <c r="D634" s="12">
        <f t="shared" si="38"/>
        <v>49697</v>
      </c>
      <c r="E634" s="13" t="s">
        <v>526</v>
      </c>
      <c r="F634" s="14">
        <v>11252.8</v>
      </c>
      <c r="G634" s="15">
        <v>42376</v>
      </c>
      <c r="H634" s="8">
        <v>11252.8</v>
      </c>
      <c r="I634" s="30">
        <f t="shared" si="37"/>
        <v>0</v>
      </c>
    </row>
    <row r="635" spans="1:9" s="2" customFormat="1" x14ac:dyDescent="0.25">
      <c r="A635" s="33">
        <v>42375</v>
      </c>
      <c r="B635" s="18">
        <f t="shared" si="35"/>
        <v>24698</v>
      </c>
      <c r="C635" s="11" t="s">
        <v>11</v>
      </c>
      <c r="D635" s="12">
        <f t="shared" si="38"/>
        <v>49698</v>
      </c>
      <c r="E635" s="13" t="s">
        <v>527</v>
      </c>
      <c r="F635" s="14">
        <v>690.8</v>
      </c>
      <c r="G635" s="15">
        <v>42375</v>
      </c>
      <c r="H635" s="8">
        <f t="shared" si="36"/>
        <v>690.8</v>
      </c>
      <c r="I635" s="30">
        <f t="shared" si="37"/>
        <v>0</v>
      </c>
    </row>
    <row r="636" spans="1:9" s="2" customFormat="1" x14ac:dyDescent="0.25">
      <c r="A636" s="17">
        <v>42375</v>
      </c>
      <c r="B636" s="18">
        <f t="shared" si="35"/>
        <v>24699</v>
      </c>
      <c r="C636" s="11" t="s">
        <v>11</v>
      </c>
      <c r="D636" s="12">
        <f t="shared" si="38"/>
        <v>49699</v>
      </c>
      <c r="E636" s="13" t="s">
        <v>528</v>
      </c>
      <c r="F636" s="14">
        <v>1620</v>
      </c>
      <c r="G636" s="15">
        <v>42375</v>
      </c>
      <c r="H636" s="8">
        <f t="shared" si="36"/>
        <v>1620</v>
      </c>
      <c r="I636" s="30">
        <f t="shared" si="37"/>
        <v>0</v>
      </c>
    </row>
    <row r="637" spans="1:9" s="2" customFormat="1" x14ac:dyDescent="0.25">
      <c r="A637" s="33">
        <v>42375</v>
      </c>
      <c r="B637" s="18">
        <f t="shared" si="35"/>
        <v>24700</v>
      </c>
      <c r="C637" s="11" t="s">
        <v>11</v>
      </c>
      <c r="D637" s="12">
        <f t="shared" si="38"/>
        <v>49700</v>
      </c>
      <c r="E637" s="13" t="s">
        <v>529</v>
      </c>
      <c r="F637" s="14">
        <v>2654.2</v>
      </c>
      <c r="G637" s="15">
        <v>42376</v>
      </c>
      <c r="H637" s="8">
        <v>2654.2</v>
      </c>
      <c r="I637" s="30">
        <f t="shared" si="37"/>
        <v>0</v>
      </c>
    </row>
    <row r="638" spans="1:9" s="2" customFormat="1" x14ac:dyDescent="0.25">
      <c r="A638" s="17">
        <v>42375</v>
      </c>
      <c r="B638" s="18">
        <f t="shared" si="35"/>
        <v>24701</v>
      </c>
      <c r="C638" s="11" t="s">
        <v>11</v>
      </c>
      <c r="D638" s="12">
        <f t="shared" si="38"/>
        <v>49701</v>
      </c>
      <c r="E638" s="13" t="s">
        <v>530</v>
      </c>
      <c r="F638" s="14">
        <v>17087.400000000001</v>
      </c>
      <c r="G638" s="15">
        <v>42380</v>
      </c>
      <c r="H638" s="8">
        <v>17087.400000000001</v>
      </c>
      <c r="I638" s="30">
        <f t="shared" si="37"/>
        <v>0</v>
      </c>
    </row>
    <row r="639" spans="1:9" s="2" customFormat="1" x14ac:dyDescent="0.25">
      <c r="A639" s="33">
        <v>42375</v>
      </c>
      <c r="B639" s="18">
        <f t="shared" si="35"/>
        <v>24702</v>
      </c>
      <c r="C639" s="11" t="s">
        <v>11</v>
      </c>
      <c r="D639" s="12">
        <f t="shared" si="38"/>
        <v>49702</v>
      </c>
      <c r="E639" s="13" t="s">
        <v>531</v>
      </c>
      <c r="F639" s="14">
        <v>31045.599999999999</v>
      </c>
      <c r="G639" s="15">
        <v>42385</v>
      </c>
      <c r="H639" s="8">
        <v>31045.599999999999</v>
      </c>
      <c r="I639" s="30">
        <f t="shared" si="37"/>
        <v>0</v>
      </c>
    </row>
    <row r="640" spans="1:9" s="2" customFormat="1" x14ac:dyDescent="0.25">
      <c r="A640" s="17">
        <v>42375</v>
      </c>
      <c r="B640" s="18">
        <f t="shared" si="35"/>
        <v>24703</v>
      </c>
      <c r="C640" s="11" t="s">
        <v>11</v>
      </c>
      <c r="D640" s="12">
        <f t="shared" si="38"/>
        <v>49703</v>
      </c>
      <c r="E640" s="13" t="s">
        <v>532</v>
      </c>
      <c r="F640" s="19">
        <v>10570.04</v>
      </c>
      <c r="G640" s="15">
        <v>42376</v>
      </c>
      <c r="H640" s="8">
        <v>10570.040999999999</v>
      </c>
      <c r="I640" s="30">
        <f t="shared" si="37"/>
        <v>-9.9999999838473741E-4</v>
      </c>
    </row>
    <row r="641" spans="1:9" s="2" customFormat="1" x14ac:dyDescent="0.25">
      <c r="A641" s="33">
        <v>42375</v>
      </c>
      <c r="B641" s="18">
        <f t="shared" si="35"/>
        <v>24704</v>
      </c>
      <c r="C641" s="11" t="s">
        <v>11</v>
      </c>
      <c r="D641" s="12">
        <f t="shared" si="38"/>
        <v>49704</v>
      </c>
      <c r="E641" s="21" t="s">
        <v>533</v>
      </c>
      <c r="F641" s="22">
        <v>1389.24</v>
      </c>
      <c r="G641" s="15">
        <v>42376</v>
      </c>
      <c r="H641" s="8">
        <v>1389.24</v>
      </c>
      <c r="I641" s="30">
        <f t="shared" si="37"/>
        <v>0</v>
      </c>
    </row>
    <row r="642" spans="1:9" s="2" customFormat="1" x14ac:dyDescent="0.25">
      <c r="A642" s="17">
        <v>42375</v>
      </c>
      <c r="B642" s="18">
        <f t="shared" si="35"/>
        <v>24705</v>
      </c>
      <c r="C642" s="11" t="s">
        <v>11</v>
      </c>
      <c r="D642" s="12">
        <f t="shared" si="38"/>
        <v>49705</v>
      </c>
      <c r="E642" s="13" t="s">
        <v>534</v>
      </c>
      <c r="F642" s="14">
        <v>33260</v>
      </c>
      <c r="G642" s="15">
        <v>42385</v>
      </c>
      <c r="H642" s="8">
        <v>33260</v>
      </c>
      <c r="I642" s="30">
        <f t="shared" si="37"/>
        <v>0</v>
      </c>
    </row>
    <row r="643" spans="1:9" s="2" customFormat="1" x14ac:dyDescent="0.25">
      <c r="A643" s="33">
        <v>42375</v>
      </c>
      <c r="B643" s="18">
        <f t="shared" si="35"/>
        <v>24706</v>
      </c>
      <c r="C643" s="11" t="s">
        <v>11</v>
      </c>
      <c r="D643" s="12">
        <f t="shared" si="38"/>
        <v>49706</v>
      </c>
      <c r="E643" s="13" t="s">
        <v>535</v>
      </c>
      <c r="F643" s="14">
        <v>24565.5</v>
      </c>
      <c r="G643" s="15">
        <v>42376</v>
      </c>
      <c r="H643" s="8">
        <v>24565.5</v>
      </c>
      <c r="I643" s="30">
        <f t="shared" si="37"/>
        <v>0</v>
      </c>
    </row>
    <row r="644" spans="1:9" s="2" customFormat="1" x14ac:dyDescent="0.25">
      <c r="A644" s="17">
        <v>42375</v>
      </c>
      <c r="B644" s="18">
        <f t="shared" si="35"/>
        <v>24707</v>
      </c>
      <c r="C644" s="11" t="s">
        <v>11</v>
      </c>
      <c r="D644" s="12">
        <f t="shared" si="38"/>
        <v>49707</v>
      </c>
      <c r="E644" s="13" t="s">
        <v>486</v>
      </c>
      <c r="F644" s="14">
        <v>2884.8</v>
      </c>
      <c r="G644" s="15">
        <v>42375</v>
      </c>
      <c r="H644" s="8">
        <f t="shared" si="36"/>
        <v>2884.8</v>
      </c>
      <c r="I644" s="30">
        <f t="shared" si="37"/>
        <v>0</v>
      </c>
    </row>
    <row r="645" spans="1:9" s="2" customFormat="1" x14ac:dyDescent="0.25">
      <c r="A645" s="33">
        <v>42375</v>
      </c>
      <c r="B645" s="18">
        <f t="shared" ref="B645:B708" si="39">B644+1</f>
        <v>24708</v>
      </c>
      <c r="C645" s="11" t="s">
        <v>11</v>
      </c>
      <c r="D645" s="12">
        <f t="shared" si="38"/>
        <v>49708</v>
      </c>
      <c r="E645" s="23" t="s">
        <v>105</v>
      </c>
      <c r="F645" s="14">
        <v>0</v>
      </c>
      <c r="G645" s="15"/>
      <c r="H645" s="8"/>
      <c r="I645" s="30">
        <f t="shared" si="37"/>
        <v>0</v>
      </c>
    </row>
    <row r="646" spans="1:9" s="2" customFormat="1" x14ac:dyDescent="0.25">
      <c r="A646" s="17">
        <v>42375</v>
      </c>
      <c r="B646" s="18">
        <f t="shared" si="39"/>
        <v>24709</v>
      </c>
      <c r="C646" s="11" t="s">
        <v>11</v>
      </c>
      <c r="D646" s="12">
        <f t="shared" si="38"/>
        <v>49709</v>
      </c>
      <c r="E646" s="13" t="s">
        <v>536</v>
      </c>
      <c r="F646" s="14">
        <v>2310.4</v>
      </c>
      <c r="G646" s="15">
        <v>42376</v>
      </c>
      <c r="H646" s="8">
        <v>2310.4</v>
      </c>
      <c r="I646" s="30">
        <f t="shared" si="37"/>
        <v>0</v>
      </c>
    </row>
    <row r="647" spans="1:9" s="2" customFormat="1" x14ac:dyDescent="0.25">
      <c r="A647" s="33">
        <v>42375</v>
      </c>
      <c r="B647" s="18">
        <f t="shared" si="39"/>
        <v>24710</v>
      </c>
      <c r="C647" s="11" t="s">
        <v>11</v>
      </c>
      <c r="D647" s="12">
        <f t="shared" si="38"/>
        <v>49710</v>
      </c>
      <c r="E647" s="13" t="s">
        <v>537</v>
      </c>
      <c r="F647" s="14">
        <v>533.20000000000005</v>
      </c>
      <c r="G647" s="15">
        <v>42375</v>
      </c>
      <c r="H647" s="8">
        <f t="shared" si="36"/>
        <v>533.20000000000005</v>
      </c>
      <c r="I647" s="30">
        <f t="shared" si="37"/>
        <v>0</v>
      </c>
    </row>
    <row r="648" spans="1:9" s="2" customFormat="1" x14ac:dyDescent="0.25">
      <c r="A648" s="17">
        <v>42375</v>
      </c>
      <c r="B648" s="18">
        <f t="shared" si="39"/>
        <v>24711</v>
      </c>
      <c r="C648" s="11" t="s">
        <v>11</v>
      </c>
      <c r="D648" s="12">
        <f t="shared" si="38"/>
        <v>49711</v>
      </c>
      <c r="E648" s="13" t="s">
        <v>538</v>
      </c>
      <c r="F648" s="14">
        <v>11487</v>
      </c>
      <c r="G648" s="15">
        <v>42375</v>
      </c>
      <c r="H648" s="8">
        <f t="shared" si="36"/>
        <v>11487</v>
      </c>
      <c r="I648" s="30">
        <f t="shared" si="37"/>
        <v>0</v>
      </c>
    </row>
    <row r="649" spans="1:9" s="2" customFormat="1" x14ac:dyDescent="0.25">
      <c r="A649" s="33">
        <v>42375</v>
      </c>
      <c r="B649" s="18">
        <f t="shared" si="39"/>
        <v>24712</v>
      </c>
      <c r="C649" s="11" t="s">
        <v>11</v>
      </c>
      <c r="D649" s="12">
        <f t="shared" si="38"/>
        <v>49712</v>
      </c>
      <c r="E649" s="23" t="s">
        <v>105</v>
      </c>
      <c r="F649" s="14">
        <v>0</v>
      </c>
      <c r="G649" s="15"/>
      <c r="H649" s="8"/>
      <c r="I649" s="30">
        <f t="shared" si="37"/>
        <v>0</v>
      </c>
    </row>
    <row r="650" spans="1:9" s="2" customFormat="1" x14ac:dyDescent="0.25">
      <c r="A650" s="17">
        <v>42375</v>
      </c>
      <c r="B650" s="18">
        <f t="shared" si="39"/>
        <v>24713</v>
      </c>
      <c r="C650" s="11" t="s">
        <v>11</v>
      </c>
      <c r="D650" s="12">
        <f t="shared" si="38"/>
        <v>49713</v>
      </c>
      <c r="E650" s="23" t="s">
        <v>105</v>
      </c>
      <c r="F650" s="14">
        <v>0</v>
      </c>
      <c r="G650" s="15"/>
      <c r="H650" s="8"/>
      <c r="I650" s="30">
        <f t="shared" si="37"/>
        <v>0</v>
      </c>
    </row>
    <row r="651" spans="1:9" s="2" customFormat="1" x14ac:dyDescent="0.25">
      <c r="A651" s="33">
        <v>42375</v>
      </c>
      <c r="B651" s="18">
        <f t="shared" si="39"/>
        <v>24714</v>
      </c>
      <c r="C651" s="11" t="s">
        <v>11</v>
      </c>
      <c r="D651" s="12">
        <f t="shared" si="38"/>
        <v>49714</v>
      </c>
      <c r="E651" s="13" t="s">
        <v>539</v>
      </c>
      <c r="F651" s="14">
        <v>28650.400000000001</v>
      </c>
      <c r="G651" s="15">
        <v>42376</v>
      </c>
      <c r="H651" s="8">
        <v>28650.400000000001</v>
      </c>
      <c r="I651" s="30">
        <f t="shared" si="37"/>
        <v>0</v>
      </c>
    </row>
    <row r="652" spans="1:9" s="2" customFormat="1" x14ac:dyDescent="0.25">
      <c r="A652" s="17">
        <v>42375</v>
      </c>
      <c r="B652" s="18">
        <f t="shared" si="39"/>
        <v>24715</v>
      </c>
      <c r="C652" s="11" t="s">
        <v>11</v>
      </c>
      <c r="D652" s="12">
        <f t="shared" si="38"/>
        <v>49715</v>
      </c>
      <c r="E652" s="13" t="s">
        <v>540</v>
      </c>
      <c r="F652" s="14">
        <v>11749.2</v>
      </c>
      <c r="G652" s="15">
        <v>42376</v>
      </c>
      <c r="H652" s="8">
        <v>11749.2</v>
      </c>
      <c r="I652" s="30">
        <f t="shared" si="37"/>
        <v>0</v>
      </c>
    </row>
    <row r="653" spans="1:9" s="2" customFormat="1" x14ac:dyDescent="0.25">
      <c r="A653" s="33">
        <v>42375</v>
      </c>
      <c r="B653" s="18">
        <f t="shared" si="39"/>
        <v>24716</v>
      </c>
      <c r="C653" s="11" t="s">
        <v>11</v>
      </c>
      <c r="D653" s="12">
        <f t="shared" si="38"/>
        <v>49716</v>
      </c>
      <c r="E653" s="13" t="s">
        <v>538</v>
      </c>
      <c r="F653" s="14">
        <v>1148.4000000000001</v>
      </c>
      <c r="G653" s="15">
        <v>42375</v>
      </c>
      <c r="H653" s="8">
        <f t="shared" si="36"/>
        <v>1148.4000000000001</v>
      </c>
      <c r="I653" s="30">
        <f t="shared" si="37"/>
        <v>0</v>
      </c>
    </row>
    <row r="654" spans="1:9" s="2" customFormat="1" x14ac:dyDescent="0.25">
      <c r="A654" s="17">
        <v>42375</v>
      </c>
      <c r="B654" s="18">
        <f t="shared" si="39"/>
        <v>24717</v>
      </c>
      <c r="C654" s="11" t="s">
        <v>11</v>
      </c>
      <c r="D654" s="12">
        <f t="shared" si="38"/>
        <v>49717</v>
      </c>
      <c r="E654" s="13" t="s">
        <v>541</v>
      </c>
      <c r="F654" s="14">
        <v>2896.2</v>
      </c>
      <c r="G654" s="15">
        <v>42376</v>
      </c>
      <c r="H654" s="8">
        <v>2896.2</v>
      </c>
      <c r="I654" s="30">
        <f t="shared" si="37"/>
        <v>0</v>
      </c>
    </row>
    <row r="655" spans="1:9" s="2" customFormat="1" x14ac:dyDescent="0.25">
      <c r="A655" s="33">
        <v>42375</v>
      </c>
      <c r="B655" s="18">
        <f t="shared" si="39"/>
        <v>24718</v>
      </c>
      <c r="C655" s="11" t="s">
        <v>11</v>
      </c>
      <c r="D655" s="12">
        <f t="shared" si="38"/>
        <v>49718</v>
      </c>
      <c r="E655" s="13" t="s">
        <v>542</v>
      </c>
      <c r="F655" s="14">
        <v>37257.919999999998</v>
      </c>
      <c r="G655" s="15">
        <v>42391</v>
      </c>
      <c r="H655" s="8">
        <v>37257.919999999998</v>
      </c>
      <c r="I655" s="30">
        <f t="shared" si="37"/>
        <v>0</v>
      </c>
    </row>
    <row r="656" spans="1:9" s="2" customFormat="1" x14ac:dyDescent="0.25">
      <c r="A656" s="17">
        <v>42375</v>
      </c>
      <c r="B656" s="18">
        <f t="shared" si="39"/>
        <v>24719</v>
      </c>
      <c r="C656" s="11" t="s">
        <v>11</v>
      </c>
      <c r="D656" s="12">
        <f t="shared" si="38"/>
        <v>49719</v>
      </c>
      <c r="E656" s="13" t="s">
        <v>543</v>
      </c>
      <c r="F656" s="14">
        <v>1973.4</v>
      </c>
      <c r="G656" s="15">
        <v>42376</v>
      </c>
      <c r="H656" s="8">
        <v>1973.4</v>
      </c>
      <c r="I656" s="30">
        <f t="shared" si="37"/>
        <v>0</v>
      </c>
    </row>
    <row r="657" spans="1:9" s="2" customFormat="1" x14ac:dyDescent="0.25">
      <c r="A657" s="33">
        <v>42375</v>
      </c>
      <c r="B657" s="18">
        <f t="shared" si="39"/>
        <v>24720</v>
      </c>
      <c r="C657" s="11" t="s">
        <v>11</v>
      </c>
      <c r="D657" s="12">
        <f t="shared" si="38"/>
        <v>49720</v>
      </c>
      <c r="E657" s="13" t="s">
        <v>544</v>
      </c>
      <c r="F657" s="14">
        <v>2336.1</v>
      </c>
      <c r="G657" s="15">
        <v>42376</v>
      </c>
      <c r="H657" s="8">
        <v>2336.1</v>
      </c>
      <c r="I657" s="30">
        <f t="shared" si="37"/>
        <v>0</v>
      </c>
    </row>
    <row r="658" spans="1:9" s="2" customFormat="1" x14ac:dyDescent="0.25">
      <c r="A658" s="17">
        <v>42375</v>
      </c>
      <c r="B658" s="18">
        <f t="shared" si="39"/>
        <v>24721</v>
      </c>
      <c r="C658" s="11" t="s">
        <v>11</v>
      </c>
      <c r="D658" s="12">
        <f t="shared" si="38"/>
        <v>49721</v>
      </c>
      <c r="E658" s="13" t="s">
        <v>545</v>
      </c>
      <c r="F658" s="14">
        <v>5024</v>
      </c>
      <c r="G658" s="15">
        <v>42375</v>
      </c>
      <c r="H658" s="8">
        <f t="shared" si="36"/>
        <v>5024</v>
      </c>
      <c r="I658" s="30">
        <f t="shared" si="37"/>
        <v>0</v>
      </c>
    </row>
    <row r="659" spans="1:9" s="2" customFormat="1" x14ac:dyDescent="0.25">
      <c r="A659" s="33">
        <v>42375</v>
      </c>
      <c r="B659" s="18">
        <f t="shared" si="39"/>
        <v>24722</v>
      </c>
      <c r="C659" s="11" t="s">
        <v>11</v>
      </c>
      <c r="D659" s="12">
        <f t="shared" si="38"/>
        <v>49722</v>
      </c>
      <c r="E659" s="13" t="s">
        <v>546</v>
      </c>
      <c r="F659" s="14">
        <v>17278</v>
      </c>
      <c r="G659" s="15">
        <v>42376</v>
      </c>
      <c r="H659" s="8">
        <v>17278</v>
      </c>
      <c r="I659" s="30">
        <f t="shared" si="37"/>
        <v>0</v>
      </c>
    </row>
    <row r="660" spans="1:9" s="2" customFormat="1" x14ac:dyDescent="0.25">
      <c r="A660" s="17">
        <v>42375</v>
      </c>
      <c r="B660" s="18">
        <f t="shared" si="39"/>
        <v>24723</v>
      </c>
      <c r="C660" s="11" t="s">
        <v>11</v>
      </c>
      <c r="D660" s="12">
        <f t="shared" si="38"/>
        <v>49723</v>
      </c>
      <c r="E660" s="13" t="s">
        <v>547</v>
      </c>
      <c r="F660" s="14">
        <v>483.8</v>
      </c>
      <c r="G660" s="15">
        <v>42376</v>
      </c>
      <c r="H660" s="8">
        <v>483.8</v>
      </c>
      <c r="I660" s="30">
        <f t="shared" si="37"/>
        <v>0</v>
      </c>
    </row>
    <row r="661" spans="1:9" s="2" customFormat="1" x14ac:dyDescent="0.25">
      <c r="A661" s="33">
        <v>42375</v>
      </c>
      <c r="B661" s="18">
        <f t="shared" si="39"/>
        <v>24724</v>
      </c>
      <c r="C661" s="11" t="s">
        <v>11</v>
      </c>
      <c r="D661" s="12">
        <f t="shared" si="38"/>
        <v>49724</v>
      </c>
      <c r="E661" s="13" t="s">
        <v>460</v>
      </c>
      <c r="F661" s="14">
        <v>1882.7</v>
      </c>
      <c r="G661" s="15">
        <v>42376</v>
      </c>
      <c r="H661" s="8">
        <v>1882.7</v>
      </c>
      <c r="I661" s="30">
        <f t="shared" si="37"/>
        <v>0</v>
      </c>
    </row>
    <row r="662" spans="1:9" s="2" customFormat="1" x14ac:dyDescent="0.25">
      <c r="A662" s="17">
        <v>42375</v>
      </c>
      <c r="B662" s="18">
        <f t="shared" si="39"/>
        <v>24725</v>
      </c>
      <c r="C662" s="11" t="s">
        <v>11</v>
      </c>
      <c r="D662" s="12">
        <f t="shared" si="38"/>
        <v>49725</v>
      </c>
      <c r="E662" s="13" t="s">
        <v>548</v>
      </c>
      <c r="F662" s="14">
        <v>7908.6</v>
      </c>
      <c r="G662" s="15">
        <v>42378</v>
      </c>
      <c r="H662" s="8">
        <v>7908.6</v>
      </c>
      <c r="I662" s="30">
        <f t="shared" si="37"/>
        <v>0</v>
      </c>
    </row>
    <row r="663" spans="1:9" s="2" customFormat="1" x14ac:dyDescent="0.25">
      <c r="A663" s="33">
        <v>42375</v>
      </c>
      <c r="B663" s="18">
        <f t="shared" si="39"/>
        <v>24726</v>
      </c>
      <c r="C663" s="11" t="s">
        <v>11</v>
      </c>
      <c r="D663" s="12">
        <f t="shared" si="38"/>
        <v>49726</v>
      </c>
      <c r="E663" s="13" t="s">
        <v>549</v>
      </c>
      <c r="F663" s="14">
        <v>4211.6400000000003</v>
      </c>
      <c r="G663" s="15">
        <v>42376</v>
      </c>
      <c r="H663" s="8">
        <v>4211.6400000000003</v>
      </c>
      <c r="I663" s="30">
        <f t="shared" si="37"/>
        <v>0</v>
      </c>
    </row>
    <row r="664" spans="1:9" s="2" customFormat="1" x14ac:dyDescent="0.25">
      <c r="A664" s="17">
        <v>42375</v>
      </c>
      <c r="B664" s="18">
        <f t="shared" si="39"/>
        <v>24727</v>
      </c>
      <c r="C664" s="11" t="s">
        <v>11</v>
      </c>
      <c r="D664" s="12">
        <f t="shared" si="38"/>
        <v>49727</v>
      </c>
      <c r="E664" s="13" t="s">
        <v>550</v>
      </c>
      <c r="F664" s="14">
        <v>1478.4</v>
      </c>
      <c r="G664" s="15">
        <v>42376</v>
      </c>
      <c r="H664" s="8">
        <v>1478.4</v>
      </c>
      <c r="I664" s="30">
        <f t="shared" ref="I664:I727" si="40">F664-H664</f>
        <v>0</v>
      </c>
    </row>
    <row r="665" spans="1:9" s="2" customFormat="1" x14ac:dyDescent="0.25">
      <c r="A665" s="33">
        <v>42375</v>
      </c>
      <c r="B665" s="18">
        <f t="shared" si="39"/>
        <v>24728</v>
      </c>
      <c r="C665" s="11" t="s">
        <v>11</v>
      </c>
      <c r="D665" s="12">
        <f t="shared" si="38"/>
        <v>49728</v>
      </c>
      <c r="E665" s="13" t="s">
        <v>551</v>
      </c>
      <c r="F665" s="14">
        <v>16550.099999999999</v>
      </c>
      <c r="G665" s="15" t="s">
        <v>453</v>
      </c>
      <c r="H665" s="8">
        <f>9550+7000.1</f>
        <v>16550.099999999999</v>
      </c>
      <c r="I665" s="35">
        <f t="shared" si="40"/>
        <v>0</v>
      </c>
    </row>
    <row r="666" spans="1:9" s="2" customFormat="1" x14ac:dyDescent="0.25">
      <c r="A666" s="17">
        <v>42375</v>
      </c>
      <c r="B666" s="18">
        <f t="shared" si="39"/>
        <v>24729</v>
      </c>
      <c r="C666" s="11" t="s">
        <v>11</v>
      </c>
      <c r="D666" s="12">
        <f t="shared" si="38"/>
        <v>49729</v>
      </c>
      <c r="E666" s="13" t="s">
        <v>552</v>
      </c>
      <c r="F666" s="14">
        <v>1820</v>
      </c>
      <c r="G666" s="15">
        <v>42375</v>
      </c>
      <c r="H666" s="8">
        <f t="shared" ref="H666:H729" si="41">F666</f>
        <v>1820</v>
      </c>
      <c r="I666" s="30">
        <f t="shared" si="40"/>
        <v>0</v>
      </c>
    </row>
    <row r="667" spans="1:9" s="2" customFormat="1" x14ac:dyDescent="0.25">
      <c r="A667" s="33">
        <v>42375</v>
      </c>
      <c r="B667" s="18">
        <f t="shared" si="39"/>
        <v>24730</v>
      </c>
      <c r="C667" s="11" t="s">
        <v>11</v>
      </c>
      <c r="D667" s="12">
        <f t="shared" si="38"/>
        <v>49730</v>
      </c>
      <c r="E667" s="13" t="s">
        <v>483</v>
      </c>
      <c r="F667" s="14">
        <v>5940</v>
      </c>
      <c r="G667" s="15">
        <v>42378</v>
      </c>
      <c r="H667" s="8">
        <v>5940</v>
      </c>
      <c r="I667" s="30">
        <f t="shared" si="40"/>
        <v>0</v>
      </c>
    </row>
    <row r="668" spans="1:9" s="2" customFormat="1" x14ac:dyDescent="0.25">
      <c r="A668" s="17">
        <v>42375</v>
      </c>
      <c r="B668" s="18">
        <f t="shared" si="39"/>
        <v>24731</v>
      </c>
      <c r="C668" s="11" t="s">
        <v>11</v>
      </c>
      <c r="D668" s="12">
        <f t="shared" si="38"/>
        <v>49731</v>
      </c>
      <c r="E668" s="13" t="s">
        <v>527</v>
      </c>
      <c r="F668" s="14">
        <v>202.3</v>
      </c>
      <c r="G668" s="15">
        <v>42375</v>
      </c>
      <c r="H668" s="8">
        <f t="shared" si="41"/>
        <v>202.3</v>
      </c>
      <c r="I668" s="30">
        <f t="shared" si="40"/>
        <v>0</v>
      </c>
    </row>
    <row r="669" spans="1:9" s="2" customFormat="1" x14ac:dyDescent="0.25">
      <c r="A669" s="33">
        <v>42375</v>
      </c>
      <c r="B669" s="18">
        <f t="shared" si="39"/>
        <v>24732</v>
      </c>
      <c r="C669" s="11" t="s">
        <v>11</v>
      </c>
      <c r="D669" s="12">
        <f t="shared" si="38"/>
        <v>49732</v>
      </c>
      <c r="E669" s="13" t="s">
        <v>553</v>
      </c>
      <c r="F669" s="14">
        <v>246</v>
      </c>
      <c r="G669" s="15">
        <v>42375</v>
      </c>
      <c r="H669" s="8">
        <f t="shared" si="41"/>
        <v>246</v>
      </c>
      <c r="I669" s="30">
        <f t="shared" si="40"/>
        <v>0</v>
      </c>
    </row>
    <row r="670" spans="1:9" s="2" customFormat="1" x14ac:dyDescent="0.25">
      <c r="A670" s="17">
        <v>42375</v>
      </c>
      <c r="B670" s="18">
        <f t="shared" si="39"/>
        <v>24733</v>
      </c>
      <c r="C670" s="11" t="s">
        <v>11</v>
      </c>
      <c r="D670" s="12">
        <f t="shared" si="38"/>
        <v>49733</v>
      </c>
      <c r="E670" s="13" t="s">
        <v>554</v>
      </c>
      <c r="F670" s="14">
        <v>72784</v>
      </c>
      <c r="G670" s="15">
        <v>42383</v>
      </c>
      <c r="H670" s="8">
        <v>72784</v>
      </c>
      <c r="I670" s="30">
        <f t="shared" si="40"/>
        <v>0</v>
      </c>
    </row>
    <row r="671" spans="1:9" s="2" customFormat="1" x14ac:dyDescent="0.25">
      <c r="A671" s="33">
        <v>42375</v>
      </c>
      <c r="B671" s="18">
        <f t="shared" si="39"/>
        <v>24734</v>
      </c>
      <c r="C671" s="11" t="s">
        <v>11</v>
      </c>
      <c r="D671" s="12">
        <f t="shared" si="38"/>
        <v>49734</v>
      </c>
      <c r="E671" s="13" t="s">
        <v>555</v>
      </c>
      <c r="F671" s="14">
        <v>12500.4</v>
      </c>
      <c r="G671" s="15">
        <v>42385</v>
      </c>
      <c r="H671" s="8">
        <v>12500.4</v>
      </c>
      <c r="I671" s="30">
        <f t="shared" si="40"/>
        <v>0</v>
      </c>
    </row>
    <row r="672" spans="1:9" s="2" customFormat="1" x14ac:dyDescent="0.25">
      <c r="A672" s="17">
        <v>42375</v>
      </c>
      <c r="B672" s="18">
        <f t="shared" si="39"/>
        <v>24735</v>
      </c>
      <c r="C672" s="11" t="s">
        <v>11</v>
      </c>
      <c r="D672" s="12">
        <f t="shared" si="38"/>
        <v>49735</v>
      </c>
      <c r="E672" s="13" t="s">
        <v>554</v>
      </c>
      <c r="F672" s="14">
        <v>1849.6</v>
      </c>
      <c r="G672" s="15">
        <v>42383</v>
      </c>
      <c r="H672" s="8">
        <v>1849.6</v>
      </c>
      <c r="I672" s="30">
        <f t="shared" si="40"/>
        <v>0</v>
      </c>
    </row>
    <row r="673" spans="1:9" s="2" customFormat="1" x14ac:dyDescent="0.25">
      <c r="A673" s="33">
        <v>42375</v>
      </c>
      <c r="B673" s="18">
        <f t="shared" si="39"/>
        <v>24736</v>
      </c>
      <c r="C673" s="11" t="s">
        <v>11</v>
      </c>
      <c r="D673" s="12">
        <f t="shared" si="38"/>
        <v>49736</v>
      </c>
      <c r="E673" s="13" t="s">
        <v>556</v>
      </c>
      <c r="F673" s="14">
        <v>25514.35</v>
      </c>
      <c r="G673" s="15">
        <v>42388</v>
      </c>
      <c r="H673" s="8">
        <v>25514.35</v>
      </c>
      <c r="I673" s="30">
        <f t="shared" si="40"/>
        <v>0</v>
      </c>
    </row>
    <row r="674" spans="1:9" s="2" customFormat="1" x14ac:dyDescent="0.25">
      <c r="A674" s="17">
        <v>42375</v>
      </c>
      <c r="B674" s="18">
        <f t="shared" si="39"/>
        <v>24737</v>
      </c>
      <c r="C674" s="11" t="s">
        <v>11</v>
      </c>
      <c r="D674" s="12">
        <f t="shared" si="38"/>
        <v>49737</v>
      </c>
      <c r="E674" s="13" t="s">
        <v>557</v>
      </c>
      <c r="F674" s="14">
        <v>7987.2</v>
      </c>
      <c r="G674" s="15">
        <v>42376</v>
      </c>
      <c r="H674" s="8">
        <v>7987.2</v>
      </c>
      <c r="I674" s="30">
        <f t="shared" si="40"/>
        <v>0</v>
      </c>
    </row>
    <row r="675" spans="1:9" s="2" customFormat="1" x14ac:dyDescent="0.25">
      <c r="A675" s="33">
        <v>42375</v>
      </c>
      <c r="B675" s="18">
        <f t="shared" si="39"/>
        <v>24738</v>
      </c>
      <c r="C675" s="11" t="s">
        <v>11</v>
      </c>
      <c r="D675" s="12">
        <f t="shared" si="38"/>
        <v>49738</v>
      </c>
      <c r="E675" s="13" t="s">
        <v>558</v>
      </c>
      <c r="F675" s="14">
        <v>21948.799999999999</v>
      </c>
      <c r="G675" s="15">
        <v>42391</v>
      </c>
      <c r="H675" s="8">
        <v>21948.799999999999</v>
      </c>
      <c r="I675" s="30">
        <f t="shared" si="40"/>
        <v>0</v>
      </c>
    </row>
    <row r="676" spans="1:9" s="2" customFormat="1" x14ac:dyDescent="0.25">
      <c r="A676" s="17">
        <v>42375</v>
      </c>
      <c r="B676" s="18">
        <f t="shared" si="39"/>
        <v>24739</v>
      </c>
      <c r="C676" s="11" t="s">
        <v>11</v>
      </c>
      <c r="D676" s="12">
        <f t="shared" si="38"/>
        <v>49739</v>
      </c>
      <c r="E676" s="13" t="s">
        <v>559</v>
      </c>
      <c r="F676" s="14">
        <v>1389.24</v>
      </c>
      <c r="G676" s="15">
        <v>42379</v>
      </c>
      <c r="H676" s="8">
        <v>1389.24</v>
      </c>
      <c r="I676" s="30">
        <f t="shared" si="40"/>
        <v>0</v>
      </c>
    </row>
    <row r="677" spans="1:9" s="2" customFormat="1" x14ac:dyDescent="0.25">
      <c r="A677" s="33">
        <v>42375</v>
      </c>
      <c r="B677" s="18">
        <f t="shared" si="39"/>
        <v>24740</v>
      </c>
      <c r="C677" s="11" t="s">
        <v>11</v>
      </c>
      <c r="D677" s="12">
        <f t="shared" si="38"/>
        <v>49740</v>
      </c>
      <c r="E677" s="13" t="s">
        <v>560</v>
      </c>
      <c r="F677" s="14">
        <v>450.8</v>
      </c>
      <c r="G677" s="15">
        <v>42375</v>
      </c>
      <c r="H677" s="8">
        <f t="shared" si="41"/>
        <v>450.8</v>
      </c>
      <c r="I677" s="30">
        <f t="shared" si="40"/>
        <v>0</v>
      </c>
    </row>
    <row r="678" spans="1:9" s="2" customFormat="1" x14ac:dyDescent="0.25">
      <c r="A678" s="17">
        <v>42375</v>
      </c>
      <c r="B678" s="18">
        <f t="shared" si="39"/>
        <v>24741</v>
      </c>
      <c r="C678" s="11" t="s">
        <v>11</v>
      </c>
      <c r="D678" s="12">
        <f t="shared" si="38"/>
        <v>49741</v>
      </c>
      <c r="E678" s="13" t="s">
        <v>540</v>
      </c>
      <c r="F678" s="14">
        <v>1113</v>
      </c>
      <c r="G678" s="15">
        <v>42376</v>
      </c>
      <c r="H678" s="8">
        <v>1113</v>
      </c>
      <c r="I678" s="30">
        <f t="shared" si="40"/>
        <v>0</v>
      </c>
    </row>
    <row r="679" spans="1:9" s="2" customFormat="1" x14ac:dyDescent="0.25">
      <c r="A679" s="33">
        <v>42375</v>
      </c>
      <c r="B679" s="18">
        <f t="shared" si="39"/>
        <v>24742</v>
      </c>
      <c r="C679" s="11" t="s">
        <v>11</v>
      </c>
      <c r="D679" s="12">
        <f t="shared" si="38"/>
        <v>49742</v>
      </c>
      <c r="E679" s="13" t="s">
        <v>561</v>
      </c>
      <c r="F679" s="14">
        <v>62241.4</v>
      </c>
      <c r="G679" s="15">
        <v>42384</v>
      </c>
      <c r="H679" s="8">
        <v>62241.4</v>
      </c>
      <c r="I679" s="30">
        <f t="shared" si="40"/>
        <v>0</v>
      </c>
    </row>
    <row r="680" spans="1:9" s="2" customFormat="1" x14ac:dyDescent="0.25">
      <c r="A680" s="17">
        <v>42375</v>
      </c>
      <c r="B680" s="18">
        <f t="shared" si="39"/>
        <v>24743</v>
      </c>
      <c r="C680" s="11" t="s">
        <v>11</v>
      </c>
      <c r="D680" s="12">
        <f t="shared" si="38"/>
        <v>49743</v>
      </c>
      <c r="E680" s="13" t="s">
        <v>535</v>
      </c>
      <c r="F680" s="14">
        <v>1800</v>
      </c>
      <c r="G680" s="15">
        <v>42375</v>
      </c>
      <c r="H680" s="8">
        <f t="shared" si="41"/>
        <v>1800</v>
      </c>
      <c r="I680" s="30">
        <f t="shared" si="40"/>
        <v>0</v>
      </c>
    </row>
    <row r="681" spans="1:9" s="2" customFormat="1" x14ac:dyDescent="0.25">
      <c r="A681" s="33">
        <v>42375</v>
      </c>
      <c r="B681" s="18">
        <f t="shared" si="39"/>
        <v>24744</v>
      </c>
      <c r="C681" s="11" t="s">
        <v>11</v>
      </c>
      <c r="D681" s="12">
        <f t="shared" si="38"/>
        <v>49744</v>
      </c>
      <c r="E681" s="13" t="s">
        <v>483</v>
      </c>
      <c r="F681" s="14">
        <v>61810</v>
      </c>
      <c r="G681" s="15">
        <v>42378</v>
      </c>
      <c r="H681" s="8">
        <v>61810</v>
      </c>
      <c r="I681" s="30">
        <f t="shared" si="40"/>
        <v>0</v>
      </c>
    </row>
    <row r="682" spans="1:9" s="2" customFormat="1" x14ac:dyDescent="0.25">
      <c r="A682" s="17">
        <v>42375</v>
      </c>
      <c r="B682" s="18">
        <f t="shared" si="39"/>
        <v>24745</v>
      </c>
      <c r="C682" s="11" t="s">
        <v>11</v>
      </c>
      <c r="D682" s="12">
        <f t="shared" si="38"/>
        <v>49745</v>
      </c>
      <c r="E682" s="13" t="s">
        <v>562</v>
      </c>
      <c r="F682" s="14">
        <v>4329.6000000000004</v>
      </c>
      <c r="G682" s="15">
        <v>42381</v>
      </c>
      <c r="H682" s="8">
        <v>4329.6000000000004</v>
      </c>
      <c r="I682" s="30">
        <f t="shared" si="40"/>
        <v>0</v>
      </c>
    </row>
    <row r="683" spans="1:9" s="2" customFormat="1" x14ac:dyDescent="0.25">
      <c r="A683" s="33">
        <v>42375</v>
      </c>
      <c r="B683" s="18">
        <f t="shared" si="39"/>
        <v>24746</v>
      </c>
      <c r="C683" s="11" t="s">
        <v>11</v>
      </c>
      <c r="D683" s="12">
        <f t="shared" si="38"/>
        <v>49746</v>
      </c>
      <c r="E683" s="13" t="s">
        <v>563</v>
      </c>
      <c r="F683" s="14">
        <v>1757.1</v>
      </c>
      <c r="G683" s="15">
        <v>42375</v>
      </c>
      <c r="H683" s="8">
        <f t="shared" si="41"/>
        <v>1757.1</v>
      </c>
      <c r="I683" s="30">
        <f t="shared" si="40"/>
        <v>0</v>
      </c>
    </row>
    <row r="684" spans="1:9" s="2" customFormat="1" x14ac:dyDescent="0.25">
      <c r="A684" s="17">
        <v>42375</v>
      </c>
      <c r="B684" s="18">
        <f t="shared" si="39"/>
        <v>24747</v>
      </c>
      <c r="C684" s="11" t="s">
        <v>11</v>
      </c>
      <c r="D684" s="12">
        <f t="shared" si="38"/>
        <v>49747</v>
      </c>
      <c r="E684" s="13" t="s">
        <v>564</v>
      </c>
      <c r="F684" s="14">
        <v>9327.2000000000007</v>
      </c>
      <c r="G684" s="15">
        <v>42375</v>
      </c>
      <c r="H684" s="8">
        <f t="shared" si="41"/>
        <v>9327.2000000000007</v>
      </c>
      <c r="I684" s="30">
        <f t="shared" si="40"/>
        <v>0</v>
      </c>
    </row>
    <row r="685" spans="1:9" s="2" customFormat="1" x14ac:dyDescent="0.25">
      <c r="A685" s="33">
        <v>42375</v>
      </c>
      <c r="B685" s="18">
        <f t="shared" si="39"/>
        <v>24748</v>
      </c>
      <c r="C685" s="11" t="s">
        <v>11</v>
      </c>
      <c r="D685" s="12">
        <f t="shared" si="38"/>
        <v>49748</v>
      </c>
      <c r="E685" s="13" t="s">
        <v>483</v>
      </c>
      <c r="F685" s="14">
        <v>169543.2</v>
      </c>
      <c r="G685" s="15">
        <v>42378</v>
      </c>
      <c r="H685" s="8">
        <v>169543.2</v>
      </c>
      <c r="I685" s="30">
        <f t="shared" si="40"/>
        <v>0</v>
      </c>
    </row>
    <row r="686" spans="1:9" s="2" customFormat="1" x14ac:dyDescent="0.25">
      <c r="A686" s="17">
        <v>42375</v>
      </c>
      <c r="B686" s="18">
        <f t="shared" si="39"/>
        <v>24749</v>
      </c>
      <c r="C686" s="11" t="s">
        <v>11</v>
      </c>
      <c r="D686" s="12">
        <f t="shared" si="38"/>
        <v>49749</v>
      </c>
      <c r="E686" s="13" t="s">
        <v>565</v>
      </c>
      <c r="F686" s="14">
        <v>10297</v>
      </c>
      <c r="G686" s="15">
        <v>42376</v>
      </c>
      <c r="H686" s="8">
        <v>10297</v>
      </c>
      <c r="I686" s="30">
        <f t="shared" si="40"/>
        <v>0</v>
      </c>
    </row>
    <row r="687" spans="1:9" s="2" customFormat="1" x14ac:dyDescent="0.25">
      <c r="A687" s="33">
        <v>42375</v>
      </c>
      <c r="B687" s="18">
        <f t="shared" si="39"/>
        <v>24750</v>
      </c>
      <c r="C687" s="11" t="s">
        <v>11</v>
      </c>
      <c r="D687" s="12">
        <f t="shared" si="38"/>
        <v>49750</v>
      </c>
      <c r="E687" s="13" t="s">
        <v>566</v>
      </c>
      <c r="F687" s="19">
        <v>6898.5</v>
      </c>
      <c r="G687" s="15">
        <v>42375</v>
      </c>
      <c r="H687" s="8">
        <f t="shared" si="41"/>
        <v>6898.5</v>
      </c>
      <c r="I687" s="30">
        <f t="shared" si="40"/>
        <v>0</v>
      </c>
    </row>
    <row r="688" spans="1:9" s="2" customFormat="1" x14ac:dyDescent="0.25">
      <c r="A688" s="17">
        <v>42375</v>
      </c>
      <c r="B688" s="18">
        <f t="shared" si="39"/>
        <v>24751</v>
      </c>
      <c r="C688" s="11" t="s">
        <v>11</v>
      </c>
      <c r="D688" s="12">
        <f t="shared" si="38"/>
        <v>49751</v>
      </c>
      <c r="E688" s="21" t="s">
        <v>567</v>
      </c>
      <c r="F688" s="22">
        <v>1160</v>
      </c>
      <c r="G688" s="15">
        <v>42376</v>
      </c>
      <c r="H688" s="8">
        <v>1160</v>
      </c>
      <c r="I688" s="30">
        <f t="shared" si="40"/>
        <v>0</v>
      </c>
    </row>
    <row r="689" spans="1:9" s="2" customFormat="1" x14ac:dyDescent="0.25">
      <c r="A689" s="33">
        <v>42375</v>
      </c>
      <c r="B689" s="18">
        <f t="shared" si="39"/>
        <v>24752</v>
      </c>
      <c r="C689" s="11" t="s">
        <v>11</v>
      </c>
      <c r="D689" s="12">
        <f t="shared" si="38"/>
        <v>49752</v>
      </c>
      <c r="E689" s="13" t="s">
        <v>568</v>
      </c>
      <c r="F689" s="14">
        <v>42584.800000000003</v>
      </c>
      <c r="G689" s="15" t="s">
        <v>569</v>
      </c>
      <c r="H689" s="8">
        <f>22000+20584.8</f>
        <v>42584.800000000003</v>
      </c>
      <c r="I689" s="30">
        <f t="shared" si="40"/>
        <v>0</v>
      </c>
    </row>
    <row r="690" spans="1:9" s="2" customFormat="1" x14ac:dyDescent="0.25">
      <c r="A690" s="17">
        <v>42375</v>
      </c>
      <c r="B690" s="18">
        <f t="shared" si="39"/>
        <v>24753</v>
      </c>
      <c r="C690" s="11" t="s">
        <v>11</v>
      </c>
      <c r="D690" s="12">
        <f t="shared" ref="D690:D753" si="42">D689+1</f>
        <v>49753</v>
      </c>
      <c r="E690" s="13" t="s">
        <v>550</v>
      </c>
      <c r="F690" s="14">
        <v>24496.6</v>
      </c>
      <c r="G690" s="15">
        <v>42376</v>
      </c>
      <c r="H690" s="8">
        <v>24496.6</v>
      </c>
      <c r="I690" s="30">
        <f t="shared" si="40"/>
        <v>0</v>
      </c>
    </row>
    <row r="691" spans="1:9" s="2" customFormat="1" x14ac:dyDescent="0.25">
      <c r="A691" s="33">
        <v>42375</v>
      </c>
      <c r="B691" s="18">
        <f t="shared" si="39"/>
        <v>24754</v>
      </c>
      <c r="C691" s="11" t="s">
        <v>11</v>
      </c>
      <c r="D691" s="12">
        <f t="shared" si="42"/>
        <v>49754</v>
      </c>
      <c r="E691" s="13" t="s">
        <v>570</v>
      </c>
      <c r="F691" s="14">
        <v>2231.6999999999998</v>
      </c>
      <c r="G691" s="15">
        <v>42376</v>
      </c>
      <c r="H691" s="8">
        <v>2231.6999999999998</v>
      </c>
      <c r="I691" s="30">
        <f t="shared" si="40"/>
        <v>0</v>
      </c>
    </row>
    <row r="692" spans="1:9" s="2" customFormat="1" x14ac:dyDescent="0.25">
      <c r="A692" s="17">
        <v>42375</v>
      </c>
      <c r="B692" s="18">
        <f t="shared" si="39"/>
        <v>24755</v>
      </c>
      <c r="C692" s="11" t="s">
        <v>11</v>
      </c>
      <c r="D692" s="12">
        <f t="shared" si="42"/>
        <v>49755</v>
      </c>
      <c r="E692" s="13" t="s">
        <v>571</v>
      </c>
      <c r="F692" s="14">
        <v>5392.8</v>
      </c>
      <c r="G692" s="15">
        <v>42375</v>
      </c>
      <c r="H692" s="8">
        <f t="shared" si="41"/>
        <v>5392.8</v>
      </c>
      <c r="I692" s="30">
        <f t="shared" si="40"/>
        <v>0</v>
      </c>
    </row>
    <row r="693" spans="1:9" s="2" customFormat="1" x14ac:dyDescent="0.25">
      <c r="A693" s="33">
        <v>42375</v>
      </c>
      <c r="B693" s="18">
        <f t="shared" si="39"/>
        <v>24756</v>
      </c>
      <c r="C693" s="11" t="s">
        <v>11</v>
      </c>
      <c r="D693" s="12">
        <f t="shared" si="42"/>
        <v>49756</v>
      </c>
      <c r="E693" s="13" t="s">
        <v>572</v>
      </c>
      <c r="F693" s="14">
        <v>46406.8</v>
      </c>
      <c r="G693" s="15">
        <v>42378</v>
      </c>
      <c r="H693" s="8">
        <v>46406.8</v>
      </c>
      <c r="I693" s="30">
        <f t="shared" si="40"/>
        <v>0</v>
      </c>
    </row>
    <row r="694" spans="1:9" s="2" customFormat="1" x14ac:dyDescent="0.25">
      <c r="A694" s="17">
        <v>42375</v>
      </c>
      <c r="B694" s="18">
        <f t="shared" si="39"/>
        <v>24757</v>
      </c>
      <c r="C694" s="11" t="s">
        <v>11</v>
      </c>
      <c r="D694" s="12">
        <f t="shared" si="42"/>
        <v>49757</v>
      </c>
      <c r="E694" s="13" t="s">
        <v>573</v>
      </c>
      <c r="F694" s="14">
        <v>1248</v>
      </c>
      <c r="G694" s="15">
        <v>42375</v>
      </c>
      <c r="H694" s="8">
        <f t="shared" si="41"/>
        <v>1248</v>
      </c>
      <c r="I694" s="30">
        <f t="shared" si="40"/>
        <v>0</v>
      </c>
    </row>
    <row r="695" spans="1:9" s="2" customFormat="1" x14ac:dyDescent="0.25">
      <c r="A695" s="33">
        <v>42375</v>
      </c>
      <c r="B695" s="18">
        <f t="shared" si="39"/>
        <v>24758</v>
      </c>
      <c r="C695" s="11" t="s">
        <v>11</v>
      </c>
      <c r="D695" s="12">
        <f t="shared" si="42"/>
        <v>49758</v>
      </c>
      <c r="E695" s="13" t="s">
        <v>472</v>
      </c>
      <c r="F695" s="14">
        <v>70847.5</v>
      </c>
      <c r="G695" s="15" t="s">
        <v>574</v>
      </c>
      <c r="H695" s="8">
        <f>59000+11847.5</f>
        <v>70847.5</v>
      </c>
      <c r="I695" s="30">
        <f t="shared" si="40"/>
        <v>0</v>
      </c>
    </row>
    <row r="696" spans="1:9" s="2" customFormat="1" x14ac:dyDescent="0.25">
      <c r="A696" s="17">
        <v>42375</v>
      </c>
      <c r="B696" s="18">
        <f t="shared" si="39"/>
        <v>24759</v>
      </c>
      <c r="C696" s="11" t="s">
        <v>11</v>
      </c>
      <c r="D696" s="12">
        <f t="shared" si="42"/>
        <v>49759</v>
      </c>
      <c r="E696" s="13" t="s">
        <v>575</v>
      </c>
      <c r="F696" s="14">
        <v>5950</v>
      </c>
      <c r="G696" s="88" t="s">
        <v>9347</v>
      </c>
      <c r="H696" s="90">
        <f>1500+450+500+1000+400+300+300+300</f>
        <v>4750</v>
      </c>
      <c r="I696" s="34">
        <f t="shared" si="40"/>
        <v>1200</v>
      </c>
    </row>
    <row r="697" spans="1:9" s="2" customFormat="1" x14ac:dyDescent="0.25">
      <c r="A697" s="17">
        <v>42375</v>
      </c>
      <c r="B697" s="18">
        <f t="shared" si="39"/>
        <v>24760</v>
      </c>
      <c r="C697" s="11" t="s">
        <v>11</v>
      </c>
      <c r="D697" s="12">
        <f t="shared" si="42"/>
        <v>49760</v>
      </c>
      <c r="E697" s="13" t="s">
        <v>577</v>
      </c>
      <c r="F697" s="14">
        <v>253.1</v>
      </c>
      <c r="G697" s="15">
        <v>42384</v>
      </c>
      <c r="H697" s="8">
        <v>253.1</v>
      </c>
      <c r="I697" s="30">
        <f t="shared" si="40"/>
        <v>0</v>
      </c>
    </row>
    <row r="698" spans="1:9" s="2" customFormat="1" x14ac:dyDescent="0.25">
      <c r="A698" s="17">
        <v>42376</v>
      </c>
      <c r="B698" s="18">
        <f t="shared" si="39"/>
        <v>24761</v>
      </c>
      <c r="C698" s="11" t="s">
        <v>11</v>
      </c>
      <c r="D698" s="12">
        <f t="shared" si="42"/>
        <v>49761</v>
      </c>
      <c r="E698" s="13" t="s">
        <v>578</v>
      </c>
      <c r="F698" s="14">
        <v>11417</v>
      </c>
      <c r="G698" s="15">
        <v>42376</v>
      </c>
      <c r="H698" s="8">
        <f t="shared" si="41"/>
        <v>11417</v>
      </c>
      <c r="I698" s="30">
        <f t="shared" si="40"/>
        <v>0</v>
      </c>
    </row>
    <row r="699" spans="1:9" s="2" customFormat="1" x14ac:dyDescent="0.25">
      <c r="A699" s="17">
        <v>42376</v>
      </c>
      <c r="B699" s="18">
        <f t="shared" si="39"/>
        <v>24762</v>
      </c>
      <c r="C699" s="11" t="s">
        <v>11</v>
      </c>
      <c r="D699" s="12">
        <f t="shared" si="42"/>
        <v>49762</v>
      </c>
      <c r="E699" s="13" t="s">
        <v>579</v>
      </c>
      <c r="F699" s="14">
        <v>48099.8</v>
      </c>
      <c r="G699" s="15">
        <v>42388</v>
      </c>
      <c r="H699" s="8">
        <v>48099.8</v>
      </c>
      <c r="I699" s="30">
        <f t="shared" si="40"/>
        <v>0</v>
      </c>
    </row>
    <row r="700" spans="1:9" s="2" customFormat="1" x14ac:dyDescent="0.25">
      <c r="A700" s="17">
        <v>42376</v>
      </c>
      <c r="B700" s="18">
        <f t="shared" si="39"/>
        <v>24763</v>
      </c>
      <c r="C700" s="11" t="s">
        <v>11</v>
      </c>
      <c r="D700" s="12">
        <f t="shared" si="42"/>
        <v>49763</v>
      </c>
      <c r="E700" s="13" t="s">
        <v>580</v>
      </c>
      <c r="F700" s="14">
        <v>5559</v>
      </c>
      <c r="G700" s="15">
        <v>42377</v>
      </c>
      <c r="H700" s="8">
        <v>5559</v>
      </c>
      <c r="I700" s="30">
        <f t="shared" si="40"/>
        <v>0</v>
      </c>
    </row>
    <row r="701" spans="1:9" s="2" customFormat="1" x14ac:dyDescent="0.25">
      <c r="A701" s="17">
        <v>42376</v>
      </c>
      <c r="B701" s="18">
        <f t="shared" si="39"/>
        <v>24764</v>
      </c>
      <c r="C701" s="11" t="s">
        <v>11</v>
      </c>
      <c r="D701" s="12">
        <f t="shared" si="42"/>
        <v>49764</v>
      </c>
      <c r="E701" s="13" t="s">
        <v>581</v>
      </c>
      <c r="F701" s="14">
        <v>11620</v>
      </c>
      <c r="G701" s="15">
        <v>42376</v>
      </c>
      <c r="H701" s="8">
        <f t="shared" si="41"/>
        <v>11620</v>
      </c>
      <c r="I701" s="30">
        <f t="shared" si="40"/>
        <v>0</v>
      </c>
    </row>
    <row r="702" spans="1:9" s="2" customFormat="1" x14ac:dyDescent="0.25">
      <c r="A702" s="17">
        <v>42376</v>
      </c>
      <c r="B702" s="18">
        <f t="shared" si="39"/>
        <v>24765</v>
      </c>
      <c r="C702" s="11" t="s">
        <v>11</v>
      </c>
      <c r="D702" s="12">
        <f t="shared" si="42"/>
        <v>49765</v>
      </c>
      <c r="E702" s="13" t="s">
        <v>580</v>
      </c>
      <c r="F702" s="14">
        <v>18135.599999999999</v>
      </c>
      <c r="G702" s="15">
        <v>42377</v>
      </c>
      <c r="H702" s="8">
        <v>18135.599999999999</v>
      </c>
      <c r="I702" s="30">
        <f t="shared" si="40"/>
        <v>0</v>
      </c>
    </row>
    <row r="703" spans="1:9" s="2" customFormat="1" x14ac:dyDescent="0.25">
      <c r="A703" s="17">
        <v>42376</v>
      </c>
      <c r="B703" s="18">
        <f t="shared" si="39"/>
        <v>24766</v>
      </c>
      <c r="C703" s="11" t="s">
        <v>11</v>
      </c>
      <c r="D703" s="12">
        <f t="shared" si="42"/>
        <v>49766</v>
      </c>
      <c r="E703" s="13" t="s">
        <v>582</v>
      </c>
      <c r="F703" s="14">
        <v>12437.2</v>
      </c>
      <c r="G703" s="15">
        <v>42384</v>
      </c>
      <c r="H703" s="8">
        <v>12437.2</v>
      </c>
      <c r="I703" s="30">
        <f t="shared" si="40"/>
        <v>0</v>
      </c>
    </row>
    <row r="704" spans="1:9" s="2" customFormat="1" x14ac:dyDescent="0.25">
      <c r="A704" s="17">
        <v>42376</v>
      </c>
      <c r="B704" s="18">
        <f t="shared" si="39"/>
        <v>24767</v>
      </c>
      <c r="C704" s="11" t="s">
        <v>11</v>
      </c>
      <c r="D704" s="12">
        <f t="shared" si="42"/>
        <v>49767</v>
      </c>
      <c r="E704" s="13" t="s">
        <v>583</v>
      </c>
      <c r="F704" s="14">
        <v>2235.1999999999998</v>
      </c>
      <c r="G704" s="15">
        <v>42377</v>
      </c>
      <c r="H704" s="8">
        <v>2235.1999999999998</v>
      </c>
      <c r="I704" s="30">
        <f t="shared" si="40"/>
        <v>0</v>
      </c>
    </row>
    <row r="705" spans="1:9" s="2" customFormat="1" x14ac:dyDescent="0.25">
      <c r="A705" s="17">
        <v>42376</v>
      </c>
      <c r="B705" s="18">
        <f t="shared" si="39"/>
        <v>24768</v>
      </c>
      <c r="C705" s="11" t="s">
        <v>11</v>
      </c>
      <c r="D705" s="12">
        <f t="shared" si="42"/>
        <v>49768</v>
      </c>
      <c r="E705" s="13" t="s">
        <v>584</v>
      </c>
      <c r="F705" s="14">
        <v>4197.6000000000004</v>
      </c>
      <c r="G705" s="15">
        <v>42376</v>
      </c>
      <c r="H705" s="8">
        <f t="shared" si="41"/>
        <v>4197.6000000000004</v>
      </c>
      <c r="I705" s="30">
        <f t="shared" si="40"/>
        <v>0</v>
      </c>
    </row>
    <row r="706" spans="1:9" s="2" customFormat="1" x14ac:dyDescent="0.25">
      <c r="A706" s="17">
        <v>42376</v>
      </c>
      <c r="B706" s="18">
        <f t="shared" si="39"/>
        <v>24769</v>
      </c>
      <c r="C706" s="11" t="s">
        <v>11</v>
      </c>
      <c r="D706" s="12">
        <f t="shared" si="42"/>
        <v>49769</v>
      </c>
      <c r="E706" s="13" t="s">
        <v>585</v>
      </c>
      <c r="F706" s="14">
        <v>3060</v>
      </c>
      <c r="G706" s="15">
        <v>42376</v>
      </c>
      <c r="H706" s="8">
        <f t="shared" si="41"/>
        <v>3060</v>
      </c>
      <c r="I706" s="30">
        <f t="shared" si="40"/>
        <v>0</v>
      </c>
    </row>
    <row r="707" spans="1:9" s="2" customFormat="1" x14ac:dyDescent="0.25">
      <c r="A707" s="17">
        <v>42376</v>
      </c>
      <c r="B707" s="18">
        <f t="shared" si="39"/>
        <v>24770</v>
      </c>
      <c r="C707" s="11" t="s">
        <v>11</v>
      </c>
      <c r="D707" s="12">
        <f t="shared" si="42"/>
        <v>49770</v>
      </c>
      <c r="E707" s="13" t="s">
        <v>586</v>
      </c>
      <c r="F707" s="14">
        <v>30735.1</v>
      </c>
      <c r="G707" s="15">
        <v>42378</v>
      </c>
      <c r="H707" s="8">
        <v>30735.1</v>
      </c>
      <c r="I707" s="30">
        <f t="shared" si="40"/>
        <v>0</v>
      </c>
    </row>
    <row r="708" spans="1:9" s="2" customFormat="1" x14ac:dyDescent="0.25">
      <c r="A708" s="17">
        <v>42376</v>
      </c>
      <c r="B708" s="18">
        <f t="shared" si="39"/>
        <v>24771</v>
      </c>
      <c r="C708" s="11" t="s">
        <v>11</v>
      </c>
      <c r="D708" s="12">
        <f t="shared" si="42"/>
        <v>49771</v>
      </c>
      <c r="E708" s="13" t="s">
        <v>587</v>
      </c>
      <c r="F708" s="14">
        <v>21440.45</v>
      </c>
      <c r="G708" s="15">
        <v>42378</v>
      </c>
      <c r="H708" s="8">
        <v>21440.45</v>
      </c>
      <c r="I708" s="30">
        <f t="shared" si="40"/>
        <v>0</v>
      </c>
    </row>
    <row r="709" spans="1:9" s="2" customFormat="1" x14ac:dyDescent="0.25">
      <c r="A709" s="17">
        <v>42376</v>
      </c>
      <c r="B709" s="18">
        <f t="shared" ref="B709:B772" si="43">B708+1</f>
        <v>24772</v>
      </c>
      <c r="C709" s="11" t="s">
        <v>11</v>
      </c>
      <c r="D709" s="12">
        <f t="shared" si="42"/>
        <v>49772</v>
      </c>
      <c r="E709" s="13" t="s">
        <v>588</v>
      </c>
      <c r="F709" s="14">
        <v>1800</v>
      </c>
      <c r="G709" s="15">
        <v>42376</v>
      </c>
      <c r="H709" s="8">
        <f t="shared" si="41"/>
        <v>1800</v>
      </c>
      <c r="I709" s="30">
        <f t="shared" si="40"/>
        <v>0</v>
      </c>
    </row>
    <row r="710" spans="1:9" s="2" customFormat="1" x14ac:dyDescent="0.25">
      <c r="A710" s="17">
        <v>42376</v>
      </c>
      <c r="B710" s="18">
        <f t="shared" si="43"/>
        <v>24773</v>
      </c>
      <c r="C710" s="11" t="s">
        <v>11</v>
      </c>
      <c r="D710" s="12">
        <f t="shared" si="42"/>
        <v>49773</v>
      </c>
      <c r="E710" s="13" t="s">
        <v>589</v>
      </c>
      <c r="F710" s="14">
        <v>2536.4</v>
      </c>
      <c r="G710" s="15">
        <v>42376</v>
      </c>
      <c r="H710" s="8">
        <f t="shared" si="41"/>
        <v>2536.4</v>
      </c>
      <c r="I710" s="30">
        <f t="shared" si="40"/>
        <v>0</v>
      </c>
    </row>
    <row r="711" spans="1:9" s="2" customFormat="1" x14ac:dyDescent="0.25">
      <c r="A711" s="17">
        <v>42376</v>
      </c>
      <c r="B711" s="18">
        <f t="shared" si="43"/>
        <v>24774</v>
      </c>
      <c r="C711" s="11" t="s">
        <v>11</v>
      </c>
      <c r="D711" s="12">
        <f t="shared" si="42"/>
        <v>49774</v>
      </c>
      <c r="E711" s="13" t="s">
        <v>590</v>
      </c>
      <c r="F711" s="14">
        <v>1238.4000000000001</v>
      </c>
      <c r="G711" s="15">
        <v>42377</v>
      </c>
      <c r="H711" s="8">
        <v>1238.4000000000001</v>
      </c>
      <c r="I711" s="30">
        <f t="shared" si="40"/>
        <v>0</v>
      </c>
    </row>
    <row r="712" spans="1:9" s="2" customFormat="1" x14ac:dyDescent="0.25">
      <c r="A712" s="17">
        <v>42376</v>
      </c>
      <c r="B712" s="18">
        <f t="shared" si="43"/>
        <v>24775</v>
      </c>
      <c r="C712" s="11" t="s">
        <v>11</v>
      </c>
      <c r="D712" s="12">
        <f t="shared" si="42"/>
        <v>49775</v>
      </c>
      <c r="E712" s="13" t="s">
        <v>591</v>
      </c>
      <c r="F712" s="14">
        <v>322</v>
      </c>
      <c r="G712" s="15">
        <v>42376</v>
      </c>
      <c r="H712" s="8">
        <f t="shared" si="41"/>
        <v>322</v>
      </c>
      <c r="I712" s="30">
        <f t="shared" si="40"/>
        <v>0</v>
      </c>
    </row>
    <row r="713" spans="1:9" s="2" customFormat="1" x14ac:dyDescent="0.25">
      <c r="A713" s="17">
        <v>42376</v>
      </c>
      <c r="B713" s="18">
        <f t="shared" si="43"/>
        <v>24776</v>
      </c>
      <c r="C713" s="11" t="s">
        <v>11</v>
      </c>
      <c r="D713" s="12">
        <f t="shared" si="42"/>
        <v>49776</v>
      </c>
      <c r="E713" s="13" t="s">
        <v>592</v>
      </c>
      <c r="F713" s="14">
        <v>10012</v>
      </c>
      <c r="G713" s="15">
        <v>42381</v>
      </c>
      <c r="H713" s="8">
        <v>10012</v>
      </c>
      <c r="I713" s="30">
        <f t="shared" si="40"/>
        <v>0</v>
      </c>
    </row>
    <row r="714" spans="1:9" s="2" customFormat="1" x14ac:dyDescent="0.25">
      <c r="A714" s="17">
        <v>42376</v>
      </c>
      <c r="B714" s="18">
        <f t="shared" si="43"/>
        <v>24777</v>
      </c>
      <c r="C714" s="11" t="s">
        <v>11</v>
      </c>
      <c r="D714" s="12">
        <f t="shared" si="42"/>
        <v>49777</v>
      </c>
      <c r="E714" s="13" t="s">
        <v>593</v>
      </c>
      <c r="F714" s="14">
        <v>1738</v>
      </c>
      <c r="G714" s="15">
        <v>42376</v>
      </c>
      <c r="H714" s="8">
        <f t="shared" si="41"/>
        <v>1738</v>
      </c>
      <c r="I714" s="30">
        <f t="shared" si="40"/>
        <v>0</v>
      </c>
    </row>
    <row r="715" spans="1:9" s="2" customFormat="1" x14ac:dyDescent="0.25">
      <c r="A715" s="17">
        <v>42376</v>
      </c>
      <c r="B715" s="18">
        <f t="shared" si="43"/>
        <v>24778</v>
      </c>
      <c r="C715" s="11" t="s">
        <v>11</v>
      </c>
      <c r="D715" s="12">
        <f t="shared" si="42"/>
        <v>49778</v>
      </c>
      <c r="E715" s="13" t="s">
        <v>594</v>
      </c>
      <c r="F715" s="14">
        <v>79182</v>
      </c>
      <c r="G715" s="15">
        <v>42388</v>
      </c>
      <c r="H715" s="8">
        <v>79182</v>
      </c>
      <c r="I715" s="30">
        <f t="shared" si="40"/>
        <v>0</v>
      </c>
    </row>
    <row r="716" spans="1:9" s="2" customFormat="1" x14ac:dyDescent="0.25">
      <c r="A716" s="17">
        <v>42376</v>
      </c>
      <c r="B716" s="18">
        <f t="shared" si="43"/>
        <v>24779</v>
      </c>
      <c r="C716" s="11" t="s">
        <v>11</v>
      </c>
      <c r="D716" s="12">
        <f t="shared" si="42"/>
        <v>49779</v>
      </c>
      <c r="E716" s="13" t="s">
        <v>595</v>
      </c>
      <c r="F716" s="14">
        <v>8201.2000000000007</v>
      </c>
      <c r="G716" s="15">
        <v>42376</v>
      </c>
      <c r="H716" s="8">
        <f t="shared" si="41"/>
        <v>8201.2000000000007</v>
      </c>
      <c r="I716" s="30">
        <f t="shared" si="40"/>
        <v>0</v>
      </c>
    </row>
    <row r="717" spans="1:9" s="2" customFormat="1" x14ac:dyDescent="0.25">
      <c r="A717" s="17">
        <v>42376</v>
      </c>
      <c r="B717" s="18">
        <f t="shared" si="43"/>
        <v>24780</v>
      </c>
      <c r="C717" s="11" t="s">
        <v>11</v>
      </c>
      <c r="D717" s="12">
        <f t="shared" si="42"/>
        <v>49780</v>
      </c>
      <c r="E717" s="13" t="s">
        <v>596</v>
      </c>
      <c r="F717" s="14">
        <v>1092.7</v>
      </c>
      <c r="G717" s="15">
        <v>42376</v>
      </c>
      <c r="H717" s="8">
        <f t="shared" si="41"/>
        <v>1092.7</v>
      </c>
      <c r="I717" s="30">
        <f t="shared" si="40"/>
        <v>0</v>
      </c>
    </row>
    <row r="718" spans="1:9" s="2" customFormat="1" x14ac:dyDescent="0.25">
      <c r="A718" s="17">
        <v>42376</v>
      </c>
      <c r="B718" s="18">
        <f t="shared" si="43"/>
        <v>24781</v>
      </c>
      <c r="C718" s="11" t="s">
        <v>11</v>
      </c>
      <c r="D718" s="12">
        <f t="shared" si="42"/>
        <v>49781</v>
      </c>
      <c r="E718" s="13" t="s">
        <v>597</v>
      </c>
      <c r="F718" s="14">
        <v>3283</v>
      </c>
      <c r="G718" s="15">
        <v>42376</v>
      </c>
      <c r="H718" s="8">
        <f t="shared" si="41"/>
        <v>3283</v>
      </c>
      <c r="I718" s="30">
        <f t="shared" si="40"/>
        <v>0</v>
      </c>
    </row>
    <row r="719" spans="1:9" s="2" customFormat="1" x14ac:dyDescent="0.25">
      <c r="A719" s="17">
        <v>42376</v>
      </c>
      <c r="B719" s="18">
        <f t="shared" si="43"/>
        <v>24782</v>
      </c>
      <c r="C719" s="11" t="s">
        <v>11</v>
      </c>
      <c r="D719" s="12">
        <f t="shared" si="42"/>
        <v>49782</v>
      </c>
      <c r="E719" s="13" t="s">
        <v>598</v>
      </c>
      <c r="F719" s="14">
        <v>21290.799999999999</v>
      </c>
      <c r="G719" s="15">
        <v>42385</v>
      </c>
      <c r="H719" s="8">
        <v>21290.799999999999</v>
      </c>
      <c r="I719" s="30">
        <f t="shared" si="40"/>
        <v>0</v>
      </c>
    </row>
    <row r="720" spans="1:9" s="2" customFormat="1" x14ac:dyDescent="0.25">
      <c r="A720" s="17">
        <v>42376</v>
      </c>
      <c r="B720" s="18">
        <f t="shared" si="43"/>
        <v>24783</v>
      </c>
      <c r="C720" s="11" t="s">
        <v>11</v>
      </c>
      <c r="D720" s="12">
        <f t="shared" si="42"/>
        <v>49783</v>
      </c>
      <c r="E720" s="13" t="s">
        <v>599</v>
      </c>
      <c r="F720" s="14">
        <v>125806.9</v>
      </c>
      <c r="G720" s="15">
        <v>42385</v>
      </c>
      <c r="H720" s="8">
        <v>125806.9</v>
      </c>
      <c r="I720" s="30">
        <f t="shared" si="40"/>
        <v>0</v>
      </c>
    </row>
    <row r="721" spans="1:9" s="2" customFormat="1" x14ac:dyDescent="0.25">
      <c r="A721" s="17">
        <v>42376</v>
      </c>
      <c r="B721" s="18">
        <f t="shared" si="43"/>
        <v>24784</v>
      </c>
      <c r="C721" s="11" t="s">
        <v>11</v>
      </c>
      <c r="D721" s="12">
        <f t="shared" si="42"/>
        <v>49784</v>
      </c>
      <c r="E721" s="13" t="s">
        <v>600</v>
      </c>
      <c r="F721" s="14">
        <v>1257.2</v>
      </c>
      <c r="G721" s="15">
        <v>42376</v>
      </c>
      <c r="H721" s="8">
        <f t="shared" si="41"/>
        <v>1257.2</v>
      </c>
      <c r="I721" s="30">
        <f t="shared" si="40"/>
        <v>0</v>
      </c>
    </row>
    <row r="722" spans="1:9" s="2" customFormat="1" x14ac:dyDescent="0.25">
      <c r="A722" s="17">
        <v>42376</v>
      </c>
      <c r="B722" s="18">
        <f t="shared" si="43"/>
        <v>24785</v>
      </c>
      <c r="C722" s="11" t="s">
        <v>11</v>
      </c>
      <c r="D722" s="12">
        <f t="shared" si="42"/>
        <v>49785</v>
      </c>
      <c r="E722" s="13" t="s">
        <v>601</v>
      </c>
      <c r="F722" s="14">
        <v>1281.1500000000001</v>
      </c>
      <c r="G722" s="15">
        <v>42376</v>
      </c>
      <c r="H722" s="8">
        <f t="shared" si="41"/>
        <v>1281.1500000000001</v>
      </c>
      <c r="I722" s="30">
        <f t="shared" si="40"/>
        <v>0</v>
      </c>
    </row>
    <row r="723" spans="1:9" s="2" customFormat="1" x14ac:dyDescent="0.25">
      <c r="A723" s="17">
        <v>42376</v>
      </c>
      <c r="B723" s="18">
        <f t="shared" si="43"/>
        <v>24786</v>
      </c>
      <c r="C723" s="11" t="s">
        <v>11</v>
      </c>
      <c r="D723" s="12">
        <f t="shared" si="42"/>
        <v>49786</v>
      </c>
      <c r="E723" s="13" t="s">
        <v>602</v>
      </c>
      <c r="F723" s="14">
        <v>17104.2</v>
      </c>
      <c r="G723" s="15">
        <v>42376</v>
      </c>
      <c r="H723" s="8">
        <f t="shared" si="41"/>
        <v>17104.2</v>
      </c>
      <c r="I723" s="30">
        <f t="shared" si="40"/>
        <v>0</v>
      </c>
    </row>
    <row r="724" spans="1:9" s="2" customFormat="1" x14ac:dyDescent="0.25">
      <c r="A724" s="17">
        <v>42376</v>
      </c>
      <c r="B724" s="18">
        <f t="shared" si="43"/>
        <v>24787</v>
      </c>
      <c r="C724" s="11" t="s">
        <v>11</v>
      </c>
      <c r="D724" s="12">
        <f t="shared" si="42"/>
        <v>49787</v>
      </c>
      <c r="E724" s="13" t="s">
        <v>603</v>
      </c>
      <c r="F724" s="14">
        <v>30165.599999999999</v>
      </c>
      <c r="G724" s="15">
        <v>42376</v>
      </c>
      <c r="H724" s="8">
        <f t="shared" si="41"/>
        <v>30165.599999999999</v>
      </c>
      <c r="I724" s="30">
        <f t="shared" si="40"/>
        <v>0</v>
      </c>
    </row>
    <row r="725" spans="1:9" s="2" customFormat="1" x14ac:dyDescent="0.25">
      <c r="A725" s="17">
        <v>42376</v>
      </c>
      <c r="B725" s="18">
        <f t="shared" si="43"/>
        <v>24788</v>
      </c>
      <c r="C725" s="11" t="s">
        <v>11</v>
      </c>
      <c r="D725" s="12">
        <f t="shared" si="42"/>
        <v>49788</v>
      </c>
      <c r="E725" s="13" t="s">
        <v>604</v>
      </c>
      <c r="F725" s="14">
        <v>6024</v>
      </c>
      <c r="G725" s="15">
        <v>42376</v>
      </c>
      <c r="H725" s="8">
        <f t="shared" si="41"/>
        <v>6024</v>
      </c>
      <c r="I725" s="30">
        <f t="shared" si="40"/>
        <v>0</v>
      </c>
    </row>
    <row r="726" spans="1:9" s="2" customFormat="1" x14ac:dyDescent="0.25">
      <c r="A726" s="17">
        <v>42376</v>
      </c>
      <c r="B726" s="18">
        <f t="shared" si="43"/>
        <v>24789</v>
      </c>
      <c r="C726" s="11" t="s">
        <v>11</v>
      </c>
      <c r="D726" s="12">
        <f t="shared" si="42"/>
        <v>49789</v>
      </c>
      <c r="E726" s="13" t="s">
        <v>605</v>
      </c>
      <c r="F726" s="14">
        <v>3960.8</v>
      </c>
      <c r="G726" s="15">
        <v>42376</v>
      </c>
      <c r="H726" s="8">
        <f t="shared" si="41"/>
        <v>3960.8</v>
      </c>
      <c r="I726" s="30">
        <f t="shared" si="40"/>
        <v>0</v>
      </c>
    </row>
    <row r="727" spans="1:9" s="2" customFormat="1" x14ac:dyDescent="0.25">
      <c r="A727" s="17">
        <v>42376</v>
      </c>
      <c r="B727" s="18">
        <f t="shared" si="43"/>
        <v>24790</v>
      </c>
      <c r="C727" s="11" t="s">
        <v>11</v>
      </c>
      <c r="D727" s="12">
        <f t="shared" si="42"/>
        <v>49790</v>
      </c>
      <c r="E727" s="13" t="s">
        <v>605</v>
      </c>
      <c r="F727" s="14">
        <v>315</v>
      </c>
      <c r="G727" s="15">
        <v>42376</v>
      </c>
      <c r="H727" s="8">
        <f t="shared" si="41"/>
        <v>315</v>
      </c>
      <c r="I727" s="30">
        <f t="shared" si="40"/>
        <v>0</v>
      </c>
    </row>
    <row r="728" spans="1:9" s="2" customFormat="1" x14ac:dyDescent="0.25">
      <c r="A728" s="17">
        <v>42376</v>
      </c>
      <c r="B728" s="18">
        <f t="shared" si="43"/>
        <v>24791</v>
      </c>
      <c r="C728" s="11" t="s">
        <v>11</v>
      </c>
      <c r="D728" s="12">
        <f t="shared" si="42"/>
        <v>49791</v>
      </c>
      <c r="E728" s="13" t="s">
        <v>606</v>
      </c>
      <c r="F728" s="14">
        <v>1632</v>
      </c>
      <c r="G728" s="15">
        <v>42376</v>
      </c>
      <c r="H728" s="8">
        <f t="shared" si="41"/>
        <v>1632</v>
      </c>
      <c r="I728" s="30">
        <f t="shared" ref="I728:I791" si="44">F728-H728</f>
        <v>0</v>
      </c>
    </row>
    <row r="729" spans="1:9" s="2" customFormat="1" x14ac:dyDescent="0.25">
      <c r="A729" s="17">
        <v>42376</v>
      </c>
      <c r="B729" s="18">
        <f t="shared" si="43"/>
        <v>24792</v>
      </c>
      <c r="C729" s="11" t="s">
        <v>11</v>
      </c>
      <c r="D729" s="12">
        <f t="shared" si="42"/>
        <v>49792</v>
      </c>
      <c r="E729" s="13" t="s">
        <v>607</v>
      </c>
      <c r="F729" s="14">
        <v>5440</v>
      </c>
      <c r="G729" s="15">
        <v>42376</v>
      </c>
      <c r="H729" s="8">
        <f t="shared" si="41"/>
        <v>5440</v>
      </c>
      <c r="I729" s="30">
        <f t="shared" si="44"/>
        <v>0</v>
      </c>
    </row>
    <row r="730" spans="1:9" s="2" customFormat="1" x14ac:dyDescent="0.25">
      <c r="A730" s="17">
        <v>42376</v>
      </c>
      <c r="B730" s="18">
        <f t="shared" si="43"/>
        <v>24793</v>
      </c>
      <c r="C730" s="11" t="s">
        <v>11</v>
      </c>
      <c r="D730" s="12">
        <f t="shared" si="42"/>
        <v>49793</v>
      </c>
      <c r="E730" s="13" t="s">
        <v>608</v>
      </c>
      <c r="F730" s="14">
        <v>1160.8</v>
      </c>
      <c r="G730" s="15">
        <v>42376</v>
      </c>
      <c r="H730" s="8">
        <f t="shared" ref="H730:H787" si="45">F730</f>
        <v>1160.8</v>
      </c>
      <c r="I730" s="30">
        <f t="shared" si="44"/>
        <v>0</v>
      </c>
    </row>
    <row r="731" spans="1:9" s="2" customFormat="1" x14ac:dyDescent="0.25">
      <c r="A731" s="17">
        <v>42376</v>
      </c>
      <c r="B731" s="18">
        <f t="shared" si="43"/>
        <v>24794</v>
      </c>
      <c r="C731" s="11" t="s">
        <v>11</v>
      </c>
      <c r="D731" s="12">
        <f t="shared" si="42"/>
        <v>49794</v>
      </c>
      <c r="E731" s="13" t="s">
        <v>608</v>
      </c>
      <c r="F731" s="19">
        <v>1277.8</v>
      </c>
      <c r="G731" s="15">
        <v>42376</v>
      </c>
      <c r="H731" s="8">
        <f t="shared" si="45"/>
        <v>1277.8</v>
      </c>
      <c r="I731" s="30">
        <f t="shared" si="44"/>
        <v>0</v>
      </c>
    </row>
    <row r="732" spans="1:9" s="2" customFormat="1" x14ac:dyDescent="0.25">
      <c r="A732" s="17">
        <v>42376</v>
      </c>
      <c r="B732" s="18">
        <f t="shared" si="43"/>
        <v>24795</v>
      </c>
      <c r="C732" s="11" t="s">
        <v>11</v>
      </c>
      <c r="D732" s="12">
        <f t="shared" si="42"/>
        <v>49795</v>
      </c>
      <c r="E732" s="21" t="s">
        <v>609</v>
      </c>
      <c r="F732" s="22">
        <v>9519.4</v>
      </c>
      <c r="G732" s="15">
        <v>42376</v>
      </c>
      <c r="H732" s="8">
        <f t="shared" si="45"/>
        <v>9519.4</v>
      </c>
      <c r="I732" s="30">
        <f t="shared" si="44"/>
        <v>0</v>
      </c>
    </row>
    <row r="733" spans="1:9" s="2" customFormat="1" x14ac:dyDescent="0.25">
      <c r="A733" s="17">
        <v>42376</v>
      </c>
      <c r="B733" s="18">
        <f t="shared" si="43"/>
        <v>24796</v>
      </c>
      <c r="C733" s="11" t="s">
        <v>11</v>
      </c>
      <c r="D733" s="12">
        <f t="shared" si="42"/>
        <v>49796</v>
      </c>
      <c r="E733" s="13" t="s">
        <v>610</v>
      </c>
      <c r="F733" s="14">
        <v>2162.75</v>
      </c>
      <c r="G733" s="15">
        <v>42378</v>
      </c>
      <c r="H733" s="8">
        <v>2162.75</v>
      </c>
      <c r="I733" s="30">
        <f t="shared" si="44"/>
        <v>0</v>
      </c>
    </row>
    <row r="734" spans="1:9" s="2" customFormat="1" x14ac:dyDescent="0.25">
      <c r="A734" s="17">
        <v>42376</v>
      </c>
      <c r="B734" s="18">
        <f t="shared" si="43"/>
        <v>24797</v>
      </c>
      <c r="C734" s="11" t="s">
        <v>11</v>
      </c>
      <c r="D734" s="12">
        <f t="shared" si="42"/>
        <v>49797</v>
      </c>
      <c r="E734" s="13" t="s">
        <v>611</v>
      </c>
      <c r="F734" s="14">
        <v>17095.7</v>
      </c>
      <c r="G734" s="15">
        <v>42378</v>
      </c>
      <c r="H734" s="8">
        <v>17095.7</v>
      </c>
      <c r="I734" s="30">
        <f t="shared" si="44"/>
        <v>0</v>
      </c>
    </row>
    <row r="735" spans="1:9" s="2" customFormat="1" x14ac:dyDescent="0.25">
      <c r="A735" s="17">
        <v>42376</v>
      </c>
      <c r="B735" s="18">
        <f t="shared" si="43"/>
        <v>24798</v>
      </c>
      <c r="C735" s="11" t="s">
        <v>11</v>
      </c>
      <c r="D735" s="12">
        <f t="shared" si="42"/>
        <v>49798</v>
      </c>
      <c r="E735" s="13" t="s">
        <v>612</v>
      </c>
      <c r="F735" s="14">
        <v>2835.6</v>
      </c>
      <c r="G735" s="15">
        <v>42378</v>
      </c>
      <c r="H735" s="8">
        <v>2835.6</v>
      </c>
      <c r="I735" s="30">
        <f t="shared" si="44"/>
        <v>0</v>
      </c>
    </row>
    <row r="736" spans="1:9" s="2" customFormat="1" x14ac:dyDescent="0.25">
      <c r="A736" s="17">
        <v>42376</v>
      </c>
      <c r="B736" s="18">
        <f t="shared" si="43"/>
        <v>24799</v>
      </c>
      <c r="C736" s="11" t="s">
        <v>11</v>
      </c>
      <c r="D736" s="12">
        <f t="shared" si="42"/>
        <v>49799</v>
      </c>
      <c r="E736" s="13" t="s">
        <v>613</v>
      </c>
      <c r="F736" s="14">
        <v>10235.200000000001</v>
      </c>
      <c r="G736" s="15">
        <v>42378</v>
      </c>
      <c r="H736" s="8">
        <v>10235.200000000001</v>
      </c>
      <c r="I736" s="30">
        <f t="shared" si="44"/>
        <v>0</v>
      </c>
    </row>
    <row r="737" spans="1:9" s="2" customFormat="1" x14ac:dyDescent="0.25">
      <c r="A737" s="17">
        <v>42376</v>
      </c>
      <c r="B737" s="18">
        <f t="shared" si="43"/>
        <v>24800</v>
      </c>
      <c r="C737" s="11" t="s">
        <v>11</v>
      </c>
      <c r="D737" s="12">
        <f t="shared" si="42"/>
        <v>49800</v>
      </c>
      <c r="E737" s="13" t="s">
        <v>614</v>
      </c>
      <c r="F737" s="14">
        <v>30146.400000000001</v>
      </c>
      <c r="G737" s="15">
        <v>42378</v>
      </c>
      <c r="H737" s="8">
        <v>30146.400000000001</v>
      </c>
      <c r="I737" s="30">
        <f t="shared" si="44"/>
        <v>0</v>
      </c>
    </row>
    <row r="738" spans="1:9" s="2" customFormat="1" x14ac:dyDescent="0.25">
      <c r="A738" s="17">
        <v>42376</v>
      </c>
      <c r="B738" s="18">
        <f t="shared" si="43"/>
        <v>24801</v>
      </c>
      <c r="C738" s="11" t="s">
        <v>11</v>
      </c>
      <c r="D738" s="12">
        <f t="shared" si="42"/>
        <v>49801</v>
      </c>
      <c r="E738" s="13" t="s">
        <v>615</v>
      </c>
      <c r="F738" s="14">
        <v>1518</v>
      </c>
      <c r="G738" s="15">
        <v>42378</v>
      </c>
      <c r="H738" s="8">
        <v>1518</v>
      </c>
      <c r="I738" s="30">
        <f t="shared" si="44"/>
        <v>0</v>
      </c>
    </row>
    <row r="739" spans="1:9" s="2" customFormat="1" x14ac:dyDescent="0.25">
      <c r="A739" s="17">
        <v>42376</v>
      </c>
      <c r="B739" s="18">
        <f t="shared" si="43"/>
        <v>24802</v>
      </c>
      <c r="C739" s="11" t="s">
        <v>11</v>
      </c>
      <c r="D739" s="12">
        <f t="shared" si="42"/>
        <v>49802</v>
      </c>
      <c r="E739" s="13" t="s">
        <v>616</v>
      </c>
      <c r="F739" s="14">
        <v>3102</v>
      </c>
      <c r="G739" s="15">
        <v>42378</v>
      </c>
      <c r="H739" s="8">
        <v>3102</v>
      </c>
      <c r="I739" s="30">
        <f t="shared" si="44"/>
        <v>0</v>
      </c>
    </row>
    <row r="740" spans="1:9" s="2" customFormat="1" x14ac:dyDescent="0.25">
      <c r="A740" s="17">
        <v>42376</v>
      </c>
      <c r="B740" s="18">
        <f t="shared" si="43"/>
        <v>24803</v>
      </c>
      <c r="C740" s="11" t="s">
        <v>11</v>
      </c>
      <c r="D740" s="12">
        <f t="shared" si="42"/>
        <v>49803</v>
      </c>
      <c r="E740" s="13" t="s">
        <v>617</v>
      </c>
      <c r="F740" s="14">
        <v>8536.7999999999993</v>
      </c>
      <c r="G740" s="15">
        <v>42376</v>
      </c>
      <c r="H740" s="8">
        <f t="shared" si="45"/>
        <v>8536.7999999999993</v>
      </c>
      <c r="I740" s="30">
        <f t="shared" si="44"/>
        <v>0</v>
      </c>
    </row>
    <row r="741" spans="1:9" s="2" customFormat="1" x14ac:dyDescent="0.25">
      <c r="A741" s="17">
        <v>42376</v>
      </c>
      <c r="B741" s="18">
        <f t="shared" si="43"/>
        <v>24804</v>
      </c>
      <c r="C741" s="11" t="s">
        <v>11</v>
      </c>
      <c r="D741" s="12">
        <f t="shared" si="42"/>
        <v>49804</v>
      </c>
      <c r="E741" s="13" t="s">
        <v>618</v>
      </c>
      <c r="F741" s="14">
        <v>5350.7</v>
      </c>
      <c r="G741" s="15">
        <v>42376</v>
      </c>
      <c r="H741" s="8">
        <f t="shared" si="45"/>
        <v>5350.7</v>
      </c>
      <c r="I741" s="30">
        <f t="shared" si="44"/>
        <v>0</v>
      </c>
    </row>
    <row r="742" spans="1:9" s="2" customFormat="1" x14ac:dyDescent="0.25">
      <c r="A742" s="17">
        <v>42376</v>
      </c>
      <c r="B742" s="18">
        <f t="shared" si="43"/>
        <v>24805</v>
      </c>
      <c r="C742" s="11" t="s">
        <v>11</v>
      </c>
      <c r="D742" s="12">
        <f t="shared" si="42"/>
        <v>49805</v>
      </c>
      <c r="E742" s="13" t="s">
        <v>619</v>
      </c>
      <c r="F742" s="14">
        <v>2901.8</v>
      </c>
      <c r="G742" s="15">
        <v>42376</v>
      </c>
      <c r="H742" s="8">
        <f t="shared" si="45"/>
        <v>2901.8</v>
      </c>
      <c r="I742" s="30">
        <f t="shared" si="44"/>
        <v>0</v>
      </c>
    </row>
    <row r="743" spans="1:9" s="2" customFormat="1" x14ac:dyDescent="0.25">
      <c r="A743" s="17">
        <v>42376</v>
      </c>
      <c r="B743" s="18">
        <f t="shared" si="43"/>
        <v>24806</v>
      </c>
      <c r="C743" s="11" t="s">
        <v>11</v>
      </c>
      <c r="D743" s="12">
        <f t="shared" si="42"/>
        <v>49806</v>
      </c>
      <c r="E743" s="13" t="s">
        <v>620</v>
      </c>
      <c r="F743" s="14">
        <v>4086</v>
      </c>
      <c r="G743" s="15">
        <v>42376</v>
      </c>
      <c r="H743" s="8">
        <f t="shared" si="45"/>
        <v>4086</v>
      </c>
      <c r="I743" s="30">
        <f t="shared" si="44"/>
        <v>0</v>
      </c>
    </row>
    <row r="744" spans="1:9" s="2" customFormat="1" x14ac:dyDescent="0.25">
      <c r="A744" s="17">
        <v>42376</v>
      </c>
      <c r="B744" s="18">
        <f t="shared" si="43"/>
        <v>24807</v>
      </c>
      <c r="C744" s="11" t="s">
        <v>11</v>
      </c>
      <c r="D744" s="12">
        <f t="shared" si="42"/>
        <v>49807</v>
      </c>
      <c r="E744" s="13" t="s">
        <v>621</v>
      </c>
      <c r="F744" s="14">
        <v>2880</v>
      </c>
      <c r="G744" s="15">
        <v>42376</v>
      </c>
      <c r="H744" s="8">
        <f t="shared" si="45"/>
        <v>2880</v>
      </c>
      <c r="I744" s="30">
        <f t="shared" si="44"/>
        <v>0</v>
      </c>
    </row>
    <row r="745" spans="1:9" s="2" customFormat="1" x14ac:dyDescent="0.25">
      <c r="A745" s="17">
        <v>42376</v>
      </c>
      <c r="B745" s="18">
        <f t="shared" si="43"/>
        <v>24808</v>
      </c>
      <c r="C745" s="11" t="s">
        <v>11</v>
      </c>
      <c r="D745" s="12">
        <f t="shared" si="42"/>
        <v>49808</v>
      </c>
      <c r="E745" s="13" t="s">
        <v>622</v>
      </c>
      <c r="F745" s="14">
        <v>3838</v>
      </c>
      <c r="G745" s="15">
        <v>42376</v>
      </c>
      <c r="H745" s="8">
        <f t="shared" si="45"/>
        <v>3838</v>
      </c>
      <c r="I745" s="30">
        <f t="shared" si="44"/>
        <v>0</v>
      </c>
    </row>
    <row r="746" spans="1:9" s="2" customFormat="1" x14ac:dyDescent="0.25">
      <c r="A746" s="17">
        <v>42376</v>
      </c>
      <c r="B746" s="18">
        <f t="shared" si="43"/>
        <v>24809</v>
      </c>
      <c r="C746" s="11" t="s">
        <v>11</v>
      </c>
      <c r="D746" s="12">
        <f t="shared" si="42"/>
        <v>49809</v>
      </c>
      <c r="E746" s="13" t="s">
        <v>623</v>
      </c>
      <c r="F746" s="14">
        <v>18246.599999999999</v>
      </c>
      <c r="G746" s="15">
        <v>42376</v>
      </c>
      <c r="H746" s="8">
        <f t="shared" si="45"/>
        <v>18246.599999999999</v>
      </c>
      <c r="I746" s="30">
        <f t="shared" si="44"/>
        <v>0</v>
      </c>
    </row>
    <row r="747" spans="1:9" s="2" customFormat="1" x14ac:dyDescent="0.25">
      <c r="A747" s="17">
        <v>42376</v>
      </c>
      <c r="B747" s="18">
        <f t="shared" si="43"/>
        <v>24810</v>
      </c>
      <c r="C747" s="11" t="s">
        <v>11</v>
      </c>
      <c r="D747" s="12">
        <f t="shared" si="42"/>
        <v>49810</v>
      </c>
      <c r="E747" s="13" t="s">
        <v>624</v>
      </c>
      <c r="F747" s="14">
        <v>6701.8</v>
      </c>
      <c r="G747" s="15">
        <v>42376</v>
      </c>
      <c r="H747" s="8">
        <f t="shared" si="45"/>
        <v>6701.8</v>
      </c>
      <c r="I747" s="30">
        <f t="shared" si="44"/>
        <v>0</v>
      </c>
    </row>
    <row r="748" spans="1:9" s="2" customFormat="1" x14ac:dyDescent="0.25">
      <c r="A748" s="17">
        <v>42376</v>
      </c>
      <c r="B748" s="18">
        <f t="shared" si="43"/>
        <v>24811</v>
      </c>
      <c r="C748" s="11" t="s">
        <v>11</v>
      </c>
      <c r="D748" s="12">
        <f t="shared" si="42"/>
        <v>49811</v>
      </c>
      <c r="E748" s="13" t="s">
        <v>625</v>
      </c>
      <c r="F748" s="14">
        <v>2593.1999999999998</v>
      </c>
      <c r="G748" s="15">
        <v>42376</v>
      </c>
      <c r="H748" s="8">
        <f t="shared" si="45"/>
        <v>2593.1999999999998</v>
      </c>
      <c r="I748" s="30">
        <f t="shared" si="44"/>
        <v>0</v>
      </c>
    </row>
    <row r="749" spans="1:9" s="2" customFormat="1" x14ac:dyDescent="0.25">
      <c r="A749" s="17">
        <v>42376</v>
      </c>
      <c r="B749" s="18">
        <f t="shared" si="43"/>
        <v>24812</v>
      </c>
      <c r="C749" s="11" t="s">
        <v>11</v>
      </c>
      <c r="D749" s="12">
        <f t="shared" si="42"/>
        <v>49812</v>
      </c>
      <c r="E749" s="13" t="s">
        <v>626</v>
      </c>
      <c r="F749" s="14">
        <v>2400</v>
      </c>
      <c r="G749" s="15">
        <v>42378</v>
      </c>
      <c r="H749" s="8">
        <v>2400</v>
      </c>
      <c r="I749" s="30">
        <f t="shared" si="44"/>
        <v>0</v>
      </c>
    </row>
    <row r="750" spans="1:9" s="2" customFormat="1" x14ac:dyDescent="0.25">
      <c r="A750" s="17">
        <v>42376</v>
      </c>
      <c r="B750" s="18">
        <f t="shared" si="43"/>
        <v>24813</v>
      </c>
      <c r="C750" s="11" t="s">
        <v>11</v>
      </c>
      <c r="D750" s="12">
        <f t="shared" si="42"/>
        <v>49813</v>
      </c>
      <c r="E750" s="13" t="s">
        <v>627</v>
      </c>
      <c r="F750" s="14">
        <v>1400</v>
      </c>
      <c r="G750" s="15">
        <v>42376</v>
      </c>
      <c r="H750" s="8">
        <f t="shared" si="45"/>
        <v>1400</v>
      </c>
      <c r="I750" s="30">
        <f t="shared" si="44"/>
        <v>0</v>
      </c>
    </row>
    <row r="751" spans="1:9" s="2" customFormat="1" x14ac:dyDescent="0.25">
      <c r="A751" s="17">
        <v>42376</v>
      </c>
      <c r="B751" s="18">
        <f t="shared" si="43"/>
        <v>24814</v>
      </c>
      <c r="C751" s="11" t="s">
        <v>11</v>
      </c>
      <c r="D751" s="12">
        <f t="shared" si="42"/>
        <v>49814</v>
      </c>
      <c r="E751" s="13" t="s">
        <v>628</v>
      </c>
      <c r="F751" s="14">
        <v>4066.4</v>
      </c>
      <c r="G751" s="15">
        <v>42376</v>
      </c>
      <c r="H751" s="8">
        <f t="shared" si="45"/>
        <v>4066.4</v>
      </c>
      <c r="I751" s="30">
        <f t="shared" si="44"/>
        <v>0</v>
      </c>
    </row>
    <row r="752" spans="1:9" s="2" customFormat="1" x14ac:dyDescent="0.25">
      <c r="A752" s="17">
        <v>42376</v>
      </c>
      <c r="B752" s="18">
        <f t="shared" si="43"/>
        <v>24815</v>
      </c>
      <c r="C752" s="11" t="s">
        <v>11</v>
      </c>
      <c r="D752" s="12">
        <f t="shared" si="42"/>
        <v>49815</v>
      </c>
      <c r="E752" s="13" t="s">
        <v>629</v>
      </c>
      <c r="F752" s="14">
        <v>8977.6</v>
      </c>
      <c r="G752" s="15">
        <v>42378</v>
      </c>
      <c r="H752" s="8">
        <v>8977.6</v>
      </c>
      <c r="I752" s="30">
        <f t="shared" si="44"/>
        <v>0</v>
      </c>
    </row>
    <row r="753" spans="1:9" s="2" customFormat="1" x14ac:dyDescent="0.25">
      <c r="A753" s="17">
        <v>42376</v>
      </c>
      <c r="B753" s="18">
        <f t="shared" si="43"/>
        <v>24816</v>
      </c>
      <c r="C753" s="11" t="s">
        <v>11</v>
      </c>
      <c r="D753" s="12">
        <f t="shared" si="42"/>
        <v>49816</v>
      </c>
      <c r="E753" s="13" t="s">
        <v>630</v>
      </c>
      <c r="F753" s="14">
        <v>3621.1</v>
      </c>
      <c r="G753" s="15">
        <v>42381</v>
      </c>
      <c r="H753" s="8">
        <v>3621.1</v>
      </c>
      <c r="I753" s="30">
        <f t="shared" si="44"/>
        <v>0</v>
      </c>
    </row>
    <row r="754" spans="1:9" s="2" customFormat="1" x14ac:dyDescent="0.25">
      <c r="A754" s="17">
        <v>42376</v>
      </c>
      <c r="B754" s="18">
        <f t="shared" si="43"/>
        <v>24817</v>
      </c>
      <c r="C754" s="11" t="s">
        <v>11</v>
      </c>
      <c r="D754" s="12">
        <f t="shared" ref="D754:D817" si="46">D753+1</f>
        <v>49817</v>
      </c>
      <c r="E754" s="13" t="s">
        <v>631</v>
      </c>
      <c r="F754" s="14">
        <v>4125.6000000000004</v>
      </c>
      <c r="G754" s="15">
        <v>42376</v>
      </c>
      <c r="H754" s="8">
        <f t="shared" si="45"/>
        <v>4125.6000000000004</v>
      </c>
      <c r="I754" s="30">
        <f t="shared" si="44"/>
        <v>0</v>
      </c>
    </row>
    <row r="755" spans="1:9" s="2" customFormat="1" x14ac:dyDescent="0.25">
      <c r="A755" s="17">
        <v>42376</v>
      </c>
      <c r="B755" s="18">
        <f t="shared" si="43"/>
        <v>24818</v>
      </c>
      <c r="C755" s="11" t="s">
        <v>11</v>
      </c>
      <c r="D755" s="12">
        <f t="shared" si="46"/>
        <v>49818</v>
      </c>
      <c r="E755" s="13" t="s">
        <v>632</v>
      </c>
      <c r="F755" s="14">
        <v>2213.4</v>
      </c>
      <c r="G755" s="15">
        <v>42378</v>
      </c>
      <c r="H755" s="8">
        <v>2213.4</v>
      </c>
      <c r="I755" s="30">
        <f t="shared" si="44"/>
        <v>0</v>
      </c>
    </row>
    <row r="756" spans="1:9" s="2" customFormat="1" x14ac:dyDescent="0.25">
      <c r="A756" s="17">
        <v>42376</v>
      </c>
      <c r="B756" s="18">
        <f t="shared" si="43"/>
        <v>24819</v>
      </c>
      <c r="C756" s="11" t="s">
        <v>11</v>
      </c>
      <c r="D756" s="12">
        <f t="shared" si="46"/>
        <v>49819</v>
      </c>
      <c r="E756" s="13" t="s">
        <v>608</v>
      </c>
      <c r="F756" s="14">
        <v>508.2</v>
      </c>
      <c r="G756" s="15">
        <v>42376</v>
      </c>
      <c r="H756" s="8">
        <f t="shared" si="45"/>
        <v>508.2</v>
      </c>
      <c r="I756" s="30">
        <f t="shared" si="44"/>
        <v>0</v>
      </c>
    </row>
    <row r="757" spans="1:9" s="2" customFormat="1" x14ac:dyDescent="0.25">
      <c r="A757" s="17">
        <v>42376</v>
      </c>
      <c r="B757" s="18">
        <f t="shared" si="43"/>
        <v>24820</v>
      </c>
      <c r="C757" s="11" t="s">
        <v>11</v>
      </c>
      <c r="D757" s="12">
        <f t="shared" si="46"/>
        <v>49820</v>
      </c>
      <c r="E757" s="13" t="s">
        <v>633</v>
      </c>
      <c r="F757" s="14">
        <v>3792.8</v>
      </c>
      <c r="G757" s="15">
        <v>42376</v>
      </c>
      <c r="H757" s="8">
        <f t="shared" si="45"/>
        <v>3792.8</v>
      </c>
      <c r="I757" s="30">
        <f t="shared" si="44"/>
        <v>0</v>
      </c>
    </row>
    <row r="758" spans="1:9" s="2" customFormat="1" x14ac:dyDescent="0.25">
      <c r="A758" s="17">
        <v>42376</v>
      </c>
      <c r="B758" s="18">
        <f t="shared" si="43"/>
        <v>24821</v>
      </c>
      <c r="C758" s="11" t="s">
        <v>11</v>
      </c>
      <c r="D758" s="12">
        <f t="shared" si="46"/>
        <v>49821</v>
      </c>
      <c r="E758" s="13" t="s">
        <v>634</v>
      </c>
      <c r="F758" s="14">
        <v>1499.6</v>
      </c>
      <c r="G758" s="15">
        <v>42376</v>
      </c>
      <c r="H758" s="8">
        <f t="shared" si="45"/>
        <v>1499.6</v>
      </c>
      <c r="I758" s="30">
        <f t="shared" si="44"/>
        <v>0</v>
      </c>
    </row>
    <row r="759" spans="1:9" s="2" customFormat="1" x14ac:dyDescent="0.25">
      <c r="A759" s="17">
        <v>42376</v>
      </c>
      <c r="B759" s="18">
        <f t="shared" si="43"/>
        <v>24822</v>
      </c>
      <c r="C759" s="11" t="s">
        <v>11</v>
      </c>
      <c r="D759" s="12">
        <f t="shared" si="46"/>
        <v>49822</v>
      </c>
      <c r="E759" s="13" t="s">
        <v>634</v>
      </c>
      <c r="F759" s="14">
        <v>42</v>
      </c>
      <c r="G759" s="15">
        <v>42376</v>
      </c>
      <c r="H759" s="8">
        <f t="shared" si="45"/>
        <v>42</v>
      </c>
      <c r="I759" s="30">
        <f t="shared" si="44"/>
        <v>0</v>
      </c>
    </row>
    <row r="760" spans="1:9" s="2" customFormat="1" x14ac:dyDescent="0.25">
      <c r="A760" s="17">
        <v>42376</v>
      </c>
      <c r="B760" s="18">
        <f t="shared" si="43"/>
        <v>24823</v>
      </c>
      <c r="C760" s="11" t="s">
        <v>11</v>
      </c>
      <c r="D760" s="12">
        <f t="shared" si="46"/>
        <v>49823</v>
      </c>
      <c r="E760" s="13" t="s">
        <v>635</v>
      </c>
      <c r="F760" s="14">
        <v>4399.6000000000004</v>
      </c>
      <c r="G760" s="15">
        <v>42376</v>
      </c>
      <c r="H760" s="8">
        <f t="shared" si="45"/>
        <v>4399.6000000000004</v>
      </c>
      <c r="I760" s="30">
        <f t="shared" si="44"/>
        <v>0</v>
      </c>
    </row>
    <row r="761" spans="1:9" s="2" customFormat="1" x14ac:dyDescent="0.25">
      <c r="A761" s="17">
        <v>42376</v>
      </c>
      <c r="B761" s="18">
        <f t="shared" si="43"/>
        <v>24824</v>
      </c>
      <c r="C761" s="11" t="s">
        <v>11</v>
      </c>
      <c r="D761" s="12">
        <f t="shared" si="46"/>
        <v>49824</v>
      </c>
      <c r="E761" s="13" t="s">
        <v>636</v>
      </c>
      <c r="F761" s="14">
        <v>1647.2</v>
      </c>
      <c r="G761" s="15">
        <v>42376</v>
      </c>
      <c r="H761" s="8">
        <f t="shared" si="45"/>
        <v>1647.2</v>
      </c>
      <c r="I761" s="30">
        <f t="shared" si="44"/>
        <v>0</v>
      </c>
    </row>
    <row r="762" spans="1:9" s="2" customFormat="1" x14ac:dyDescent="0.25">
      <c r="A762" s="17">
        <v>42376</v>
      </c>
      <c r="B762" s="18">
        <f t="shared" si="43"/>
        <v>24825</v>
      </c>
      <c r="C762" s="11" t="s">
        <v>11</v>
      </c>
      <c r="D762" s="12">
        <f t="shared" si="46"/>
        <v>49825</v>
      </c>
      <c r="E762" s="13" t="s">
        <v>637</v>
      </c>
      <c r="F762" s="14">
        <v>1467.2</v>
      </c>
      <c r="G762" s="15">
        <v>42376</v>
      </c>
      <c r="H762" s="8">
        <f t="shared" si="45"/>
        <v>1467.2</v>
      </c>
      <c r="I762" s="30">
        <f t="shared" si="44"/>
        <v>0</v>
      </c>
    </row>
    <row r="763" spans="1:9" s="2" customFormat="1" x14ac:dyDescent="0.25">
      <c r="A763" s="17">
        <v>42376</v>
      </c>
      <c r="B763" s="18">
        <f t="shared" si="43"/>
        <v>24826</v>
      </c>
      <c r="C763" s="11" t="s">
        <v>11</v>
      </c>
      <c r="D763" s="12">
        <f t="shared" si="46"/>
        <v>49826</v>
      </c>
      <c r="E763" s="13" t="s">
        <v>638</v>
      </c>
      <c r="F763" s="14">
        <v>627</v>
      </c>
      <c r="G763" s="15">
        <v>42376</v>
      </c>
      <c r="H763" s="8">
        <f t="shared" si="45"/>
        <v>627</v>
      </c>
      <c r="I763" s="30">
        <f t="shared" si="44"/>
        <v>0</v>
      </c>
    </row>
    <row r="764" spans="1:9" s="2" customFormat="1" x14ac:dyDescent="0.25">
      <c r="A764" s="17">
        <v>42376</v>
      </c>
      <c r="B764" s="18">
        <f t="shared" si="43"/>
        <v>24827</v>
      </c>
      <c r="C764" s="11" t="s">
        <v>11</v>
      </c>
      <c r="D764" s="12">
        <f t="shared" si="46"/>
        <v>49827</v>
      </c>
      <c r="E764" s="13" t="s">
        <v>639</v>
      </c>
      <c r="F764" s="14">
        <v>6544.52</v>
      </c>
      <c r="G764" s="15">
        <v>42376</v>
      </c>
      <c r="H764" s="8">
        <f t="shared" si="45"/>
        <v>6544.52</v>
      </c>
      <c r="I764" s="30">
        <f t="shared" si="44"/>
        <v>0</v>
      </c>
    </row>
    <row r="765" spans="1:9" s="2" customFormat="1" x14ac:dyDescent="0.25">
      <c r="A765" s="17">
        <v>42376</v>
      </c>
      <c r="B765" s="18">
        <f t="shared" si="43"/>
        <v>24828</v>
      </c>
      <c r="C765" s="11" t="s">
        <v>11</v>
      </c>
      <c r="D765" s="12">
        <f t="shared" si="46"/>
        <v>49828</v>
      </c>
      <c r="E765" s="13" t="s">
        <v>640</v>
      </c>
      <c r="F765" s="14">
        <v>2037.4</v>
      </c>
      <c r="G765" s="15">
        <v>42376</v>
      </c>
      <c r="H765" s="8">
        <f t="shared" si="45"/>
        <v>2037.4</v>
      </c>
      <c r="I765" s="30">
        <f t="shared" si="44"/>
        <v>0</v>
      </c>
    </row>
    <row r="766" spans="1:9" s="2" customFormat="1" x14ac:dyDescent="0.25">
      <c r="A766" s="17">
        <v>42376</v>
      </c>
      <c r="B766" s="18">
        <f t="shared" si="43"/>
        <v>24829</v>
      </c>
      <c r="C766" s="11" t="s">
        <v>11</v>
      </c>
      <c r="D766" s="12">
        <f t="shared" si="46"/>
        <v>49829</v>
      </c>
      <c r="E766" s="13" t="s">
        <v>641</v>
      </c>
      <c r="F766" s="14">
        <v>2570.4</v>
      </c>
      <c r="G766" s="15">
        <v>42376</v>
      </c>
      <c r="H766" s="8">
        <f t="shared" si="45"/>
        <v>2570.4</v>
      </c>
      <c r="I766" s="30">
        <f t="shared" si="44"/>
        <v>0</v>
      </c>
    </row>
    <row r="767" spans="1:9" s="2" customFormat="1" x14ac:dyDescent="0.25">
      <c r="A767" s="17">
        <v>42376</v>
      </c>
      <c r="B767" s="18">
        <f t="shared" si="43"/>
        <v>24830</v>
      </c>
      <c r="C767" s="11" t="s">
        <v>11</v>
      </c>
      <c r="D767" s="12">
        <f t="shared" si="46"/>
        <v>49830</v>
      </c>
      <c r="E767" s="13" t="s">
        <v>642</v>
      </c>
      <c r="F767" s="14">
        <v>688.8</v>
      </c>
      <c r="G767" s="15">
        <v>42376</v>
      </c>
      <c r="H767" s="8">
        <f t="shared" si="45"/>
        <v>688.8</v>
      </c>
      <c r="I767" s="30">
        <f t="shared" si="44"/>
        <v>0</v>
      </c>
    </row>
    <row r="768" spans="1:9" s="2" customFormat="1" x14ac:dyDescent="0.25">
      <c r="A768" s="17">
        <v>42376</v>
      </c>
      <c r="B768" s="18">
        <f t="shared" si="43"/>
        <v>24831</v>
      </c>
      <c r="C768" s="11" t="s">
        <v>11</v>
      </c>
      <c r="D768" s="12">
        <f t="shared" si="46"/>
        <v>49831</v>
      </c>
      <c r="E768" s="13" t="s">
        <v>643</v>
      </c>
      <c r="F768" s="14">
        <v>2701</v>
      </c>
      <c r="G768" s="15">
        <v>42376</v>
      </c>
      <c r="H768" s="8">
        <f t="shared" si="45"/>
        <v>2701</v>
      </c>
      <c r="I768" s="30">
        <f t="shared" si="44"/>
        <v>0</v>
      </c>
    </row>
    <row r="769" spans="1:9" s="2" customFormat="1" x14ac:dyDescent="0.25">
      <c r="A769" s="17">
        <v>42376</v>
      </c>
      <c r="B769" s="18">
        <f t="shared" si="43"/>
        <v>24832</v>
      </c>
      <c r="C769" s="11" t="s">
        <v>11</v>
      </c>
      <c r="D769" s="12">
        <f t="shared" si="46"/>
        <v>49832</v>
      </c>
      <c r="E769" s="13" t="s">
        <v>644</v>
      </c>
      <c r="F769" s="14">
        <v>1000.8</v>
      </c>
      <c r="G769" s="15">
        <v>42381</v>
      </c>
      <c r="H769" s="8">
        <v>1000.8</v>
      </c>
      <c r="I769" s="30">
        <f t="shared" si="44"/>
        <v>0</v>
      </c>
    </row>
    <row r="770" spans="1:9" s="2" customFormat="1" x14ac:dyDescent="0.25">
      <c r="A770" s="17">
        <v>42376</v>
      </c>
      <c r="B770" s="18">
        <f t="shared" si="43"/>
        <v>24833</v>
      </c>
      <c r="C770" s="11" t="s">
        <v>11</v>
      </c>
      <c r="D770" s="12">
        <f t="shared" si="46"/>
        <v>49833</v>
      </c>
      <c r="E770" s="13" t="s">
        <v>645</v>
      </c>
      <c r="F770" s="14">
        <v>16418.3</v>
      </c>
      <c r="G770" s="15">
        <v>42376</v>
      </c>
      <c r="H770" s="8">
        <f t="shared" si="45"/>
        <v>16418.3</v>
      </c>
      <c r="I770" s="30">
        <f t="shared" si="44"/>
        <v>0</v>
      </c>
    </row>
    <row r="771" spans="1:9" s="2" customFormat="1" x14ac:dyDescent="0.25">
      <c r="A771" s="17">
        <v>42376</v>
      </c>
      <c r="B771" s="18">
        <f t="shared" si="43"/>
        <v>24834</v>
      </c>
      <c r="C771" s="11" t="s">
        <v>11</v>
      </c>
      <c r="D771" s="12">
        <f t="shared" si="46"/>
        <v>49834</v>
      </c>
      <c r="E771" s="13" t="s">
        <v>646</v>
      </c>
      <c r="F771" s="14">
        <v>6415.2</v>
      </c>
      <c r="G771" s="15">
        <v>42376</v>
      </c>
      <c r="H771" s="8">
        <f t="shared" si="45"/>
        <v>6415.2</v>
      </c>
      <c r="I771" s="30">
        <f t="shared" si="44"/>
        <v>0</v>
      </c>
    </row>
    <row r="772" spans="1:9" s="2" customFormat="1" x14ac:dyDescent="0.25">
      <c r="A772" s="17">
        <v>42376</v>
      </c>
      <c r="B772" s="18">
        <f t="shared" si="43"/>
        <v>24835</v>
      </c>
      <c r="C772" s="11" t="s">
        <v>11</v>
      </c>
      <c r="D772" s="12">
        <f t="shared" si="46"/>
        <v>49835</v>
      </c>
      <c r="E772" s="13" t="s">
        <v>647</v>
      </c>
      <c r="F772" s="14">
        <v>2360.4</v>
      </c>
      <c r="G772" s="15">
        <v>42378</v>
      </c>
      <c r="H772" s="8">
        <v>2360.4</v>
      </c>
      <c r="I772" s="30">
        <f t="shared" si="44"/>
        <v>0</v>
      </c>
    </row>
    <row r="773" spans="1:9" s="2" customFormat="1" x14ac:dyDescent="0.25">
      <c r="A773" s="17">
        <v>42376</v>
      </c>
      <c r="B773" s="18">
        <f t="shared" ref="B773:B836" si="47">B772+1</f>
        <v>24836</v>
      </c>
      <c r="C773" s="11" t="s">
        <v>11</v>
      </c>
      <c r="D773" s="12">
        <f t="shared" si="46"/>
        <v>49836</v>
      </c>
      <c r="E773" s="13" t="s">
        <v>648</v>
      </c>
      <c r="F773" s="14">
        <v>406</v>
      </c>
      <c r="G773" s="15">
        <v>42376</v>
      </c>
      <c r="H773" s="8">
        <f t="shared" si="45"/>
        <v>406</v>
      </c>
      <c r="I773" s="30">
        <f t="shared" si="44"/>
        <v>0</v>
      </c>
    </row>
    <row r="774" spans="1:9" s="2" customFormat="1" x14ac:dyDescent="0.25">
      <c r="A774" s="17">
        <v>42376</v>
      </c>
      <c r="B774" s="18">
        <f t="shared" si="47"/>
        <v>24837</v>
      </c>
      <c r="C774" s="11" t="s">
        <v>11</v>
      </c>
      <c r="D774" s="12">
        <f t="shared" si="46"/>
        <v>49837</v>
      </c>
      <c r="E774" s="13" t="s">
        <v>649</v>
      </c>
      <c r="F774" s="14">
        <v>3608</v>
      </c>
      <c r="G774" s="15">
        <v>42378</v>
      </c>
      <c r="H774" s="8">
        <v>3608</v>
      </c>
      <c r="I774" s="30">
        <f t="shared" si="44"/>
        <v>0</v>
      </c>
    </row>
    <row r="775" spans="1:9" s="2" customFormat="1" x14ac:dyDescent="0.25">
      <c r="A775" s="17">
        <v>42376</v>
      </c>
      <c r="B775" s="18">
        <f t="shared" si="47"/>
        <v>24838</v>
      </c>
      <c r="C775" s="11" t="s">
        <v>11</v>
      </c>
      <c r="D775" s="12">
        <f t="shared" si="46"/>
        <v>49838</v>
      </c>
      <c r="E775" s="13" t="s">
        <v>650</v>
      </c>
      <c r="F775" s="19">
        <v>3917.7</v>
      </c>
      <c r="G775" s="15">
        <v>42376</v>
      </c>
      <c r="H775" s="8">
        <f t="shared" si="45"/>
        <v>3917.7</v>
      </c>
      <c r="I775" s="30">
        <f t="shared" si="44"/>
        <v>0</v>
      </c>
    </row>
    <row r="776" spans="1:9" s="2" customFormat="1" x14ac:dyDescent="0.25">
      <c r="A776" s="17">
        <v>42376</v>
      </c>
      <c r="B776" s="18">
        <f t="shared" si="47"/>
        <v>24839</v>
      </c>
      <c r="C776" s="11" t="s">
        <v>11</v>
      </c>
      <c r="D776" s="12">
        <f t="shared" si="46"/>
        <v>49839</v>
      </c>
      <c r="E776" s="21" t="s">
        <v>651</v>
      </c>
      <c r="F776" s="22">
        <v>1485.3</v>
      </c>
      <c r="G776" s="15">
        <v>42376</v>
      </c>
      <c r="H776" s="8">
        <f t="shared" si="45"/>
        <v>1485.3</v>
      </c>
      <c r="I776" s="30">
        <f t="shared" si="44"/>
        <v>0</v>
      </c>
    </row>
    <row r="777" spans="1:9" s="2" customFormat="1" x14ac:dyDescent="0.25">
      <c r="A777" s="17">
        <v>42376</v>
      </c>
      <c r="B777" s="18">
        <f t="shared" si="47"/>
        <v>24840</v>
      </c>
      <c r="C777" s="11" t="s">
        <v>11</v>
      </c>
      <c r="D777" s="12">
        <f t="shared" si="46"/>
        <v>49840</v>
      </c>
      <c r="E777" s="13" t="s">
        <v>652</v>
      </c>
      <c r="F777" s="14">
        <v>2577.6</v>
      </c>
      <c r="G777" s="15">
        <v>42376</v>
      </c>
      <c r="H777" s="8">
        <f t="shared" si="45"/>
        <v>2577.6</v>
      </c>
      <c r="I777" s="30">
        <f t="shared" si="44"/>
        <v>0</v>
      </c>
    </row>
    <row r="778" spans="1:9" s="2" customFormat="1" x14ac:dyDescent="0.25">
      <c r="A778" s="17">
        <v>42376</v>
      </c>
      <c r="B778" s="18">
        <f t="shared" si="47"/>
        <v>24841</v>
      </c>
      <c r="C778" s="11" t="s">
        <v>11</v>
      </c>
      <c r="D778" s="12">
        <f t="shared" si="46"/>
        <v>49841</v>
      </c>
      <c r="E778" s="13" t="s">
        <v>653</v>
      </c>
      <c r="F778" s="14">
        <v>26579.5</v>
      </c>
      <c r="G778" s="15">
        <v>42377</v>
      </c>
      <c r="H778" s="8">
        <v>26579.5</v>
      </c>
      <c r="I778" s="30">
        <f t="shared" si="44"/>
        <v>0</v>
      </c>
    </row>
    <row r="779" spans="1:9" s="2" customFormat="1" x14ac:dyDescent="0.25">
      <c r="A779" s="17">
        <v>42376</v>
      </c>
      <c r="B779" s="18">
        <f t="shared" si="47"/>
        <v>24842</v>
      </c>
      <c r="C779" s="11" t="s">
        <v>11</v>
      </c>
      <c r="D779" s="12">
        <f t="shared" si="46"/>
        <v>49842</v>
      </c>
      <c r="E779" s="13" t="s">
        <v>654</v>
      </c>
      <c r="F779" s="14">
        <v>3766.6</v>
      </c>
      <c r="G779" s="15">
        <v>42380</v>
      </c>
      <c r="H779" s="8">
        <v>3766.6</v>
      </c>
      <c r="I779" s="30">
        <f t="shared" si="44"/>
        <v>0</v>
      </c>
    </row>
    <row r="780" spans="1:9" s="2" customFormat="1" x14ac:dyDescent="0.25">
      <c r="A780" s="17">
        <v>42376</v>
      </c>
      <c r="B780" s="18">
        <f t="shared" si="47"/>
        <v>24843</v>
      </c>
      <c r="C780" s="11" t="s">
        <v>11</v>
      </c>
      <c r="D780" s="12">
        <f t="shared" si="46"/>
        <v>49843</v>
      </c>
      <c r="E780" s="13" t="s">
        <v>655</v>
      </c>
      <c r="F780" s="14">
        <v>1849.1</v>
      </c>
      <c r="G780" s="15">
        <v>42377</v>
      </c>
      <c r="H780" s="8">
        <v>1849.1</v>
      </c>
      <c r="I780" s="30">
        <f t="shared" si="44"/>
        <v>0</v>
      </c>
    </row>
    <row r="781" spans="1:9" s="2" customFormat="1" x14ac:dyDescent="0.25">
      <c r="A781" s="17">
        <v>42376</v>
      </c>
      <c r="B781" s="18">
        <f t="shared" si="47"/>
        <v>24844</v>
      </c>
      <c r="C781" s="11" t="s">
        <v>11</v>
      </c>
      <c r="D781" s="12">
        <f t="shared" si="46"/>
        <v>49844</v>
      </c>
      <c r="E781" s="13" t="s">
        <v>579</v>
      </c>
      <c r="F781" s="14">
        <v>27499.200000000001</v>
      </c>
      <c r="G781" s="15">
        <v>42388</v>
      </c>
      <c r="H781" s="8">
        <v>27499.200000000001</v>
      </c>
      <c r="I781" s="30">
        <f t="shared" si="44"/>
        <v>0</v>
      </c>
    </row>
    <row r="782" spans="1:9" s="2" customFormat="1" x14ac:dyDescent="0.25">
      <c r="A782" s="17">
        <v>42376</v>
      </c>
      <c r="B782" s="18">
        <f t="shared" si="47"/>
        <v>24845</v>
      </c>
      <c r="C782" s="11" t="s">
        <v>11</v>
      </c>
      <c r="D782" s="12">
        <f t="shared" si="46"/>
        <v>49845</v>
      </c>
      <c r="E782" s="13" t="s">
        <v>656</v>
      </c>
      <c r="F782" s="14">
        <v>32393.7</v>
      </c>
      <c r="G782" s="15">
        <v>42380</v>
      </c>
      <c r="H782" s="8">
        <v>32393.7</v>
      </c>
      <c r="I782" s="30">
        <f t="shared" si="44"/>
        <v>0</v>
      </c>
    </row>
    <row r="783" spans="1:9" s="2" customFormat="1" x14ac:dyDescent="0.25">
      <c r="A783" s="17">
        <v>42376</v>
      </c>
      <c r="B783" s="18">
        <f t="shared" si="47"/>
        <v>24846</v>
      </c>
      <c r="C783" s="11" t="s">
        <v>11</v>
      </c>
      <c r="D783" s="12">
        <f t="shared" si="46"/>
        <v>49846</v>
      </c>
      <c r="E783" s="13" t="s">
        <v>657</v>
      </c>
      <c r="F783" s="14">
        <v>1113.2</v>
      </c>
      <c r="G783" s="15">
        <v>42376</v>
      </c>
      <c r="H783" s="8">
        <f t="shared" si="45"/>
        <v>1113.2</v>
      </c>
      <c r="I783" s="30">
        <f t="shared" si="44"/>
        <v>0</v>
      </c>
    </row>
    <row r="784" spans="1:9" s="2" customFormat="1" x14ac:dyDescent="0.25">
      <c r="A784" s="17">
        <v>42376</v>
      </c>
      <c r="B784" s="18">
        <f t="shared" si="47"/>
        <v>24847</v>
      </c>
      <c r="C784" s="11" t="s">
        <v>11</v>
      </c>
      <c r="D784" s="12">
        <f t="shared" si="46"/>
        <v>49847</v>
      </c>
      <c r="E784" s="13" t="s">
        <v>658</v>
      </c>
      <c r="F784" s="14">
        <v>1295.9000000000001</v>
      </c>
      <c r="G784" s="15">
        <v>42376</v>
      </c>
      <c r="H784" s="8">
        <f t="shared" si="45"/>
        <v>1295.9000000000001</v>
      </c>
      <c r="I784" s="30">
        <f t="shared" si="44"/>
        <v>0</v>
      </c>
    </row>
    <row r="785" spans="1:9" s="2" customFormat="1" x14ac:dyDescent="0.25">
      <c r="A785" s="17">
        <v>42376</v>
      </c>
      <c r="B785" s="18">
        <f t="shared" si="47"/>
        <v>24848</v>
      </c>
      <c r="C785" s="11" t="s">
        <v>11</v>
      </c>
      <c r="D785" s="12">
        <f t="shared" si="46"/>
        <v>49848</v>
      </c>
      <c r="E785" s="13" t="s">
        <v>659</v>
      </c>
      <c r="F785" s="14">
        <v>16690.599999999999</v>
      </c>
      <c r="G785" s="15">
        <v>42377</v>
      </c>
      <c r="H785" s="8">
        <v>16690.599999999999</v>
      </c>
      <c r="I785" s="30">
        <f t="shared" si="44"/>
        <v>0</v>
      </c>
    </row>
    <row r="786" spans="1:9" s="2" customFormat="1" x14ac:dyDescent="0.25">
      <c r="A786" s="17">
        <v>42376</v>
      </c>
      <c r="B786" s="18">
        <f t="shared" si="47"/>
        <v>24849</v>
      </c>
      <c r="C786" s="11" t="s">
        <v>11</v>
      </c>
      <c r="D786" s="12">
        <f t="shared" si="46"/>
        <v>49849</v>
      </c>
      <c r="E786" s="13" t="s">
        <v>660</v>
      </c>
      <c r="F786" s="14">
        <v>3055.8</v>
      </c>
      <c r="G786" s="15">
        <v>42376</v>
      </c>
      <c r="H786" s="8">
        <f t="shared" si="45"/>
        <v>3055.8</v>
      </c>
      <c r="I786" s="30">
        <f t="shared" si="44"/>
        <v>0</v>
      </c>
    </row>
    <row r="787" spans="1:9" s="2" customFormat="1" x14ac:dyDescent="0.25">
      <c r="A787" s="17">
        <v>42376</v>
      </c>
      <c r="B787" s="18">
        <f t="shared" si="47"/>
        <v>24850</v>
      </c>
      <c r="C787" s="11" t="s">
        <v>11</v>
      </c>
      <c r="D787" s="12">
        <f t="shared" si="46"/>
        <v>49850</v>
      </c>
      <c r="E787" s="13" t="s">
        <v>661</v>
      </c>
      <c r="F787" s="14">
        <v>2310</v>
      </c>
      <c r="G787" s="15">
        <v>42376</v>
      </c>
      <c r="H787" s="8">
        <f t="shared" si="45"/>
        <v>2310</v>
      </c>
      <c r="I787" s="30">
        <f t="shared" si="44"/>
        <v>0</v>
      </c>
    </row>
    <row r="788" spans="1:9" s="2" customFormat="1" x14ac:dyDescent="0.25">
      <c r="A788" s="17">
        <v>42376</v>
      </c>
      <c r="B788" s="18">
        <f t="shared" si="47"/>
        <v>24851</v>
      </c>
      <c r="C788" s="11" t="s">
        <v>11</v>
      </c>
      <c r="D788" s="12">
        <f t="shared" si="46"/>
        <v>49851</v>
      </c>
      <c r="E788" s="13" t="s">
        <v>598</v>
      </c>
      <c r="F788" s="14">
        <v>55976.4</v>
      </c>
      <c r="G788" s="15">
        <v>42385</v>
      </c>
      <c r="H788" s="8">
        <v>55976.4</v>
      </c>
      <c r="I788" s="30">
        <f t="shared" si="44"/>
        <v>0</v>
      </c>
    </row>
    <row r="789" spans="1:9" s="2" customFormat="1" x14ac:dyDescent="0.25">
      <c r="A789" s="17">
        <v>42376</v>
      </c>
      <c r="B789" s="18">
        <f t="shared" si="47"/>
        <v>24852</v>
      </c>
      <c r="C789" s="11" t="s">
        <v>11</v>
      </c>
      <c r="D789" s="12">
        <f t="shared" si="46"/>
        <v>49852</v>
      </c>
      <c r="E789" s="13" t="s">
        <v>662</v>
      </c>
      <c r="F789" s="14">
        <v>5323.9</v>
      </c>
      <c r="G789" s="15">
        <v>42377</v>
      </c>
      <c r="H789" s="8">
        <v>5323.9</v>
      </c>
      <c r="I789" s="30">
        <f t="shared" si="44"/>
        <v>0</v>
      </c>
    </row>
    <row r="790" spans="1:9" s="2" customFormat="1" x14ac:dyDescent="0.25">
      <c r="A790" s="17">
        <v>42376</v>
      </c>
      <c r="B790" s="18">
        <f t="shared" si="47"/>
        <v>24853</v>
      </c>
      <c r="C790" s="11" t="s">
        <v>11</v>
      </c>
      <c r="D790" s="12">
        <f t="shared" si="46"/>
        <v>49853</v>
      </c>
      <c r="E790" s="13" t="s">
        <v>663</v>
      </c>
      <c r="F790" s="14">
        <v>3619.76</v>
      </c>
      <c r="G790" s="15">
        <v>42377</v>
      </c>
      <c r="H790" s="8">
        <v>3619.76</v>
      </c>
      <c r="I790" s="30">
        <f t="shared" si="44"/>
        <v>0</v>
      </c>
    </row>
    <row r="791" spans="1:9" s="2" customFormat="1" x14ac:dyDescent="0.25">
      <c r="A791" s="17">
        <v>42376</v>
      </c>
      <c r="B791" s="18">
        <f t="shared" si="47"/>
        <v>24854</v>
      </c>
      <c r="C791" s="11" t="s">
        <v>11</v>
      </c>
      <c r="D791" s="12">
        <f t="shared" si="46"/>
        <v>49854</v>
      </c>
      <c r="E791" s="13" t="s">
        <v>664</v>
      </c>
      <c r="F791" s="14">
        <v>227579.35</v>
      </c>
      <c r="G791" s="15" t="s">
        <v>665</v>
      </c>
      <c r="H791" s="8">
        <f>214497.17+13082.18</f>
        <v>227579.35</v>
      </c>
      <c r="I791" s="30">
        <f t="shared" si="44"/>
        <v>0</v>
      </c>
    </row>
    <row r="792" spans="1:9" s="2" customFormat="1" x14ac:dyDescent="0.25">
      <c r="A792" s="17">
        <v>42376</v>
      </c>
      <c r="B792" s="18">
        <f t="shared" si="47"/>
        <v>24855</v>
      </c>
      <c r="C792" s="11" t="s">
        <v>11</v>
      </c>
      <c r="D792" s="12">
        <f t="shared" si="46"/>
        <v>49855</v>
      </c>
      <c r="E792" s="13" t="s">
        <v>596</v>
      </c>
      <c r="F792" s="14">
        <v>2601</v>
      </c>
      <c r="G792" s="15">
        <v>42377</v>
      </c>
      <c r="H792" s="8">
        <v>2601</v>
      </c>
      <c r="I792" s="30">
        <f t="shared" ref="I792:I858" si="48">F792-H792</f>
        <v>0</v>
      </c>
    </row>
    <row r="793" spans="1:9" s="2" customFormat="1" x14ac:dyDescent="0.25">
      <c r="A793" s="17">
        <v>42376</v>
      </c>
      <c r="B793" s="18">
        <f t="shared" si="47"/>
        <v>24856</v>
      </c>
      <c r="C793" s="11" t="s">
        <v>11</v>
      </c>
      <c r="D793" s="12">
        <f t="shared" si="46"/>
        <v>49856</v>
      </c>
      <c r="E793" s="13" t="s">
        <v>666</v>
      </c>
      <c r="F793" s="14">
        <v>666.6</v>
      </c>
      <c r="G793" s="15">
        <v>42377</v>
      </c>
      <c r="H793" s="8">
        <v>666.6</v>
      </c>
      <c r="I793" s="30">
        <f t="shared" si="48"/>
        <v>0</v>
      </c>
    </row>
    <row r="794" spans="1:9" s="2" customFormat="1" x14ac:dyDescent="0.25">
      <c r="A794" s="17">
        <v>42376</v>
      </c>
      <c r="B794" s="18">
        <f t="shared" si="47"/>
        <v>24857</v>
      </c>
      <c r="C794" s="11" t="s">
        <v>11</v>
      </c>
      <c r="D794" s="12">
        <f t="shared" si="46"/>
        <v>49857</v>
      </c>
      <c r="E794" s="13" t="s">
        <v>667</v>
      </c>
      <c r="F794" s="14">
        <v>1957</v>
      </c>
      <c r="G794" s="15">
        <v>42377</v>
      </c>
      <c r="H794" s="8">
        <v>1957</v>
      </c>
      <c r="I794" s="30">
        <f t="shared" si="48"/>
        <v>0</v>
      </c>
    </row>
    <row r="795" spans="1:9" s="2" customFormat="1" x14ac:dyDescent="0.25">
      <c r="A795" s="17">
        <v>42376</v>
      </c>
      <c r="B795" s="18">
        <f t="shared" si="47"/>
        <v>24858</v>
      </c>
      <c r="C795" s="11" t="s">
        <v>11</v>
      </c>
      <c r="D795" s="12">
        <f t="shared" si="46"/>
        <v>49858</v>
      </c>
      <c r="E795" s="23" t="s">
        <v>105</v>
      </c>
      <c r="F795" s="14">
        <v>0</v>
      </c>
      <c r="G795" s="15"/>
      <c r="H795" s="8"/>
      <c r="I795" s="30">
        <f t="shared" si="48"/>
        <v>0</v>
      </c>
    </row>
    <row r="796" spans="1:9" s="2" customFormat="1" x14ac:dyDescent="0.25">
      <c r="A796" s="17">
        <v>42376</v>
      </c>
      <c r="B796" s="18">
        <f t="shared" si="47"/>
        <v>24859</v>
      </c>
      <c r="C796" s="11" t="s">
        <v>11</v>
      </c>
      <c r="D796" s="12">
        <f t="shared" si="46"/>
        <v>49859</v>
      </c>
      <c r="E796" s="13" t="s">
        <v>668</v>
      </c>
      <c r="F796" s="14">
        <v>1032.2</v>
      </c>
      <c r="G796" s="15">
        <v>42376</v>
      </c>
      <c r="H796" s="8">
        <f t="shared" ref="H796:H853" si="49">F796</f>
        <v>1032.2</v>
      </c>
      <c r="I796" s="30">
        <f t="shared" si="48"/>
        <v>0</v>
      </c>
    </row>
    <row r="797" spans="1:9" s="2" customFormat="1" x14ac:dyDescent="0.25">
      <c r="A797" s="17">
        <v>42376</v>
      </c>
      <c r="B797" s="18">
        <f t="shared" si="47"/>
        <v>24860</v>
      </c>
      <c r="C797" s="11" t="s">
        <v>11</v>
      </c>
      <c r="D797" s="12">
        <f t="shared" si="46"/>
        <v>49860</v>
      </c>
      <c r="E797" s="13" t="s">
        <v>582</v>
      </c>
      <c r="F797" s="14">
        <v>24448.9</v>
      </c>
      <c r="G797" s="15">
        <v>42386</v>
      </c>
      <c r="H797" s="8">
        <v>24448.9</v>
      </c>
      <c r="I797" s="30">
        <f t="shared" si="48"/>
        <v>0</v>
      </c>
    </row>
    <row r="798" spans="1:9" s="2" customFormat="1" x14ac:dyDescent="0.25">
      <c r="A798" s="17">
        <v>42376</v>
      </c>
      <c r="B798" s="18">
        <f t="shared" si="47"/>
        <v>24861</v>
      </c>
      <c r="C798" s="11" t="s">
        <v>11</v>
      </c>
      <c r="D798" s="12">
        <f t="shared" si="46"/>
        <v>49861</v>
      </c>
      <c r="E798" s="23" t="s">
        <v>105</v>
      </c>
      <c r="F798" s="14">
        <v>0</v>
      </c>
      <c r="G798" s="15"/>
      <c r="H798" s="8"/>
      <c r="I798" s="30">
        <f t="shared" si="48"/>
        <v>0</v>
      </c>
    </row>
    <row r="799" spans="1:9" s="2" customFormat="1" x14ac:dyDescent="0.25">
      <c r="A799" s="17">
        <v>42376</v>
      </c>
      <c r="B799" s="18">
        <f t="shared" si="47"/>
        <v>24862</v>
      </c>
      <c r="C799" s="11" t="s">
        <v>11</v>
      </c>
      <c r="D799" s="12">
        <f t="shared" si="46"/>
        <v>49862</v>
      </c>
      <c r="E799" s="13" t="s">
        <v>669</v>
      </c>
      <c r="F799" s="14">
        <v>494.4</v>
      </c>
      <c r="G799" s="15">
        <v>42376</v>
      </c>
      <c r="H799" s="8">
        <v>494.4</v>
      </c>
      <c r="I799" s="30">
        <f t="shared" si="48"/>
        <v>0</v>
      </c>
    </row>
    <row r="800" spans="1:9" s="2" customFormat="1" x14ac:dyDescent="0.25">
      <c r="A800" s="17">
        <v>42376</v>
      </c>
      <c r="B800" s="18">
        <f t="shared" si="47"/>
        <v>24863</v>
      </c>
      <c r="C800" s="11" t="s">
        <v>11</v>
      </c>
      <c r="D800" s="12">
        <f t="shared" si="46"/>
        <v>49863</v>
      </c>
      <c r="E800" s="13" t="s">
        <v>670</v>
      </c>
      <c r="F800" s="14">
        <v>13095.4</v>
      </c>
      <c r="G800" s="15">
        <v>42378</v>
      </c>
      <c r="H800" s="8">
        <v>13095.4</v>
      </c>
      <c r="I800" s="30">
        <f t="shared" si="48"/>
        <v>0</v>
      </c>
    </row>
    <row r="801" spans="1:9" s="2" customFormat="1" x14ac:dyDescent="0.25">
      <c r="A801" s="17">
        <v>42376</v>
      </c>
      <c r="B801" s="18">
        <f t="shared" si="47"/>
        <v>24864</v>
      </c>
      <c r="C801" s="11" t="s">
        <v>11</v>
      </c>
      <c r="D801" s="12">
        <f t="shared" si="46"/>
        <v>49864</v>
      </c>
      <c r="E801" s="13" t="s">
        <v>671</v>
      </c>
      <c r="F801" s="14">
        <v>2721.6</v>
      </c>
      <c r="G801" s="15">
        <v>42377</v>
      </c>
      <c r="H801" s="8">
        <v>2721.6</v>
      </c>
      <c r="I801" s="30">
        <f t="shared" si="48"/>
        <v>0</v>
      </c>
    </row>
    <row r="802" spans="1:9" s="2" customFormat="1" x14ac:dyDescent="0.25">
      <c r="A802" s="17">
        <v>42376</v>
      </c>
      <c r="B802" s="18">
        <f t="shared" si="47"/>
        <v>24865</v>
      </c>
      <c r="C802" s="11" t="s">
        <v>11</v>
      </c>
      <c r="D802" s="12">
        <f t="shared" si="46"/>
        <v>49865</v>
      </c>
      <c r="E802" s="13" t="s">
        <v>580</v>
      </c>
      <c r="F802" s="14">
        <v>2570.4</v>
      </c>
      <c r="G802" s="15">
        <v>42377</v>
      </c>
      <c r="H802" s="8">
        <v>2570.4</v>
      </c>
      <c r="I802" s="30">
        <f t="shared" si="48"/>
        <v>0</v>
      </c>
    </row>
    <row r="803" spans="1:9" s="2" customFormat="1" x14ac:dyDescent="0.25">
      <c r="A803" s="17">
        <v>42376</v>
      </c>
      <c r="B803" s="18">
        <f t="shared" si="47"/>
        <v>24866</v>
      </c>
      <c r="C803" s="11" t="s">
        <v>11</v>
      </c>
      <c r="D803" s="12">
        <f t="shared" si="46"/>
        <v>49866</v>
      </c>
      <c r="E803" s="13" t="s">
        <v>651</v>
      </c>
      <c r="F803" s="14">
        <v>590.4</v>
      </c>
      <c r="G803" s="15">
        <v>42377</v>
      </c>
      <c r="H803" s="8">
        <v>590.4</v>
      </c>
      <c r="I803" s="30">
        <f t="shared" si="48"/>
        <v>0</v>
      </c>
    </row>
    <row r="804" spans="1:9" s="2" customFormat="1" x14ac:dyDescent="0.25">
      <c r="A804" s="17">
        <v>42376</v>
      </c>
      <c r="B804" s="18">
        <f t="shared" si="47"/>
        <v>24867</v>
      </c>
      <c r="C804" s="11" t="s">
        <v>11</v>
      </c>
      <c r="D804" s="12">
        <f t="shared" si="46"/>
        <v>49867</v>
      </c>
      <c r="E804" s="13" t="s">
        <v>672</v>
      </c>
      <c r="F804" s="14">
        <v>1745.36</v>
      </c>
      <c r="G804" s="15">
        <v>42376</v>
      </c>
      <c r="H804" s="8">
        <f t="shared" si="49"/>
        <v>1745.36</v>
      </c>
      <c r="I804" s="30">
        <f t="shared" si="48"/>
        <v>0</v>
      </c>
    </row>
    <row r="805" spans="1:9" s="2" customFormat="1" x14ac:dyDescent="0.25">
      <c r="A805" s="17">
        <v>42376</v>
      </c>
      <c r="B805" s="18">
        <f t="shared" si="47"/>
        <v>24868</v>
      </c>
      <c r="C805" s="11" t="s">
        <v>11</v>
      </c>
      <c r="D805" s="12">
        <f t="shared" si="46"/>
        <v>49868</v>
      </c>
      <c r="E805" s="13" t="s">
        <v>673</v>
      </c>
      <c r="F805" s="14">
        <v>1844.4</v>
      </c>
      <c r="G805" s="15">
        <v>42376</v>
      </c>
      <c r="H805" s="8">
        <f t="shared" si="49"/>
        <v>1844.4</v>
      </c>
      <c r="I805" s="30">
        <f t="shared" si="48"/>
        <v>0</v>
      </c>
    </row>
    <row r="806" spans="1:9" s="2" customFormat="1" x14ac:dyDescent="0.25">
      <c r="A806" s="17">
        <v>42376</v>
      </c>
      <c r="B806" s="18">
        <f t="shared" si="47"/>
        <v>24869</v>
      </c>
      <c r="C806" s="11" t="s">
        <v>11</v>
      </c>
      <c r="D806" s="12">
        <f t="shared" si="46"/>
        <v>49869</v>
      </c>
      <c r="E806" s="13" t="s">
        <v>674</v>
      </c>
      <c r="F806" s="14">
        <v>21663.9</v>
      </c>
      <c r="G806" s="15">
        <v>42380</v>
      </c>
      <c r="H806" s="8">
        <v>21663.9</v>
      </c>
      <c r="I806" s="30">
        <f t="shared" si="48"/>
        <v>0</v>
      </c>
    </row>
    <row r="807" spans="1:9" s="2" customFormat="1" x14ac:dyDescent="0.25">
      <c r="A807" s="17">
        <v>42376</v>
      </c>
      <c r="B807" s="18">
        <f t="shared" si="47"/>
        <v>24870</v>
      </c>
      <c r="C807" s="11" t="s">
        <v>11</v>
      </c>
      <c r="D807" s="12">
        <f t="shared" si="46"/>
        <v>49870</v>
      </c>
      <c r="E807" s="13" t="s">
        <v>675</v>
      </c>
      <c r="F807" s="14">
        <v>397.6</v>
      </c>
      <c r="G807" s="15">
        <v>42377</v>
      </c>
      <c r="H807" s="8">
        <v>397.6</v>
      </c>
      <c r="I807" s="30">
        <f t="shared" si="48"/>
        <v>0</v>
      </c>
    </row>
    <row r="808" spans="1:9" s="2" customFormat="1" x14ac:dyDescent="0.25">
      <c r="A808" s="17">
        <v>42376</v>
      </c>
      <c r="B808" s="18">
        <f t="shared" si="47"/>
        <v>24871</v>
      </c>
      <c r="C808" s="11" t="s">
        <v>11</v>
      </c>
      <c r="D808" s="12">
        <f t="shared" si="46"/>
        <v>49871</v>
      </c>
      <c r="E808" s="13" t="s">
        <v>676</v>
      </c>
      <c r="F808" s="14">
        <v>1377.6</v>
      </c>
      <c r="G808" s="15">
        <v>42377</v>
      </c>
      <c r="H808" s="8">
        <v>1377.6</v>
      </c>
      <c r="I808" s="30">
        <f t="shared" si="48"/>
        <v>0</v>
      </c>
    </row>
    <row r="809" spans="1:9" s="2" customFormat="1" x14ac:dyDescent="0.25">
      <c r="A809" s="17">
        <v>42376</v>
      </c>
      <c r="B809" s="18">
        <f t="shared" si="47"/>
        <v>24872</v>
      </c>
      <c r="C809" s="11" t="s">
        <v>11</v>
      </c>
      <c r="D809" s="12">
        <f t="shared" si="46"/>
        <v>49872</v>
      </c>
      <c r="E809" s="13" t="s">
        <v>677</v>
      </c>
      <c r="F809" s="14">
        <v>4812.3999999999996</v>
      </c>
      <c r="G809" s="15">
        <v>42378</v>
      </c>
      <c r="H809" s="8">
        <v>4812.3999999999996</v>
      </c>
      <c r="I809" s="30">
        <f t="shared" si="48"/>
        <v>0</v>
      </c>
    </row>
    <row r="810" spans="1:9" s="2" customFormat="1" x14ac:dyDescent="0.25">
      <c r="A810" s="17">
        <v>42376</v>
      </c>
      <c r="B810" s="18">
        <f t="shared" si="47"/>
        <v>24873</v>
      </c>
      <c r="C810" s="11" t="s">
        <v>11</v>
      </c>
      <c r="D810" s="12">
        <f t="shared" si="46"/>
        <v>49873</v>
      </c>
      <c r="E810" s="13" t="s">
        <v>596</v>
      </c>
      <c r="F810" s="14">
        <v>26</v>
      </c>
      <c r="G810" s="15">
        <v>42376</v>
      </c>
      <c r="H810" s="8">
        <f t="shared" si="49"/>
        <v>26</v>
      </c>
      <c r="I810" s="30">
        <f t="shared" si="48"/>
        <v>0</v>
      </c>
    </row>
    <row r="811" spans="1:9" s="2" customFormat="1" x14ac:dyDescent="0.25">
      <c r="A811" s="17">
        <v>42376</v>
      </c>
      <c r="B811" s="18">
        <f t="shared" si="47"/>
        <v>24874</v>
      </c>
      <c r="C811" s="11" t="s">
        <v>11</v>
      </c>
      <c r="D811" s="12">
        <f t="shared" si="46"/>
        <v>49874</v>
      </c>
      <c r="E811" s="13" t="s">
        <v>653</v>
      </c>
      <c r="F811" s="14">
        <v>1200</v>
      </c>
      <c r="G811" s="15">
        <v>42376</v>
      </c>
      <c r="H811" s="8">
        <f t="shared" si="49"/>
        <v>1200</v>
      </c>
      <c r="I811" s="30">
        <f t="shared" si="48"/>
        <v>0</v>
      </c>
    </row>
    <row r="812" spans="1:9" s="2" customFormat="1" x14ac:dyDescent="0.25">
      <c r="A812" s="17">
        <v>42376</v>
      </c>
      <c r="B812" s="18">
        <f t="shared" si="47"/>
        <v>24875</v>
      </c>
      <c r="C812" s="11" t="s">
        <v>11</v>
      </c>
      <c r="D812" s="12">
        <f t="shared" si="46"/>
        <v>49875</v>
      </c>
      <c r="E812" s="13" t="s">
        <v>678</v>
      </c>
      <c r="F812" s="14">
        <v>63690.85</v>
      </c>
      <c r="G812" s="15">
        <v>42378</v>
      </c>
      <c r="H812" s="8">
        <v>63690.85</v>
      </c>
      <c r="I812" s="30">
        <f t="shared" si="48"/>
        <v>0</v>
      </c>
    </row>
    <row r="813" spans="1:9" s="2" customFormat="1" x14ac:dyDescent="0.25">
      <c r="A813" s="17">
        <v>42376</v>
      </c>
      <c r="B813" s="18">
        <f t="shared" si="47"/>
        <v>24876</v>
      </c>
      <c r="C813" s="11" t="s">
        <v>11</v>
      </c>
      <c r="D813" s="12">
        <f t="shared" si="46"/>
        <v>49876</v>
      </c>
      <c r="E813" s="13" t="s">
        <v>679</v>
      </c>
      <c r="F813" s="14">
        <v>232281.9</v>
      </c>
      <c r="G813" s="15">
        <v>42378</v>
      </c>
      <c r="H813" s="8">
        <v>232281.9</v>
      </c>
      <c r="I813" s="30">
        <f t="shared" si="48"/>
        <v>0</v>
      </c>
    </row>
    <row r="814" spans="1:9" s="2" customFormat="1" x14ac:dyDescent="0.25">
      <c r="A814" s="17">
        <v>42376</v>
      </c>
      <c r="B814" s="18">
        <f t="shared" si="47"/>
        <v>24877</v>
      </c>
      <c r="C814" s="11" t="s">
        <v>11</v>
      </c>
      <c r="D814" s="12">
        <f t="shared" si="46"/>
        <v>49877</v>
      </c>
      <c r="E814" s="13" t="s">
        <v>649</v>
      </c>
      <c r="F814" s="14">
        <v>793.9</v>
      </c>
      <c r="G814" s="15">
        <v>42378</v>
      </c>
      <c r="H814" s="8">
        <v>793.9</v>
      </c>
      <c r="I814" s="30">
        <f t="shared" si="48"/>
        <v>0</v>
      </c>
    </row>
    <row r="815" spans="1:9" s="2" customFormat="1" x14ac:dyDescent="0.25">
      <c r="A815" s="17">
        <v>42376</v>
      </c>
      <c r="B815" s="18">
        <f t="shared" si="47"/>
        <v>24878</v>
      </c>
      <c r="C815" s="11" t="s">
        <v>11</v>
      </c>
      <c r="D815" s="12">
        <f t="shared" si="46"/>
        <v>49878</v>
      </c>
      <c r="E815" s="13" t="s">
        <v>680</v>
      </c>
      <c r="F815" s="14">
        <v>36180</v>
      </c>
      <c r="G815" s="15" t="s">
        <v>681</v>
      </c>
      <c r="H815" s="8">
        <f>24500+11680</f>
        <v>36180</v>
      </c>
      <c r="I815" s="35">
        <f t="shared" si="48"/>
        <v>0</v>
      </c>
    </row>
    <row r="816" spans="1:9" s="2" customFormat="1" x14ac:dyDescent="0.25">
      <c r="A816" s="17">
        <v>42376</v>
      </c>
      <c r="B816" s="18">
        <f t="shared" si="47"/>
        <v>24879</v>
      </c>
      <c r="C816" s="11" t="s">
        <v>11</v>
      </c>
      <c r="D816" s="12">
        <f t="shared" si="46"/>
        <v>49879</v>
      </c>
      <c r="E816" s="13" t="s">
        <v>596</v>
      </c>
      <c r="F816" s="14">
        <v>32725</v>
      </c>
      <c r="G816" s="15">
        <v>42376</v>
      </c>
      <c r="H816" s="8">
        <f t="shared" si="49"/>
        <v>32725</v>
      </c>
      <c r="I816" s="30">
        <f t="shared" si="48"/>
        <v>0</v>
      </c>
    </row>
    <row r="817" spans="1:9" s="2" customFormat="1" x14ac:dyDescent="0.25">
      <c r="A817" s="17">
        <v>42376</v>
      </c>
      <c r="B817" s="18">
        <f t="shared" si="47"/>
        <v>24880</v>
      </c>
      <c r="C817" s="11" t="s">
        <v>11</v>
      </c>
      <c r="D817" s="12">
        <f t="shared" si="46"/>
        <v>49880</v>
      </c>
      <c r="E817" s="13" t="s">
        <v>594</v>
      </c>
      <c r="F817" s="14">
        <v>6803.2</v>
      </c>
      <c r="G817" s="15">
        <v>42388</v>
      </c>
      <c r="H817" s="8">
        <v>6803.2</v>
      </c>
      <c r="I817" s="30">
        <f t="shared" si="48"/>
        <v>0</v>
      </c>
    </row>
    <row r="818" spans="1:9" s="2" customFormat="1" x14ac:dyDescent="0.25">
      <c r="A818" s="17">
        <v>42376</v>
      </c>
      <c r="B818" s="18">
        <f t="shared" si="47"/>
        <v>24881</v>
      </c>
      <c r="C818" s="11" t="s">
        <v>11</v>
      </c>
      <c r="D818" s="12">
        <f t="shared" ref="D818:D881" si="50">D817+1</f>
        <v>49881</v>
      </c>
      <c r="E818" s="13" t="s">
        <v>682</v>
      </c>
      <c r="F818" s="14">
        <v>1565.2</v>
      </c>
      <c r="G818" s="15">
        <v>42378</v>
      </c>
      <c r="H818" s="8">
        <v>1565.2</v>
      </c>
      <c r="I818" s="30">
        <f t="shared" si="48"/>
        <v>0</v>
      </c>
    </row>
    <row r="819" spans="1:9" s="2" customFormat="1" x14ac:dyDescent="0.25">
      <c r="A819" s="17">
        <v>42376</v>
      </c>
      <c r="B819" s="18">
        <f t="shared" si="47"/>
        <v>24882</v>
      </c>
      <c r="C819" s="11" t="s">
        <v>11</v>
      </c>
      <c r="D819" s="12">
        <f t="shared" si="50"/>
        <v>49882</v>
      </c>
      <c r="E819" s="13" t="s">
        <v>683</v>
      </c>
      <c r="F819" s="14">
        <v>1985</v>
      </c>
      <c r="G819" s="15">
        <v>42378</v>
      </c>
      <c r="H819" s="8">
        <v>1985</v>
      </c>
      <c r="I819" s="30">
        <f t="shared" si="48"/>
        <v>0</v>
      </c>
    </row>
    <row r="820" spans="1:9" s="2" customFormat="1" x14ac:dyDescent="0.25">
      <c r="A820" s="17">
        <v>42376</v>
      </c>
      <c r="B820" s="18">
        <f t="shared" si="47"/>
        <v>24883</v>
      </c>
      <c r="C820" s="11" t="s">
        <v>11</v>
      </c>
      <c r="D820" s="12">
        <f t="shared" si="50"/>
        <v>49883</v>
      </c>
      <c r="E820" s="13" t="s">
        <v>684</v>
      </c>
      <c r="F820" s="14">
        <v>7961.2</v>
      </c>
      <c r="G820" s="15">
        <v>42378</v>
      </c>
      <c r="H820" s="8">
        <v>7961.2</v>
      </c>
      <c r="I820" s="30">
        <f t="shared" si="48"/>
        <v>0</v>
      </c>
    </row>
    <row r="821" spans="1:9" s="2" customFormat="1" x14ac:dyDescent="0.25">
      <c r="A821" s="17">
        <v>42376</v>
      </c>
      <c r="B821" s="18">
        <f t="shared" si="47"/>
        <v>24884</v>
      </c>
      <c r="C821" s="11" t="s">
        <v>11</v>
      </c>
      <c r="D821" s="12">
        <f t="shared" si="50"/>
        <v>49884</v>
      </c>
      <c r="E821" s="13" t="s">
        <v>685</v>
      </c>
      <c r="F821" s="19">
        <v>555</v>
      </c>
      <c r="G821" s="15">
        <v>42382</v>
      </c>
      <c r="H821" s="8">
        <v>555</v>
      </c>
      <c r="I821" s="30">
        <f t="shared" si="48"/>
        <v>0</v>
      </c>
    </row>
    <row r="822" spans="1:9" s="2" customFormat="1" x14ac:dyDescent="0.25">
      <c r="A822" s="17">
        <v>42376</v>
      </c>
      <c r="B822" s="18">
        <f t="shared" si="47"/>
        <v>24885</v>
      </c>
      <c r="C822" s="11" t="s">
        <v>11</v>
      </c>
      <c r="D822" s="12">
        <f t="shared" si="50"/>
        <v>49885</v>
      </c>
      <c r="E822" s="21" t="s">
        <v>686</v>
      </c>
      <c r="F822" s="22">
        <v>780</v>
      </c>
      <c r="G822" s="15">
        <v>42378</v>
      </c>
      <c r="H822" s="8">
        <v>780</v>
      </c>
      <c r="I822" s="30">
        <f t="shared" si="48"/>
        <v>0</v>
      </c>
    </row>
    <row r="823" spans="1:9" s="2" customFormat="1" x14ac:dyDescent="0.25">
      <c r="A823" s="17">
        <v>42376</v>
      </c>
      <c r="B823" s="18">
        <f t="shared" si="47"/>
        <v>24886</v>
      </c>
      <c r="C823" s="11" t="s">
        <v>11</v>
      </c>
      <c r="D823" s="12">
        <f t="shared" si="50"/>
        <v>49886</v>
      </c>
      <c r="E823" s="13" t="s">
        <v>687</v>
      </c>
      <c r="F823" s="14">
        <v>2422.8000000000002</v>
      </c>
      <c r="G823" s="15">
        <v>42378</v>
      </c>
      <c r="H823" s="8">
        <v>2422.8000000000002</v>
      </c>
      <c r="I823" s="30">
        <f t="shared" si="48"/>
        <v>0</v>
      </c>
    </row>
    <row r="824" spans="1:9" s="2" customFormat="1" x14ac:dyDescent="0.25">
      <c r="A824" s="17">
        <v>42376</v>
      </c>
      <c r="B824" s="18">
        <f t="shared" si="47"/>
        <v>24887</v>
      </c>
      <c r="C824" s="11" t="s">
        <v>11</v>
      </c>
      <c r="D824" s="12">
        <f t="shared" si="50"/>
        <v>49887</v>
      </c>
      <c r="E824" s="13" t="s">
        <v>688</v>
      </c>
      <c r="F824" s="14">
        <v>3738.9</v>
      </c>
      <c r="G824" s="15">
        <v>42378</v>
      </c>
      <c r="H824" s="8">
        <v>3738.9</v>
      </c>
      <c r="I824" s="30">
        <f t="shared" si="48"/>
        <v>0</v>
      </c>
    </row>
    <row r="825" spans="1:9" s="2" customFormat="1" x14ac:dyDescent="0.25">
      <c r="A825" s="17">
        <v>42376</v>
      </c>
      <c r="B825" s="18">
        <f t="shared" si="47"/>
        <v>24888</v>
      </c>
      <c r="C825" s="11" t="s">
        <v>11</v>
      </c>
      <c r="D825" s="12">
        <f t="shared" si="50"/>
        <v>49888</v>
      </c>
      <c r="E825" s="13" t="s">
        <v>689</v>
      </c>
      <c r="F825" s="14">
        <v>5340</v>
      </c>
      <c r="G825" s="15">
        <v>42376</v>
      </c>
      <c r="H825" s="8">
        <f t="shared" si="49"/>
        <v>5340</v>
      </c>
      <c r="I825" s="30">
        <f t="shared" si="48"/>
        <v>0</v>
      </c>
    </row>
    <row r="826" spans="1:9" s="2" customFormat="1" x14ac:dyDescent="0.25">
      <c r="A826" s="17">
        <v>42376</v>
      </c>
      <c r="B826" s="18">
        <f t="shared" si="47"/>
        <v>24889</v>
      </c>
      <c r="C826" s="11" t="s">
        <v>11</v>
      </c>
      <c r="D826" s="12">
        <f t="shared" si="50"/>
        <v>49889</v>
      </c>
      <c r="E826" s="13" t="s">
        <v>690</v>
      </c>
      <c r="F826" s="14">
        <v>161453.72</v>
      </c>
      <c r="G826" s="15">
        <v>42385</v>
      </c>
      <c r="H826" s="8">
        <v>161453.72</v>
      </c>
      <c r="I826" s="30">
        <f t="shared" si="48"/>
        <v>0</v>
      </c>
    </row>
    <row r="827" spans="1:9" s="2" customFormat="1" x14ac:dyDescent="0.25">
      <c r="A827" s="17">
        <v>42376</v>
      </c>
      <c r="B827" s="18">
        <f t="shared" si="47"/>
        <v>24890</v>
      </c>
      <c r="C827" s="11" t="s">
        <v>11</v>
      </c>
      <c r="D827" s="12">
        <f t="shared" si="50"/>
        <v>49890</v>
      </c>
      <c r="E827" s="13" t="s">
        <v>691</v>
      </c>
      <c r="F827" s="14">
        <v>2608.1999999999998</v>
      </c>
      <c r="G827" s="15">
        <v>42376</v>
      </c>
      <c r="H827" s="8">
        <f t="shared" si="49"/>
        <v>2608.1999999999998</v>
      </c>
      <c r="I827" s="35">
        <f t="shared" si="48"/>
        <v>0</v>
      </c>
    </row>
    <row r="828" spans="1:9" s="2" customFormat="1" x14ac:dyDescent="0.25">
      <c r="A828" s="17">
        <v>42376</v>
      </c>
      <c r="B828" s="18">
        <f t="shared" si="47"/>
        <v>24891</v>
      </c>
      <c r="C828" s="11" t="s">
        <v>11</v>
      </c>
      <c r="D828" s="12">
        <f t="shared" si="50"/>
        <v>49891</v>
      </c>
      <c r="E828" s="13" t="s">
        <v>692</v>
      </c>
      <c r="F828" s="14">
        <v>11523.8</v>
      </c>
      <c r="G828" s="15">
        <v>42378</v>
      </c>
      <c r="H828" s="8">
        <v>11523.8</v>
      </c>
      <c r="I828" s="30">
        <f t="shared" si="48"/>
        <v>0</v>
      </c>
    </row>
    <row r="829" spans="1:9" s="2" customFormat="1" x14ac:dyDescent="0.25">
      <c r="A829" s="17">
        <v>42376</v>
      </c>
      <c r="B829" s="18">
        <f t="shared" si="47"/>
        <v>24892</v>
      </c>
      <c r="C829" s="11" t="s">
        <v>11</v>
      </c>
      <c r="D829" s="12">
        <f t="shared" si="50"/>
        <v>49892</v>
      </c>
      <c r="E829" s="13" t="s">
        <v>693</v>
      </c>
      <c r="F829" s="14">
        <v>3437.1</v>
      </c>
      <c r="G829" s="15">
        <v>42378</v>
      </c>
      <c r="H829" s="8">
        <v>3437.1</v>
      </c>
      <c r="I829" s="30">
        <f t="shared" si="48"/>
        <v>0</v>
      </c>
    </row>
    <row r="830" spans="1:9" s="2" customFormat="1" x14ac:dyDescent="0.25">
      <c r="A830" s="17">
        <v>42376</v>
      </c>
      <c r="B830" s="18">
        <f t="shared" si="47"/>
        <v>24893</v>
      </c>
      <c r="C830" s="11" t="s">
        <v>11</v>
      </c>
      <c r="D830" s="12">
        <f t="shared" si="50"/>
        <v>49893</v>
      </c>
      <c r="E830" s="13" t="s">
        <v>694</v>
      </c>
      <c r="F830" s="14">
        <v>7409.2</v>
      </c>
      <c r="G830" s="15">
        <v>42378</v>
      </c>
      <c r="H830" s="8">
        <v>7409.2</v>
      </c>
      <c r="I830" s="30">
        <f t="shared" si="48"/>
        <v>0</v>
      </c>
    </row>
    <row r="831" spans="1:9" s="2" customFormat="1" x14ac:dyDescent="0.25">
      <c r="A831" s="17">
        <v>42376</v>
      </c>
      <c r="B831" s="18">
        <f t="shared" si="47"/>
        <v>24894</v>
      </c>
      <c r="C831" s="11" t="s">
        <v>11</v>
      </c>
      <c r="D831" s="12">
        <f t="shared" si="50"/>
        <v>49894</v>
      </c>
      <c r="E831" s="13" t="s">
        <v>682</v>
      </c>
      <c r="F831" s="14">
        <v>2628.3</v>
      </c>
      <c r="G831" s="15">
        <v>42378</v>
      </c>
      <c r="H831" s="8">
        <v>2628.3</v>
      </c>
      <c r="I831" s="30">
        <f t="shared" si="48"/>
        <v>0</v>
      </c>
    </row>
    <row r="832" spans="1:9" s="2" customFormat="1" x14ac:dyDescent="0.25">
      <c r="A832" s="17">
        <v>42376</v>
      </c>
      <c r="B832" s="18">
        <f t="shared" si="47"/>
        <v>24895</v>
      </c>
      <c r="C832" s="11" t="s">
        <v>11</v>
      </c>
      <c r="D832" s="12">
        <f t="shared" si="50"/>
        <v>49895</v>
      </c>
      <c r="E832" s="13" t="s">
        <v>695</v>
      </c>
      <c r="F832" s="14">
        <v>7884.24</v>
      </c>
      <c r="G832" s="15">
        <v>42378</v>
      </c>
      <c r="H832" s="8">
        <v>7884.24</v>
      </c>
      <c r="I832" s="30">
        <f t="shared" si="48"/>
        <v>0</v>
      </c>
    </row>
    <row r="833" spans="1:9" s="2" customFormat="1" x14ac:dyDescent="0.25">
      <c r="A833" s="17">
        <v>42376</v>
      </c>
      <c r="B833" s="18">
        <f t="shared" si="47"/>
        <v>24896</v>
      </c>
      <c r="C833" s="11" t="s">
        <v>11</v>
      </c>
      <c r="D833" s="12">
        <f t="shared" si="50"/>
        <v>49896</v>
      </c>
      <c r="E833" s="13" t="s">
        <v>696</v>
      </c>
      <c r="F833" s="14">
        <v>4117.92</v>
      </c>
      <c r="G833" s="15">
        <v>42376</v>
      </c>
      <c r="H833" s="8">
        <f t="shared" si="49"/>
        <v>4117.92</v>
      </c>
      <c r="I833" s="30">
        <f t="shared" si="48"/>
        <v>0</v>
      </c>
    </row>
    <row r="834" spans="1:9" s="2" customFormat="1" x14ac:dyDescent="0.25">
      <c r="A834" s="17">
        <v>42376</v>
      </c>
      <c r="B834" s="18">
        <f t="shared" si="47"/>
        <v>24897</v>
      </c>
      <c r="C834" s="11" t="s">
        <v>11</v>
      </c>
      <c r="D834" s="12">
        <f t="shared" si="50"/>
        <v>49897</v>
      </c>
      <c r="E834" s="13" t="s">
        <v>696</v>
      </c>
      <c r="F834" s="14">
        <v>47</v>
      </c>
      <c r="G834" s="15">
        <v>42376</v>
      </c>
      <c r="H834" s="8">
        <f t="shared" si="49"/>
        <v>47</v>
      </c>
      <c r="I834" s="30">
        <f t="shared" si="48"/>
        <v>0</v>
      </c>
    </row>
    <row r="835" spans="1:9" s="2" customFormat="1" x14ac:dyDescent="0.25">
      <c r="A835" s="17">
        <v>42376</v>
      </c>
      <c r="B835" s="18">
        <f t="shared" si="47"/>
        <v>24898</v>
      </c>
      <c r="C835" s="11" t="s">
        <v>11</v>
      </c>
      <c r="D835" s="12">
        <f t="shared" si="50"/>
        <v>49898</v>
      </c>
      <c r="E835" s="13" t="s">
        <v>697</v>
      </c>
      <c r="F835" s="14">
        <v>13631.2</v>
      </c>
      <c r="G835" s="15">
        <v>42378</v>
      </c>
      <c r="H835" s="8">
        <v>13631.2</v>
      </c>
      <c r="I835" s="30">
        <f t="shared" si="48"/>
        <v>0</v>
      </c>
    </row>
    <row r="836" spans="1:9" s="2" customFormat="1" x14ac:dyDescent="0.25">
      <c r="A836" s="17">
        <v>42377</v>
      </c>
      <c r="B836" s="18">
        <f t="shared" si="47"/>
        <v>24899</v>
      </c>
      <c r="C836" s="11" t="s">
        <v>11</v>
      </c>
      <c r="D836" s="12">
        <f t="shared" si="50"/>
        <v>49899</v>
      </c>
      <c r="E836" s="13" t="s">
        <v>698</v>
      </c>
      <c r="F836" s="14">
        <v>18046</v>
      </c>
      <c r="G836" s="15">
        <v>42377</v>
      </c>
      <c r="H836" s="8">
        <f t="shared" si="49"/>
        <v>18046</v>
      </c>
      <c r="I836" s="30">
        <f t="shared" si="48"/>
        <v>0</v>
      </c>
    </row>
    <row r="837" spans="1:9" s="2" customFormat="1" x14ac:dyDescent="0.25">
      <c r="A837" s="17">
        <v>42377</v>
      </c>
      <c r="B837" s="18">
        <f t="shared" ref="B837:B900" si="51">B836+1</f>
        <v>24900</v>
      </c>
      <c r="C837" s="11" t="s">
        <v>11</v>
      </c>
      <c r="D837" s="12">
        <f t="shared" si="50"/>
        <v>49900</v>
      </c>
      <c r="E837" s="13" t="s">
        <v>699</v>
      </c>
      <c r="F837" s="14">
        <v>6679.3</v>
      </c>
      <c r="G837" s="15">
        <v>42378</v>
      </c>
      <c r="H837" s="8">
        <v>6679.3</v>
      </c>
      <c r="I837" s="30">
        <f t="shared" si="48"/>
        <v>0</v>
      </c>
    </row>
    <row r="838" spans="1:9" s="2" customFormat="1" x14ac:dyDescent="0.25">
      <c r="A838" s="17">
        <v>42377</v>
      </c>
      <c r="B838" s="18">
        <f t="shared" si="51"/>
        <v>24901</v>
      </c>
      <c r="C838" s="11" t="s">
        <v>11</v>
      </c>
      <c r="D838" s="12">
        <f t="shared" si="50"/>
        <v>49901</v>
      </c>
      <c r="E838" s="13" t="s">
        <v>700</v>
      </c>
      <c r="F838" s="14">
        <v>57419.199999999997</v>
      </c>
      <c r="G838" s="15">
        <v>42388</v>
      </c>
      <c r="H838" s="8">
        <v>57419.199999999997</v>
      </c>
      <c r="I838" s="30">
        <f t="shared" si="48"/>
        <v>0</v>
      </c>
    </row>
    <row r="839" spans="1:9" s="2" customFormat="1" x14ac:dyDescent="0.25">
      <c r="A839" s="17">
        <v>42377</v>
      </c>
      <c r="B839" s="18">
        <f t="shared" si="51"/>
        <v>24902</v>
      </c>
      <c r="C839" s="11" t="s">
        <v>11</v>
      </c>
      <c r="D839" s="12">
        <f t="shared" si="50"/>
        <v>49902</v>
      </c>
      <c r="E839" s="13" t="s">
        <v>698</v>
      </c>
      <c r="F839" s="14">
        <v>252</v>
      </c>
      <c r="G839" s="15">
        <v>42377</v>
      </c>
      <c r="H839" s="8">
        <f t="shared" si="49"/>
        <v>252</v>
      </c>
      <c r="I839" s="30">
        <f t="shared" si="48"/>
        <v>0</v>
      </c>
    </row>
    <row r="840" spans="1:9" s="2" customFormat="1" x14ac:dyDescent="0.25">
      <c r="A840" s="17">
        <v>42377</v>
      </c>
      <c r="B840" s="18">
        <f t="shared" si="51"/>
        <v>24903</v>
      </c>
      <c r="C840" s="11" t="s">
        <v>11</v>
      </c>
      <c r="D840" s="12">
        <f t="shared" si="50"/>
        <v>49903</v>
      </c>
      <c r="E840" s="13" t="s">
        <v>701</v>
      </c>
      <c r="F840" s="14">
        <v>2200</v>
      </c>
      <c r="G840" s="15">
        <v>42377</v>
      </c>
      <c r="H840" s="8">
        <f t="shared" si="49"/>
        <v>2200</v>
      </c>
      <c r="I840" s="30">
        <f t="shared" si="48"/>
        <v>0</v>
      </c>
    </row>
    <row r="841" spans="1:9" s="2" customFormat="1" x14ac:dyDescent="0.25">
      <c r="A841" s="17">
        <v>42377</v>
      </c>
      <c r="B841" s="18">
        <f t="shared" si="51"/>
        <v>24904</v>
      </c>
      <c r="C841" s="11" t="s">
        <v>11</v>
      </c>
      <c r="D841" s="12">
        <f t="shared" si="50"/>
        <v>49904</v>
      </c>
      <c r="E841" s="13" t="s">
        <v>699</v>
      </c>
      <c r="F841" s="14">
        <v>28501.4</v>
      </c>
      <c r="G841" s="15" t="s">
        <v>702</v>
      </c>
      <c r="H841" s="8">
        <f>23000+5501.4</f>
        <v>28501.4</v>
      </c>
      <c r="I841" s="30">
        <f t="shared" si="48"/>
        <v>0</v>
      </c>
    </row>
    <row r="842" spans="1:9" s="2" customFormat="1" x14ac:dyDescent="0.25">
      <c r="A842" s="17">
        <v>42377</v>
      </c>
      <c r="B842" s="18">
        <f t="shared" si="51"/>
        <v>24905</v>
      </c>
      <c r="C842" s="11" t="s">
        <v>11</v>
      </c>
      <c r="D842" s="12">
        <f t="shared" si="50"/>
        <v>49905</v>
      </c>
      <c r="E842" s="13" t="s">
        <v>703</v>
      </c>
      <c r="F842" s="14">
        <v>2519.4</v>
      </c>
      <c r="G842" s="15">
        <v>42378</v>
      </c>
      <c r="H842" s="8">
        <v>2519.4</v>
      </c>
      <c r="I842" s="30">
        <f t="shared" si="48"/>
        <v>0</v>
      </c>
    </row>
    <row r="843" spans="1:9" s="2" customFormat="1" x14ac:dyDescent="0.25">
      <c r="A843" s="17">
        <v>42377</v>
      </c>
      <c r="B843" s="18">
        <f t="shared" si="51"/>
        <v>24906</v>
      </c>
      <c r="C843" s="11" t="s">
        <v>11</v>
      </c>
      <c r="D843" s="12">
        <f t="shared" si="50"/>
        <v>49906</v>
      </c>
      <c r="E843" s="13" t="s">
        <v>704</v>
      </c>
      <c r="F843" s="14">
        <v>23426</v>
      </c>
      <c r="G843" s="15">
        <v>42377</v>
      </c>
      <c r="H843" s="8">
        <f t="shared" si="49"/>
        <v>23426</v>
      </c>
      <c r="I843" s="30">
        <f t="shared" si="48"/>
        <v>0</v>
      </c>
    </row>
    <row r="844" spans="1:9" s="2" customFormat="1" x14ac:dyDescent="0.25">
      <c r="A844" s="17">
        <v>42377</v>
      </c>
      <c r="B844" s="18">
        <f t="shared" si="51"/>
        <v>24907</v>
      </c>
      <c r="C844" s="11" t="s">
        <v>11</v>
      </c>
      <c r="D844" s="12">
        <f t="shared" si="50"/>
        <v>49907</v>
      </c>
      <c r="E844" s="13" t="s">
        <v>705</v>
      </c>
      <c r="F844" s="14">
        <v>2764.8</v>
      </c>
      <c r="G844" s="15">
        <v>42377</v>
      </c>
      <c r="H844" s="8">
        <f t="shared" si="49"/>
        <v>2764.8</v>
      </c>
      <c r="I844" s="30">
        <f t="shared" si="48"/>
        <v>0</v>
      </c>
    </row>
    <row r="845" spans="1:9" s="2" customFormat="1" x14ac:dyDescent="0.25">
      <c r="A845" s="17">
        <v>42377</v>
      </c>
      <c r="B845" s="18">
        <f t="shared" si="51"/>
        <v>24908</v>
      </c>
      <c r="C845" s="11" t="s">
        <v>11</v>
      </c>
      <c r="D845" s="12">
        <f t="shared" si="50"/>
        <v>49908</v>
      </c>
      <c r="E845" s="13" t="s">
        <v>704</v>
      </c>
      <c r="F845" s="14">
        <v>2577.1999999999998</v>
      </c>
      <c r="G845" s="15">
        <v>42377</v>
      </c>
      <c r="H845" s="8">
        <f t="shared" si="49"/>
        <v>2577.1999999999998</v>
      </c>
      <c r="I845" s="30">
        <f t="shared" si="48"/>
        <v>0</v>
      </c>
    </row>
    <row r="846" spans="1:9" s="2" customFormat="1" x14ac:dyDescent="0.25">
      <c r="A846" s="17">
        <v>42377</v>
      </c>
      <c r="B846" s="18">
        <f t="shared" si="51"/>
        <v>24909</v>
      </c>
      <c r="C846" s="11" t="s">
        <v>11</v>
      </c>
      <c r="D846" s="12">
        <f t="shared" si="50"/>
        <v>49909</v>
      </c>
      <c r="E846" s="13" t="s">
        <v>706</v>
      </c>
      <c r="F846" s="14">
        <v>35053.300000000003</v>
      </c>
      <c r="G846" s="15">
        <v>42377</v>
      </c>
      <c r="H846" s="8">
        <f t="shared" si="49"/>
        <v>35053.300000000003</v>
      </c>
      <c r="I846" s="30">
        <f t="shared" si="48"/>
        <v>0</v>
      </c>
    </row>
    <row r="847" spans="1:9" s="2" customFormat="1" x14ac:dyDescent="0.25">
      <c r="A847" s="17">
        <v>42377</v>
      </c>
      <c r="B847" s="18">
        <f t="shared" si="51"/>
        <v>24910</v>
      </c>
      <c r="C847" s="11" t="s">
        <v>11</v>
      </c>
      <c r="D847" s="12">
        <f t="shared" si="50"/>
        <v>49910</v>
      </c>
      <c r="E847" s="13" t="s">
        <v>707</v>
      </c>
      <c r="F847" s="14">
        <v>15181.8</v>
      </c>
      <c r="G847" s="15">
        <v>42377</v>
      </c>
      <c r="H847" s="8">
        <f t="shared" si="49"/>
        <v>15181.8</v>
      </c>
      <c r="I847" s="30">
        <f t="shared" si="48"/>
        <v>0</v>
      </c>
    </row>
    <row r="848" spans="1:9" s="2" customFormat="1" x14ac:dyDescent="0.25">
      <c r="A848" s="17">
        <v>42377</v>
      </c>
      <c r="B848" s="18">
        <f t="shared" si="51"/>
        <v>24911</v>
      </c>
      <c r="C848" s="11" t="s">
        <v>11</v>
      </c>
      <c r="D848" s="12">
        <f t="shared" si="50"/>
        <v>49911</v>
      </c>
      <c r="E848" s="13" t="s">
        <v>708</v>
      </c>
      <c r="F848" s="14">
        <v>2454.8000000000002</v>
      </c>
      <c r="G848" s="15">
        <v>42378</v>
      </c>
      <c r="H848" s="8">
        <v>2454.8000000000002</v>
      </c>
      <c r="I848" s="30">
        <f t="shared" si="48"/>
        <v>0</v>
      </c>
    </row>
    <row r="849" spans="1:9" s="2" customFormat="1" x14ac:dyDescent="0.25">
      <c r="A849" s="17">
        <v>42377</v>
      </c>
      <c r="B849" s="18">
        <f t="shared" si="51"/>
        <v>24912</v>
      </c>
      <c r="C849" s="11" t="s">
        <v>11</v>
      </c>
      <c r="D849" s="12">
        <f t="shared" si="50"/>
        <v>49912</v>
      </c>
      <c r="E849" s="13" t="s">
        <v>709</v>
      </c>
      <c r="F849" s="14">
        <v>3936.8</v>
      </c>
      <c r="G849" s="15">
        <v>42377</v>
      </c>
      <c r="H849" s="8">
        <f t="shared" si="49"/>
        <v>3936.8</v>
      </c>
      <c r="I849" s="30">
        <f t="shared" si="48"/>
        <v>0</v>
      </c>
    </row>
    <row r="850" spans="1:9" s="2" customFormat="1" x14ac:dyDescent="0.25">
      <c r="A850" s="17">
        <v>42377</v>
      </c>
      <c r="B850" s="18">
        <f t="shared" si="51"/>
        <v>24913</v>
      </c>
      <c r="C850" s="11" t="s">
        <v>11</v>
      </c>
      <c r="D850" s="12">
        <f t="shared" si="50"/>
        <v>49913</v>
      </c>
      <c r="E850" s="13" t="s">
        <v>703</v>
      </c>
      <c r="F850" s="14">
        <v>22494.7</v>
      </c>
      <c r="G850" s="15" t="s">
        <v>710</v>
      </c>
      <c r="H850" s="8">
        <f>17000+5494.7</f>
        <v>22494.7</v>
      </c>
      <c r="I850" s="30">
        <f t="shared" si="48"/>
        <v>0</v>
      </c>
    </row>
    <row r="851" spans="1:9" s="2" customFormat="1" x14ac:dyDescent="0.25">
      <c r="A851" s="17">
        <v>42377</v>
      </c>
      <c r="B851" s="18">
        <f t="shared" si="51"/>
        <v>24914</v>
      </c>
      <c r="C851" s="11" t="s">
        <v>11</v>
      </c>
      <c r="D851" s="12">
        <f t="shared" si="50"/>
        <v>49914</v>
      </c>
      <c r="E851" s="13" t="s">
        <v>711</v>
      </c>
      <c r="F851" s="14">
        <v>12703</v>
      </c>
      <c r="G851" s="15">
        <v>42446</v>
      </c>
      <c r="H851" s="8">
        <v>12703</v>
      </c>
      <c r="I851" s="30">
        <f t="shared" si="48"/>
        <v>0</v>
      </c>
    </row>
    <row r="852" spans="1:9" s="2" customFormat="1" x14ac:dyDescent="0.25">
      <c r="A852" s="17">
        <v>42377</v>
      </c>
      <c r="B852" s="18">
        <f t="shared" si="51"/>
        <v>24915</v>
      </c>
      <c r="C852" s="11" t="s">
        <v>11</v>
      </c>
      <c r="D852" s="12">
        <f t="shared" si="50"/>
        <v>49915</v>
      </c>
      <c r="E852" s="13" t="s">
        <v>704</v>
      </c>
      <c r="F852" s="14">
        <v>596.4</v>
      </c>
      <c r="G852" s="15">
        <v>42377</v>
      </c>
      <c r="H852" s="8">
        <f t="shared" si="49"/>
        <v>596.4</v>
      </c>
      <c r="I852" s="30">
        <f t="shared" si="48"/>
        <v>0</v>
      </c>
    </row>
    <row r="853" spans="1:9" s="2" customFormat="1" x14ac:dyDescent="0.25">
      <c r="A853" s="17">
        <v>42377</v>
      </c>
      <c r="B853" s="18">
        <f t="shared" si="51"/>
        <v>24916</v>
      </c>
      <c r="C853" s="11" t="s">
        <v>11</v>
      </c>
      <c r="D853" s="12">
        <f t="shared" si="50"/>
        <v>49916</v>
      </c>
      <c r="E853" s="13" t="s">
        <v>712</v>
      </c>
      <c r="F853" s="14">
        <v>2625.2</v>
      </c>
      <c r="G853" s="15">
        <v>42377</v>
      </c>
      <c r="H853" s="8">
        <f t="shared" si="49"/>
        <v>2625.2</v>
      </c>
      <c r="I853" s="30">
        <f t="shared" si="48"/>
        <v>0</v>
      </c>
    </row>
    <row r="854" spans="1:9" s="2" customFormat="1" x14ac:dyDescent="0.25">
      <c r="A854" s="17">
        <v>42377</v>
      </c>
      <c r="B854" s="18">
        <f t="shared" si="51"/>
        <v>24917</v>
      </c>
      <c r="C854" s="11" t="s">
        <v>11</v>
      </c>
      <c r="D854" s="12">
        <f t="shared" si="50"/>
        <v>49917</v>
      </c>
      <c r="E854" s="23" t="s">
        <v>105</v>
      </c>
      <c r="F854" s="14">
        <v>0</v>
      </c>
      <c r="G854" s="15"/>
      <c r="H854" s="8"/>
      <c r="I854" s="30">
        <f t="shared" si="48"/>
        <v>0</v>
      </c>
    </row>
    <row r="855" spans="1:9" s="2" customFormat="1" x14ac:dyDescent="0.25">
      <c r="A855" s="17">
        <v>42377</v>
      </c>
      <c r="B855" s="18">
        <f t="shared" si="51"/>
        <v>24918</v>
      </c>
      <c r="C855" s="11" t="s">
        <v>11</v>
      </c>
      <c r="D855" s="12">
        <f t="shared" si="50"/>
        <v>49918</v>
      </c>
      <c r="E855" s="13" t="s">
        <v>707</v>
      </c>
      <c r="F855" s="14">
        <v>20373.2</v>
      </c>
      <c r="G855" s="15" t="s">
        <v>681</v>
      </c>
      <c r="H855" s="8">
        <f>10000+10373.2</f>
        <v>20373.2</v>
      </c>
      <c r="I855" s="30">
        <f t="shared" si="48"/>
        <v>0</v>
      </c>
    </row>
    <row r="856" spans="1:9" s="2" customFormat="1" x14ac:dyDescent="0.25">
      <c r="A856" s="17">
        <v>42377</v>
      </c>
      <c r="B856" s="18">
        <f t="shared" si="51"/>
        <v>24919</v>
      </c>
      <c r="C856" s="11" t="s">
        <v>11</v>
      </c>
      <c r="D856" s="12">
        <f t="shared" si="50"/>
        <v>49919</v>
      </c>
      <c r="E856" s="13" t="s">
        <v>713</v>
      </c>
      <c r="F856" s="14">
        <v>1411.6</v>
      </c>
      <c r="G856" s="15">
        <v>42378</v>
      </c>
      <c r="H856" s="8">
        <v>1411.6</v>
      </c>
      <c r="I856" s="30">
        <f t="shared" si="48"/>
        <v>0</v>
      </c>
    </row>
    <row r="857" spans="1:9" s="2" customFormat="1" x14ac:dyDescent="0.25">
      <c r="A857" s="17">
        <v>42377</v>
      </c>
      <c r="B857" s="18">
        <f t="shared" si="51"/>
        <v>24920</v>
      </c>
      <c r="C857" s="11" t="s">
        <v>11</v>
      </c>
      <c r="D857" s="12">
        <f t="shared" si="50"/>
        <v>49920</v>
      </c>
      <c r="E857" s="13" t="s">
        <v>714</v>
      </c>
      <c r="F857" s="14">
        <v>11366.3</v>
      </c>
      <c r="G857" s="15">
        <v>42377</v>
      </c>
      <c r="H857" s="8">
        <f t="shared" ref="H857:H918" si="52">F857</f>
        <v>11366.3</v>
      </c>
      <c r="I857" s="30">
        <f t="shared" si="48"/>
        <v>0</v>
      </c>
    </row>
    <row r="858" spans="1:9" s="2" customFormat="1" x14ac:dyDescent="0.25">
      <c r="A858" s="17">
        <v>42377</v>
      </c>
      <c r="B858" s="18">
        <f t="shared" si="51"/>
        <v>24921</v>
      </c>
      <c r="C858" s="11" t="s">
        <v>11</v>
      </c>
      <c r="D858" s="12">
        <f t="shared" si="50"/>
        <v>49921</v>
      </c>
      <c r="E858" s="13" t="s">
        <v>715</v>
      </c>
      <c r="F858" s="14">
        <v>77407.7</v>
      </c>
      <c r="G858" s="15">
        <v>42388</v>
      </c>
      <c r="H858" s="8">
        <v>77407.7</v>
      </c>
      <c r="I858" s="30">
        <f t="shared" si="48"/>
        <v>0</v>
      </c>
    </row>
    <row r="859" spans="1:9" s="2" customFormat="1" x14ac:dyDescent="0.25">
      <c r="A859" s="17">
        <v>42377</v>
      </c>
      <c r="B859" s="18">
        <f t="shared" si="51"/>
        <v>24922</v>
      </c>
      <c r="C859" s="11" t="s">
        <v>11</v>
      </c>
      <c r="D859" s="12">
        <f t="shared" si="50"/>
        <v>49922</v>
      </c>
      <c r="E859" s="13" t="s">
        <v>716</v>
      </c>
      <c r="F859" s="14">
        <v>3808</v>
      </c>
      <c r="G859" s="15">
        <v>42377</v>
      </c>
      <c r="H859" s="8">
        <f t="shared" si="52"/>
        <v>3808</v>
      </c>
      <c r="I859" s="30">
        <f t="shared" ref="I859:I924" si="53">F859-H859</f>
        <v>0</v>
      </c>
    </row>
    <row r="860" spans="1:9" s="2" customFormat="1" x14ac:dyDescent="0.25">
      <c r="A860" s="17">
        <v>42377</v>
      </c>
      <c r="B860" s="18">
        <f t="shared" si="51"/>
        <v>24923</v>
      </c>
      <c r="C860" s="11" t="s">
        <v>11</v>
      </c>
      <c r="D860" s="12">
        <f t="shared" si="50"/>
        <v>49923</v>
      </c>
      <c r="E860" s="13" t="s">
        <v>717</v>
      </c>
      <c r="F860" s="14">
        <v>2626.1</v>
      </c>
      <c r="G860" s="15">
        <v>42377</v>
      </c>
      <c r="H860" s="8">
        <f t="shared" si="52"/>
        <v>2626.1</v>
      </c>
      <c r="I860" s="30">
        <f t="shared" si="53"/>
        <v>0</v>
      </c>
    </row>
    <row r="861" spans="1:9" s="2" customFormat="1" x14ac:dyDescent="0.25">
      <c r="A861" s="17">
        <v>42377</v>
      </c>
      <c r="B861" s="18">
        <f t="shared" si="51"/>
        <v>24924</v>
      </c>
      <c r="C861" s="11" t="s">
        <v>11</v>
      </c>
      <c r="D861" s="12">
        <f t="shared" si="50"/>
        <v>49924</v>
      </c>
      <c r="E861" s="13" t="s">
        <v>718</v>
      </c>
      <c r="F861" s="14">
        <v>2299.5</v>
      </c>
      <c r="G861" s="15">
        <v>42377</v>
      </c>
      <c r="H861" s="8">
        <f t="shared" si="52"/>
        <v>2299.5</v>
      </c>
      <c r="I861" s="30">
        <f t="shared" si="53"/>
        <v>0</v>
      </c>
    </row>
    <row r="862" spans="1:9" s="2" customFormat="1" x14ac:dyDescent="0.25">
      <c r="A862" s="17">
        <v>42377</v>
      </c>
      <c r="B862" s="18">
        <f t="shared" si="51"/>
        <v>24925</v>
      </c>
      <c r="C862" s="11" t="s">
        <v>11</v>
      </c>
      <c r="D862" s="12">
        <f t="shared" si="50"/>
        <v>49925</v>
      </c>
      <c r="E862" s="13" t="s">
        <v>719</v>
      </c>
      <c r="F862" s="14">
        <v>17203.7</v>
      </c>
      <c r="G862" s="15" t="s">
        <v>720</v>
      </c>
      <c r="H862" s="8">
        <f>13203.7+4000</f>
        <v>17203.7</v>
      </c>
      <c r="I862" s="30">
        <f t="shared" si="53"/>
        <v>0</v>
      </c>
    </row>
    <row r="863" spans="1:9" s="2" customFormat="1" x14ac:dyDescent="0.25">
      <c r="A863" s="17">
        <v>42377</v>
      </c>
      <c r="B863" s="18">
        <f t="shared" si="51"/>
        <v>24926</v>
      </c>
      <c r="C863" s="11" t="s">
        <v>11</v>
      </c>
      <c r="D863" s="12">
        <f t="shared" si="50"/>
        <v>49926</v>
      </c>
      <c r="E863" s="13" t="s">
        <v>721</v>
      </c>
      <c r="F863" s="14">
        <v>984.7</v>
      </c>
      <c r="G863" s="15">
        <v>42377</v>
      </c>
      <c r="H863" s="8">
        <f t="shared" si="52"/>
        <v>984.7</v>
      </c>
      <c r="I863" s="30">
        <f t="shared" si="53"/>
        <v>0</v>
      </c>
    </row>
    <row r="864" spans="1:9" s="2" customFormat="1" x14ac:dyDescent="0.25">
      <c r="A864" s="17">
        <v>42377</v>
      </c>
      <c r="B864" s="18">
        <f t="shared" si="51"/>
        <v>24927</v>
      </c>
      <c r="C864" s="11" t="s">
        <v>11</v>
      </c>
      <c r="D864" s="12">
        <f t="shared" si="50"/>
        <v>49927</v>
      </c>
      <c r="E864" s="13" t="s">
        <v>722</v>
      </c>
      <c r="F864" s="14">
        <v>205.7</v>
      </c>
      <c r="G864" s="15">
        <v>42377</v>
      </c>
      <c r="H864" s="8">
        <f t="shared" si="52"/>
        <v>205.7</v>
      </c>
      <c r="I864" s="30">
        <f t="shared" si="53"/>
        <v>0</v>
      </c>
    </row>
    <row r="865" spans="1:9" s="2" customFormat="1" x14ac:dyDescent="0.25">
      <c r="A865" s="17">
        <v>42377</v>
      </c>
      <c r="B865" s="18">
        <f t="shared" si="51"/>
        <v>24928</v>
      </c>
      <c r="C865" s="11" t="s">
        <v>11</v>
      </c>
      <c r="D865" s="12">
        <f t="shared" si="50"/>
        <v>49928</v>
      </c>
      <c r="E865" s="13" t="s">
        <v>723</v>
      </c>
      <c r="F865" s="14">
        <v>972.4</v>
      </c>
      <c r="G865" s="15">
        <v>42380</v>
      </c>
      <c r="H865" s="8">
        <v>972.4</v>
      </c>
      <c r="I865" s="30">
        <f t="shared" si="53"/>
        <v>0</v>
      </c>
    </row>
    <row r="866" spans="1:9" s="2" customFormat="1" x14ac:dyDescent="0.25">
      <c r="A866" s="17">
        <v>42377</v>
      </c>
      <c r="B866" s="18">
        <f t="shared" si="51"/>
        <v>24929</v>
      </c>
      <c r="C866" s="11" t="s">
        <v>11</v>
      </c>
      <c r="D866" s="12">
        <f t="shared" si="50"/>
        <v>49929</v>
      </c>
      <c r="E866" s="13" t="s">
        <v>724</v>
      </c>
      <c r="F866" s="19">
        <v>33609.699999999997</v>
      </c>
      <c r="G866" s="15">
        <v>42399</v>
      </c>
      <c r="H866" s="8">
        <v>33609.699999999997</v>
      </c>
      <c r="I866" s="30">
        <f t="shared" si="53"/>
        <v>0</v>
      </c>
    </row>
    <row r="867" spans="1:9" s="2" customFormat="1" x14ac:dyDescent="0.25">
      <c r="A867" s="17">
        <v>42377</v>
      </c>
      <c r="B867" s="18">
        <f t="shared" si="51"/>
        <v>24930</v>
      </c>
      <c r="C867" s="11" t="s">
        <v>11</v>
      </c>
      <c r="D867" s="12">
        <f t="shared" si="50"/>
        <v>49930</v>
      </c>
      <c r="E867" s="21" t="s">
        <v>725</v>
      </c>
      <c r="F867" s="22">
        <v>4982.6000000000004</v>
      </c>
      <c r="G867" s="15">
        <v>42382</v>
      </c>
      <c r="H867" s="8">
        <v>4982.6000000000004</v>
      </c>
      <c r="I867" s="30">
        <f t="shared" si="53"/>
        <v>0</v>
      </c>
    </row>
    <row r="868" spans="1:9" s="2" customFormat="1" x14ac:dyDescent="0.25">
      <c r="A868" s="17">
        <v>42377</v>
      </c>
      <c r="B868" s="18">
        <f t="shared" si="51"/>
        <v>24931</v>
      </c>
      <c r="C868" s="11" t="s">
        <v>11</v>
      </c>
      <c r="D868" s="12">
        <f t="shared" si="50"/>
        <v>49931</v>
      </c>
      <c r="E868" s="13" t="s">
        <v>726</v>
      </c>
      <c r="F868" s="14">
        <v>3153.5</v>
      </c>
      <c r="G868" s="15">
        <v>42377</v>
      </c>
      <c r="H868" s="8">
        <f t="shared" si="52"/>
        <v>3153.5</v>
      </c>
      <c r="I868" s="30">
        <f t="shared" si="53"/>
        <v>0</v>
      </c>
    </row>
    <row r="869" spans="1:9" s="2" customFormat="1" x14ac:dyDescent="0.25">
      <c r="A869" s="17">
        <v>42377</v>
      </c>
      <c r="B869" s="18">
        <f t="shared" si="51"/>
        <v>24932</v>
      </c>
      <c r="C869" s="11" t="s">
        <v>11</v>
      </c>
      <c r="D869" s="12">
        <f t="shared" si="50"/>
        <v>49932</v>
      </c>
      <c r="E869" s="13" t="s">
        <v>727</v>
      </c>
      <c r="F869" s="14">
        <v>22126.9</v>
      </c>
      <c r="G869" s="15">
        <v>42378</v>
      </c>
      <c r="H869" s="8">
        <v>22126.9</v>
      </c>
      <c r="I869" s="30">
        <f t="shared" si="53"/>
        <v>0</v>
      </c>
    </row>
    <row r="870" spans="1:9" s="2" customFormat="1" x14ac:dyDescent="0.25">
      <c r="A870" s="17">
        <v>42377</v>
      </c>
      <c r="B870" s="18">
        <f t="shared" si="51"/>
        <v>24933</v>
      </c>
      <c r="C870" s="11" t="s">
        <v>11</v>
      </c>
      <c r="D870" s="12">
        <f t="shared" si="50"/>
        <v>49933</v>
      </c>
      <c r="E870" s="13" t="s">
        <v>728</v>
      </c>
      <c r="F870" s="14">
        <v>2148.8000000000002</v>
      </c>
      <c r="G870" s="15">
        <v>42377</v>
      </c>
      <c r="H870" s="8">
        <f t="shared" si="52"/>
        <v>2148.8000000000002</v>
      </c>
      <c r="I870" s="30">
        <f t="shared" si="53"/>
        <v>0</v>
      </c>
    </row>
    <row r="871" spans="1:9" s="2" customFormat="1" x14ac:dyDescent="0.25">
      <c r="A871" s="17">
        <v>42377</v>
      </c>
      <c r="B871" s="18">
        <f t="shared" si="51"/>
        <v>24934</v>
      </c>
      <c r="C871" s="11" t="s">
        <v>11</v>
      </c>
      <c r="D871" s="12">
        <f t="shared" si="50"/>
        <v>49934</v>
      </c>
      <c r="E871" s="13" t="s">
        <v>729</v>
      </c>
      <c r="F871" s="14">
        <v>3270.55</v>
      </c>
      <c r="G871" s="15">
        <v>42378</v>
      </c>
      <c r="H871" s="8">
        <v>3270.55</v>
      </c>
      <c r="I871" s="30">
        <f t="shared" si="53"/>
        <v>0</v>
      </c>
    </row>
    <row r="872" spans="1:9" s="2" customFormat="1" x14ac:dyDescent="0.25">
      <c r="A872" s="17">
        <v>42377</v>
      </c>
      <c r="B872" s="18">
        <f t="shared" si="51"/>
        <v>24935</v>
      </c>
      <c r="C872" s="11" t="s">
        <v>11</v>
      </c>
      <c r="D872" s="12">
        <f t="shared" si="50"/>
        <v>49935</v>
      </c>
      <c r="E872" s="13" t="s">
        <v>730</v>
      </c>
      <c r="F872" s="14">
        <v>15167.2</v>
      </c>
      <c r="G872" s="15" t="s">
        <v>720</v>
      </c>
      <c r="H872" s="8">
        <f>12500+2667.2</f>
        <v>15167.2</v>
      </c>
      <c r="I872" s="30">
        <f t="shared" si="53"/>
        <v>0</v>
      </c>
    </row>
    <row r="873" spans="1:9" s="2" customFormat="1" x14ac:dyDescent="0.25">
      <c r="A873" s="17">
        <v>42377</v>
      </c>
      <c r="B873" s="18">
        <f t="shared" si="51"/>
        <v>24936</v>
      </c>
      <c r="C873" s="11" t="s">
        <v>11</v>
      </c>
      <c r="D873" s="12">
        <f t="shared" si="50"/>
        <v>49936</v>
      </c>
      <c r="E873" s="23" t="s">
        <v>105</v>
      </c>
      <c r="F873" s="14">
        <v>0</v>
      </c>
      <c r="G873" s="15"/>
      <c r="H873" s="8"/>
      <c r="I873" s="30">
        <f t="shared" si="53"/>
        <v>0</v>
      </c>
    </row>
    <row r="874" spans="1:9" s="2" customFormat="1" x14ac:dyDescent="0.25">
      <c r="A874" s="17">
        <v>42377</v>
      </c>
      <c r="B874" s="18">
        <f t="shared" si="51"/>
        <v>24937</v>
      </c>
      <c r="C874" s="11" t="s">
        <v>11</v>
      </c>
      <c r="D874" s="12">
        <f t="shared" si="50"/>
        <v>49937</v>
      </c>
      <c r="E874" s="13" t="s">
        <v>731</v>
      </c>
      <c r="F874" s="14">
        <v>24880.85</v>
      </c>
      <c r="G874" s="15">
        <v>42378</v>
      </c>
      <c r="H874" s="8">
        <v>24880.85</v>
      </c>
      <c r="I874" s="30">
        <f t="shared" si="53"/>
        <v>0</v>
      </c>
    </row>
    <row r="875" spans="1:9" s="2" customFormat="1" x14ac:dyDescent="0.25">
      <c r="A875" s="17">
        <v>42377</v>
      </c>
      <c r="B875" s="18">
        <f t="shared" si="51"/>
        <v>24938</v>
      </c>
      <c r="C875" s="11" t="s">
        <v>11</v>
      </c>
      <c r="D875" s="12">
        <f t="shared" si="50"/>
        <v>49938</v>
      </c>
      <c r="E875" s="13" t="s">
        <v>732</v>
      </c>
      <c r="F875" s="14">
        <v>7391.6</v>
      </c>
      <c r="G875" s="15">
        <v>42378</v>
      </c>
      <c r="H875" s="8">
        <v>7391.6</v>
      </c>
      <c r="I875" s="30">
        <f t="shared" si="53"/>
        <v>0</v>
      </c>
    </row>
    <row r="876" spans="1:9" s="2" customFormat="1" x14ac:dyDescent="0.25">
      <c r="A876" s="17">
        <v>42377</v>
      </c>
      <c r="B876" s="18">
        <f t="shared" si="51"/>
        <v>24939</v>
      </c>
      <c r="C876" s="11" t="s">
        <v>11</v>
      </c>
      <c r="D876" s="12">
        <f t="shared" si="50"/>
        <v>49939</v>
      </c>
      <c r="E876" s="13" t="s">
        <v>733</v>
      </c>
      <c r="F876" s="14">
        <v>14276.58</v>
      </c>
      <c r="G876" s="15">
        <v>42378</v>
      </c>
      <c r="H876" s="8">
        <v>14276.58</v>
      </c>
      <c r="I876" s="30">
        <f t="shared" si="53"/>
        <v>0</v>
      </c>
    </row>
    <row r="877" spans="1:9" s="2" customFormat="1" x14ac:dyDescent="0.25">
      <c r="A877" s="17">
        <v>42377</v>
      </c>
      <c r="B877" s="18">
        <f t="shared" si="51"/>
        <v>24940</v>
      </c>
      <c r="C877" s="11" t="s">
        <v>11</v>
      </c>
      <c r="D877" s="12">
        <f t="shared" si="50"/>
        <v>49940</v>
      </c>
      <c r="E877" s="13" t="s">
        <v>734</v>
      </c>
      <c r="F877" s="14">
        <v>7158.9</v>
      </c>
      <c r="G877" s="15">
        <v>42377</v>
      </c>
      <c r="H877" s="8">
        <f t="shared" si="52"/>
        <v>7158.9</v>
      </c>
      <c r="I877" s="30">
        <f t="shared" si="53"/>
        <v>0</v>
      </c>
    </row>
    <row r="878" spans="1:9" s="2" customFormat="1" x14ac:dyDescent="0.25">
      <c r="A878" s="17">
        <v>42377</v>
      </c>
      <c r="B878" s="18">
        <f t="shared" si="51"/>
        <v>24941</v>
      </c>
      <c r="C878" s="11" t="s">
        <v>11</v>
      </c>
      <c r="D878" s="12">
        <f t="shared" si="50"/>
        <v>49941</v>
      </c>
      <c r="E878" s="13" t="s">
        <v>735</v>
      </c>
      <c r="F878" s="14">
        <v>4685.8</v>
      </c>
      <c r="G878" s="15">
        <v>42377</v>
      </c>
      <c r="H878" s="8">
        <f t="shared" si="52"/>
        <v>4685.8</v>
      </c>
      <c r="I878" s="30">
        <f t="shared" si="53"/>
        <v>0</v>
      </c>
    </row>
    <row r="879" spans="1:9" s="2" customFormat="1" x14ac:dyDescent="0.25">
      <c r="A879" s="17">
        <v>42377</v>
      </c>
      <c r="B879" s="18">
        <f t="shared" si="51"/>
        <v>24942</v>
      </c>
      <c r="C879" s="11" t="s">
        <v>11</v>
      </c>
      <c r="D879" s="12">
        <f t="shared" si="50"/>
        <v>49942</v>
      </c>
      <c r="E879" s="13" t="s">
        <v>736</v>
      </c>
      <c r="F879" s="14">
        <v>5674.2</v>
      </c>
      <c r="G879" s="15">
        <v>42377</v>
      </c>
      <c r="H879" s="8">
        <f t="shared" si="52"/>
        <v>5674.2</v>
      </c>
      <c r="I879" s="30">
        <f t="shared" si="53"/>
        <v>0</v>
      </c>
    </row>
    <row r="880" spans="1:9" s="2" customFormat="1" x14ac:dyDescent="0.25">
      <c r="A880" s="17">
        <v>42377</v>
      </c>
      <c r="B880" s="18">
        <f t="shared" si="51"/>
        <v>24943</v>
      </c>
      <c r="C880" s="11" t="s">
        <v>11</v>
      </c>
      <c r="D880" s="12">
        <f t="shared" si="50"/>
        <v>49943</v>
      </c>
      <c r="E880" s="13" t="s">
        <v>737</v>
      </c>
      <c r="F880" s="14">
        <v>21550</v>
      </c>
      <c r="G880" s="15">
        <v>42382</v>
      </c>
      <c r="H880" s="8">
        <v>21550</v>
      </c>
      <c r="I880" s="30">
        <f t="shared" si="53"/>
        <v>0</v>
      </c>
    </row>
    <row r="881" spans="1:9" s="2" customFormat="1" x14ac:dyDescent="0.25">
      <c r="A881" s="17">
        <v>42377</v>
      </c>
      <c r="B881" s="18">
        <f t="shared" si="51"/>
        <v>24944</v>
      </c>
      <c r="C881" s="11" t="s">
        <v>11</v>
      </c>
      <c r="D881" s="12">
        <f t="shared" si="50"/>
        <v>49944</v>
      </c>
      <c r="E881" s="13" t="s">
        <v>738</v>
      </c>
      <c r="F881" s="14">
        <v>15785.6</v>
      </c>
      <c r="G881" s="15">
        <v>42379</v>
      </c>
      <c r="H881" s="8">
        <v>15785.6</v>
      </c>
      <c r="I881" s="30">
        <f t="shared" si="53"/>
        <v>0</v>
      </c>
    </row>
    <row r="882" spans="1:9" s="2" customFormat="1" x14ac:dyDescent="0.25">
      <c r="A882" s="17">
        <v>42377</v>
      </c>
      <c r="B882" s="18">
        <f t="shared" si="51"/>
        <v>24945</v>
      </c>
      <c r="C882" s="11" t="s">
        <v>11</v>
      </c>
      <c r="D882" s="12">
        <f t="shared" ref="D882:D945" si="54">D881+1</f>
        <v>49945</v>
      </c>
      <c r="E882" s="13" t="s">
        <v>739</v>
      </c>
      <c r="F882" s="14">
        <v>4679</v>
      </c>
      <c r="G882" s="15">
        <v>42379</v>
      </c>
      <c r="H882" s="8">
        <v>4679</v>
      </c>
      <c r="I882" s="30">
        <f t="shared" si="53"/>
        <v>0</v>
      </c>
    </row>
    <row r="883" spans="1:9" s="2" customFormat="1" x14ac:dyDescent="0.25">
      <c r="A883" s="17">
        <v>42377</v>
      </c>
      <c r="B883" s="18">
        <f t="shared" si="51"/>
        <v>24946</v>
      </c>
      <c r="C883" s="11" t="s">
        <v>11</v>
      </c>
      <c r="D883" s="12">
        <f t="shared" si="54"/>
        <v>49946</v>
      </c>
      <c r="E883" s="13" t="s">
        <v>740</v>
      </c>
      <c r="F883" s="14">
        <v>11613.2</v>
      </c>
      <c r="G883" s="15">
        <v>42399</v>
      </c>
      <c r="H883" s="8">
        <v>11613.2</v>
      </c>
      <c r="I883" s="30">
        <f t="shared" si="53"/>
        <v>0</v>
      </c>
    </row>
    <row r="884" spans="1:9" s="2" customFormat="1" x14ac:dyDescent="0.25">
      <c r="A884" s="17">
        <v>42377</v>
      </c>
      <c r="B884" s="18">
        <f t="shared" si="51"/>
        <v>24947</v>
      </c>
      <c r="C884" s="11" t="s">
        <v>11</v>
      </c>
      <c r="D884" s="12">
        <f t="shared" si="54"/>
        <v>49947</v>
      </c>
      <c r="E884" s="13" t="s">
        <v>741</v>
      </c>
      <c r="F884" s="14">
        <v>25135.25</v>
      </c>
      <c r="G884" s="15">
        <v>42381</v>
      </c>
      <c r="H884" s="8">
        <v>25135.25</v>
      </c>
      <c r="I884" s="30">
        <f t="shared" si="53"/>
        <v>0</v>
      </c>
    </row>
    <row r="885" spans="1:9" s="2" customFormat="1" x14ac:dyDescent="0.25">
      <c r="A885" s="17">
        <v>42377</v>
      </c>
      <c r="B885" s="18">
        <f t="shared" si="51"/>
        <v>24948</v>
      </c>
      <c r="C885" s="11" t="s">
        <v>11</v>
      </c>
      <c r="D885" s="12">
        <f t="shared" si="54"/>
        <v>49948</v>
      </c>
      <c r="E885" s="13" t="s">
        <v>742</v>
      </c>
      <c r="F885" s="14">
        <v>1363.2</v>
      </c>
      <c r="G885" s="15">
        <v>42379</v>
      </c>
      <c r="H885" s="8">
        <v>1363.2</v>
      </c>
      <c r="I885" s="30">
        <f t="shared" si="53"/>
        <v>0</v>
      </c>
    </row>
    <row r="886" spans="1:9" s="2" customFormat="1" x14ac:dyDescent="0.25">
      <c r="A886" s="17">
        <v>42377</v>
      </c>
      <c r="B886" s="18">
        <f t="shared" si="51"/>
        <v>24949</v>
      </c>
      <c r="C886" s="11" t="s">
        <v>11</v>
      </c>
      <c r="D886" s="12">
        <f t="shared" si="54"/>
        <v>49949</v>
      </c>
      <c r="E886" s="13" t="s">
        <v>743</v>
      </c>
      <c r="F886" s="14">
        <v>30223.7</v>
      </c>
      <c r="G886" s="15">
        <v>42385</v>
      </c>
      <c r="H886" s="8">
        <v>30223.7</v>
      </c>
      <c r="I886" s="30">
        <f t="shared" si="53"/>
        <v>0</v>
      </c>
    </row>
    <row r="887" spans="1:9" s="2" customFormat="1" x14ac:dyDescent="0.25">
      <c r="A887" s="17">
        <v>42377</v>
      </c>
      <c r="B887" s="18">
        <f t="shared" si="51"/>
        <v>24950</v>
      </c>
      <c r="C887" s="11" t="s">
        <v>11</v>
      </c>
      <c r="D887" s="12">
        <f t="shared" si="54"/>
        <v>49950</v>
      </c>
      <c r="E887" s="13" t="s">
        <v>744</v>
      </c>
      <c r="F887" s="14">
        <v>3331.8</v>
      </c>
      <c r="G887" s="15">
        <v>42378</v>
      </c>
      <c r="H887" s="8">
        <v>3331.8</v>
      </c>
      <c r="I887" s="30">
        <f t="shared" si="53"/>
        <v>0</v>
      </c>
    </row>
    <row r="888" spans="1:9" s="2" customFormat="1" x14ac:dyDescent="0.25">
      <c r="A888" s="17">
        <v>42377</v>
      </c>
      <c r="B888" s="18">
        <f t="shared" si="51"/>
        <v>24951</v>
      </c>
      <c r="C888" s="11" t="s">
        <v>11</v>
      </c>
      <c r="D888" s="12">
        <f t="shared" si="54"/>
        <v>49951</v>
      </c>
      <c r="E888" s="13" t="s">
        <v>745</v>
      </c>
      <c r="F888" s="14">
        <v>5529.6</v>
      </c>
      <c r="G888" s="15">
        <v>42382</v>
      </c>
      <c r="H888" s="8">
        <v>5529.6</v>
      </c>
      <c r="I888" s="30">
        <f t="shared" si="53"/>
        <v>0</v>
      </c>
    </row>
    <row r="889" spans="1:9" s="2" customFormat="1" x14ac:dyDescent="0.25">
      <c r="A889" s="17">
        <v>42377</v>
      </c>
      <c r="B889" s="18">
        <f t="shared" si="51"/>
        <v>24952</v>
      </c>
      <c r="C889" s="11" t="s">
        <v>11</v>
      </c>
      <c r="D889" s="12">
        <f t="shared" si="54"/>
        <v>49952</v>
      </c>
      <c r="E889" s="13" t="s">
        <v>746</v>
      </c>
      <c r="F889" s="14">
        <v>2793</v>
      </c>
      <c r="G889" s="15">
        <v>42377</v>
      </c>
      <c r="H889" s="8">
        <f t="shared" si="52"/>
        <v>2793</v>
      </c>
      <c r="I889" s="30">
        <f t="shared" si="53"/>
        <v>0</v>
      </c>
    </row>
    <row r="890" spans="1:9" s="2" customFormat="1" x14ac:dyDescent="0.25">
      <c r="A890" s="17">
        <v>42377</v>
      </c>
      <c r="B890" s="18">
        <f t="shared" si="51"/>
        <v>24953</v>
      </c>
      <c r="C890" s="11" t="s">
        <v>11</v>
      </c>
      <c r="D890" s="12">
        <f t="shared" si="54"/>
        <v>49953</v>
      </c>
      <c r="E890" s="13" t="s">
        <v>747</v>
      </c>
      <c r="F890" s="14">
        <v>5308.2</v>
      </c>
      <c r="G890" s="15">
        <v>42378</v>
      </c>
      <c r="H890" s="8">
        <v>5308.2</v>
      </c>
      <c r="I890" s="30">
        <f t="shared" si="53"/>
        <v>0</v>
      </c>
    </row>
    <row r="891" spans="1:9" s="2" customFormat="1" x14ac:dyDescent="0.25">
      <c r="A891" s="17">
        <v>42377</v>
      </c>
      <c r="B891" s="18">
        <f t="shared" si="51"/>
        <v>24954</v>
      </c>
      <c r="C891" s="11" t="s">
        <v>11</v>
      </c>
      <c r="D891" s="12">
        <f t="shared" si="54"/>
        <v>49954</v>
      </c>
      <c r="E891" s="13" t="s">
        <v>748</v>
      </c>
      <c r="F891" s="14">
        <v>590.79999999999995</v>
      </c>
      <c r="G891" s="15">
        <v>42377</v>
      </c>
      <c r="H891" s="8">
        <f t="shared" si="52"/>
        <v>590.79999999999995</v>
      </c>
      <c r="I891" s="30">
        <f t="shared" si="53"/>
        <v>0</v>
      </c>
    </row>
    <row r="892" spans="1:9" s="2" customFormat="1" x14ac:dyDescent="0.25">
      <c r="A892" s="17">
        <v>42377</v>
      </c>
      <c r="B892" s="18">
        <f t="shared" si="51"/>
        <v>24955</v>
      </c>
      <c r="C892" s="11" t="s">
        <v>11</v>
      </c>
      <c r="D892" s="12">
        <f t="shared" si="54"/>
        <v>49955</v>
      </c>
      <c r="E892" s="13" t="s">
        <v>749</v>
      </c>
      <c r="F892" s="14">
        <v>985.2</v>
      </c>
      <c r="G892" s="15">
        <v>42377</v>
      </c>
      <c r="H892" s="8">
        <f t="shared" si="52"/>
        <v>985.2</v>
      </c>
      <c r="I892" s="30">
        <f t="shared" si="53"/>
        <v>0</v>
      </c>
    </row>
    <row r="893" spans="1:9" s="2" customFormat="1" x14ac:dyDescent="0.25">
      <c r="A893" s="17">
        <v>42377</v>
      </c>
      <c r="B893" s="18">
        <f t="shared" si="51"/>
        <v>24956</v>
      </c>
      <c r="C893" s="11" t="s">
        <v>11</v>
      </c>
      <c r="D893" s="12">
        <f t="shared" si="54"/>
        <v>49956</v>
      </c>
      <c r="E893" s="13" t="s">
        <v>750</v>
      </c>
      <c r="F893" s="14">
        <v>1918.2</v>
      </c>
      <c r="G893" s="15">
        <v>42377</v>
      </c>
      <c r="H893" s="8">
        <f t="shared" si="52"/>
        <v>1918.2</v>
      </c>
      <c r="I893" s="30">
        <f t="shared" si="53"/>
        <v>0</v>
      </c>
    </row>
    <row r="894" spans="1:9" s="2" customFormat="1" x14ac:dyDescent="0.25">
      <c r="A894" s="17">
        <v>42377</v>
      </c>
      <c r="B894" s="18">
        <f t="shared" si="51"/>
        <v>24957</v>
      </c>
      <c r="C894" s="11" t="s">
        <v>11</v>
      </c>
      <c r="D894" s="12">
        <f t="shared" si="54"/>
        <v>49957</v>
      </c>
      <c r="E894" s="13" t="s">
        <v>751</v>
      </c>
      <c r="F894" s="14">
        <v>1200</v>
      </c>
      <c r="G894" s="15">
        <v>42377</v>
      </c>
      <c r="H894" s="8">
        <f t="shared" si="52"/>
        <v>1200</v>
      </c>
      <c r="I894" s="30">
        <f t="shared" si="53"/>
        <v>0</v>
      </c>
    </row>
    <row r="895" spans="1:9" s="2" customFormat="1" x14ac:dyDescent="0.25">
      <c r="A895" s="17">
        <v>42377</v>
      </c>
      <c r="B895" s="18">
        <f t="shared" si="51"/>
        <v>24958</v>
      </c>
      <c r="C895" s="11" t="s">
        <v>11</v>
      </c>
      <c r="D895" s="12">
        <f t="shared" si="54"/>
        <v>49958</v>
      </c>
      <c r="E895" s="13" t="s">
        <v>752</v>
      </c>
      <c r="F895" s="14">
        <v>4568.3999999999996</v>
      </c>
      <c r="G895" s="15">
        <v>42377</v>
      </c>
      <c r="H895" s="8">
        <f t="shared" si="52"/>
        <v>4568.3999999999996</v>
      </c>
      <c r="I895" s="30">
        <f t="shared" si="53"/>
        <v>0</v>
      </c>
    </row>
    <row r="896" spans="1:9" s="2" customFormat="1" x14ac:dyDescent="0.25">
      <c r="A896" s="17">
        <v>42377</v>
      </c>
      <c r="B896" s="18">
        <f t="shared" si="51"/>
        <v>24959</v>
      </c>
      <c r="C896" s="11" t="s">
        <v>11</v>
      </c>
      <c r="D896" s="12">
        <f t="shared" si="54"/>
        <v>49959</v>
      </c>
      <c r="E896" s="13" t="s">
        <v>753</v>
      </c>
      <c r="F896" s="14">
        <v>308</v>
      </c>
      <c r="G896" s="15">
        <v>42377</v>
      </c>
      <c r="H896" s="8">
        <f t="shared" si="52"/>
        <v>308</v>
      </c>
      <c r="I896" s="30">
        <f t="shared" si="53"/>
        <v>0</v>
      </c>
    </row>
    <row r="897" spans="1:9" s="2" customFormat="1" x14ac:dyDescent="0.25">
      <c r="A897" s="17">
        <v>42377</v>
      </c>
      <c r="B897" s="18">
        <f t="shared" si="51"/>
        <v>24960</v>
      </c>
      <c r="C897" s="11" t="s">
        <v>11</v>
      </c>
      <c r="D897" s="12">
        <f t="shared" si="54"/>
        <v>49960</v>
      </c>
      <c r="E897" s="13" t="s">
        <v>754</v>
      </c>
      <c r="F897" s="14">
        <v>5386.5</v>
      </c>
      <c r="G897" s="15">
        <v>42377</v>
      </c>
      <c r="H897" s="8">
        <f t="shared" si="52"/>
        <v>5386.5</v>
      </c>
      <c r="I897" s="30">
        <f t="shared" si="53"/>
        <v>0</v>
      </c>
    </row>
    <row r="898" spans="1:9" s="2" customFormat="1" x14ac:dyDescent="0.25">
      <c r="A898" s="17">
        <v>42377</v>
      </c>
      <c r="B898" s="18">
        <f t="shared" si="51"/>
        <v>24961</v>
      </c>
      <c r="C898" s="11" t="s">
        <v>11</v>
      </c>
      <c r="D898" s="12">
        <f t="shared" si="54"/>
        <v>49961</v>
      </c>
      <c r="E898" s="13" t="s">
        <v>755</v>
      </c>
      <c r="F898" s="14">
        <v>10713.6</v>
      </c>
      <c r="G898" s="15">
        <v>42377</v>
      </c>
      <c r="H898" s="8">
        <f t="shared" si="52"/>
        <v>10713.6</v>
      </c>
      <c r="I898" s="30">
        <f t="shared" si="53"/>
        <v>0</v>
      </c>
    </row>
    <row r="899" spans="1:9" s="2" customFormat="1" x14ac:dyDescent="0.25">
      <c r="A899" s="17">
        <v>42377</v>
      </c>
      <c r="B899" s="18">
        <f t="shared" si="51"/>
        <v>24962</v>
      </c>
      <c r="C899" s="11" t="s">
        <v>11</v>
      </c>
      <c r="D899" s="12">
        <f t="shared" si="54"/>
        <v>49962</v>
      </c>
      <c r="E899" s="13" t="s">
        <v>756</v>
      </c>
      <c r="F899" s="14">
        <v>5642.8</v>
      </c>
      <c r="G899" s="15">
        <v>42377</v>
      </c>
      <c r="H899" s="8">
        <f t="shared" si="52"/>
        <v>5642.8</v>
      </c>
      <c r="I899" s="30">
        <f t="shared" si="53"/>
        <v>0</v>
      </c>
    </row>
    <row r="900" spans="1:9" s="2" customFormat="1" x14ac:dyDescent="0.25">
      <c r="A900" s="17">
        <v>42377</v>
      </c>
      <c r="B900" s="18">
        <f t="shared" si="51"/>
        <v>24963</v>
      </c>
      <c r="C900" s="11" t="s">
        <v>11</v>
      </c>
      <c r="D900" s="12">
        <f t="shared" si="54"/>
        <v>49963</v>
      </c>
      <c r="E900" s="13" t="s">
        <v>757</v>
      </c>
      <c r="F900" s="14">
        <v>7773.5</v>
      </c>
      <c r="G900" s="15">
        <v>42381</v>
      </c>
      <c r="H900" s="8">
        <v>7773.5</v>
      </c>
      <c r="I900" s="30">
        <f t="shared" si="53"/>
        <v>0</v>
      </c>
    </row>
    <row r="901" spans="1:9" s="2" customFormat="1" x14ac:dyDescent="0.25">
      <c r="A901" s="17">
        <v>42377</v>
      </c>
      <c r="B901" s="18">
        <f t="shared" ref="B901:B937" si="55">B900+1</f>
        <v>24964</v>
      </c>
      <c r="C901" s="11" t="s">
        <v>11</v>
      </c>
      <c r="D901" s="12">
        <f t="shared" si="54"/>
        <v>49964</v>
      </c>
      <c r="E901" s="13" t="s">
        <v>758</v>
      </c>
      <c r="F901" s="14">
        <v>1861.2</v>
      </c>
      <c r="G901" s="15">
        <v>42378</v>
      </c>
      <c r="H901" s="8">
        <v>1861.2</v>
      </c>
      <c r="I901" s="30">
        <f t="shared" si="53"/>
        <v>0</v>
      </c>
    </row>
    <row r="902" spans="1:9" s="2" customFormat="1" x14ac:dyDescent="0.25">
      <c r="A902" s="17">
        <v>42377</v>
      </c>
      <c r="B902" s="18">
        <f t="shared" si="55"/>
        <v>24965</v>
      </c>
      <c r="C902" s="11" t="s">
        <v>11</v>
      </c>
      <c r="D902" s="12">
        <f t="shared" si="54"/>
        <v>49965</v>
      </c>
      <c r="E902" s="13" t="s">
        <v>759</v>
      </c>
      <c r="F902" s="14">
        <v>3983.2</v>
      </c>
      <c r="G902" s="15">
        <v>42377</v>
      </c>
      <c r="H902" s="8">
        <f t="shared" si="52"/>
        <v>3983.2</v>
      </c>
      <c r="I902" s="30">
        <f t="shared" si="53"/>
        <v>0</v>
      </c>
    </row>
    <row r="903" spans="1:9" s="2" customFormat="1" x14ac:dyDescent="0.25">
      <c r="A903" s="17">
        <v>42377</v>
      </c>
      <c r="B903" s="18">
        <f t="shared" si="55"/>
        <v>24966</v>
      </c>
      <c r="C903" s="11" t="s">
        <v>11</v>
      </c>
      <c r="D903" s="12">
        <f t="shared" si="54"/>
        <v>49966</v>
      </c>
      <c r="E903" s="13" t="s">
        <v>760</v>
      </c>
      <c r="F903" s="14">
        <v>1125.5999999999999</v>
      </c>
      <c r="G903" s="15">
        <v>42377</v>
      </c>
      <c r="H903" s="8">
        <f t="shared" si="52"/>
        <v>1125.5999999999999</v>
      </c>
      <c r="I903" s="30">
        <f t="shared" si="53"/>
        <v>0</v>
      </c>
    </row>
    <row r="904" spans="1:9" s="2" customFormat="1" x14ac:dyDescent="0.25">
      <c r="A904" s="17">
        <v>42377</v>
      </c>
      <c r="B904" s="18">
        <f t="shared" si="55"/>
        <v>24967</v>
      </c>
      <c r="C904" s="11" t="s">
        <v>11</v>
      </c>
      <c r="D904" s="12">
        <f t="shared" si="54"/>
        <v>49967</v>
      </c>
      <c r="E904" s="13" t="s">
        <v>761</v>
      </c>
      <c r="F904" s="14">
        <v>4071.36</v>
      </c>
      <c r="G904" s="15">
        <v>42377</v>
      </c>
      <c r="H904" s="8">
        <f t="shared" si="52"/>
        <v>4071.36</v>
      </c>
      <c r="I904" s="30">
        <f t="shared" si="53"/>
        <v>0</v>
      </c>
    </row>
    <row r="905" spans="1:9" s="2" customFormat="1" x14ac:dyDescent="0.25">
      <c r="A905" s="17">
        <v>42377</v>
      </c>
      <c r="B905" s="18">
        <f t="shared" si="55"/>
        <v>24968</v>
      </c>
      <c r="C905" s="11" t="s">
        <v>11</v>
      </c>
      <c r="D905" s="12">
        <f t="shared" si="54"/>
        <v>49968</v>
      </c>
      <c r="E905" s="13" t="s">
        <v>762</v>
      </c>
      <c r="F905" s="14">
        <v>1129.8</v>
      </c>
      <c r="G905" s="15">
        <v>42377</v>
      </c>
      <c r="H905" s="8">
        <f t="shared" si="52"/>
        <v>1129.8</v>
      </c>
      <c r="I905" s="30">
        <f t="shared" si="53"/>
        <v>0</v>
      </c>
    </row>
    <row r="906" spans="1:9" s="2" customFormat="1" x14ac:dyDescent="0.25">
      <c r="A906" s="17">
        <v>42377</v>
      </c>
      <c r="B906" s="18">
        <f t="shared" si="55"/>
        <v>24969</v>
      </c>
      <c r="C906" s="11" t="s">
        <v>11</v>
      </c>
      <c r="D906" s="12">
        <f t="shared" si="54"/>
        <v>49969</v>
      </c>
      <c r="E906" s="13" t="s">
        <v>763</v>
      </c>
      <c r="F906" s="14">
        <v>14050</v>
      </c>
      <c r="G906" s="15">
        <v>42378</v>
      </c>
      <c r="H906" s="8">
        <v>14050</v>
      </c>
      <c r="I906" s="30">
        <f t="shared" si="53"/>
        <v>0</v>
      </c>
    </row>
    <row r="907" spans="1:9" s="2" customFormat="1" x14ac:dyDescent="0.25">
      <c r="A907" s="17">
        <v>42377</v>
      </c>
      <c r="B907" s="18">
        <f t="shared" si="55"/>
        <v>24970</v>
      </c>
      <c r="C907" s="11" t="s">
        <v>11</v>
      </c>
      <c r="D907" s="12">
        <f t="shared" si="54"/>
        <v>49970</v>
      </c>
      <c r="E907" s="13" t="s">
        <v>764</v>
      </c>
      <c r="F907" s="14">
        <v>3655.6</v>
      </c>
      <c r="G907" s="15">
        <v>42377</v>
      </c>
      <c r="H907" s="8">
        <f t="shared" si="52"/>
        <v>3655.6</v>
      </c>
      <c r="I907" s="30">
        <f t="shared" si="53"/>
        <v>0</v>
      </c>
    </row>
    <row r="908" spans="1:9" s="2" customFormat="1" x14ac:dyDescent="0.25">
      <c r="A908" s="17">
        <v>42377</v>
      </c>
      <c r="B908" s="18">
        <f t="shared" si="55"/>
        <v>24971</v>
      </c>
      <c r="C908" s="11" t="s">
        <v>11</v>
      </c>
      <c r="D908" s="12">
        <f t="shared" si="54"/>
        <v>49971</v>
      </c>
      <c r="E908" s="23" t="s">
        <v>105</v>
      </c>
      <c r="F908" s="14">
        <v>0</v>
      </c>
      <c r="G908" s="15"/>
      <c r="H908" s="8">
        <f t="shared" si="52"/>
        <v>0</v>
      </c>
      <c r="I908" s="30">
        <f t="shared" si="53"/>
        <v>0</v>
      </c>
    </row>
    <row r="909" spans="1:9" s="2" customFormat="1" x14ac:dyDescent="0.25">
      <c r="A909" s="17">
        <v>42377</v>
      </c>
      <c r="B909" s="18">
        <f t="shared" si="55"/>
        <v>24972</v>
      </c>
      <c r="C909" s="11" t="s">
        <v>11</v>
      </c>
      <c r="D909" s="12">
        <f t="shared" si="54"/>
        <v>49972</v>
      </c>
      <c r="E909" s="13" t="s">
        <v>751</v>
      </c>
      <c r="F909" s="14">
        <v>372</v>
      </c>
      <c r="G909" s="15">
        <v>42377</v>
      </c>
      <c r="H909" s="8">
        <f t="shared" si="52"/>
        <v>372</v>
      </c>
      <c r="I909" s="30">
        <f t="shared" si="53"/>
        <v>0</v>
      </c>
    </row>
    <row r="910" spans="1:9" s="2" customFormat="1" x14ac:dyDescent="0.25">
      <c r="A910" s="17">
        <v>42377</v>
      </c>
      <c r="B910" s="18">
        <f t="shared" si="55"/>
        <v>24973</v>
      </c>
      <c r="C910" s="11" t="s">
        <v>11</v>
      </c>
      <c r="D910" s="12">
        <f t="shared" si="54"/>
        <v>49973</v>
      </c>
      <c r="E910" s="13" t="s">
        <v>765</v>
      </c>
      <c r="F910" s="14">
        <v>763.8</v>
      </c>
      <c r="G910" s="15">
        <v>42377</v>
      </c>
      <c r="H910" s="8">
        <f t="shared" si="52"/>
        <v>763.8</v>
      </c>
      <c r="I910" s="30">
        <f t="shared" si="53"/>
        <v>0</v>
      </c>
    </row>
    <row r="911" spans="1:9" s="2" customFormat="1" x14ac:dyDescent="0.25">
      <c r="A911" s="17">
        <v>42377</v>
      </c>
      <c r="B911" s="18">
        <f t="shared" si="55"/>
        <v>24974</v>
      </c>
      <c r="C911" s="11" t="s">
        <v>11</v>
      </c>
      <c r="D911" s="12">
        <f t="shared" si="54"/>
        <v>49974</v>
      </c>
      <c r="E911" s="13" t="s">
        <v>766</v>
      </c>
      <c r="F911" s="14">
        <v>5160.2</v>
      </c>
      <c r="G911" s="15">
        <v>42378</v>
      </c>
      <c r="H911" s="8">
        <v>5160.2</v>
      </c>
      <c r="I911" s="30">
        <f t="shared" si="53"/>
        <v>0</v>
      </c>
    </row>
    <row r="912" spans="1:9" s="2" customFormat="1" x14ac:dyDescent="0.25">
      <c r="A912" s="17">
        <v>42377</v>
      </c>
      <c r="B912" s="18">
        <f t="shared" si="55"/>
        <v>24975</v>
      </c>
      <c r="C912" s="11" t="s">
        <v>11</v>
      </c>
      <c r="D912" s="12">
        <f t="shared" si="54"/>
        <v>49975</v>
      </c>
      <c r="E912" s="13" t="s">
        <v>767</v>
      </c>
      <c r="F912" s="19">
        <v>4083</v>
      </c>
      <c r="G912" s="15">
        <v>42378</v>
      </c>
      <c r="H912" s="8">
        <v>4083</v>
      </c>
      <c r="I912" s="30">
        <f t="shared" si="53"/>
        <v>0</v>
      </c>
    </row>
    <row r="913" spans="1:9" s="2" customFormat="1" x14ac:dyDescent="0.25">
      <c r="A913" s="17">
        <v>42377</v>
      </c>
      <c r="B913" s="18">
        <f t="shared" si="55"/>
        <v>24976</v>
      </c>
      <c r="C913" s="11" t="s">
        <v>11</v>
      </c>
      <c r="D913" s="12">
        <f t="shared" si="54"/>
        <v>49976</v>
      </c>
      <c r="E913" s="21" t="s">
        <v>768</v>
      </c>
      <c r="F913" s="22">
        <v>1680</v>
      </c>
      <c r="G913" s="15">
        <v>42378</v>
      </c>
      <c r="H913" s="8">
        <v>1680</v>
      </c>
      <c r="I913" s="30">
        <f t="shared" si="53"/>
        <v>0</v>
      </c>
    </row>
    <row r="914" spans="1:9" s="2" customFormat="1" x14ac:dyDescent="0.25">
      <c r="A914" s="17">
        <v>42377</v>
      </c>
      <c r="B914" s="18">
        <f t="shared" si="55"/>
        <v>24977</v>
      </c>
      <c r="C914" s="11" t="s">
        <v>11</v>
      </c>
      <c r="D914" s="12">
        <f t="shared" si="54"/>
        <v>49977</v>
      </c>
      <c r="E914" s="13" t="s">
        <v>769</v>
      </c>
      <c r="F914" s="14">
        <v>5984</v>
      </c>
      <c r="G914" s="15">
        <v>42378</v>
      </c>
      <c r="H914" s="8">
        <v>5984</v>
      </c>
      <c r="I914" s="30">
        <f t="shared" si="53"/>
        <v>0</v>
      </c>
    </row>
    <row r="915" spans="1:9" s="2" customFormat="1" x14ac:dyDescent="0.25">
      <c r="A915" s="17">
        <v>42377</v>
      </c>
      <c r="B915" s="18">
        <f t="shared" si="55"/>
        <v>24978</v>
      </c>
      <c r="C915" s="11" t="s">
        <v>11</v>
      </c>
      <c r="D915" s="12">
        <f t="shared" si="54"/>
        <v>49978</v>
      </c>
      <c r="E915" s="13" t="s">
        <v>770</v>
      </c>
      <c r="F915" s="14">
        <v>2995.2</v>
      </c>
      <c r="G915" s="15">
        <v>42378</v>
      </c>
      <c r="H915" s="8">
        <v>2995.2</v>
      </c>
      <c r="I915" s="30">
        <f t="shared" si="53"/>
        <v>0</v>
      </c>
    </row>
    <row r="916" spans="1:9" s="2" customFormat="1" x14ac:dyDescent="0.25">
      <c r="A916" s="17">
        <v>42377</v>
      </c>
      <c r="B916" s="18">
        <f t="shared" si="55"/>
        <v>24979</v>
      </c>
      <c r="C916" s="11" t="s">
        <v>11</v>
      </c>
      <c r="D916" s="12">
        <f t="shared" si="54"/>
        <v>49979</v>
      </c>
      <c r="E916" s="13" t="s">
        <v>771</v>
      </c>
      <c r="F916" s="14">
        <v>1600</v>
      </c>
      <c r="G916" s="15">
        <v>42378</v>
      </c>
      <c r="H916" s="8">
        <v>1600</v>
      </c>
      <c r="I916" s="30">
        <f t="shared" si="53"/>
        <v>0</v>
      </c>
    </row>
    <row r="917" spans="1:9" s="2" customFormat="1" x14ac:dyDescent="0.25">
      <c r="A917" s="17">
        <v>42377</v>
      </c>
      <c r="B917" s="18">
        <f t="shared" si="55"/>
        <v>24980</v>
      </c>
      <c r="C917" s="11" t="s">
        <v>11</v>
      </c>
      <c r="D917" s="12">
        <f t="shared" si="54"/>
        <v>49980</v>
      </c>
      <c r="E917" s="13" t="s">
        <v>772</v>
      </c>
      <c r="F917" s="14">
        <v>1400</v>
      </c>
      <c r="G917" s="15">
        <v>42379</v>
      </c>
      <c r="H917" s="8">
        <v>1400</v>
      </c>
      <c r="I917" s="30">
        <f t="shared" si="53"/>
        <v>0</v>
      </c>
    </row>
    <row r="918" spans="1:9" s="2" customFormat="1" x14ac:dyDescent="0.25">
      <c r="A918" s="17">
        <v>42377</v>
      </c>
      <c r="B918" s="18">
        <f t="shared" si="55"/>
        <v>24981</v>
      </c>
      <c r="C918" s="11" t="s">
        <v>11</v>
      </c>
      <c r="D918" s="12">
        <f t="shared" si="54"/>
        <v>49981</v>
      </c>
      <c r="E918" s="13" t="s">
        <v>773</v>
      </c>
      <c r="F918" s="14">
        <v>4094.6</v>
      </c>
      <c r="G918" s="15">
        <v>42377</v>
      </c>
      <c r="H918" s="8">
        <f t="shared" si="52"/>
        <v>4094.6</v>
      </c>
      <c r="I918" s="30">
        <f t="shared" si="53"/>
        <v>0</v>
      </c>
    </row>
    <row r="919" spans="1:9" s="2" customFormat="1" x14ac:dyDescent="0.25">
      <c r="A919" s="17">
        <v>42377</v>
      </c>
      <c r="B919" s="18">
        <f t="shared" si="55"/>
        <v>24982</v>
      </c>
      <c r="C919" s="11" t="s">
        <v>11</v>
      </c>
      <c r="D919" s="12">
        <f t="shared" si="54"/>
        <v>49982</v>
      </c>
      <c r="E919" s="13" t="s">
        <v>774</v>
      </c>
      <c r="F919" s="14">
        <v>3928</v>
      </c>
      <c r="G919" s="15">
        <v>42378</v>
      </c>
      <c r="H919" s="8">
        <v>3928</v>
      </c>
      <c r="I919" s="30">
        <f t="shared" si="53"/>
        <v>0</v>
      </c>
    </row>
    <row r="920" spans="1:9" s="2" customFormat="1" x14ac:dyDescent="0.25">
      <c r="A920" s="17">
        <v>42377</v>
      </c>
      <c r="B920" s="18">
        <f t="shared" si="55"/>
        <v>24983</v>
      </c>
      <c r="C920" s="11" t="s">
        <v>11</v>
      </c>
      <c r="D920" s="12">
        <f t="shared" si="54"/>
        <v>49983</v>
      </c>
      <c r="E920" s="13" t="s">
        <v>775</v>
      </c>
      <c r="F920" s="14">
        <v>3684.8</v>
      </c>
      <c r="G920" s="15">
        <v>42378</v>
      </c>
      <c r="H920" s="8">
        <v>3684.8</v>
      </c>
      <c r="I920" s="30">
        <f t="shared" si="53"/>
        <v>0</v>
      </c>
    </row>
    <row r="921" spans="1:9" s="2" customFormat="1" x14ac:dyDescent="0.25">
      <c r="A921" s="17">
        <v>42377</v>
      </c>
      <c r="B921" s="18">
        <f t="shared" si="55"/>
        <v>24984</v>
      </c>
      <c r="C921" s="11" t="s">
        <v>11</v>
      </c>
      <c r="D921" s="12">
        <f t="shared" si="54"/>
        <v>49984</v>
      </c>
      <c r="E921" s="13" t="s">
        <v>776</v>
      </c>
      <c r="F921" s="14">
        <v>9919.7999999999993</v>
      </c>
      <c r="G921" s="15">
        <v>42379</v>
      </c>
      <c r="H921" s="8">
        <v>9919.7999999999993</v>
      </c>
      <c r="I921" s="30">
        <f t="shared" si="53"/>
        <v>0</v>
      </c>
    </row>
    <row r="922" spans="1:9" s="2" customFormat="1" x14ac:dyDescent="0.25">
      <c r="A922" s="17">
        <v>42377</v>
      </c>
      <c r="B922" s="18">
        <f t="shared" si="55"/>
        <v>24985</v>
      </c>
      <c r="C922" s="11" t="s">
        <v>11</v>
      </c>
      <c r="D922" s="12">
        <f t="shared" si="54"/>
        <v>49985</v>
      </c>
      <c r="E922" s="13" t="s">
        <v>777</v>
      </c>
      <c r="F922" s="14">
        <v>2389.8000000000002</v>
      </c>
      <c r="G922" s="15">
        <v>42379</v>
      </c>
      <c r="H922" s="8">
        <v>2389.8000000000002</v>
      </c>
      <c r="I922" s="30">
        <f t="shared" si="53"/>
        <v>0</v>
      </c>
    </row>
    <row r="923" spans="1:9" s="2" customFormat="1" x14ac:dyDescent="0.25">
      <c r="A923" s="17">
        <v>42377</v>
      </c>
      <c r="B923" s="18">
        <f t="shared" si="55"/>
        <v>24986</v>
      </c>
      <c r="C923" s="11" t="s">
        <v>11</v>
      </c>
      <c r="D923" s="12">
        <f t="shared" si="54"/>
        <v>49986</v>
      </c>
      <c r="E923" s="13" t="s">
        <v>741</v>
      </c>
      <c r="F923" s="14">
        <v>1722</v>
      </c>
      <c r="G923" s="15">
        <v>42378</v>
      </c>
      <c r="H923" s="8">
        <v>1722</v>
      </c>
      <c r="I923" s="30">
        <f t="shared" si="53"/>
        <v>0</v>
      </c>
    </row>
    <row r="924" spans="1:9" s="2" customFormat="1" x14ac:dyDescent="0.25">
      <c r="A924" s="17">
        <v>42377</v>
      </c>
      <c r="B924" s="18">
        <f t="shared" si="55"/>
        <v>24987</v>
      </c>
      <c r="C924" s="11" t="s">
        <v>11</v>
      </c>
      <c r="D924" s="12">
        <f t="shared" si="54"/>
        <v>49987</v>
      </c>
      <c r="E924" s="13" t="s">
        <v>778</v>
      </c>
      <c r="F924" s="14">
        <v>25445.75</v>
      </c>
      <c r="G924" s="15">
        <v>42383</v>
      </c>
      <c r="H924" s="8">
        <v>25445.75</v>
      </c>
      <c r="I924" s="30">
        <f t="shared" si="53"/>
        <v>0</v>
      </c>
    </row>
    <row r="925" spans="1:9" s="2" customFormat="1" x14ac:dyDescent="0.25">
      <c r="A925" s="17">
        <v>42377</v>
      </c>
      <c r="B925" s="18">
        <f t="shared" si="55"/>
        <v>24988</v>
      </c>
      <c r="C925" s="11" t="s">
        <v>11</v>
      </c>
      <c r="D925" s="12">
        <f t="shared" si="54"/>
        <v>49988</v>
      </c>
      <c r="E925" s="13" t="s">
        <v>779</v>
      </c>
      <c r="F925" s="14">
        <v>21791.4</v>
      </c>
      <c r="G925" s="15">
        <v>42380</v>
      </c>
      <c r="H925" s="8">
        <v>21791.4</v>
      </c>
      <c r="I925" s="30">
        <f t="shared" ref="I925:I991" si="56">F925-H925</f>
        <v>0</v>
      </c>
    </row>
    <row r="926" spans="1:9" s="2" customFormat="1" x14ac:dyDescent="0.25">
      <c r="A926" s="17">
        <v>42377</v>
      </c>
      <c r="B926" s="18">
        <f t="shared" si="55"/>
        <v>24989</v>
      </c>
      <c r="C926" s="11" t="s">
        <v>11</v>
      </c>
      <c r="D926" s="12">
        <f t="shared" si="54"/>
        <v>49989</v>
      </c>
      <c r="E926" s="13" t="s">
        <v>780</v>
      </c>
      <c r="F926" s="14">
        <v>3974.8</v>
      </c>
      <c r="G926" s="15">
        <v>42380</v>
      </c>
      <c r="H926" s="8">
        <v>3974.8</v>
      </c>
      <c r="I926" s="30">
        <f t="shared" si="56"/>
        <v>0</v>
      </c>
    </row>
    <row r="927" spans="1:9" s="2" customFormat="1" x14ac:dyDescent="0.25">
      <c r="A927" s="17">
        <v>42377</v>
      </c>
      <c r="B927" s="18">
        <f t="shared" si="55"/>
        <v>24990</v>
      </c>
      <c r="C927" s="11" t="s">
        <v>11</v>
      </c>
      <c r="D927" s="12">
        <f t="shared" si="54"/>
        <v>49990</v>
      </c>
      <c r="E927" s="13" t="s">
        <v>700</v>
      </c>
      <c r="F927" s="14">
        <v>37491.800000000003</v>
      </c>
      <c r="G927" s="15">
        <v>42388</v>
      </c>
      <c r="H927" s="8">
        <v>37491.800000000003</v>
      </c>
      <c r="I927" s="30">
        <f t="shared" si="56"/>
        <v>0</v>
      </c>
    </row>
    <row r="928" spans="1:9" s="2" customFormat="1" x14ac:dyDescent="0.25">
      <c r="A928" s="17">
        <v>42377</v>
      </c>
      <c r="B928" s="18">
        <f t="shared" si="55"/>
        <v>24991</v>
      </c>
      <c r="C928" s="11" t="s">
        <v>11</v>
      </c>
      <c r="D928" s="12">
        <f t="shared" si="54"/>
        <v>49991</v>
      </c>
      <c r="E928" s="13" t="s">
        <v>781</v>
      </c>
      <c r="F928" s="14">
        <v>3514.4</v>
      </c>
      <c r="G928" s="15">
        <v>42380</v>
      </c>
      <c r="H928" s="8">
        <v>3514.4</v>
      </c>
      <c r="I928" s="30">
        <f t="shared" si="56"/>
        <v>0</v>
      </c>
    </row>
    <row r="929" spans="1:9" s="2" customFormat="1" x14ac:dyDescent="0.25">
      <c r="A929" s="17">
        <v>42377</v>
      </c>
      <c r="B929" s="18">
        <f t="shared" si="55"/>
        <v>24992</v>
      </c>
      <c r="C929" s="11" t="s">
        <v>11</v>
      </c>
      <c r="D929" s="12">
        <f t="shared" si="54"/>
        <v>49992</v>
      </c>
      <c r="E929" s="13" t="s">
        <v>722</v>
      </c>
      <c r="F929" s="14">
        <v>722.8</v>
      </c>
      <c r="G929" s="15">
        <v>42377</v>
      </c>
      <c r="H929" s="8">
        <f t="shared" ref="H929:H992" si="57">F929</f>
        <v>722.8</v>
      </c>
      <c r="I929" s="30">
        <f t="shared" si="56"/>
        <v>0</v>
      </c>
    </row>
    <row r="930" spans="1:9" s="2" customFormat="1" x14ac:dyDescent="0.25">
      <c r="A930" s="17">
        <v>42377</v>
      </c>
      <c r="B930" s="18">
        <f t="shared" si="55"/>
        <v>24993</v>
      </c>
      <c r="C930" s="11" t="s">
        <v>11</v>
      </c>
      <c r="D930" s="12">
        <f t="shared" si="54"/>
        <v>49993</v>
      </c>
      <c r="E930" s="13" t="s">
        <v>782</v>
      </c>
      <c r="F930" s="14">
        <v>11462.8</v>
      </c>
      <c r="G930" s="15">
        <v>42380</v>
      </c>
      <c r="H930" s="8">
        <v>11462.8</v>
      </c>
      <c r="I930" s="30">
        <f t="shared" si="56"/>
        <v>0</v>
      </c>
    </row>
    <row r="931" spans="1:9" s="2" customFormat="1" x14ac:dyDescent="0.25">
      <c r="A931" s="17">
        <v>42377</v>
      </c>
      <c r="B931" s="18">
        <f t="shared" si="55"/>
        <v>24994</v>
      </c>
      <c r="C931" s="11" t="s">
        <v>11</v>
      </c>
      <c r="D931" s="12">
        <f t="shared" si="54"/>
        <v>49994</v>
      </c>
      <c r="E931" s="13" t="s">
        <v>737</v>
      </c>
      <c r="F931" s="14">
        <v>3352.2</v>
      </c>
      <c r="G931" s="15">
        <v>42381</v>
      </c>
      <c r="H931" s="8">
        <v>3352.2</v>
      </c>
      <c r="I931" s="30">
        <f t="shared" si="56"/>
        <v>0</v>
      </c>
    </row>
    <row r="932" spans="1:9" s="2" customFormat="1" x14ac:dyDescent="0.25">
      <c r="A932" s="17">
        <v>42377</v>
      </c>
      <c r="B932" s="18">
        <f t="shared" si="55"/>
        <v>24995</v>
      </c>
      <c r="C932" s="11" t="s">
        <v>11</v>
      </c>
      <c r="D932" s="12">
        <f t="shared" si="54"/>
        <v>49995</v>
      </c>
      <c r="E932" s="13" t="s">
        <v>703</v>
      </c>
      <c r="F932" s="14">
        <v>1490.5</v>
      </c>
      <c r="G932" s="15">
        <v>42377</v>
      </c>
      <c r="H932" s="8">
        <f t="shared" si="57"/>
        <v>1490.5</v>
      </c>
      <c r="I932" s="30">
        <f t="shared" si="56"/>
        <v>0</v>
      </c>
    </row>
    <row r="933" spans="1:9" s="2" customFormat="1" x14ac:dyDescent="0.25">
      <c r="A933" s="17">
        <v>42377</v>
      </c>
      <c r="B933" s="18">
        <f t="shared" si="55"/>
        <v>24996</v>
      </c>
      <c r="C933" s="11" t="s">
        <v>11</v>
      </c>
      <c r="D933" s="12">
        <f t="shared" si="54"/>
        <v>49996</v>
      </c>
      <c r="E933" s="13" t="s">
        <v>783</v>
      </c>
      <c r="F933" s="14">
        <v>804</v>
      </c>
      <c r="G933" s="15">
        <v>42381</v>
      </c>
      <c r="H933" s="8">
        <v>804</v>
      </c>
      <c r="I933" s="30">
        <f t="shared" si="56"/>
        <v>0</v>
      </c>
    </row>
    <row r="934" spans="1:9" s="2" customFormat="1" x14ac:dyDescent="0.25">
      <c r="A934" s="17">
        <v>42377</v>
      </c>
      <c r="B934" s="18">
        <f t="shared" si="55"/>
        <v>24997</v>
      </c>
      <c r="C934" s="11" t="s">
        <v>11</v>
      </c>
      <c r="D934" s="12">
        <f t="shared" si="54"/>
        <v>49997</v>
      </c>
      <c r="E934" s="13" t="s">
        <v>784</v>
      </c>
      <c r="F934" s="14">
        <v>2834.2</v>
      </c>
      <c r="G934" s="15">
        <v>42378</v>
      </c>
      <c r="H934" s="8">
        <v>2834.2</v>
      </c>
      <c r="I934" s="30">
        <f t="shared" si="56"/>
        <v>0</v>
      </c>
    </row>
    <row r="935" spans="1:9" s="2" customFormat="1" x14ac:dyDescent="0.25">
      <c r="A935" s="17">
        <v>42377</v>
      </c>
      <c r="B935" s="18">
        <f t="shared" si="55"/>
        <v>24998</v>
      </c>
      <c r="C935" s="11" t="s">
        <v>11</v>
      </c>
      <c r="D935" s="12">
        <f t="shared" si="54"/>
        <v>49998</v>
      </c>
      <c r="E935" s="13" t="s">
        <v>785</v>
      </c>
      <c r="F935" s="14">
        <v>4715.8</v>
      </c>
      <c r="G935" s="15">
        <v>42381</v>
      </c>
      <c r="H935" s="8">
        <v>4715.8</v>
      </c>
      <c r="I935" s="30">
        <f t="shared" si="56"/>
        <v>0</v>
      </c>
    </row>
    <row r="936" spans="1:9" s="2" customFormat="1" x14ac:dyDescent="0.25">
      <c r="A936" s="17">
        <v>42377</v>
      </c>
      <c r="B936" s="18">
        <f t="shared" si="55"/>
        <v>24999</v>
      </c>
      <c r="C936" s="11" t="s">
        <v>11</v>
      </c>
      <c r="D936" s="12">
        <f t="shared" si="54"/>
        <v>49999</v>
      </c>
      <c r="E936" s="23" t="s">
        <v>105</v>
      </c>
      <c r="F936" s="14">
        <v>0</v>
      </c>
      <c r="G936" s="15"/>
      <c r="H936" s="8"/>
      <c r="I936" s="30">
        <f t="shared" si="56"/>
        <v>0</v>
      </c>
    </row>
    <row r="937" spans="1:9" s="2" customFormat="1" x14ac:dyDescent="0.25">
      <c r="A937" s="17">
        <v>42377</v>
      </c>
      <c r="B937" s="18">
        <f t="shared" si="55"/>
        <v>25000</v>
      </c>
      <c r="C937" s="11" t="s">
        <v>11</v>
      </c>
      <c r="D937" s="12">
        <f t="shared" si="54"/>
        <v>50000</v>
      </c>
      <c r="E937" s="13" t="s">
        <v>786</v>
      </c>
      <c r="F937" s="14">
        <v>37913</v>
      </c>
      <c r="G937" s="15">
        <v>42377</v>
      </c>
      <c r="H937" s="8">
        <f t="shared" si="57"/>
        <v>37913</v>
      </c>
      <c r="I937" s="30">
        <f t="shared" si="56"/>
        <v>0</v>
      </c>
    </row>
    <row r="938" spans="1:9" s="2" customFormat="1" x14ac:dyDescent="0.25">
      <c r="A938" s="17">
        <v>42377</v>
      </c>
      <c r="B938" s="36">
        <v>1</v>
      </c>
      <c r="C938" s="37" t="s">
        <v>787</v>
      </c>
      <c r="D938" s="12">
        <f t="shared" si="54"/>
        <v>50001</v>
      </c>
      <c r="E938" s="13" t="s">
        <v>735</v>
      </c>
      <c r="F938" s="14">
        <v>574</v>
      </c>
      <c r="G938" s="15">
        <v>42380</v>
      </c>
      <c r="H938" s="8">
        <v>574</v>
      </c>
      <c r="I938" s="30">
        <f t="shared" si="56"/>
        <v>0</v>
      </c>
    </row>
    <row r="939" spans="1:9" s="2" customFormat="1" x14ac:dyDescent="0.25">
      <c r="A939" s="17">
        <v>42377</v>
      </c>
      <c r="B939" s="36">
        <f t="shared" ref="B939:B1002" si="58">B938+1</f>
        <v>2</v>
      </c>
      <c r="C939" s="37" t="s">
        <v>787</v>
      </c>
      <c r="D939" s="12">
        <f t="shared" si="54"/>
        <v>50002</v>
      </c>
      <c r="E939" s="13" t="s">
        <v>788</v>
      </c>
      <c r="F939" s="14">
        <v>349.6</v>
      </c>
      <c r="G939" s="15">
        <v>42377</v>
      </c>
      <c r="H939" s="8">
        <f t="shared" si="57"/>
        <v>349.6</v>
      </c>
      <c r="I939" s="30">
        <f t="shared" si="56"/>
        <v>0</v>
      </c>
    </row>
    <row r="940" spans="1:9" s="2" customFormat="1" x14ac:dyDescent="0.25">
      <c r="A940" s="17">
        <v>42377</v>
      </c>
      <c r="B940" s="36">
        <f t="shared" si="58"/>
        <v>3</v>
      </c>
      <c r="C940" s="37" t="s">
        <v>787</v>
      </c>
      <c r="D940" s="12">
        <f t="shared" si="54"/>
        <v>50003</v>
      </c>
      <c r="E940" s="13" t="s">
        <v>789</v>
      </c>
      <c r="F940" s="14">
        <v>2144</v>
      </c>
      <c r="G940" s="15">
        <v>42377</v>
      </c>
      <c r="H940" s="8">
        <f t="shared" si="57"/>
        <v>2144</v>
      </c>
      <c r="I940" s="30">
        <f t="shared" si="56"/>
        <v>0</v>
      </c>
    </row>
    <row r="941" spans="1:9" s="2" customFormat="1" x14ac:dyDescent="0.25">
      <c r="A941" s="17">
        <v>42377</v>
      </c>
      <c r="B941" s="36">
        <f t="shared" si="58"/>
        <v>4</v>
      </c>
      <c r="C941" s="37" t="s">
        <v>787</v>
      </c>
      <c r="D941" s="12">
        <f t="shared" si="54"/>
        <v>50004</v>
      </c>
      <c r="E941" s="13" t="s">
        <v>790</v>
      </c>
      <c r="F941" s="14">
        <v>42080.25</v>
      </c>
      <c r="G941" s="15">
        <v>42377</v>
      </c>
      <c r="H941" s="8">
        <f t="shared" si="57"/>
        <v>42080.25</v>
      </c>
      <c r="I941" s="30">
        <f t="shared" si="56"/>
        <v>0</v>
      </c>
    </row>
    <row r="942" spans="1:9" s="2" customFormat="1" x14ac:dyDescent="0.25">
      <c r="A942" s="17">
        <v>42377</v>
      </c>
      <c r="B942" s="36">
        <f t="shared" si="58"/>
        <v>5</v>
      </c>
      <c r="C942" s="37" t="s">
        <v>787</v>
      </c>
      <c r="D942" s="12">
        <f t="shared" si="54"/>
        <v>50005</v>
      </c>
      <c r="E942" s="13" t="s">
        <v>791</v>
      </c>
      <c r="F942" s="14">
        <v>23322.7</v>
      </c>
      <c r="G942" s="15">
        <v>42381</v>
      </c>
      <c r="H942" s="8">
        <v>23322.7</v>
      </c>
      <c r="I942" s="30">
        <f t="shared" si="56"/>
        <v>0</v>
      </c>
    </row>
    <row r="943" spans="1:9" s="2" customFormat="1" x14ac:dyDescent="0.25">
      <c r="A943" s="17">
        <v>42377</v>
      </c>
      <c r="B943" s="36">
        <f t="shared" si="58"/>
        <v>6</v>
      </c>
      <c r="C943" s="37" t="s">
        <v>787</v>
      </c>
      <c r="D943" s="12">
        <f t="shared" si="54"/>
        <v>50006</v>
      </c>
      <c r="E943" s="13" t="s">
        <v>792</v>
      </c>
      <c r="F943" s="14">
        <v>2650.4</v>
      </c>
      <c r="G943" s="15">
        <v>42377</v>
      </c>
      <c r="H943" s="8">
        <f t="shared" si="57"/>
        <v>2650.4</v>
      </c>
      <c r="I943" s="30">
        <f t="shared" si="56"/>
        <v>0</v>
      </c>
    </row>
    <row r="944" spans="1:9" s="2" customFormat="1" x14ac:dyDescent="0.25">
      <c r="A944" s="17">
        <v>42377</v>
      </c>
      <c r="B944" s="36">
        <f t="shared" si="58"/>
        <v>7</v>
      </c>
      <c r="C944" s="37" t="s">
        <v>787</v>
      </c>
      <c r="D944" s="12">
        <f t="shared" si="54"/>
        <v>50007</v>
      </c>
      <c r="E944" s="13" t="s">
        <v>793</v>
      </c>
      <c r="F944" s="14">
        <v>280</v>
      </c>
      <c r="G944" s="15">
        <v>42377</v>
      </c>
      <c r="H944" s="8">
        <f t="shared" si="57"/>
        <v>280</v>
      </c>
      <c r="I944" s="30">
        <f t="shared" si="56"/>
        <v>0</v>
      </c>
    </row>
    <row r="945" spans="1:9" s="2" customFormat="1" x14ac:dyDescent="0.25">
      <c r="A945" s="17">
        <v>42377</v>
      </c>
      <c r="B945" s="36">
        <f t="shared" si="58"/>
        <v>8</v>
      </c>
      <c r="C945" s="37" t="s">
        <v>787</v>
      </c>
      <c r="D945" s="12">
        <f t="shared" si="54"/>
        <v>50008</v>
      </c>
      <c r="E945" s="13" t="s">
        <v>794</v>
      </c>
      <c r="F945" s="14">
        <v>176.8</v>
      </c>
      <c r="G945" s="15">
        <v>42377</v>
      </c>
      <c r="H945" s="8">
        <f t="shared" si="57"/>
        <v>176.8</v>
      </c>
      <c r="I945" s="30">
        <f t="shared" si="56"/>
        <v>0</v>
      </c>
    </row>
    <row r="946" spans="1:9" s="2" customFormat="1" x14ac:dyDescent="0.25">
      <c r="A946" s="17">
        <v>42377</v>
      </c>
      <c r="B946" s="36">
        <f t="shared" si="58"/>
        <v>9</v>
      </c>
      <c r="C946" s="37" t="s">
        <v>787</v>
      </c>
      <c r="D946" s="12">
        <f t="shared" ref="D946:D1009" si="59">D945+1</f>
        <v>50009</v>
      </c>
      <c r="E946" s="13" t="s">
        <v>790</v>
      </c>
      <c r="F946" s="14">
        <v>703</v>
      </c>
      <c r="G946" s="15">
        <v>42377</v>
      </c>
      <c r="H946" s="8">
        <f t="shared" si="57"/>
        <v>703</v>
      </c>
      <c r="I946" s="30">
        <f t="shared" si="56"/>
        <v>0</v>
      </c>
    </row>
    <row r="947" spans="1:9" s="2" customFormat="1" x14ac:dyDescent="0.25">
      <c r="A947" s="17">
        <v>42377</v>
      </c>
      <c r="B947" s="36">
        <f t="shared" si="58"/>
        <v>10</v>
      </c>
      <c r="C947" s="37" t="s">
        <v>787</v>
      </c>
      <c r="D947" s="12">
        <f t="shared" si="59"/>
        <v>50010</v>
      </c>
      <c r="E947" s="13" t="s">
        <v>795</v>
      </c>
      <c r="F947" s="14">
        <v>67526.8</v>
      </c>
      <c r="G947" s="15">
        <v>42385</v>
      </c>
      <c r="H947" s="8">
        <v>67526.8</v>
      </c>
      <c r="I947" s="30">
        <f t="shared" si="56"/>
        <v>0</v>
      </c>
    </row>
    <row r="948" spans="1:9" s="2" customFormat="1" x14ac:dyDescent="0.25">
      <c r="A948" s="17">
        <v>42377</v>
      </c>
      <c r="B948" s="36">
        <f t="shared" si="58"/>
        <v>11</v>
      </c>
      <c r="C948" s="37" t="s">
        <v>787</v>
      </c>
      <c r="D948" s="12">
        <f t="shared" si="59"/>
        <v>50011</v>
      </c>
      <c r="E948" s="13" t="s">
        <v>796</v>
      </c>
      <c r="F948" s="14">
        <v>3963.1</v>
      </c>
      <c r="G948" s="15">
        <v>42377</v>
      </c>
      <c r="H948" s="8">
        <f t="shared" si="57"/>
        <v>3963.1</v>
      </c>
      <c r="I948" s="30">
        <f t="shared" si="56"/>
        <v>0</v>
      </c>
    </row>
    <row r="949" spans="1:9" s="2" customFormat="1" x14ac:dyDescent="0.25">
      <c r="A949" s="17">
        <v>42377</v>
      </c>
      <c r="B949" s="36">
        <f t="shared" si="58"/>
        <v>12</v>
      </c>
      <c r="C949" s="37" t="s">
        <v>787</v>
      </c>
      <c r="D949" s="12">
        <f t="shared" si="59"/>
        <v>50012</v>
      </c>
      <c r="E949" s="13" t="s">
        <v>735</v>
      </c>
      <c r="F949" s="14">
        <v>263.2</v>
      </c>
      <c r="G949" s="15">
        <v>42377</v>
      </c>
      <c r="H949" s="8">
        <f t="shared" si="57"/>
        <v>263.2</v>
      </c>
      <c r="I949" s="30">
        <f t="shared" si="56"/>
        <v>0</v>
      </c>
    </row>
    <row r="950" spans="1:9" s="2" customFormat="1" x14ac:dyDescent="0.25">
      <c r="A950" s="17">
        <v>42377</v>
      </c>
      <c r="B950" s="36">
        <f t="shared" si="58"/>
        <v>13</v>
      </c>
      <c r="C950" s="37" t="s">
        <v>787</v>
      </c>
      <c r="D950" s="12">
        <f t="shared" si="59"/>
        <v>50013</v>
      </c>
      <c r="E950" s="13" t="s">
        <v>797</v>
      </c>
      <c r="F950" s="14">
        <v>12783</v>
      </c>
      <c r="G950" s="15">
        <v>42379</v>
      </c>
      <c r="H950" s="8">
        <v>12783</v>
      </c>
      <c r="I950" s="30">
        <f t="shared" si="56"/>
        <v>0</v>
      </c>
    </row>
    <row r="951" spans="1:9" s="2" customFormat="1" x14ac:dyDescent="0.25">
      <c r="A951" s="17">
        <v>42377</v>
      </c>
      <c r="B951" s="36">
        <f t="shared" si="58"/>
        <v>14</v>
      </c>
      <c r="C951" s="37" t="s">
        <v>787</v>
      </c>
      <c r="D951" s="12">
        <f t="shared" si="59"/>
        <v>50014</v>
      </c>
      <c r="E951" s="13" t="s">
        <v>798</v>
      </c>
      <c r="F951" s="14">
        <v>58954.400000000001</v>
      </c>
      <c r="G951" s="15">
        <v>42391</v>
      </c>
      <c r="H951" s="8">
        <v>58954.400000000001</v>
      </c>
      <c r="I951" s="30">
        <f t="shared" si="56"/>
        <v>0</v>
      </c>
    </row>
    <row r="952" spans="1:9" s="2" customFormat="1" x14ac:dyDescent="0.25">
      <c r="A952" s="17">
        <v>42377</v>
      </c>
      <c r="B952" s="36">
        <f t="shared" si="58"/>
        <v>15</v>
      </c>
      <c r="C952" s="37" t="s">
        <v>787</v>
      </c>
      <c r="D952" s="12">
        <f t="shared" si="59"/>
        <v>50015</v>
      </c>
      <c r="E952" s="13" t="s">
        <v>799</v>
      </c>
      <c r="F952" s="14">
        <v>11817.9</v>
      </c>
      <c r="G952" s="15">
        <v>42377</v>
      </c>
      <c r="H952" s="8">
        <f t="shared" si="57"/>
        <v>11817.9</v>
      </c>
      <c r="I952" s="30">
        <f t="shared" si="56"/>
        <v>0</v>
      </c>
    </row>
    <row r="953" spans="1:9" s="2" customFormat="1" x14ac:dyDescent="0.25">
      <c r="A953" s="17">
        <v>42377</v>
      </c>
      <c r="B953" s="36">
        <f t="shared" si="58"/>
        <v>16</v>
      </c>
      <c r="C953" s="37" t="s">
        <v>787</v>
      </c>
      <c r="D953" s="12">
        <f t="shared" si="59"/>
        <v>50016</v>
      </c>
      <c r="E953" s="13" t="s">
        <v>800</v>
      </c>
      <c r="F953" s="14">
        <v>5921.8</v>
      </c>
      <c r="G953" s="15">
        <v>42379</v>
      </c>
      <c r="H953" s="8">
        <v>5921.8</v>
      </c>
      <c r="I953" s="30">
        <f t="shared" si="56"/>
        <v>0</v>
      </c>
    </row>
    <row r="954" spans="1:9" s="2" customFormat="1" x14ac:dyDescent="0.25">
      <c r="A954" s="17">
        <v>42377</v>
      </c>
      <c r="B954" s="36">
        <f t="shared" si="58"/>
        <v>17</v>
      </c>
      <c r="C954" s="37" t="s">
        <v>787</v>
      </c>
      <c r="D954" s="12">
        <f t="shared" si="59"/>
        <v>50017</v>
      </c>
      <c r="E954" s="13" t="s">
        <v>801</v>
      </c>
      <c r="F954" s="14">
        <v>1041.5999999999999</v>
      </c>
      <c r="G954" s="15">
        <v>42377</v>
      </c>
      <c r="H954" s="8">
        <f t="shared" si="57"/>
        <v>1041.5999999999999</v>
      </c>
      <c r="I954" s="30">
        <f t="shared" si="56"/>
        <v>0</v>
      </c>
    </row>
    <row r="955" spans="1:9" s="2" customFormat="1" x14ac:dyDescent="0.25">
      <c r="A955" s="17">
        <v>42377</v>
      </c>
      <c r="B955" s="36">
        <f t="shared" si="58"/>
        <v>18</v>
      </c>
      <c r="C955" s="37" t="s">
        <v>787</v>
      </c>
      <c r="D955" s="12">
        <f t="shared" si="59"/>
        <v>50018</v>
      </c>
      <c r="E955" s="23" t="s">
        <v>105</v>
      </c>
      <c r="F955" s="14">
        <v>0</v>
      </c>
      <c r="G955" s="15"/>
      <c r="H955" s="8"/>
      <c r="I955" s="30">
        <f t="shared" si="56"/>
        <v>0</v>
      </c>
    </row>
    <row r="956" spans="1:9" s="2" customFormat="1" x14ac:dyDescent="0.25">
      <c r="A956" s="17">
        <v>42377</v>
      </c>
      <c r="B956" s="36">
        <f t="shared" si="58"/>
        <v>19</v>
      </c>
      <c r="C956" s="37" t="s">
        <v>787</v>
      </c>
      <c r="D956" s="12">
        <f t="shared" si="59"/>
        <v>50019</v>
      </c>
      <c r="E956" s="13" t="s">
        <v>735</v>
      </c>
      <c r="F956" s="14">
        <v>731.4</v>
      </c>
      <c r="G956" s="15">
        <v>42377</v>
      </c>
      <c r="H956" s="8">
        <f t="shared" si="57"/>
        <v>731.4</v>
      </c>
      <c r="I956" s="30">
        <f t="shared" si="56"/>
        <v>0</v>
      </c>
    </row>
    <row r="957" spans="1:9" s="2" customFormat="1" x14ac:dyDescent="0.25">
      <c r="A957" s="17">
        <v>42377</v>
      </c>
      <c r="B957" s="36">
        <f t="shared" si="58"/>
        <v>20</v>
      </c>
      <c r="C957" s="37" t="s">
        <v>787</v>
      </c>
      <c r="D957" s="12">
        <f t="shared" si="59"/>
        <v>50020</v>
      </c>
      <c r="E957" s="23" t="s">
        <v>105</v>
      </c>
      <c r="F957" s="14">
        <v>0</v>
      </c>
      <c r="G957" s="15"/>
      <c r="H957" s="8"/>
      <c r="I957" s="30">
        <f t="shared" si="56"/>
        <v>0</v>
      </c>
    </row>
    <row r="958" spans="1:9" s="2" customFormat="1" x14ac:dyDescent="0.25">
      <c r="A958" s="17">
        <v>42377</v>
      </c>
      <c r="B958" s="36">
        <f t="shared" si="58"/>
        <v>21</v>
      </c>
      <c r="C958" s="37" t="s">
        <v>787</v>
      </c>
      <c r="D958" s="12">
        <f t="shared" si="59"/>
        <v>50021</v>
      </c>
      <c r="E958" s="13" t="s">
        <v>802</v>
      </c>
      <c r="F958" s="14">
        <v>20458.78</v>
      </c>
      <c r="G958" s="15">
        <v>42391</v>
      </c>
      <c r="H958" s="8">
        <v>20458.78</v>
      </c>
      <c r="I958" s="30">
        <f t="shared" si="56"/>
        <v>0</v>
      </c>
    </row>
    <row r="959" spans="1:9" s="2" customFormat="1" x14ac:dyDescent="0.25">
      <c r="A959" s="17">
        <v>42377</v>
      </c>
      <c r="B959" s="36">
        <f t="shared" si="58"/>
        <v>22</v>
      </c>
      <c r="C959" s="37" t="s">
        <v>787</v>
      </c>
      <c r="D959" s="12">
        <f t="shared" si="59"/>
        <v>50022</v>
      </c>
      <c r="E959" s="13" t="s">
        <v>803</v>
      </c>
      <c r="F959" s="19">
        <v>5579.5</v>
      </c>
      <c r="G959" s="15">
        <v>42377</v>
      </c>
      <c r="H959" s="8">
        <f t="shared" si="57"/>
        <v>5579.5</v>
      </c>
      <c r="I959" s="30">
        <f t="shared" si="56"/>
        <v>0</v>
      </c>
    </row>
    <row r="960" spans="1:9" s="2" customFormat="1" x14ac:dyDescent="0.25">
      <c r="A960" s="17">
        <v>42377</v>
      </c>
      <c r="B960" s="36">
        <f t="shared" si="58"/>
        <v>23</v>
      </c>
      <c r="C960" s="37" t="s">
        <v>787</v>
      </c>
      <c r="D960" s="12">
        <f t="shared" si="59"/>
        <v>50023</v>
      </c>
      <c r="E960" s="21" t="s">
        <v>804</v>
      </c>
      <c r="F960" s="22">
        <v>69064.2</v>
      </c>
      <c r="G960" s="15">
        <v>42384</v>
      </c>
      <c r="H960" s="8">
        <v>69064.2</v>
      </c>
      <c r="I960" s="30">
        <f t="shared" si="56"/>
        <v>0</v>
      </c>
    </row>
    <row r="961" spans="1:9" s="2" customFormat="1" x14ac:dyDescent="0.25">
      <c r="A961" s="17">
        <v>42377</v>
      </c>
      <c r="B961" s="36">
        <f t="shared" si="58"/>
        <v>24</v>
      </c>
      <c r="C961" s="37" t="s">
        <v>787</v>
      </c>
      <c r="D961" s="12">
        <f t="shared" si="59"/>
        <v>50024</v>
      </c>
      <c r="E961" s="13" t="s">
        <v>805</v>
      </c>
      <c r="F961" s="14">
        <v>998.8</v>
      </c>
      <c r="G961" s="15">
        <v>42377</v>
      </c>
      <c r="H961" s="8">
        <f t="shared" si="57"/>
        <v>998.8</v>
      </c>
      <c r="I961" s="30">
        <f t="shared" si="56"/>
        <v>0</v>
      </c>
    </row>
    <row r="962" spans="1:9" s="2" customFormat="1" x14ac:dyDescent="0.25">
      <c r="A962" s="17">
        <v>42377</v>
      </c>
      <c r="B962" s="36">
        <f t="shared" si="58"/>
        <v>25</v>
      </c>
      <c r="C962" s="37" t="s">
        <v>787</v>
      </c>
      <c r="D962" s="12">
        <f t="shared" si="59"/>
        <v>50025</v>
      </c>
      <c r="E962" s="13" t="s">
        <v>806</v>
      </c>
      <c r="F962" s="14">
        <v>102732.88</v>
      </c>
      <c r="G962" s="15">
        <v>42385</v>
      </c>
      <c r="H962" s="8">
        <v>102732.88</v>
      </c>
      <c r="I962" s="30">
        <f t="shared" si="56"/>
        <v>0</v>
      </c>
    </row>
    <row r="963" spans="1:9" s="2" customFormat="1" x14ac:dyDescent="0.25">
      <c r="A963" s="17">
        <v>42377</v>
      </c>
      <c r="B963" s="36">
        <f t="shared" si="58"/>
        <v>26</v>
      </c>
      <c r="C963" s="37" t="s">
        <v>787</v>
      </c>
      <c r="D963" s="12">
        <f t="shared" si="59"/>
        <v>50026</v>
      </c>
      <c r="E963" s="13" t="s">
        <v>735</v>
      </c>
      <c r="F963" s="14">
        <v>6316.8</v>
      </c>
      <c r="G963" s="15">
        <v>42377</v>
      </c>
      <c r="H963" s="8">
        <f t="shared" si="57"/>
        <v>6316.8</v>
      </c>
      <c r="I963" s="30">
        <f t="shared" si="56"/>
        <v>0</v>
      </c>
    </row>
    <row r="964" spans="1:9" s="2" customFormat="1" x14ac:dyDescent="0.25">
      <c r="A964" s="17">
        <v>42377</v>
      </c>
      <c r="B964" s="36">
        <f t="shared" si="58"/>
        <v>27</v>
      </c>
      <c r="C964" s="37" t="s">
        <v>787</v>
      </c>
      <c r="D964" s="12">
        <f t="shared" si="59"/>
        <v>50027</v>
      </c>
      <c r="E964" s="13" t="s">
        <v>807</v>
      </c>
      <c r="F964" s="14">
        <v>956.6</v>
      </c>
      <c r="G964" s="15">
        <v>42377</v>
      </c>
      <c r="H964" s="8">
        <f t="shared" si="57"/>
        <v>956.6</v>
      </c>
      <c r="I964" s="30">
        <f t="shared" si="56"/>
        <v>0</v>
      </c>
    </row>
    <row r="965" spans="1:9" s="2" customFormat="1" x14ac:dyDescent="0.25">
      <c r="A965" s="17">
        <v>42377</v>
      </c>
      <c r="B965" s="36">
        <f t="shared" si="58"/>
        <v>28</v>
      </c>
      <c r="C965" s="37" t="s">
        <v>787</v>
      </c>
      <c r="D965" s="12">
        <f t="shared" si="59"/>
        <v>50028</v>
      </c>
      <c r="E965" s="13" t="s">
        <v>786</v>
      </c>
      <c r="F965" s="14">
        <v>6476.4</v>
      </c>
      <c r="G965" s="15">
        <v>42377</v>
      </c>
      <c r="H965" s="8">
        <f t="shared" si="57"/>
        <v>6476.4</v>
      </c>
      <c r="I965" s="30">
        <f t="shared" si="56"/>
        <v>0</v>
      </c>
    </row>
    <row r="966" spans="1:9" s="2" customFormat="1" x14ac:dyDescent="0.25">
      <c r="A966" s="17">
        <v>42377</v>
      </c>
      <c r="B966" s="36">
        <f t="shared" si="58"/>
        <v>29</v>
      </c>
      <c r="C966" s="37" t="s">
        <v>787</v>
      </c>
      <c r="D966" s="12">
        <f t="shared" si="59"/>
        <v>50029</v>
      </c>
      <c r="E966" s="13" t="s">
        <v>808</v>
      </c>
      <c r="F966" s="14">
        <v>6100.64</v>
      </c>
      <c r="G966" s="15">
        <v>42377</v>
      </c>
      <c r="H966" s="8">
        <f t="shared" si="57"/>
        <v>6100.64</v>
      </c>
      <c r="I966" s="30">
        <f t="shared" si="56"/>
        <v>0</v>
      </c>
    </row>
    <row r="967" spans="1:9" s="2" customFormat="1" x14ac:dyDescent="0.25">
      <c r="A967" s="17">
        <v>42377</v>
      </c>
      <c r="B967" s="36">
        <f t="shared" si="58"/>
        <v>30</v>
      </c>
      <c r="C967" s="37" t="s">
        <v>787</v>
      </c>
      <c r="D967" s="12">
        <f t="shared" si="59"/>
        <v>50030</v>
      </c>
      <c r="E967" s="13" t="s">
        <v>805</v>
      </c>
      <c r="F967" s="14">
        <v>190</v>
      </c>
      <c r="G967" s="15">
        <v>42377</v>
      </c>
      <c r="H967" s="8">
        <f t="shared" si="57"/>
        <v>190</v>
      </c>
      <c r="I967" s="30">
        <f t="shared" si="56"/>
        <v>0</v>
      </c>
    </row>
    <row r="968" spans="1:9" s="2" customFormat="1" x14ac:dyDescent="0.25">
      <c r="A968" s="17">
        <v>42377</v>
      </c>
      <c r="B968" s="36">
        <f t="shared" si="58"/>
        <v>31</v>
      </c>
      <c r="C968" s="37" t="s">
        <v>787</v>
      </c>
      <c r="D968" s="12">
        <f t="shared" si="59"/>
        <v>50031</v>
      </c>
      <c r="E968" s="13" t="s">
        <v>809</v>
      </c>
      <c r="F968" s="14">
        <v>265832</v>
      </c>
      <c r="G968" s="15">
        <v>42383</v>
      </c>
      <c r="H968" s="8">
        <v>265832</v>
      </c>
      <c r="I968" s="30">
        <f t="shared" si="56"/>
        <v>0</v>
      </c>
    </row>
    <row r="969" spans="1:9" s="2" customFormat="1" x14ac:dyDescent="0.25">
      <c r="A969" s="17">
        <v>42377</v>
      </c>
      <c r="B969" s="36">
        <f t="shared" si="58"/>
        <v>32</v>
      </c>
      <c r="C969" s="37" t="s">
        <v>787</v>
      </c>
      <c r="D969" s="12">
        <f t="shared" si="59"/>
        <v>50032</v>
      </c>
      <c r="E969" s="13" t="s">
        <v>809</v>
      </c>
      <c r="F969" s="14">
        <v>354991</v>
      </c>
      <c r="G969" s="15">
        <v>42383</v>
      </c>
      <c r="H969" s="8">
        <v>354991</v>
      </c>
      <c r="I969" s="30">
        <f t="shared" si="56"/>
        <v>0</v>
      </c>
    </row>
    <row r="970" spans="1:9" s="2" customFormat="1" x14ac:dyDescent="0.25">
      <c r="A970" s="17">
        <v>42377</v>
      </c>
      <c r="B970" s="36">
        <f t="shared" si="58"/>
        <v>33</v>
      </c>
      <c r="C970" s="37" t="s">
        <v>787</v>
      </c>
      <c r="D970" s="12">
        <f t="shared" si="59"/>
        <v>50033</v>
      </c>
      <c r="E970" s="13" t="s">
        <v>809</v>
      </c>
      <c r="F970" s="14">
        <v>344582</v>
      </c>
      <c r="G970" s="15">
        <v>42383</v>
      </c>
      <c r="H970" s="8">
        <v>344582</v>
      </c>
      <c r="I970" s="30">
        <f t="shared" si="56"/>
        <v>0</v>
      </c>
    </row>
    <row r="971" spans="1:9" s="2" customFormat="1" x14ac:dyDescent="0.25">
      <c r="A971" s="17">
        <v>42377</v>
      </c>
      <c r="B971" s="36">
        <f t="shared" si="58"/>
        <v>34</v>
      </c>
      <c r="C971" s="37" t="s">
        <v>787</v>
      </c>
      <c r="D971" s="12">
        <f t="shared" si="59"/>
        <v>50034</v>
      </c>
      <c r="E971" s="13" t="s">
        <v>810</v>
      </c>
      <c r="F971" s="14">
        <v>245342.7</v>
      </c>
      <c r="G971" s="15">
        <v>42378</v>
      </c>
      <c r="H971" s="8">
        <v>245342.7</v>
      </c>
      <c r="I971" s="30">
        <f t="shared" si="56"/>
        <v>0</v>
      </c>
    </row>
    <row r="972" spans="1:9" s="2" customFormat="1" x14ac:dyDescent="0.25">
      <c r="A972" s="17">
        <v>42377</v>
      </c>
      <c r="B972" s="36">
        <f t="shared" si="58"/>
        <v>35</v>
      </c>
      <c r="C972" s="37" t="s">
        <v>787</v>
      </c>
      <c r="D972" s="12">
        <f t="shared" si="59"/>
        <v>50035</v>
      </c>
      <c r="E972" s="13" t="s">
        <v>735</v>
      </c>
      <c r="F972" s="14">
        <v>32</v>
      </c>
      <c r="G972" s="15">
        <v>42377</v>
      </c>
      <c r="H972" s="8">
        <f t="shared" si="57"/>
        <v>32</v>
      </c>
      <c r="I972" s="30">
        <f t="shared" si="56"/>
        <v>0</v>
      </c>
    </row>
    <row r="973" spans="1:9" s="2" customFormat="1" x14ac:dyDescent="0.25">
      <c r="A973" s="17">
        <v>42377</v>
      </c>
      <c r="B973" s="36">
        <f t="shared" si="58"/>
        <v>36</v>
      </c>
      <c r="C973" s="37" t="s">
        <v>787</v>
      </c>
      <c r="D973" s="12">
        <f t="shared" si="59"/>
        <v>50036</v>
      </c>
      <c r="E973" s="13" t="s">
        <v>811</v>
      </c>
      <c r="F973" s="14">
        <v>42708</v>
      </c>
      <c r="G973" s="15">
        <v>42380</v>
      </c>
      <c r="H973" s="8">
        <v>42708</v>
      </c>
      <c r="I973" s="30">
        <f t="shared" si="56"/>
        <v>0</v>
      </c>
    </row>
    <row r="974" spans="1:9" s="2" customFormat="1" x14ac:dyDescent="0.25">
      <c r="A974" s="17">
        <v>42377</v>
      </c>
      <c r="B974" s="36">
        <f t="shared" si="58"/>
        <v>37</v>
      </c>
      <c r="C974" s="37" t="s">
        <v>787</v>
      </c>
      <c r="D974" s="12">
        <f t="shared" si="59"/>
        <v>50037</v>
      </c>
      <c r="E974" s="13" t="s">
        <v>812</v>
      </c>
      <c r="F974" s="14">
        <v>1834.8</v>
      </c>
      <c r="G974" s="15">
        <v>42384</v>
      </c>
      <c r="H974" s="8">
        <v>1834.8</v>
      </c>
      <c r="I974" s="30">
        <f t="shared" si="56"/>
        <v>0</v>
      </c>
    </row>
    <row r="975" spans="1:9" s="2" customFormat="1" x14ac:dyDescent="0.25">
      <c r="A975" s="17">
        <v>42377</v>
      </c>
      <c r="B975" s="36">
        <f t="shared" si="58"/>
        <v>38</v>
      </c>
      <c r="C975" s="37" t="s">
        <v>787</v>
      </c>
      <c r="D975" s="12">
        <f t="shared" si="59"/>
        <v>50038</v>
      </c>
      <c r="E975" s="13" t="s">
        <v>813</v>
      </c>
      <c r="F975" s="14">
        <v>32727.200000000001</v>
      </c>
      <c r="G975" s="15">
        <v>42378</v>
      </c>
      <c r="H975" s="8">
        <v>32727.200000000001</v>
      </c>
      <c r="I975" s="30">
        <f t="shared" si="56"/>
        <v>0</v>
      </c>
    </row>
    <row r="976" spans="1:9" s="2" customFormat="1" x14ac:dyDescent="0.25">
      <c r="A976" s="17">
        <v>42377</v>
      </c>
      <c r="B976" s="36">
        <f t="shared" si="58"/>
        <v>39</v>
      </c>
      <c r="C976" s="37" t="s">
        <v>787</v>
      </c>
      <c r="D976" s="12">
        <f t="shared" si="59"/>
        <v>50039</v>
      </c>
      <c r="E976" s="13" t="s">
        <v>700</v>
      </c>
      <c r="F976" s="14">
        <v>2033.5</v>
      </c>
      <c r="G976" s="88">
        <v>42426</v>
      </c>
      <c r="H976" s="89">
        <v>2033.5</v>
      </c>
      <c r="I976" s="30">
        <f t="shared" si="56"/>
        <v>0</v>
      </c>
    </row>
    <row r="977" spans="1:9" s="2" customFormat="1" x14ac:dyDescent="0.25">
      <c r="A977" s="17">
        <v>42377</v>
      </c>
      <c r="B977" s="36">
        <f t="shared" si="58"/>
        <v>40</v>
      </c>
      <c r="C977" s="37" t="s">
        <v>787</v>
      </c>
      <c r="D977" s="12">
        <f t="shared" si="59"/>
        <v>50040</v>
      </c>
      <c r="E977" s="13" t="s">
        <v>814</v>
      </c>
      <c r="F977" s="14">
        <v>3993.2</v>
      </c>
      <c r="G977" s="15">
        <v>42378</v>
      </c>
      <c r="H977" s="8">
        <v>3993.2</v>
      </c>
      <c r="I977" s="30">
        <f t="shared" si="56"/>
        <v>0</v>
      </c>
    </row>
    <row r="978" spans="1:9" s="2" customFormat="1" x14ac:dyDescent="0.25">
      <c r="A978" s="17">
        <v>42377</v>
      </c>
      <c r="B978" s="36">
        <f t="shared" si="58"/>
        <v>41</v>
      </c>
      <c r="C978" s="37" t="s">
        <v>787</v>
      </c>
      <c r="D978" s="12">
        <f t="shared" si="59"/>
        <v>50041</v>
      </c>
      <c r="E978" s="13" t="s">
        <v>815</v>
      </c>
      <c r="F978" s="14">
        <v>4214.5</v>
      </c>
      <c r="G978" s="15">
        <v>42377</v>
      </c>
      <c r="H978" s="8">
        <f t="shared" si="57"/>
        <v>4214.5</v>
      </c>
      <c r="I978" s="30">
        <f t="shared" si="56"/>
        <v>0</v>
      </c>
    </row>
    <row r="979" spans="1:9" s="2" customFormat="1" x14ac:dyDescent="0.25">
      <c r="A979" s="17">
        <v>42377</v>
      </c>
      <c r="B979" s="36">
        <f t="shared" si="58"/>
        <v>42</v>
      </c>
      <c r="C979" s="37" t="s">
        <v>787</v>
      </c>
      <c r="D979" s="12">
        <f t="shared" si="59"/>
        <v>50042</v>
      </c>
      <c r="E979" s="13" t="s">
        <v>816</v>
      </c>
      <c r="F979" s="14">
        <v>2045.9</v>
      </c>
      <c r="G979" s="15">
        <v>42378</v>
      </c>
      <c r="H979" s="8">
        <v>2045.9</v>
      </c>
      <c r="I979" s="30">
        <f t="shared" si="56"/>
        <v>0</v>
      </c>
    </row>
    <row r="980" spans="1:9" s="2" customFormat="1" x14ac:dyDescent="0.25">
      <c r="A980" s="17">
        <v>42377</v>
      </c>
      <c r="B980" s="36">
        <f t="shared" si="58"/>
        <v>43</v>
      </c>
      <c r="C980" s="37" t="s">
        <v>787</v>
      </c>
      <c r="D980" s="12">
        <f t="shared" si="59"/>
        <v>50043</v>
      </c>
      <c r="E980" s="13" t="s">
        <v>817</v>
      </c>
      <c r="F980" s="14">
        <v>3089.4</v>
      </c>
      <c r="G980" s="15">
        <v>42378</v>
      </c>
      <c r="H980" s="8">
        <v>3089.4</v>
      </c>
      <c r="I980" s="30">
        <f t="shared" si="56"/>
        <v>0</v>
      </c>
    </row>
    <row r="981" spans="1:9" s="2" customFormat="1" x14ac:dyDescent="0.25">
      <c r="A981" s="17">
        <v>42377</v>
      </c>
      <c r="B981" s="36">
        <f t="shared" si="58"/>
        <v>44</v>
      </c>
      <c r="C981" s="37" t="s">
        <v>787</v>
      </c>
      <c r="D981" s="12">
        <f t="shared" si="59"/>
        <v>50044</v>
      </c>
      <c r="E981" s="13" t="s">
        <v>818</v>
      </c>
      <c r="F981" s="14">
        <v>1634</v>
      </c>
      <c r="G981" s="15">
        <v>42378</v>
      </c>
      <c r="H981" s="8">
        <v>1634</v>
      </c>
      <c r="I981" s="30">
        <f t="shared" si="56"/>
        <v>0</v>
      </c>
    </row>
    <row r="982" spans="1:9" s="2" customFormat="1" x14ac:dyDescent="0.25">
      <c r="A982" s="17">
        <v>42377</v>
      </c>
      <c r="B982" s="36">
        <f t="shared" si="58"/>
        <v>45</v>
      </c>
      <c r="C982" s="37" t="s">
        <v>787</v>
      </c>
      <c r="D982" s="12">
        <f t="shared" si="59"/>
        <v>50045</v>
      </c>
      <c r="E982" s="13" t="s">
        <v>819</v>
      </c>
      <c r="F982" s="14">
        <v>1510.4</v>
      </c>
      <c r="G982" s="15">
        <v>42377</v>
      </c>
      <c r="H982" s="8">
        <f t="shared" si="57"/>
        <v>1510.4</v>
      </c>
      <c r="I982" s="30">
        <f t="shared" si="56"/>
        <v>0</v>
      </c>
    </row>
    <row r="983" spans="1:9" s="2" customFormat="1" x14ac:dyDescent="0.25">
      <c r="A983" s="17">
        <v>42377</v>
      </c>
      <c r="B983" s="36">
        <f t="shared" si="58"/>
        <v>46</v>
      </c>
      <c r="C983" s="37" t="s">
        <v>787</v>
      </c>
      <c r="D983" s="12">
        <f t="shared" si="59"/>
        <v>50046</v>
      </c>
      <c r="E983" s="13" t="s">
        <v>735</v>
      </c>
      <c r="F983" s="14">
        <v>530.79</v>
      </c>
      <c r="G983" s="15">
        <v>42377</v>
      </c>
      <c r="H983" s="8">
        <f t="shared" si="57"/>
        <v>530.79</v>
      </c>
      <c r="I983" s="30">
        <f t="shared" si="56"/>
        <v>0</v>
      </c>
    </row>
    <row r="984" spans="1:9" s="2" customFormat="1" x14ac:dyDescent="0.25">
      <c r="A984" s="17">
        <v>42377</v>
      </c>
      <c r="B984" s="36">
        <f t="shared" si="58"/>
        <v>47</v>
      </c>
      <c r="C984" s="37" t="s">
        <v>787</v>
      </c>
      <c r="D984" s="12">
        <f t="shared" si="59"/>
        <v>50047</v>
      </c>
      <c r="E984" s="13" t="s">
        <v>820</v>
      </c>
      <c r="F984" s="14">
        <v>1462.4</v>
      </c>
      <c r="G984" s="15">
        <v>42377</v>
      </c>
      <c r="H984" s="8">
        <f t="shared" si="57"/>
        <v>1462.4</v>
      </c>
      <c r="I984" s="30">
        <f t="shared" si="56"/>
        <v>0</v>
      </c>
    </row>
    <row r="985" spans="1:9" s="2" customFormat="1" x14ac:dyDescent="0.25">
      <c r="A985" s="17">
        <v>42377</v>
      </c>
      <c r="B985" s="36">
        <f t="shared" si="58"/>
        <v>48</v>
      </c>
      <c r="C985" s="37" t="s">
        <v>787</v>
      </c>
      <c r="D985" s="12">
        <f t="shared" si="59"/>
        <v>50048</v>
      </c>
      <c r="E985" s="13" t="s">
        <v>711</v>
      </c>
      <c r="F985" s="14">
        <v>9023</v>
      </c>
      <c r="G985" s="15">
        <v>42386</v>
      </c>
      <c r="H985" s="8">
        <v>9023</v>
      </c>
      <c r="I985" s="30">
        <f t="shared" si="56"/>
        <v>0</v>
      </c>
    </row>
    <row r="986" spans="1:9" s="2" customFormat="1" x14ac:dyDescent="0.25">
      <c r="A986" s="17">
        <v>42377</v>
      </c>
      <c r="B986" s="36">
        <f t="shared" si="58"/>
        <v>49</v>
      </c>
      <c r="C986" s="37" t="s">
        <v>787</v>
      </c>
      <c r="D986" s="12">
        <f t="shared" si="59"/>
        <v>50049</v>
      </c>
      <c r="E986" s="13" t="s">
        <v>821</v>
      </c>
      <c r="F986" s="14">
        <v>25363.8</v>
      </c>
      <c r="G986" s="15">
        <v>42378</v>
      </c>
      <c r="H986" s="8">
        <v>25363.8</v>
      </c>
      <c r="I986" s="30">
        <f t="shared" si="56"/>
        <v>0</v>
      </c>
    </row>
    <row r="987" spans="1:9" s="2" customFormat="1" x14ac:dyDescent="0.25">
      <c r="A987" s="17">
        <v>42377</v>
      </c>
      <c r="B987" s="36">
        <f t="shared" si="58"/>
        <v>50</v>
      </c>
      <c r="C987" s="37" t="s">
        <v>787</v>
      </c>
      <c r="D987" s="12">
        <f t="shared" si="59"/>
        <v>50050</v>
      </c>
      <c r="E987" s="13" t="s">
        <v>822</v>
      </c>
      <c r="F987" s="14">
        <v>21744</v>
      </c>
      <c r="G987" s="15">
        <v>42378</v>
      </c>
      <c r="H987" s="8">
        <v>21744</v>
      </c>
      <c r="I987" s="30">
        <f t="shared" si="56"/>
        <v>0</v>
      </c>
    </row>
    <row r="988" spans="1:9" s="2" customFormat="1" x14ac:dyDescent="0.25">
      <c r="A988" s="17">
        <v>42377</v>
      </c>
      <c r="B988" s="36">
        <f t="shared" si="58"/>
        <v>51</v>
      </c>
      <c r="C988" s="37" t="s">
        <v>787</v>
      </c>
      <c r="D988" s="12">
        <f t="shared" si="59"/>
        <v>50051</v>
      </c>
      <c r="E988" s="13" t="s">
        <v>823</v>
      </c>
      <c r="F988" s="14">
        <v>8048.8</v>
      </c>
      <c r="G988" s="15">
        <v>42377</v>
      </c>
      <c r="H988" s="8">
        <f t="shared" si="57"/>
        <v>8048.8</v>
      </c>
      <c r="I988" s="30">
        <f t="shared" si="56"/>
        <v>0</v>
      </c>
    </row>
    <row r="989" spans="1:9" s="2" customFormat="1" x14ac:dyDescent="0.25">
      <c r="A989" s="17">
        <v>42377</v>
      </c>
      <c r="B989" s="36">
        <f t="shared" si="58"/>
        <v>52</v>
      </c>
      <c r="C989" s="37" t="s">
        <v>787</v>
      </c>
      <c r="D989" s="12">
        <f t="shared" si="59"/>
        <v>50052</v>
      </c>
      <c r="E989" s="13" t="s">
        <v>824</v>
      </c>
      <c r="F989" s="14">
        <v>2092.08</v>
      </c>
      <c r="G989" s="15">
        <v>42377</v>
      </c>
      <c r="H989" s="8">
        <f t="shared" si="57"/>
        <v>2092.08</v>
      </c>
      <c r="I989" s="30">
        <f t="shared" si="56"/>
        <v>0</v>
      </c>
    </row>
    <row r="990" spans="1:9" s="2" customFormat="1" x14ac:dyDescent="0.25">
      <c r="A990" s="17">
        <v>42377</v>
      </c>
      <c r="B990" s="36">
        <f t="shared" si="58"/>
        <v>53</v>
      </c>
      <c r="C990" s="37" t="s">
        <v>787</v>
      </c>
      <c r="D990" s="12">
        <f t="shared" si="59"/>
        <v>50053</v>
      </c>
      <c r="E990" s="13" t="s">
        <v>800</v>
      </c>
      <c r="F990" s="14">
        <v>2310</v>
      </c>
      <c r="G990" s="15">
        <v>42377</v>
      </c>
      <c r="H990" s="8">
        <f t="shared" si="57"/>
        <v>2310</v>
      </c>
      <c r="I990" s="30">
        <f t="shared" si="56"/>
        <v>0</v>
      </c>
    </row>
    <row r="991" spans="1:9" s="2" customFormat="1" x14ac:dyDescent="0.25">
      <c r="A991" s="17">
        <v>42377</v>
      </c>
      <c r="B991" s="36">
        <f t="shared" si="58"/>
        <v>54</v>
      </c>
      <c r="C991" s="37" t="s">
        <v>787</v>
      </c>
      <c r="D991" s="12">
        <f t="shared" si="59"/>
        <v>50054</v>
      </c>
      <c r="E991" s="13" t="s">
        <v>825</v>
      </c>
      <c r="F991" s="14">
        <v>5124</v>
      </c>
      <c r="G991" s="15">
        <v>42377</v>
      </c>
      <c r="H991" s="8">
        <f t="shared" si="57"/>
        <v>5124</v>
      </c>
      <c r="I991" s="30">
        <f t="shared" si="56"/>
        <v>0</v>
      </c>
    </row>
    <row r="992" spans="1:9" s="2" customFormat="1" x14ac:dyDescent="0.25">
      <c r="A992" s="17">
        <v>42377</v>
      </c>
      <c r="B992" s="36">
        <f t="shared" si="58"/>
        <v>55</v>
      </c>
      <c r="C992" s="37" t="s">
        <v>787</v>
      </c>
      <c r="D992" s="12">
        <f t="shared" si="59"/>
        <v>50055</v>
      </c>
      <c r="E992" s="13" t="s">
        <v>699</v>
      </c>
      <c r="F992" s="14">
        <v>420</v>
      </c>
      <c r="G992" s="15">
        <v>42377</v>
      </c>
      <c r="H992" s="8">
        <f t="shared" si="57"/>
        <v>420</v>
      </c>
      <c r="I992" s="30">
        <f t="shared" ref="I992:I1059" si="60">F992-H992</f>
        <v>0</v>
      </c>
    </row>
    <row r="993" spans="1:9" s="2" customFormat="1" x14ac:dyDescent="0.25">
      <c r="A993" s="17">
        <v>42377</v>
      </c>
      <c r="B993" s="36">
        <f t="shared" si="58"/>
        <v>56</v>
      </c>
      <c r="C993" s="37" t="s">
        <v>787</v>
      </c>
      <c r="D993" s="12">
        <f t="shared" si="59"/>
        <v>50056</v>
      </c>
      <c r="E993" s="13" t="s">
        <v>826</v>
      </c>
      <c r="F993" s="14">
        <v>4783.8</v>
      </c>
      <c r="G993" s="15">
        <v>42377</v>
      </c>
      <c r="H993" s="8">
        <f t="shared" ref="H993:H1055" si="61">F993</f>
        <v>4783.8</v>
      </c>
      <c r="I993" s="30">
        <f t="shared" si="60"/>
        <v>0</v>
      </c>
    </row>
    <row r="994" spans="1:9" s="2" customFormat="1" x14ac:dyDescent="0.25">
      <c r="A994" s="17">
        <v>42377</v>
      </c>
      <c r="B994" s="36">
        <f t="shared" si="58"/>
        <v>57</v>
      </c>
      <c r="C994" s="37" t="s">
        <v>787</v>
      </c>
      <c r="D994" s="12">
        <f t="shared" si="59"/>
        <v>50057</v>
      </c>
      <c r="E994" s="13" t="s">
        <v>827</v>
      </c>
      <c r="F994" s="14">
        <v>50238.5</v>
      </c>
      <c r="G994" s="15">
        <v>42391</v>
      </c>
      <c r="H994" s="8">
        <v>50238.5</v>
      </c>
      <c r="I994" s="30">
        <f t="shared" si="60"/>
        <v>0</v>
      </c>
    </row>
    <row r="995" spans="1:9" s="2" customFormat="1" x14ac:dyDescent="0.25">
      <c r="A995" s="17">
        <v>42377</v>
      </c>
      <c r="B995" s="36">
        <f t="shared" si="58"/>
        <v>58</v>
      </c>
      <c r="C995" s="37" t="s">
        <v>787</v>
      </c>
      <c r="D995" s="12">
        <f t="shared" si="59"/>
        <v>50058</v>
      </c>
      <c r="E995" s="13" t="s">
        <v>810</v>
      </c>
      <c r="F995" s="14">
        <v>63689.919999999998</v>
      </c>
      <c r="G995" s="15">
        <v>42378</v>
      </c>
      <c r="H995" s="8">
        <v>63689.919999999998</v>
      </c>
      <c r="I995" s="30">
        <f t="shared" si="60"/>
        <v>0</v>
      </c>
    </row>
    <row r="996" spans="1:9" s="2" customFormat="1" x14ac:dyDescent="0.25">
      <c r="A996" s="17">
        <v>42377</v>
      </c>
      <c r="B996" s="36">
        <f t="shared" si="58"/>
        <v>59</v>
      </c>
      <c r="C996" s="37" t="s">
        <v>787</v>
      </c>
      <c r="D996" s="12">
        <f t="shared" si="59"/>
        <v>50059</v>
      </c>
      <c r="E996" s="13" t="s">
        <v>810</v>
      </c>
      <c r="F996" s="14">
        <v>2925</v>
      </c>
      <c r="G996" s="15">
        <v>42378</v>
      </c>
      <c r="H996" s="8">
        <v>2925</v>
      </c>
      <c r="I996" s="30">
        <f t="shared" si="60"/>
        <v>0</v>
      </c>
    </row>
    <row r="997" spans="1:9" s="2" customFormat="1" x14ac:dyDescent="0.25">
      <c r="A997" s="17">
        <v>42377</v>
      </c>
      <c r="B997" s="36">
        <f t="shared" si="58"/>
        <v>60</v>
      </c>
      <c r="C997" s="37" t="s">
        <v>787</v>
      </c>
      <c r="D997" s="12">
        <f t="shared" si="59"/>
        <v>50060</v>
      </c>
      <c r="E997" s="13" t="s">
        <v>828</v>
      </c>
      <c r="F997" s="14">
        <v>24305.8</v>
      </c>
      <c r="G997" s="15">
        <v>42378</v>
      </c>
      <c r="H997" s="8">
        <v>24305.8</v>
      </c>
      <c r="I997" s="30">
        <f t="shared" si="60"/>
        <v>0</v>
      </c>
    </row>
    <row r="998" spans="1:9" s="2" customFormat="1" x14ac:dyDescent="0.25">
      <c r="A998" s="17">
        <v>42377</v>
      </c>
      <c r="B998" s="36">
        <f t="shared" si="58"/>
        <v>61</v>
      </c>
      <c r="C998" s="37" t="s">
        <v>787</v>
      </c>
      <c r="D998" s="12">
        <f t="shared" si="59"/>
        <v>50061</v>
      </c>
      <c r="E998" s="13" t="s">
        <v>735</v>
      </c>
      <c r="F998" s="14">
        <v>388.6</v>
      </c>
      <c r="G998" s="15">
        <v>42377</v>
      </c>
      <c r="H998" s="8">
        <f t="shared" si="61"/>
        <v>388.6</v>
      </c>
      <c r="I998" s="30">
        <f t="shared" si="60"/>
        <v>0</v>
      </c>
    </row>
    <row r="999" spans="1:9" s="2" customFormat="1" x14ac:dyDescent="0.25">
      <c r="A999" s="17">
        <v>42378</v>
      </c>
      <c r="B999" s="36">
        <f t="shared" si="58"/>
        <v>62</v>
      </c>
      <c r="C999" s="37" t="s">
        <v>787</v>
      </c>
      <c r="D999" s="12">
        <f t="shared" si="59"/>
        <v>50062</v>
      </c>
      <c r="E999" s="13" t="s">
        <v>829</v>
      </c>
      <c r="F999" s="14">
        <v>7758.8</v>
      </c>
      <c r="G999" s="15">
        <v>42379</v>
      </c>
      <c r="H999" s="8">
        <v>7758.8</v>
      </c>
      <c r="I999" s="30">
        <f t="shared" si="60"/>
        <v>0</v>
      </c>
    </row>
    <row r="1000" spans="1:9" s="2" customFormat="1" x14ac:dyDescent="0.25">
      <c r="A1000" s="17">
        <v>42378</v>
      </c>
      <c r="B1000" s="36">
        <f t="shared" si="58"/>
        <v>63</v>
      </c>
      <c r="C1000" s="37" t="s">
        <v>787</v>
      </c>
      <c r="D1000" s="12">
        <f t="shared" si="59"/>
        <v>50063</v>
      </c>
      <c r="E1000" s="13" t="s">
        <v>829</v>
      </c>
      <c r="F1000" s="14">
        <v>758.5</v>
      </c>
      <c r="G1000" s="15">
        <v>42380</v>
      </c>
      <c r="H1000" s="8">
        <v>758.5</v>
      </c>
      <c r="I1000" s="30">
        <f t="shared" si="60"/>
        <v>0</v>
      </c>
    </row>
    <row r="1001" spans="1:9" s="2" customFormat="1" x14ac:dyDescent="0.25">
      <c r="A1001" s="17">
        <v>42378</v>
      </c>
      <c r="B1001" s="36">
        <f t="shared" si="58"/>
        <v>64</v>
      </c>
      <c r="C1001" s="37" t="s">
        <v>787</v>
      </c>
      <c r="D1001" s="12">
        <f t="shared" si="59"/>
        <v>50064</v>
      </c>
      <c r="E1001" s="13" t="s">
        <v>829</v>
      </c>
      <c r="F1001" s="14">
        <v>26154.1</v>
      </c>
      <c r="G1001" s="15">
        <v>42378</v>
      </c>
      <c r="H1001" s="8">
        <f t="shared" si="61"/>
        <v>26154.1</v>
      </c>
      <c r="I1001" s="30">
        <f t="shared" si="60"/>
        <v>0</v>
      </c>
    </row>
    <row r="1002" spans="1:9" s="2" customFormat="1" x14ac:dyDescent="0.25">
      <c r="A1002" s="17">
        <v>42378</v>
      </c>
      <c r="B1002" s="36">
        <f t="shared" si="58"/>
        <v>65</v>
      </c>
      <c r="C1002" s="37" t="s">
        <v>787</v>
      </c>
      <c r="D1002" s="12">
        <f t="shared" si="59"/>
        <v>50065</v>
      </c>
      <c r="E1002" s="13" t="s">
        <v>830</v>
      </c>
      <c r="F1002" s="14">
        <v>25228.799999999999</v>
      </c>
      <c r="G1002" s="15">
        <v>42379</v>
      </c>
      <c r="H1002" s="8">
        <v>25228.799999999999</v>
      </c>
      <c r="I1002" s="30">
        <f t="shared" si="60"/>
        <v>0</v>
      </c>
    </row>
    <row r="1003" spans="1:9" s="2" customFormat="1" x14ac:dyDescent="0.25">
      <c r="A1003" s="17">
        <v>42378</v>
      </c>
      <c r="B1003" s="36">
        <f t="shared" ref="B1003:B1066" si="62">B1002+1</f>
        <v>66</v>
      </c>
      <c r="C1003" s="37" t="s">
        <v>787</v>
      </c>
      <c r="D1003" s="12">
        <f t="shared" si="59"/>
        <v>50066</v>
      </c>
      <c r="E1003" s="13" t="s">
        <v>831</v>
      </c>
      <c r="F1003" s="19">
        <v>968</v>
      </c>
      <c r="G1003" s="15">
        <v>42379</v>
      </c>
      <c r="H1003" s="8">
        <v>968</v>
      </c>
      <c r="I1003" s="30">
        <f t="shared" si="60"/>
        <v>0</v>
      </c>
    </row>
    <row r="1004" spans="1:9" s="2" customFormat="1" x14ac:dyDescent="0.25">
      <c r="A1004" s="17">
        <v>42378</v>
      </c>
      <c r="B1004" s="36">
        <f t="shared" si="62"/>
        <v>67</v>
      </c>
      <c r="C1004" s="37" t="s">
        <v>787</v>
      </c>
      <c r="D1004" s="12">
        <f t="shared" si="59"/>
        <v>50067</v>
      </c>
      <c r="E1004" s="21" t="s">
        <v>832</v>
      </c>
      <c r="F1004" s="22">
        <v>734.8</v>
      </c>
      <c r="G1004" s="15">
        <v>42379</v>
      </c>
      <c r="H1004" s="8">
        <v>734.8</v>
      </c>
      <c r="I1004" s="30">
        <f t="shared" si="60"/>
        <v>0</v>
      </c>
    </row>
    <row r="1005" spans="1:9" s="2" customFormat="1" x14ac:dyDescent="0.25">
      <c r="A1005" s="17">
        <v>42378</v>
      </c>
      <c r="B1005" s="36">
        <f t="shared" si="62"/>
        <v>68</v>
      </c>
      <c r="C1005" s="37" t="s">
        <v>787</v>
      </c>
      <c r="D1005" s="12">
        <f t="shared" si="59"/>
        <v>50068</v>
      </c>
      <c r="E1005" s="13" t="s">
        <v>832</v>
      </c>
      <c r="F1005" s="14">
        <v>170</v>
      </c>
      <c r="G1005" s="15">
        <v>42379</v>
      </c>
      <c r="H1005" s="8">
        <v>170</v>
      </c>
      <c r="I1005" s="30">
        <f t="shared" si="60"/>
        <v>0</v>
      </c>
    </row>
    <row r="1006" spans="1:9" s="2" customFormat="1" x14ac:dyDescent="0.25">
      <c r="A1006" s="17">
        <v>42378</v>
      </c>
      <c r="B1006" s="36">
        <f t="shared" si="62"/>
        <v>69</v>
      </c>
      <c r="C1006" s="37" t="s">
        <v>787</v>
      </c>
      <c r="D1006" s="12">
        <f t="shared" si="59"/>
        <v>50069</v>
      </c>
      <c r="E1006" s="13" t="s">
        <v>833</v>
      </c>
      <c r="F1006" s="14">
        <v>7040.9</v>
      </c>
      <c r="G1006" s="15">
        <v>42378</v>
      </c>
      <c r="H1006" s="8">
        <f t="shared" si="61"/>
        <v>7040.9</v>
      </c>
      <c r="I1006" s="30">
        <f t="shared" si="60"/>
        <v>0</v>
      </c>
    </row>
    <row r="1007" spans="1:9" s="2" customFormat="1" x14ac:dyDescent="0.25">
      <c r="A1007" s="17">
        <v>42378</v>
      </c>
      <c r="B1007" s="36">
        <f t="shared" si="62"/>
        <v>70</v>
      </c>
      <c r="C1007" s="37" t="s">
        <v>787</v>
      </c>
      <c r="D1007" s="12">
        <f t="shared" si="59"/>
        <v>50070</v>
      </c>
      <c r="E1007" s="13" t="s">
        <v>834</v>
      </c>
      <c r="F1007" s="14">
        <v>2590.8000000000002</v>
      </c>
      <c r="G1007" s="15">
        <v>42378</v>
      </c>
      <c r="H1007" s="8">
        <f t="shared" si="61"/>
        <v>2590.8000000000002</v>
      </c>
      <c r="I1007" s="30">
        <f t="shared" si="60"/>
        <v>0</v>
      </c>
    </row>
    <row r="1008" spans="1:9" s="2" customFormat="1" x14ac:dyDescent="0.25">
      <c r="A1008" s="17">
        <v>42378</v>
      </c>
      <c r="B1008" s="36">
        <f t="shared" si="62"/>
        <v>71</v>
      </c>
      <c r="C1008" s="37" t="s">
        <v>787</v>
      </c>
      <c r="D1008" s="12">
        <f t="shared" si="59"/>
        <v>50071</v>
      </c>
      <c r="E1008" s="13" t="s">
        <v>835</v>
      </c>
      <c r="F1008" s="14">
        <v>20770</v>
      </c>
      <c r="G1008" s="15">
        <v>42378</v>
      </c>
      <c r="H1008" s="8">
        <f t="shared" si="61"/>
        <v>20770</v>
      </c>
      <c r="I1008" s="30">
        <f t="shared" si="60"/>
        <v>0</v>
      </c>
    </row>
    <row r="1009" spans="1:9" s="2" customFormat="1" x14ac:dyDescent="0.25">
      <c r="A1009" s="17">
        <v>42378</v>
      </c>
      <c r="B1009" s="36">
        <f t="shared" si="62"/>
        <v>72</v>
      </c>
      <c r="C1009" s="37" t="s">
        <v>787</v>
      </c>
      <c r="D1009" s="12">
        <f t="shared" si="59"/>
        <v>50072</v>
      </c>
      <c r="E1009" s="13" t="s">
        <v>836</v>
      </c>
      <c r="F1009" s="14">
        <v>14353.6</v>
      </c>
      <c r="G1009" s="15">
        <v>42386</v>
      </c>
      <c r="H1009" s="8">
        <v>14353.6</v>
      </c>
      <c r="I1009" s="30">
        <f t="shared" si="60"/>
        <v>0</v>
      </c>
    </row>
    <row r="1010" spans="1:9" s="2" customFormat="1" x14ac:dyDescent="0.25">
      <c r="A1010" s="17">
        <v>42378</v>
      </c>
      <c r="B1010" s="36">
        <f t="shared" si="62"/>
        <v>73</v>
      </c>
      <c r="C1010" s="37" t="s">
        <v>787</v>
      </c>
      <c r="D1010" s="12">
        <f t="shared" ref="D1010:D1073" si="63">D1009+1</f>
        <v>50073</v>
      </c>
      <c r="E1010" s="13" t="s">
        <v>837</v>
      </c>
      <c r="F1010" s="14">
        <v>17696</v>
      </c>
      <c r="G1010" s="15">
        <v>42378</v>
      </c>
      <c r="H1010" s="8">
        <f t="shared" si="61"/>
        <v>17696</v>
      </c>
      <c r="I1010" s="30">
        <f t="shared" si="60"/>
        <v>0</v>
      </c>
    </row>
    <row r="1011" spans="1:9" s="2" customFormat="1" x14ac:dyDescent="0.25">
      <c r="A1011" s="17">
        <v>42378</v>
      </c>
      <c r="B1011" s="36">
        <f t="shared" si="62"/>
        <v>74</v>
      </c>
      <c r="C1011" s="37" t="s">
        <v>787</v>
      </c>
      <c r="D1011" s="12">
        <f t="shared" si="63"/>
        <v>50074</v>
      </c>
      <c r="E1011" s="13" t="s">
        <v>838</v>
      </c>
      <c r="F1011" s="14">
        <v>1496.1</v>
      </c>
      <c r="G1011" s="15">
        <v>42378</v>
      </c>
      <c r="H1011" s="8">
        <f t="shared" si="61"/>
        <v>1496.1</v>
      </c>
      <c r="I1011" s="30">
        <f t="shared" si="60"/>
        <v>0</v>
      </c>
    </row>
    <row r="1012" spans="1:9" s="2" customFormat="1" x14ac:dyDescent="0.25">
      <c r="A1012" s="17">
        <v>42378</v>
      </c>
      <c r="B1012" s="36">
        <f t="shared" si="62"/>
        <v>75</v>
      </c>
      <c r="C1012" s="37" t="s">
        <v>787</v>
      </c>
      <c r="D1012" s="12">
        <f t="shared" si="63"/>
        <v>50075</v>
      </c>
      <c r="E1012" s="13" t="s">
        <v>839</v>
      </c>
      <c r="F1012" s="14">
        <v>96112</v>
      </c>
      <c r="G1012" s="15">
        <v>42389</v>
      </c>
      <c r="H1012" s="8">
        <v>96112</v>
      </c>
      <c r="I1012" s="30">
        <f t="shared" si="60"/>
        <v>0</v>
      </c>
    </row>
    <row r="1013" spans="1:9" s="2" customFormat="1" x14ac:dyDescent="0.25">
      <c r="A1013" s="17">
        <v>42378</v>
      </c>
      <c r="B1013" s="36">
        <f t="shared" si="62"/>
        <v>76</v>
      </c>
      <c r="C1013" s="37" t="s">
        <v>787</v>
      </c>
      <c r="D1013" s="12">
        <f t="shared" si="63"/>
        <v>50076</v>
      </c>
      <c r="E1013" s="13" t="s">
        <v>835</v>
      </c>
      <c r="F1013" s="14">
        <v>11667</v>
      </c>
      <c r="G1013" s="15">
        <v>42380</v>
      </c>
      <c r="H1013" s="8">
        <v>11667</v>
      </c>
      <c r="I1013" s="30">
        <f t="shared" si="60"/>
        <v>0</v>
      </c>
    </row>
    <row r="1014" spans="1:9" s="2" customFormat="1" x14ac:dyDescent="0.25">
      <c r="A1014" s="17">
        <v>42378</v>
      </c>
      <c r="B1014" s="36">
        <f t="shared" si="62"/>
        <v>77</v>
      </c>
      <c r="C1014" s="37" t="s">
        <v>787</v>
      </c>
      <c r="D1014" s="12">
        <f t="shared" si="63"/>
        <v>50077</v>
      </c>
      <c r="E1014" s="13" t="s">
        <v>840</v>
      </c>
      <c r="F1014" s="14">
        <v>11450.3</v>
      </c>
      <c r="G1014" s="15">
        <v>42380</v>
      </c>
      <c r="H1014" s="8">
        <v>11450.3</v>
      </c>
      <c r="I1014" s="30">
        <f t="shared" si="60"/>
        <v>0</v>
      </c>
    </row>
    <row r="1015" spans="1:9" s="2" customFormat="1" x14ac:dyDescent="0.25">
      <c r="A1015" s="17">
        <v>42378</v>
      </c>
      <c r="B1015" s="36">
        <f t="shared" si="62"/>
        <v>78</v>
      </c>
      <c r="C1015" s="37" t="s">
        <v>787</v>
      </c>
      <c r="D1015" s="12">
        <f t="shared" si="63"/>
        <v>50078</v>
      </c>
      <c r="E1015" s="13" t="s">
        <v>841</v>
      </c>
      <c r="F1015" s="14">
        <v>2840.2</v>
      </c>
      <c r="G1015" s="15">
        <v>42378</v>
      </c>
      <c r="H1015" s="8">
        <f t="shared" si="61"/>
        <v>2840.2</v>
      </c>
      <c r="I1015" s="30">
        <f t="shared" si="60"/>
        <v>0</v>
      </c>
    </row>
    <row r="1016" spans="1:9" s="2" customFormat="1" x14ac:dyDescent="0.25">
      <c r="A1016" s="17">
        <v>42378</v>
      </c>
      <c r="B1016" s="36">
        <f t="shared" si="62"/>
        <v>79</v>
      </c>
      <c r="C1016" s="37" t="s">
        <v>787</v>
      </c>
      <c r="D1016" s="12">
        <f t="shared" si="63"/>
        <v>50079</v>
      </c>
      <c r="E1016" s="23" t="s">
        <v>105</v>
      </c>
      <c r="F1016" s="14">
        <v>0</v>
      </c>
      <c r="G1016" s="15"/>
      <c r="H1016" s="8"/>
      <c r="I1016" s="30">
        <f t="shared" si="60"/>
        <v>0</v>
      </c>
    </row>
    <row r="1017" spans="1:9" s="2" customFormat="1" x14ac:dyDescent="0.25">
      <c r="A1017" s="17">
        <v>42378</v>
      </c>
      <c r="B1017" s="36">
        <f t="shared" si="62"/>
        <v>80</v>
      </c>
      <c r="C1017" s="37" t="s">
        <v>787</v>
      </c>
      <c r="D1017" s="12">
        <f t="shared" si="63"/>
        <v>50080</v>
      </c>
      <c r="E1017" s="13" t="s">
        <v>842</v>
      </c>
      <c r="F1017" s="14">
        <v>3452.2</v>
      </c>
      <c r="G1017" s="15">
        <v>42378</v>
      </c>
      <c r="H1017" s="8">
        <f t="shared" ref="H1017:H1019" si="64">F1017</f>
        <v>3452.2</v>
      </c>
      <c r="I1017" s="30">
        <f t="shared" si="60"/>
        <v>0</v>
      </c>
    </row>
    <row r="1018" spans="1:9" s="2" customFormat="1" x14ac:dyDescent="0.25">
      <c r="A1018" s="17">
        <v>42378</v>
      </c>
      <c r="B1018" s="36">
        <f t="shared" si="62"/>
        <v>81</v>
      </c>
      <c r="C1018" s="37" t="s">
        <v>787</v>
      </c>
      <c r="D1018" s="12">
        <f t="shared" si="63"/>
        <v>50081</v>
      </c>
      <c r="E1018" s="13" t="s">
        <v>843</v>
      </c>
      <c r="F1018" s="14">
        <v>3520.5</v>
      </c>
      <c r="G1018" s="15">
        <v>42380</v>
      </c>
      <c r="H1018" s="8">
        <v>3520.5</v>
      </c>
      <c r="I1018" s="30">
        <f t="shared" si="60"/>
        <v>0</v>
      </c>
    </row>
    <row r="1019" spans="1:9" s="2" customFormat="1" x14ac:dyDescent="0.25">
      <c r="A1019" s="17">
        <v>42378</v>
      </c>
      <c r="B1019" s="36">
        <f t="shared" si="62"/>
        <v>82</v>
      </c>
      <c r="C1019" s="37" t="s">
        <v>787</v>
      </c>
      <c r="D1019" s="12">
        <f t="shared" si="63"/>
        <v>50082</v>
      </c>
      <c r="E1019" s="13" t="s">
        <v>844</v>
      </c>
      <c r="F1019" s="14">
        <v>3400</v>
      </c>
      <c r="G1019" s="15">
        <v>42378</v>
      </c>
      <c r="H1019" s="8">
        <f t="shared" si="64"/>
        <v>3400</v>
      </c>
      <c r="I1019" s="30">
        <f t="shared" si="60"/>
        <v>0</v>
      </c>
    </row>
    <row r="1020" spans="1:9" s="2" customFormat="1" x14ac:dyDescent="0.25">
      <c r="A1020" s="17">
        <v>42378</v>
      </c>
      <c r="B1020" s="36">
        <f t="shared" si="62"/>
        <v>83</v>
      </c>
      <c r="C1020" s="37" t="s">
        <v>787</v>
      </c>
      <c r="D1020" s="12">
        <f t="shared" si="63"/>
        <v>50083</v>
      </c>
      <c r="E1020" s="13" t="s">
        <v>845</v>
      </c>
      <c r="F1020" s="14">
        <v>3800</v>
      </c>
      <c r="G1020" s="15">
        <v>42378</v>
      </c>
      <c r="H1020" s="8">
        <f t="shared" si="61"/>
        <v>3800</v>
      </c>
      <c r="I1020" s="30">
        <f t="shared" si="60"/>
        <v>0</v>
      </c>
    </row>
    <row r="1021" spans="1:9" s="2" customFormat="1" x14ac:dyDescent="0.25">
      <c r="A1021" s="17">
        <v>42378</v>
      </c>
      <c r="B1021" s="36">
        <f t="shared" si="62"/>
        <v>84</v>
      </c>
      <c r="C1021" s="37" t="s">
        <v>787</v>
      </c>
      <c r="D1021" s="12">
        <f t="shared" si="63"/>
        <v>50084</v>
      </c>
      <c r="E1021" s="13" t="s">
        <v>846</v>
      </c>
      <c r="F1021" s="14">
        <v>1042.5</v>
      </c>
      <c r="G1021" s="15">
        <v>42378</v>
      </c>
      <c r="H1021" s="8">
        <f t="shared" si="61"/>
        <v>1042.5</v>
      </c>
      <c r="I1021" s="30">
        <f t="shared" si="60"/>
        <v>0</v>
      </c>
    </row>
    <row r="1022" spans="1:9" s="2" customFormat="1" x14ac:dyDescent="0.25">
      <c r="A1022" s="17">
        <v>42378</v>
      </c>
      <c r="B1022" s="36">
        <f t="shared" si="62"/>
        <v>85</v>
      </c>
      <c r="C1022" s="37" t="s">
        <v>787</v>
      </c>
      <c r="D1022" s="12">
        <f t="shared" si="63"/>
        <v>50085</v>
      </c>
      <c r="E1022" s="13" t="s">
        <v>847</v>
      </c>
      <c r="F1022" s="14">
        <v>96410.4</v>
      </c>
      <c r="G1022" s="15">
        <v>42388</v>
      </c>
      <c r="H1022" s="8">
        <v>96410.4</v>
      </c>
      <c r="I1022" s="30">
        <f t="shared" si="60"/>
        <v>0</v>
      </c>
    </row>
    <row r="1023" spans="1:9" s="2" customFormat="1" x14ac:dyDescent="0.25">
      <c r="A1023" s="17">
        <v>42378</v>
      </c>
      <c r="B1023" s="36">
        <f t="shared" si="62"/>
        <v>86</v>
      </c>
      <c r="C1023" s="37" t="s">
        <v>787</v>
      </c>
      <c r="D1023" s="12">
        <f t="shared" si="63"/>
        <v>50086</v>
      </c>
      <c r="E1023" s="13" t="s">
        <v>848</v>
      </c>
      <c r="F1023" s="14">
        <v>4598.2</v>
      </c>
      <c r="G1023" s="15">
        <v>42378</v>
      </c>
      <c r="H1023" s="8">
        <f t="shared" si="61"/>
        <v>4598.2</v>
      </c>
      <c r="I1023" s="30">
        <f t="shared" si="60"/>
        <v>0</v>
      </c>
    </row>
    <row r="1024" spans="1:9" s="2" customFormat="1" x14ac:dyDescent="0.25">
      <c r="A1024" s="17">
        <v>42378</v>
      </c>
      <c r="B1024" s="36">
        <f t="shared" si="62"/>
        <v>87</v>
      </c>
      <c r="C1024" s="37" t="s">
        <v>787</v>
      </c>
      <c r="D1024" s="12">
        <f t="shared" si="63"/>
        <v>50087</v>
      </c>
      <c r="E1024" s="13" t="s">
        <v>849</v>
      </c>
      <c r="F1024" s="14">
        <v>189</v>
      </c>
      <c r="G1024" s="15">
        <v>42381</v>
      </c>
      <c r="H1024" s="8">
        <v>189</v>
      </c>
      <c r="I1024" s="30">
        <f t="shared" si="60"/>
        <v>0</v>
      </c>
    </row>
    <row r="1025" spans="1:9" s="2" customFormat="1" x14ac:dyDescent="0.25">
      <c r="A1025" s="17">
        <v>42378</v>
      </c>
      <c r="B1025" s="36">
        <f t="shared" si="62"/>
        <v>88</v>
      </c>
      <c r="C1025" s="37" t="s">
        <v>787</v>
      </c>
      <c r="D1025" s="12">
        <f t="shared" si="63"/>
        <v>50088</v>
      </c>
      <c r="E1025" s="13" t="s">
        <v>850</v>
      </c>
      <c r="F1025" s="14">
        <v>24972.3</v>
      </c>
      <c r="G1025" s="15" t="s">
        <v>851</v>
      </c>
      <c r="H1025" s="8">
        <f>24499+473.3</f>
        <v>24972.3</v>
      </c>
      <c r="I1025" s="30">
        <f t="shared" si="60"/>
        <v>0</v>
      </c>
    </row>
    <row r="1026" spans="1:9" s="2" customFormat="1" x14ac:dyDescent="0.25">
      <c r="A1026" s="17">
        <v>42378</v>
      </c>
      <c r="B1026" s="36">
        <f t="shared" si="62"/>
        <v>89</v>
      </c>
      <c r="C1026" s="37" t="s">
        <v>787</v>
      </c>
      <c r="D1026" s="12">
        <f t="shared" si="63"/>
        <v>50089</v>
      </c>
      <c r="E1026" s="13" t="s">
        <v>852</v>
      </c>
      <c r="F1026" s="14">
        <v>18455</v>
      </c>
      <c r="G1026" s="15">
        <v>42382</v>
      </c>
      <c r="H1026" s="8">
        <v>18455</v>
      </c>
      <c r="I1026" s="30">
        <f t="shared" si="60"/>
        <v>0</v>
      </c>
    </row>
    <row r="1027" spans="1:9" s="2" customFormat="1" x14ac:dyDescent="0.25">
      <c r="A1027" s="17">
        <v>42378</v>
      </c>
      <c r="B1027" s="36">
        <f t="shared" si="62"/>
        <v>90</v>
      </c>
      <c r="C1027" s="37" t="s">
        <v>787</v>
      </c>
      <c r="D1027" s="12">
        <f t="shared" si="63"/>
        <v>50090</v>
      </c>
      <c r="E1027" s="13" t="s">
        <v>853</v>
      </c>
      <c r="F1027" s="14">
        <v>8482.5</v>
      </c>
      <c r="G1027" s="15">
        <v>42382</v>
      </c>
      <c r="H1027" s="8">
        <v>8482.5</v>
      </c>
      <c r="I1027" s="30">
        <f t="shared" si="60"/>
        <v>0</v>
      </c>
    </row>
    <row r="1028" spans="1:9" s="2" customFormat="1" x14ac:dyDescent="0.25">
      <c r="A1028" s="17">
        <v>42378</v>
      </c>
      <c r="B1028" s="36">
        <f t="shared" si="62"/>
        <v>91</v>
      </c>
      <c r="C1028" s="37" t="s">
        <v>787</v>
      </c>
      <c r="D1028" s="12">
        <f t="shared" si="63"/>
        <v>50091</v>
      </c>
      <c r="E1028" s="13" t="s">
        <v>854</v>
      </c>
      <c r="F1028" s="14">
        <v>8964.6</v>
      </c>
      <c r="G1028" s="15">
        <v>42382</v>
      </c>
      <c r="H1028" s="8">
        <v>8964.6</v>
      </c>
      <c r="I1028" s="30">
        <f t="shared" si="60"/>
        <v>0</v>
      </c>
    </row>
    <row r="1029" spans="1:9" s="2" customFormat="1" x14ac:dyDescent="0.25">
      <c r="A1029" s="17">
        <v>42378</v>
      </c>
      <c r="B1029" s="36">
        <f t="shared" si="62"/>
        <v>92</v>
      </c>
      <c r="C1029" s="37" t="s">
        <v>787</v>
      </c>
      <c r="D1029" s="12">
        <f t="shared" si="63"/>
        <v>50092</v>
      </c>
      <c r="E1029" s="13" t="s">
        <v>855</v>
      </c>
      <c r="F1029" s="14">
        <v>8059.9</v>
      </c>
      <c r="G1029" s="15">
        <v>42382</v>
      </c>
      <c r="H1029" s="8">
        <v>8059.9</v>
      </c>
      <c r="I1029" s="30">
        <f t="shared" si="60"/>
        <v>0</v>
      </c>
    </row>
    <row r="1030" spans="1:9" s="2" customFormat="1" x14ac:dyDescent="0.25">
      <c r="A1030" s="17">
        <v>42378</v>
      </c>
      <c r="B1030" s="36">
        <f t="shared" si="62"/>
        <v>93</v>
      </c>
      <c r="C1030" s="37" t="s">
        <v>787</v>
      </c>
      <c r="D1030" s="12">
        <f t="shared" si="63"/>
        <v>50093</v>
      </c>
      <c r="E1030" s="13" t="s">
        <v>856</v>
      </c>
      <c r="F1030" s="14">
        <v>23729.9</v>
      </c>
      <c r="G1030" s="15">
        <v>42382</v>
      </c>
      <c r="H1030" s="8">
        <v>23729.9</v>
      </c>
      <c r="I1030" s="30">
        <f t="shared" si="60"/>
        <v>0</v>
      </c>
    </row>
    <row r="1031" spans="1:9" s="2" customFormat="1" x14ac:dyDescent="0.25">
      <c r="A1031" s="17">
        <v>42378</v>
      </c>
      <c r="B1031" s="36">
        <f t="shared" si="62"/>
        <v>94</v>
      </c>
      <c r="C1031" s="37" t="s">
        <v>787</v>
      </c>
      <c r="D1031" s="12">
        <f t="shared" si="63"/>
        <v>50094</v>
      </c>
      <c r="E1031" s="13" t="s">
        <v>857</v>
      </c>
      <c r="F1031" s="14">
        <v>13366.5</v>
      </c>
      <c r="G1031" s="15">
        <v>42389</v>
      </c>
      <c r="H1031" s="8">
        <v>13366.5</v>
      </c>
      <c r="I1031" s="30">
        <f t="shared" si="60"/>
        <v>0</v>
      </c>
    </row>
    <row r="1032" spans="1:9" s="2" customFormat="1" x14ac:dyDescent="0.25">
      <c r="A1032" s="17">
        <v>42378</v>
      </c>
      <c r="B1032" s="36">
        <f t="shared" si="62"/>
        <v>95</v>
      </c>
      <c r="C1032" s="37" t="s">
        <v>787</v>
      </c>
      <c r="D1032" s="12">
        <f t="shared" si="63"/>
        <v>50095</v>
      </c>
      <c r="E1032" s="13" t="s">
        <v>858</v>
      </c>
      <c r="F1032" s="14">
        <v>3155.2</v>
      </c>
      <c r="G1032" s="15">
        <v>42378</v>
      </c>
      <c r="H1032" s="8">
        <f t="shared" si="61"/>
        <v>3155.2</v>
      </c>
      <c r="I1032" s="30">
        <f t="shared" si="60"/>
        <v>0</v>
      </c>
    </row>
    <row r="1033" spans="1:9" s="2" customFormat="1" x14ac:dyDescent="0.25">
      <c r="A1033" s="17">
        <v>42378</v>
      </c>
      <c r="B1033" s="36">
        <f t="shared" si="62"/>
        <v>96</v>
      </c>
      <c r="C1033" s="37" t="s">
        <v>787</v>
      </c>
      <c r="D1033" s="12">
        <f t="shared" si="63"/>
        <v>50096</v>
      </c>
      <c r="E1033" s="13" t="s">
        <v>853</v>
      </c>
      <c r="F1033" s="14">
        <v>2754.4</v>
      </c>
      <c r="G1033" s="15">
        <v>42382</v>
      </c>
      <c r="H1033" s="8">
        <v>2754.4</v>
      </c>
      <c r="I1033" s="30">
        <f t="shared" si="60"/>
        <v>0</v>
      </c>
    </row>
    <row r="1034" spans="1:9" s="2" customFormat="1" x14ac:dyDescent="0.25">
      <c r="A1034" s="17">
        <v>42378</v>
      </c>
      <c r="B1034" s="36">
        <f t="shared" si="62"/>
        <v>97</v>
      </c>
      <c r="C1034" s="37" t="s">
        <v>787</v>
      </c>
      <c r="D1034" s="12">
        <f t="shared" si="63"/>
        <v>50097</v>
      </c>
      <c r="E1034" s="13" t="s">
        <v>859</v>
      </c>
      <c r="F1034" s="14">
        <v>66160.2</v>
      </c>
      <c r="G1034" s="15">
        <v>42381</v>
      </c>
      <c r="H1034" s="8">
        <v>66160.2</v>
      </c>
      <c r="I1034" s="30">
        <f t="shared" si="60"/>
        <v>0</v>
      </c>
    </row>
    <row r="1035" spans="1:9" s="2" customFormat="1" x14ac:dyDescent="0.25">
      <c r="A1035" s="17">
        <v>42378</v>
      </c>
      <c r="B1035" s="36">
        <f t="shared" si="62"/>
        <v>98</v>
      </c>
      <c r="C1035" s="37" t="s">
        <v>787</v>
      </c>
      <c r="D1035" s="12">
        <f t="shared" si="63"/>
        <v>50098</v>
      </c>
      <c r="E1035" s="13" t="s">
        <v>860</v>
      </c>
      <c r="F1035" s="14">
        <v>875.8</v>
      </c>
      <c r="G1035" s="15">
        <v>42378</v>
      </c>
      <c r="H1035" s="8">
        <f t="shared" si="61"/>
        <v>875.8</v>
      </c>
      <c r="I1035" s="30">
        <f t="shared" si="60"/>
        <v>0</v>
      </c>
    </row>
    <row r="1036" spans="1:9" s="2" customFormat="1" x14ac:dyDescent="0.25">
      <c r="A1036" s="17">
        <v>42378</v>
      </c>
      <c r="B1036" s="36">
        <f t="shared" si="62"/>
        <v>99</v>
      </c>
      <c r="C1036" s="37" t="s">
        <v>787</v>
      </c>
      <c r="D1036" s="12">
        <f t="shared" si="63"/>
        <v>50099</v>
      </c>
      <c r="E1036" s="13" t="s">
        <v>860</v>
      </c>
      <c r="F1036" s="14">
        <v>1200</v>
      </c>
      <c r="G1036" s="15">
        <v>42378</v>
      </c>
      <c r="H1036" s="8">
        <f t="shared" si="61"/>
        <v>1200</v>
      </c>
      <c r="I1036" s="30">
        <f t="shared" si="60"/>
        <v>0</v>
      </c>
    </row>
    <row r="1037" spans="1:9" s="2" customFormat="1" x14ac:dyDescent="0.25">
      <c r="A1037" s="17">
        <v>42378</v>
      </c>
      <c r="B1037" s="36">
        <f t="shared" si="62"/>
        <v>100</v>
      </c>
      <c r="C1037" s="37" t="s">
        <v>787</v>
      </c>
      <c r="D1037" s="12">
        <f t="shared" si="63"/>
        <v>50100</v>
      </c>
      <c r="E1037" s="23" t="s">
        <v>105</v>
      </c>
      <c r="F1037" s="14">
        <v>0</v>
      </c>
      <c r="G1037" s="15"/>
      <c r="H1037" s="8"/>
      <c r="I1037" s="30">
        <f t="shared" si="60"/>
        <v>0</v>
      </c>
    </row>
    <row r="1038" spans="1:9" s="2" customFormat="1" x14ac:dyDescent="0.25">
      <c r="A1038" s="17">
        <v>42378</v>
      </c>
      <c r="B1038" s="36">
        <f t="shared" si="62"/>
        <v>101</v>
      </c>
      <c r="C1038" s="37" t="s">
        <v>787</v>
      </c>
      <c r="D1038" s="12">
        <f t="shared" si="63"/>
        <v>50101</v>
      </c>
      <c r="E1038" s="13" t="s">
        <v>857</v>
      </c>
      <c r="F1038" s="14">
        <v>11748.8</v>
      </c>
      <c r="G1038" s="15">
        <v>42382</v>
      </c>
      <c r="H1038" s="8">
        <v>11748.8</v>
      </c>
      <c r="I1038" s="30">
        <f t="shared" si="60"/>
        <v>0</v>
      </c>
    </row>
    <row r="1039" spans="1:9" s="2" customFormat="1" x14ac:dyDescent="0.25">
      <c r="A1039" s="17">
        <v>42378</v>
      </c>
      <c r="B1039" s="36">
        <f t="shared" si="62"/>
        <v>102</v>
      </c>
      <c r="C1039" s="37" t="s">
        <v>787</v>
      </c>
      <c r="D1039" s="12">
        <f t="shared" si="63"/>
        <v>50102</v>
      </c>
      <c r="E1039" s="13" t="s">
        <v>852</v>
      </c>
      <c r="F1039" s="14">
        <v>11900.6</v>
      </c>
      <c r="G1039" s="15">
        <v>42382</v>
      </c>
      <c r="H1039" s="8">
        <v>11900.6</v>
      </c>
      <c r="I1039" s="30">
        <f t="shared" si="60"/>
        <v>0</v>
      </c>
    </row>
    <row r="1040" spans="1:9" s="2" customFormat="1" x14ac:dyDescent="0.25">
      <c r="A1040" s="17">
        <v>42378</v>
      </c>
      <c r="B1040" s="36">
        <f t="shared" si="62"/>
        <v>103</v>
      </c>
      <c r="C1040" s="37" t="s">
        <v>787</v>
      </c>
      <c r="D1040" s="12">
        <f t="shared" si="63"/>
        <v>50103</v>
      </c>
      <c r="E1040" s="13" t="s">
        <v>850</v>
      </c>
      <c r="F1040" s="14">
        <v>1383.3</v>
      </c>
      <c r="G1040" s="15">
        <v>42382</v>
      </c>
      <c r="H1040" s="8">
        <v>1383.3</v>
      </c>
      <c r="I1040" s="30">
        <f t="shared" si="60"/>
        <v>0</v>
      </c>
    </row>
    <row r="1041" spans="1:9" s="2" customFormat="1" x14ac:dyDescent="0.25">
      <c r="A1041" s="17">
        <v>42378</v>
      </c>
      <c r="B1041" s="36">
        <f t="shared" si="62"/>
        <v>104</v>
      </c>
      <c r="C1041" s="37" t="s">
        <v>787</v>
      </c>
      <c r="D1041" s="12">
        <f t="shared" si="63"/>
        <v>50104</v>
      </c>
      <c r="E1041" s="23" t="s">
        <v>105</v>
      </c>
      <c r="F1041" s="14">
        <v>0</v>
      </c>
      <c r="G1041" s="15"/>
      <c r="H1041" s="8"/>
      <c r="I1041" s="30">
        <f t="shared" si="60"/>
        <v>0</v>
      </c>
    </row>
    <row r="1042" spans="1:9" s="2" customFormat="1" x14ac:dyDescent="0.25">
      <c r="A1042" s="17">
        <v>42378</v>
      </c>
      <c r="B1042" s="36">
        <f t="shared" si="62"/>
        <v>105</v>
      </c>
      <c r="C1042" s="37" t="s">
        <v>787</v>
      </c>
      <c r="D1042" s="12">
        <f t="shared" si="63"/>
        <v>50105</v>
      </c>
      <c r="E1042" s="13" t="s">
        <v>852</v>
      </c>
      <c r="F1042" s="14">
        <v>1146.8</v>
      </c>
      <c r="G1042" s="15">
        <v>42382</v>
      </c>
      <c r="H1042" s="8">
        <v>1146.8</v>
      </c>
      <c r="I1042" s="30">
        <f t="shared" si="60"/>
        <v>0</v>
      </c>
    </row>
    <row r="1043" spans="1:9" s="2" customFormat="1" x14ac:dyDescent="0.25">
      <c r="A1043" s="17">
        <v>42378</v>
      </c>
      <c r="B1043" s="36">
        <f t="shared" si="62"/>
        <v>106</v>
      </c>
      <c r="C1043" s="37" t="s">
        <v>787</v>
      </c>
      <c r="D1043" s="12">
        <f t="shared" si="63"/>
        <v>50106</v>
      </c>
      <c r="E1043" s="13" t="s">
        <v>861</v>
      </c>
      <c r="F1043" s="14">
        <v>1403.5</v>
      </c>
      <c r="G1043" s="15">
        <v>42378</v>
      </c>
      <c r="H1043" s="8">
        <f t="shared" si="61"/>
        <v>1403.5</v>
      </c>
      <c r="I1043" s="30">
        <f t="shared" si="60"/>
        <v>0</v>
      </c>
    </row>
    <row r="1044" spans="1:9" s="2" customFormat="1" x14ac:dyDescent="0.25">
      <c r="A1044" s="17">
        <v>42378</v>
      </c>
      <c r="B1044" s="36">
        <f t="shared" si="62"/>
        <v>107</v>
      </c>
      <c r="C1044" s="37" t="s">
        <v>787</v>
      </c>
      <c r="D1044" s="12">
        <f t="shared" si="63"/>
        <v>50107</v>
      </c>
      <c r="E1044" s="13" t="s">
        <v>862</v>
      </c>
      <c r="F1044" s="14">
        <v>205.7</v>
      </c>
      <c r="G1044" s="15">
        <v>42378</v>
      </c>
      <c r="H1044" s="8">
        <f t="shared" si="61"/>
        <v>205.7</v>
      </c>
      <c r="I1044" s="30">
        <f t="shared" si="60"/>
        <v>0</v>
      </c>
    </row>
    <row r="1045" spans="1:9" s="2" customFormat="1" x14ac:dyDescent="0.25">
      <c r="A1045" s="17">
        <v>42378</v>
      </c>
      <c r="B1045" s="36">
        <f t="shared" si="62"/>
        <v>108</v>
      </c>
      <c r="C1045" s="37" t="s">
        <v>787</v>
      </c>
      <c r="D1045" s="12">
        <f t="shared" si="63"/>
        <v>50108</v>
      </c>
      <c r="E1045" s="13" t="s">
        <v>863</v>
      </c>
      <c r="F1045" s="14">
        <v>2128.6</v>
      </c>
      <c r="G1045" s="15">
        <v>42378</v>
      </c>
      <c r="H1045" s="8">
        <f t="shared" si="61"/>
        <v>2128.6</v>
      </c>
      <c r="I1045" s="30">
        <f t="shared" si="60"/>
        <v>0</v>
      </c>
    </row>
    <row r="1046" spans="1:9" s="2" customFormat="1" x14ac:dyDescent="0.25">
      <c r="A1046" s="17">
        <v>42378</v>
      </c>
      <c r="B1046" s="36">
        <f t="shared" si="62"/>
        <v>109</v>
      </c>
      <c r="C1046" s="37" t="s">
        <v>787</v>
      </c>
      <c r="D1046" s="12">
        <f t="shared" si="63"/>
        <v>50109</v>
      </c>
      <c r="E1046" s="13" t="s">
        <v>864</v>
      </c>
      <c r="F1046" s="14">
        <v>1802.2</v>
      </c>
      <c r="G1046" s="15">
        <v>42378</v>
      </c>
      <c r="H1046" s="8">
        <f t="shared" si="61"/>
        <v>1802.2</v>
      </c>
      <c r="I1046" s="30">
        <f t="shared" si="60"/>
        <v>0</v>
      </c>
    </row>
    <row r="1047" spans="1:9" s="2" customFormat="1" x14ac:dyDescent="0.25">
      <c r="A1047" s="17">
        <v>42378</v>
      </c>
      <c r="B1047" s="36">
        <f t="shared" si="62"/>
        <v>110</v>
      </c>
      <c r="C1047" s="37" t="s">
        <v>787</v>
      </c>
      <c r="D1047" s="12">
        <f t="shared" si="63"/>
        <v>50110</v>
      </c>
      <c r="E1047" s="13" t="s">
        <v>865</v>
      </c>
      <c r="F1047" s="14">
        <v>25239.599999999999</v>
      </c>
      <c r="G1047" s="15">
        <v>42380</v>
      </c>
      <c r="H1047" s="8">
        <v>25239.599999999999</v>
      </c>
      <c r="I1047" s="30">
        <f t="shared" si="60"/>
        <v>0</v>
      </c>
    </row>
    <row r="1048" spans="1:9" s="2" customFormat="1" x14ac:dyDescent="0.25">
      <c r="A1048" s="17">
        <v>42378</v>
      </c>
      <c r="B1048" s="36">
        <f t="shared" si="62"/>
        <v>111</v>
      </c>
      <c r="C1048" s="37" t="s">
        <v>787</v>
      </c>
      <c r="D1048" s="12">
        <f t="shared" si="63"/>
        <v>50111</v>
      </c>
      <c r="E1048" s="13" t="s">
        <v>866</v>
      </c>
      <c r="F1048" s="14">
        <v>5490.8</v>
      </c>
      <c r="G1048" s="15" t="s">
        <v>867</v>
      </c>
      <c r="H1048" s="8">
        <f>3500+1990.8</f>
        <v>5490.8</v>
      </c>
      <c r="I1048" s="30">
        <f t="shared" si="60"/>
        <v>0</v>
      </c>
    </row>
    <row r="1049" spans="1:9" s="2" customFormat="1" x14ac:dyDescent="0.25">
      <c r="A1049" s="17">
        <v>42378</v>
      </c>
      <c r="B1049" s="36">
        <f t="shared" si="62"/>
        <v>112</v>
      </c>
      <c r="C1049" s="37" t="s">
        <v>787</v>
      </c>
      <c r="D1049" s="12">
        <f t="shared" si="63"/>
        <v>50112</v>
      </c>
      <c r="E1049" s="13" t="s">
        <v>868</v>
      </c>
      <c r="F1049" s="14">
        <v>7476.15</v>
      </c>
      <c r="G1049" s="15">
        <v>42378</v>
      </c>
      <c r="H1049" s="8">
        <f t="shared" si="61"/>
        <v>7476.15</v>
      </c>
      <c r="I1049" s="30">
        <f t="shared" si="60"/>
        <v>0</v>
      </c>
    </row>
    <row r="1050" spans="1:9" s="2" customFormat="1" x14ac:dyDescent="0.25">
      <c r="A1050" s="17">
        <v>42378</v>
      </c>
      <c r="B1050" s="36">
        <f t="shared" si="62"/>
        <v>113</v>
      </c>
      <c r="C1050" s="37" t="s">
        <v>787</v>
      </c>
      <c r="D1050" s="12">
        <f t="shared" si="63"/>
        <v>50113</v>
      </c>
      <c r="E1050" s="13" t="s">
        <v>869</v>
      </c>
      <c r="F1050" s="19">
        <v>18101.88</v>
      </c>
      <c r="G1050" s="15">
        <v>42380</v>
      </c>
      <c r="H1050" s="8">
        <v>18101.88</v>
      </c>
      <c r="I1050" s="30">
        <f t="shared" si="60"/>
        <v>0</v>
      </c>
    </row>
    <row r="1051" spans="1:9" s="2" customFormat="1" x14ac:dyDescent="0.25">
      <c r="A1051" s="17">
        <v>42378</v>
      </c>
      <c r="B1051" s="36">
        <f t="shared" si="62"/>
        <v>114</v>
      </c>
      <c r="C1051" s="37" t="s">
        <v>787</v>
      </c>
      <c r="D1051" s="12">
        <f t="shared" si="63"/>
        <v>50114</v>
      </c>
      <c r="E1051" s="21" t="s">
        <v>870</v>
      </c>
      <c r="F1051" s="22">
        <v>942.7</v>
      </c>
      <c r="G1051" s="15">
        <v>42378</v>
      </c>
      <c r="H1051" s="8">
        <f t="shared" si="61"/>
        <v>942.7</v>
      </c>
      <c r="I1051" s="30">
        <f t="shared" si="60"/>
        <v>0</v>
      </c>
    </row>
    <row r="1052" spans="1:9" s="2" customFormat="1" x14ac:dyDescent="0.25">
      <c r="A1052" s="17">
        <v>42378</v>
      </c>
      <c r="B1052" s="36">
        <f t="shared" si="62"/>
        <v>115</v>
      </c>
      <c r="C1052" s="37" t="s">
        <v>787</v>
      </c>
      <c r="D1052" s="12">
        <f t="shared" si="63"/>
        <v>50115</v>
      </c>
      <c r="E1052" s="13" t="s">
        <v>871</v>
      </c>
      <c r="F1052" s="14">
        <v>1632</v>
      </c>
      <c r="G1052" s="15">
        <v>42378</v>
      </c>
      <c r="H1052" s="8">
        <f t="shared" si="61"/>
        <v>1632</v>
      </c>
      <c r="I1052" s="30">
        <f t="shared" si="60"/>
        <v>0</v>
      </c>
    </row>
    <row r="1053" spans="1:9" s="2" customFormat="1" x14ac:dyDescent="0.25">
      <c r="A1053" s="17">
        <v>42378</v>
      </c>
      <c r="B1053" s="36">
        <f t="shared" si="62"/>
        <v>116</v>
      </c>
      <c r="C1053" s="37" t="s">
        <v>787</v>
      </c>
      <c r="D1053" s="12">
        <f t="shared" si="63"/>
        <v>50116</v>
      </c>
      <c r="E1053" s="13" t="s">
        <v>872</v>
      </c>
      <c r="F1053" s="14">
        <v>24405.040000000001</v>
      </c>
      <c r="G1053" s="15">
        <v>42380</v>
      </c>
      <c r="H1053" s="8">
        <v>24405.040000000001</v>
      </c>
      <c r="I1053" s="30">
        <f t="shared" si="60"/>
        <v>0</v>
      </c>
    </row>
    <row r="1054" spans="1:9" s="2" customFormat="1" x14ac:dyDescent="0.25">
      <c r="A1054" s="17">
        <v>42378</v>
      </c>
      <c r="B1054" s="36">
        <f t="shared" si="62"/>
        <v>117</v>
      </c>
      <c r="C1054" s="37" t="s">
        <v>787</v>
      </c>
      <c r="D1054" s="12">
        <f t="shared" si="63"/>
        <v>50117</v>
      </c>
      <c r="E1054" s="13" t="s">
        <v>873</v>
      </c>
      <c r="F1054" s="14">
        <v>4636.8</v>
      </c>
      <c r="G1054" s="15">
        <v>42380</v>
      </c>
      <c r="H1054" s="8">
        <v>4636.8</v>
      </c>
      <c r="I1054" s="30">
        <f t="shared" si="60"/>
        <v>0</v>
      </c>
    </row>
    <row r="1055" spans="1:9" s="2" customFormat="1" x14ac:dyDescent="0.25">
      <c r="A1055" s="17">
        <v>42378</v>
      </c>
      <c r="B1055" s="36">
        <f t="shared" si="62"/>
        <v>118</v>
      </c>
      <c r="C1055" s="37" t="s">
        <v>787</v>
      </c>
      <c r="D1055" s="12">
        <f t="shared" si="63"/>
        <v>50118</v>
      </c>
      <c r="E1055" s="13" t="s">
        <v>874</v>
      </c>
      <c r="F1055" s="14">
        <v>16717.8</v>
      </c>
      <c r="G1055" s="15">
        <v>42378</v>
      </c>
      <c r="H1055" s="8">
        <f t="shared" si="61"/>
        <v>16717.8</v>
      </c>
      <c r="I1055" s="30">
        <f t="shared" si="60"/>
        <v>0</v>
      </c>
    </row>
    <row r="1056" spans="1:9" s="2" customFormat="1" x14ac:dyDescent="0.25">
      <c r="A1056" s="17">
        <v>42378</v>
      </c>
      <c r="B1056" s="36">
        <f t="shared" si="62"/>
        <v>119</v>
      </c>
      <c r="C1056" s="37" t="s">
        <v>787</v>
      </c>
      <c r="D1056" s="12">
        <f t="shared" si="63"/>
        <v>50119</v>
      </c>
      <c r="E1056" s="13" t="s">
        <v>875</v>
      </c>
      <c r="F1056" s="14">
        <v>7121.4</v>
      </c>
      <c r="G1056" s="15">
        <v>42380</v>
      </c>
      <c r="H1056" s="8">
        <v>7121.4</v>
      </c>
      <c r="I1056" s="30">
        <f t="shared" si="60"/>
        <v>0</v>
      </c>
    </row>
    <row r="1057" spans="1:9" s="2" customFormat="1" x14ac:dyDescent="0.25">
      <c r="A1057" s="17">
        <v>42378</v>
      </c>
      <c r="B1057" s="36">
        <f t="shared" si="62"/>
        <v>120</v>
      </c>
      <c r="C1057" s="37" t="s">
        <v>787</v>
      </c>
      <c r="D1057" s="12">
        <f t="shared" si="63"/>
        <v>50120</v>
      </c>
      <c r="E1057" s="13" t="s">
        <v>876</v>
      </c>
      <c r="F1057" s="14">
        <v>3716.4</v>
      </c>
      <c r="G1057" s="15">
        <v>42378</v>
      </c>
      <c r="H1057" s="8">
        <f t="shared" ref="H1057:H1122" si="65">F1057</f>
        <v>3716.4</v>
      </c>
      <c r="I1057" s="30">
        <f t="shared" si="60"/>
        <v>0</v>
      </c>
    </row>
    <row r="1058" spans="1:9" s="2" customFormat="1" x14ac:dyDescent="0.25">
      <c r="A1058" s="17">
        <v>42378</v>
      </c>
      <c r="B1058" s="36">
        <f t="shared" si="62"/>
        <v>121</v>
      </c>
      <c r="C1058" s="37" t="s">
        <v>787</v>
      </c>
      <c r="D1058" s="12">
        <f t="shared" si="63"/>
        <v>50121</v>
      </c>
      <c r="E1058" s="23" t="s">
        <v>105</v>
      </c>
      <c r="F1058" s="14">
        <v>0</v>
      </c>
      <c r="G1058" s="15"/>
      <c r="H1058" s="8"/>
      <c r="I1058" s="30">
        <f t="shared" si="60"/>
        <v>0</v>
      </c>
    </row>
    <row r="1059" spans="1:9" s="2" customFormat="1" x14ac:dyDescent="0.25">
      <c r="A1059" s="17">
        <v>42378</v>
      </c>
      <c r="B1059" s="36">
        <f t="shared" si="62"/>
        <v>122</v>
      </c>
      <c r="C1059" s="37" t="s">
        <v>787</v>
      </c>
      <c r="D1059" s="12">
        <f t="shared" si="63"/>
        <v>50122</v>
      </c>
      <c r="E1059" s="13" t="s">
        <v>877</v>
      </c>
      <c r="F1059" s="14">
        <v>7915.2</v>
      </c>
      <c r="G1059" s="15">
        <v>42378</v>
      </c>
      <c r="H1059" s="8">
        <f t="shared" si="65"/>
        <v>7915.2</v>
      </c>
      <c r="I1059" s="30">
        <f t="shared" si="60"/>
        <v>0</v>
      </c>
    </row>
    <row r="1060" spans="1:9" s="2" customFormat="1" x14ac:dyDescent="0.25">
      <c r="A1060" s="17">
        <v>42378</v>
      </c>
      <c r="B1060" s="36">
        <f t="shared" si="62"/>
        <v>123</v>
      </c>
      <c r="C1060" s="37" t="s">
        <v>787</v>
      </c>
      <c r="D1060" s="12">
        <f t="shared" si="63"/>
        <v>50123</v>
      </c>
      <c r="E1060" s="13" t="s">
        <v>878</v>
      </c>
      <c r="F1060" s="14">
        <v>49744.800000000003</v>
      </c>
      <c r="G1060" s="15" t="s">
        <v>494</v>
      </c>
      <c r="H1060" s="8">
        <f>29200+20544.8</f>
        <v>49744.800000000003</v>
      </c>
      <c r="I1060" s="30">
        <f t="shared" ref="I1060:I1124" si="66">F1060-H1060</f>
        <v>0</v>
      </c>
    </row>
    <row r="1061" spans="1:9" s="2" customFormat="1" x14ac:dyDescent="0.25">
      <c r="A1061" s="17">
        <v>42378</v>
      </c>
      <c r="B1061" s="36">
        <f t="shared" si="62"/>
        <v>124</v>
      </c>
      <c r="C1061" s="37" t="s">
        <v>787</v>
      </c>
      <c r="D1061" s="12">
        <f t="shared" si="63"/>
        <v>50124</v>
      </c>
      <c r="E1061" s="13" t="s">
        <v>879</v>
      </c>
      <c r="F1061" s="14">
        <v>36733.599999999999</v>
      </c>
      <c r="G1061" s="15">
        <v>42385</v>
      </c>
      <c r="H1061" s="8">
        <v>36733.599999999999</v>
      </c>
      <c r="I1061" s="30">
        <f t="shared" si="66"/>
        <v>0</v>
      </c>
    </row>
    <row r="1062" spans="1:9" s="2" customFormat="1" x14ac:dyDescent="0.25">
      <c r="A1062" s="17">
        <v>42378</v>
      </c>
      <c r="B1062" s="36">
        <f t="shared" si="62"/>
        <v>125</v>
      </c>
      <c r="C1062" s="37" t="s">
        <v>787</v>
      </c>
      <c r="D1062" s="12">
        <f t="shared" si="63"/>
        <v>50125</v>
      </c>
      <c r="E1062" s="13" t="s">
        <v>880</v>
      </c>
      <c r="F1062" s="14">
        <v>785.2</v>
      </c>
      <c r="G1062" s="15">
        <v>42378</v>
      </c>
      <c r="H1062" s="8">
        <f t="shared" si="65"/>
        <v>785.2</v>
      </c>
      <c r="I1062" s="30">
        <f t="shared" si="66"/>
        <v>0</v>
      </c>
    </row>
    <row r="1063" spans="1:9" s="2" customFormat="1" x14ac:dyDescent="0.25">
      <c r="A1063" s="17">
        <v>42378</v>
      </c>
      <c r="B1063" s="36">
        <f t="shared" si="62"/>
        <v>126</v>
      </c>
      <c r="C1063" s="37" t="s">
        <v>787</v>
      </c>
      <c r="D1063" s="12">
        <f t="shared" si="63"/>
        <v>50126</v>
      </c>
      <c r="E1063" s="23" t="s">
        <v>105</v>
      </c>
      <c r="F1063" s="14">
        <v>0</v>
      </c>
      <c r="G1063" s="15"/>
      <c r="H1063" s="8"/>
      <c r="I1063" s="30">
        <f t="shared" si="66"/>
        <v>0</v>
      </c>
    </row>
    <row r="1064" spans="1:9" s="2" customFormat="1" x14ac:dyDescent="0.25">
      <c r="A1064" s="17">
        <v>42378</v>
      </c>
      <c r="B1064" s="36">
        <f t="shared" si="62"/>
        <v>127</v>
      </c>
      <c r="C1064" s="37" t="s">
        <v>787</v>
      </c>
      <c r="D1064" s="12">
        <f t="shared" si="63"/>
        <v>50127</v>
      </c>
      <c r="E1064" s="13" t="s">
        <v>855</v>
      </c>
      <c r="F1064" s="14">
        <v>4620</v>
      </c>
      <c r="G1064" s="15">
        <v>42382</v>
      </c>
      <c r="H1064" s="8">
        <v>4620</v>
      </c>
      <c r="I1064" s="30">
        <f t="shared" si="66"/>
        <v>0</v>
      </c>
    </row>
    <row r="1065" spans="1:9" s="2" customFormat="1" x14ac:dyDescent="0.25">
      <c r="A1065" s="17">
        <v>42378</v>
      </c>
      <c r="B1065" s="36">
        <f t="shared" si="62"/>
        <v>128</v>
      </c>
      <c r="C1065" s="37" t="s">
        <v>787</v>
      </c>
      <c r="D1065" s="12">
        <f t="shared" si="63"/>
        <v>50128</v>
      </c>
      <c r="E1065" s="13" t="s">
        <v>881</v>
      </c>
      <c r="F1065" s="14">
        <v>2528.4</v>
      </c>
      <c r="G1065" s="15">
        <v>42378</v>
      </c>
      <c r="H1065" s="8">
        <f t="shared" si="65"/>
        <v>2528.4</v>
      </c>
      <c r="I1065" s="30">
        <f t="shared" si="66"/>
        <v>0</v>
      </c>
    </row>
    <row r="1066" spans="1:9" s="2" customFormat="1" x14ac:dyDescent="0.25">
      <c r="A1066" s="17">
        <v>42378</v>
      </c>
      <c r="B1066" s="36">
        <f t="shared" si="62"/>
        <v>129</v>
      </c>
      <c r="C1066" s="37" t="s">
        <v>787</v>
      </c>
      <c r="D1066" s="12">
        <f t="shared" si="63"/>
        <v>50129</v>
      </c>
      <c r="E1066" s="13" t="s">
        <v>882</v>
      </c>
      <c r="F1066" s="14">
        <v>8762.7999999999993</v>
      </c>
      <c r="G1066" s="15">
        <v>42385</v>
      </c>
      <c r="H1066" s="8">
        <v>8762.7999999999993</v>
      </c>
      <c r="I1066" s="30">
        <f t="shared" si="66"/>
        <v>0</v>
      </c>
    </row>
    <row r="1067" spans="1:9" s="2" customFormat="1" x14ac:dyDescent="0.25">
      <c r="A1067" s="17">
        <v>42378</v>
      </c>
      <c r="B1067" s="36">
        <f t="shared" ref="B1067:B1130" si="67">B1066+1</f>
        <v>130</v>
      </c>
      <c r="C1067" s="37" t="s">
        <v>787</v>
      </c>
      <c r="D1067" s="12">
        <f t="shared" si="63"/>
        <v>50130</v>
      </c>
      <c r="E1067" s="13" t="s">
        <v>883</v>
      </c>
      <c r="F1067" s="14">
        <v>1181</v>
      </c>
      <c r="G1067" s="15">
        <v>42378</v>
      </c>
      <c r="H1067" s="8">
        <f t="shared" si="65"/>
        <v>1181</v>
      </c>
      <c r="I1067" s="30">
        <f t="shared" si="66"/>
        <v>0</v>
      </c>
    </row>
    <row r="1068" spans="1:9" s="2" customFormat="1" x14ac:dyDescent="0.25">
      <c r="A1068" s="17">
        <v>42378</v>
      </c>
      <c r="B1068" s="36">
        <f t="shared" si="67"/>
        <v>131</v>
      </c>
      <c r="C1068" s="37" t="s">
        <v>787</v>
      </c>
      <c r="D1068" s="12">
        <f t="shared" si="63"/>
        <v>50131</v>
      </c>
      <c r="E1068" s="13" t="s">
        <v>884</v>
      </c>
      <c r="F1068" s="14">
        <v>356.7</v>
      </c>
      <c r="G1068" s="15">
        <v>42378</v>
      </c>
      <c r="H1068" s="8">
        <f t="shared" si="65"/>
        <v>356.7</v>
      </c>
      <c r="I1068" s="30">
        <f t="shared" si="66"/>
        <v>0</v>
      </c>
    </row>
    <row r="1069" spans="1:9" s="2" customFormat="1" x14ac:dyDescent="0.25">
      <c r="A1069" s="17">
        <v>42378</v>
      </c>
      <c r="B1069" s="36">
        <f t="shared" si="67"/>
        <v>132</v>
      </c>
      <c r="C1069" s="37" t="s">
        <v>787</v>
      </c>
      <c r="D1069" s="12">
        <f t="shared" si="63"/>
        <v>50132</v>
      </c>
      <c r="E1069" s="13" t="s">
        <v>885</v>
      </c>
      <c r="F1069" s="14">
        <v>1087.9000000000001</v>
      </c>
      <c r="G1069" s="15">
        <v>42378</v>
      </c>
      <c r="H1069" s="8">
        <f t="shared" si="65"/>
        <v>1087.9000000000001</v>
      </c>
      <c r="I1069" s="30">
        <f t="shared" si="66"/>
        <v>0</v>
      </c>
    </row>
    <row r="1070" spans="1:9" s="2" customFormat="1" x14ac:dyDescent="0.25">
      <c r="A1070" s="17">
        <v>42378</v>
      </c>
      <c r="B1070" s="36">
        <f t="shared" si="67"/>
        <v>133</v>
      </c>
      <c r="C1070" s="37" t="s">
        <v>787</v>
      </c>
      <c r="D1070" s="12">
        <f t="shared" si="63"/>
        <v>50133</v>
      </c>
      <c r="E1070" s="13" t="s">
        <v>886</v>
      </c>
      <c r="F1070" s="14">
        <v>6913.8</v>
      </c>
      <c r="G1070" s="15">
        <v>42378</v>
      </c>
      <c r="H1070" s="8">
        <f t="shared" si="65"/>
        <v>6913.8</v>
      </c>
      <c r="I1070" s="30">
        <f t="shared" si="66"/>
        <v>0</v>
      </c>
    </row>
    <row r="1071" spans="1:9" s="2" customFormat="1" x14ac:dyDescent="0.25">
      <c r="A1071" s="17">
        <v>42378</v>
      </c>
      <c r="B1071" s="36">
        <f t="shared" si="67"/>
        <v>134</v>
      </c>
      <c r="C1071" s="37" t="s">
        <v>787</v>
      </c>
      <c r="D1071" s="12">
        <f t="shared" si="63"/>
        <v>50134</v>
      </c>
      <c r="E1071" s="13" t="s">
        <v>887</v>
      </c>
      <c r="F1071" s="14">
        <v>10986.1</v>
      </c>
      <c r="G1071" s="15">
        <v>42378</v>
      </c>
      <c r="H1071" s="8">
        <f t="shared" si="65"/>
        <v>10986.1</v>
      </c>
      <c r="I1071" s="30">
        <f t="shared" si="66"/>
        <v>0</v>
      </c>
    </row>
    <row r="1072" spans="1:9" s="2" customFormat="1" x14ac:dyDescent="0.25">
      <c r="A1072" s="17">
        <v>42378</v>
      </c>
      <c r="B1072" s="36">
        <f t="shared" si="67"/>
        <v>135</v>
      </c>
      <c r="C1072" s="37" t="s">
        <v>787</v>
      </c>
      <c r="D1072" s="12">
        <f t="shared" si="63"/>
        <v>50135</v>
      </c>
      <c r="E1072" s="13" t="s">
        <v>888</v>
      </c>
      <c r="F1072" s="14">
        <v>3600</v>
      </c>
      <c r="G1072" s="15">
        <v>42378</v>
      </c>
      <c r="H1072" s="8">
        <f t="shared" si="65"/>
        <v>3600</v>
      </c>
      <c r="I1072" s="30">
        <f t="shared" si="66"/>
        <v>0</v>
      </c>
    </row>
    <row r="1073" spans="1:13" x14ac:dyDescent="0.25">
      <c r="A1073" s="17">
        <v>42378</v>
      </c>
      <c r="B1073" s="36">
        <f t="shared" si="67"/>
        <v>136</v>
      </c>
      <c r="C1073" s="37" t="s">
        <v>787</v>
      </c>
      <c r="D1073" s="12">
        <f t="shared" si="63"/>
        <v>50136</v>
      </c>
      <c r="E1073" s="13" t="s">
        <v>889</v>
      </c>
      <c r="F1073" s="14">
        <v>4072.6</v>
      </c>
      <c r="G1073" s="15">
        <v>42378</v>
      </c>
      <c r="H1073" s="8">
        <f t="shared" si="65"/>
        <v>4072.6</v>
      </c>
      <c r="I1073" s="30">
        <f t="shared" si="66"/>
        <v>0</v>
      </c>
    </row>
    <row r="1074" spans="1:13" x14ac:dyDescent="0.25">
      <c r="A1074" s="17">
        <v>42378</v>
      </c>
      <c r="B1074" s="36">
        <f t="shared" si="67"/>
        <v>137</v>
      </c>
      <c r="C1074" s="37" t="s">
        <v>787</v>
      </c>
      <c r="D1074" s="12">
        <f t="shared" ref="D1074:D1137" si="68">D1073+1</f>
        <v>50137</v>
      </c>
      <c r="E1074" s="13" t="s">
        <v>890</v>
      </c>
      <c r="F1074" s="14">
        <v>8953.4</v>
      </c>
      <c r="G1074" s="15">
        <v>42381</v>
      </c>
      <c r="H1074" s="8">
        <v>8953.4</v>
      </c>
      <c r="I1074" s="30">
        <f t="shared" si="66"/>
        <v>0</v>
      </c>
    </row>
    <row r="1075" spans="1:13" x14ac:dyDescent="0.25">
      <c r="A1075" s="17">
        <v>42378</v>
      </c>
      <c r="B1075" s="36">
        <f t="shared" si="67"/>
        <v>138</v>
      </c>
      <c r="C1075" s="37" t="s">
        <v>787</v>
      </c>
      <c r="D1075" s="12">
        <f t="shared" si="68"/>
        <v>50138</v>
      </c>
      <c r="E1075" s="13" t="s">
        <v>863</v>
      </c>
      <c r="F1075" s="14">
        <v>128.4</v>
      </c>
      <c r="G1075" s="15">
        <v>42378</v>
      </c>
      <c r="H1075" s="8">
        <f t="shared" si="65"/>
        <v>128.4</v>
      </c>
      <c r="I1075" s="30">
        <f t="shared" si="66"/>
        <v>0</v>
      </c>
    </row>
    <row r="1076" spans="1:13" x14ac:dyDescent="0.25">
      <c r="A1076" s="17">
        <v>42378</v>
      </c>
      <c r="B1076" s="36">
        <f t="shared" si="67"/>
        <v>139</v>
      </c>
      <c r="C1076" s="37" t="s">
        <v>787</v>
      </c>
      <c r="D1076" s="12">
        <f t="shared" si="68"/>
        <v>50139</v>
      </c>
      <c r="E1076" s="23" t="s">
        <v>105</v>
      </c>
      <c r="F1076" s="14">
        <v>0</v>
      </c>
      <c r="G1076" s="15"/>
      <c r="H1076" s="8">
        <f t="shared" si="65"/>
        <v>0</v>
      </c>
      <c r="I1076" s="30">
        <f t="shared" si="66"/>
        <v>0</v>
      </c>
    </row>
    <row r="1077" spans="1:13" x14ac:dyDescent="0.25">
      <c r="A1077" s="17">
        <v>42378</v>
      </c>
      <c r="B1077" s="36">
        <f>B1076+1</f>
        <v>140</v>
      </c>
      <c r="C1077" s="37" t="s">
        <v>787</v>
      </c>
      <c r="D1077" s="12">
        <f t="shared" si="68"/>
        <v>50140</v>
      </c>
      <c r="E1077" s="13" t="s">
        <v>891</v>
      </c>
      <c r="F1077" s="14">
        <v>3250</v>
      </c>
      <c r="G1077" s="15">
        <v>42378</v>
      </c>
      <c r="H1077" s="8">
        <f t="shared" si="65"/>
        <v>3250</v>
      </c>
      <c r="I1077" s="30">
        <f t="shared" si="66"/>
        <v>0</v>
      </c>
    </row>
    <row r="1078" spans="1:13" x14ac:dyDescent="0.25">
      <c r="A1078" s="17">
        <v>42378</v>
      </c>
      <c r="B1078" s="36">
        <f t="shared" si="67"/>
        <v>141</v>
      </c>
      <c r="C1078" s="37" t="s">
        <v>787</v>
      </c>
      <c r="D1078" s="12">
        <f t="shared" si="68"/>
        <v>50141</v>
      </c>
      <c r="E1078" s="13" t="s">
        <v>892</v>
      </c>
      <c r="F1078" s="14">
        <v>2891.2</v>
      </c>
      <c r="G1078" s="15">
        <v>42378</v>
      </c>
      <c r="H1078" s="8">
        <f t="shared" si="65"/>
        <v>2891.2</v>
      </c>
      <c r="I1078" s="30">
        <f t="shared" si="66"/>
        <v>0</v>
      </c>
      <c r="J1078" s="38"/>
      <c r="K1078" s="39">
        <f>D1076+1</f>
        <v>50140</v>
      </c>
      <c r="L1078" s="40" t="s">
        <v>893</v>
      </c>
      <c r="M1078" s="41">
        <v>1943.22</v>
      </c>
    </row>
    <row r="1079" spans="1:13" x14ac:dyDescent="0.25">
      <c r="A1079" s="17">
        <v>42378</v>
      </c>
      <c r="B1079" s="36">
        <f t="shared" si="67"/>
        <v>142</v>
      </c>
      <c r="C1079" s="37" t="s">
        <v>787</v>
      </c>
      <c r="D1079" s="12">
        <f t="shared" si="68"/>
        <v>50142</v>
      </c>
      <c r="E1079" s="13" t="s">
        <v>894</v>
      </c>
      <c r="F1079" s="14">
        <v>4811.7</v>
      </c>
      <c r="G1079" s="15">
        <v>42378</v>
      </c>
      <c r="H1079" s="8">
        <f t="shared" si="65"/>
        <v>4811.7</v>
      </c>
      <c r="I1079" s="30">
        <f t="shared" si="66"/>
        <v>0</v>
      </c>
    </row>
    <row r="1080" spans="1:13" x14ac:dyDescent="0.25">
      <c r="A1080" s="17">
        <v>42378</v>
      </c>
      <c r="B1080" s="36">
        <f t="shared" si="67"/>
        <v>143</v>
      </c>
      <c r="C1080" s="37" t="s">
        <v>787</v>
      </c>
      <c r="D1080" s="12">
        <f t="shared" si="68"/>
        <v>50143</v>
      </c>
      <c r="E1080" s="13" t="s">
        <v>895</v>
      </c>
      <c r="F1080" s="14">
        <v>1140.3</v>
      </c>
      <c r="G1080" s="15">
        <v>42378</v>
      </c>
      <c r="H1080" s="8">
        <f t="shared" si="65"/>
        <v>1140.3</v>
      </c>
      <c r="I1080" s="30">
        <f t="shared" si="66"/>
        <v>0</v>
      </c>
    </row>
    <row r="1081" spans="1:13" x14ac:dyDescent="0.25">
      <c r="A1081" s="17">
        <v>42378</v>
      </c>
      <c r="B1081" s="36">
        <f t="shared" si="67"/>
        <v>144</v>
      </c>
      <c r="C1081" s="37" t="s">
        <v>787</v>
      </c>
      <c r="D1081" s="12">
        <f t="shared" si="68"/>
        <v>50144</v>
      </c>
      <c r="E1081" s="13" t="s">
        <v>896</v>
      </c>
      <c r="F1081" s="14">
        <v>5243.2</v>
      </c>
      <c r="G1081" s="15">
        <v>42378</v>
      </c>
      <c r="H1081" s="8">
        <f t="shared" si="65"/>
        <v>5243.2</v>
      </c>
      <c r="I1081" s="30">
        <f t="shared" si="66"/>
        <v>0</v>
      </c>
    </row>
    <row r="1082" spans="1:13" x14ac:dyDescent="0.25">
      <c r="A1082" s="17">
        <v>42378</v>
      </c>
      <c r="B1082" s="36">
        <f t="shared" si="67"/>
        <v>145</v>
      </c>
      <c r="C1082" s="37" t="s">
        <v>787</v>
      </c>
      <c r="D1082" s="12">
        <f t="shared" si="68"/>
        <v>50145</v>
      </c>
      <c r="E1082" s="13" t="s">
        <v>836</v>
      </c>
      <c r="F1082" s="14">
        <v>6002.5</v>
      </c>
      <c r="G1082" s="15">
        <v>42386</v>
      </c>
      <c r="H1082" s="8">
        <v>6002.5</v>
      </c>
      <c r="I1082" s="30">
        <f t="shared" si="66"/>
        <v>0</v>
      </c>
    </row>
    <row r="1083" spans="1:13" x14ac:dyDescent="0.25">
      <c r="A1083" s="17">
        <v>42378</v>
      </c>
      <c r="B1083" s="36">
        <f t="shared" si="67"/>
        <v>146</v>
      </c>
      <c r="C1083" s="37" t="s">
        <v>787</v>
      </c>
      <c r="D1083" s="12">
        <f t="shared" si="68"/>
        <v>50146</v>
      </c>
      <c r="E1083" s="13" t="s">
        <v>897</v>
      </c>
      <c r="F1083" s="14">
        <v>16391.75</v>
      </c>
      <c r="G1083" s="15">
        <v>42381</v>
      </c>
      <c r="H1083" s="8">
        <v>16391.75</v>
      </c>
      <c r="I1083" s="30">
        <f t="shared" si="66"/>
        <v>0</v>
      </c>
    </row>
    <row r="1084" spans="1:13" x14ac:dyDescent="0.25">
      <c r="A1084" s="17">
        <v>42378</v>
      </c>
      <c r="B1084" s="36">
        <f t="shared" si="67"/>
        <v>147</v>
      </c>
      <c r="C1084" s="37" t="s">
        <v>787</v>
      </c>
      <c r="D1084" s="12">
        <f t="shared" si="68"/>
        <v>50147</v>
      </c>
      <c r="E1084" s="13" t="s">
        <v>898</v>
      </c>
      <c r="F1084" s="14">
        <v>3678.5</v>
      </c>
      <c r="G1084" s="15">
        <v>42378</v>
      </c>
      <c r="H1084" s="8">
        <f t="shared" si="65"/>
        <v>3678.5</v>
      </c>
      <c r="I1084" s="30">
        <f t="shared" si="66"/>
        <v>0</v>
      </c>
    </row>
    <row r="1085" spans="1:13" x14ac:dyDescent="0.25">
      <c r="A1085" s="17">
        <v>42378</v>
      </c>
      <c r="B1085" s="36">
        <f t="shared" si="67"/>
        <v>148</v>
      </c>
      <c r="C1085" s="37" t="s">
        <v>787</v>
      </c>
      <c r="D1085" s="12">
        <f t="shared" si="68"/>
        <v>50148</v>
      </c>
      <c r="E1085" s="13" t="s">
        <v>898</v>
      </c>
      <c r="F1085" s="14">
        <v>3239.45</v>
      </c>
      <c r="G1085" s="15">
        <v>42378</v>
      </c>
      <c r="H1085" s="8">
        <f t="shared" si="65"/>
        <v>3239.45</v>
      </c>
      <c r="I1085" s="30">
        <f t="shared" si="66"/>
        <v>0</v>
      </c>
    </row>
    <row r="1086" spans="1:13" x14ac:dyDescent="0.25">
      <c r="A1086" s="17">
        <v>42378</v>
      </c>
      <c r="B1086" s="36">
        <f t="shared" si="67"/>
        <v>149</v>
      </c>
      <c r="C1086" s="37" t="s">
        <v>787</v>
      </c>
      <c r="D1086" s="12">
        <f t="shared" si="68"/>
        <v>50149</v>
      </c>
      <c r="E1086" s="13" t="s">
        <v>899</v>
      </c>
      <c r="F1086" s="14">
        <v>7052.5</v>
      </c>
      <c r="G1086" s="15">
        <v>42381</v>
      </c>
      <c r="H1086" s="8">
        <v>7052.5</v>
      </c>
      <c r="I1086" s="30">
        <f t="shared" si="66"/>
        <v>0</v>
      </c>
    </row>
    <row r="1087" spans="1:13" x14ac:dyDescent="0.25">
      <c r="A1087" s="17">
        <v>42378</v>
      </c>
      <c r="B1087" s="36">
        <f t="shared" si="67"/>
        <v>150</v>
      </c>
      <c r="C1087" s="37" t="s">
        <v>787</v>
      </c>
      <c r="D1087" s="12">
        <f t="shared" si="68"/>
        <v>50150</v>
      </c>
      <c r="E1087" s="13" t="s">
        <v>900</v>
      </c>
      <c r="F1087" s="14">
        <v>1127.2</v>
      </c>
      <c r="G1087" s="15">
        <v>42378</v>
      </c>
      <c r="H1087" s="8">
        <f t="shared" si="65"/>
        <v>1127.2</v>
      </c>
      <c r="I1087" s="30">
        <f t="shared" si="66"/>
        <v>0</v>
      </c>
    </row>
    <row r="1088" spans="1:13" x14ac:dyDescent="0.25">
      <c r="A1088" s="17">
        <v>42378</v>
      </c>
      <c r="B1088" s="36">
        <f t="shared" si="67"/>
        <v>151</v>
      </c>
      <c r="C1088" s="37" t="s">
        <v>787</v>
      </c>
      <c r="D1088" s="12">
        <f t="shared" si="68"/>
        <v>50151</v>
      </c>
      <c r="E1088" s="13" t="s">
        <v>901</v>
      </c>
      <c r="F1088" s="14">
        <v>24210.7</v>
      </c>
      <c r="G1088" s="15">
        <v>42381</v>
      </c>
      <c r="H1088" s="8">
        <v>24210.7</v>
      </c>
      <c r="I1088" s="30">
        <f t="shared" si="66"/>
        <v>0</v>
      </c>
    </row>
    <row r="1089" spans="1:9" s="2" customFormat="1" x14ac:dyDescent="0.25">
      <c r="A1089" s="17">
        <v>42378</v>
      </c>
      <c r="B1089" s="36">
        <f t="shared" si="67"/>
        <v>152</v>
      </c>
      <c r="C1089" s="37" t="s">
        <v>787</v>
      </c>
      <c r="D1089" s="12">
        <f t="shared" si="68"/>
        <v>50152</v>
      </c>
      <c r="E1089" s="13" t="s">
        <v>902</v>
      </c>
      <c r="F1089" s="14">
        <v>6164.2</v>
      </c>
      <c r="G1089" s="15">
        <v>42390</v>
      </c>
      <c r="H1089" s="8">
        <v>6164.2</v>
      </c>
      <c r="I1089" s="30">
        <f t="shared" si="66"/>
        <v>0</v>
      </c>
    </row>
    <row r="1090" spans="1:9" s="2" customFormat="1" x14ac:dyDescent="0.25">
      <c r="A1090" s="17">
        <v>42378</v>
      </c>
      <c r="B1090" s="36">
        <f t="shared" si="67"/>
        <v>153</v>
      </c>
      <c r="C1090" s="37" t="s">
        <v>787</v>
      </c>
      <c r="D1090" s="12">
        <f t="shared" si="68"/>
        <v>50153</v>
      </c>
      <c r="E1090" s="13" t="s">
        <v>903</v>
      </c>
      <c r="F1090" s="14">
        <v>2481.6</v>
      </c>
      <c r="G1090" s="15">
        <v>42379</v>
      </c>
      <c r="H1090" s="8">
        <v>2481.6</v>
      </c>
      <c r="I1090" s="30">
        <f t="shared" si="66"/>
        <v>0</v>
      </c>
    </row>
    <row r="1091" spans="1:9" s="2" customFormat="1" x14ac:dyDescent="0.25">
      <c r="A1091" s="17">
        <v>42378</v>
      </c>
      <c r="B1091" s="36">
        <f t="shared" si="67"/>
        <v>154</v>
      </c>
      <c r="C1091" s="37" t="s">
        <v>787</v>
      </c>
      <c r="D1091" s="12">
        <f t="shared" si="68"/>
        <v>50154</v>
      </c>
      <c r="E1091" s="13" t="s">
        <v>904</v>
      </c>
      <c r="F1091" s="14">
        <v>5472</v>
      </c>
      <c r="G1091" s="15">
        <v>42380</v>
      </c>
      <c r="H1091" s="8">
        <v>5472</v>
      </c>
      <c r="I1091" s="30">
        <f t="shared" si="66"/>
        <v>0</v>
      </c>
    </row>
    <row r="1092" spans="1:9" s="2" customFormat="1" x14ac:dyDescent="0.25">
      <c r="A1092" s="17">
        <v>42378</v>
      </c>
      <c r="B1092" s="36">
        <f t="shared" si="67"/>
        <v>155</v>
      </c>
      <c r="C1092" s="37" t="s">
        <v>787</v>
      </c>
      <c r="D1092" s="12">
        <f t="shared" si="68"/>
        <v>50155</v>
      </c>
      <c r="E1092" s="13" t="s">
        <v>905</v>
      </c>
      <c r="F1092" s="14">
        <v>3757.6</v>
      </c>
      <c r="G1092" s="15">
        <v>42379</v>
      </c>
      <c r="H1092" s="8">
        <v>3757.6</v>
      </c>
      <c r="I1092" s="30">
        <f t="shared" si="66"/>
        <v>0</v>
      </c>
    </row>
    <row r="1093" spans="1:9" s="2" customFormat="1" x14ac:dyDescent="0.25">
      <c r="A1093" s="17">
        <v>42378</v>
      </c>
      <c r="B1093" s="36">
        <f t="shared" si="67"/>
        <v>156</v>
      </c>
      <c r="C1093" s="37" t="s">
        <v>787</v>
      </c>
      <c r="D1093" s="12">
        <f t="shared" si="68"/>
        <v>50156</v>
      </c>
      <c r="E1093" s="13" t="s">
        <v>906</v>
      </c>
      <c r="F1093" s="14">
        <v>7300.8</v>
      </c>
      <c r="G1093" s="15">
        <v>42379</v>
      </c>
      <c r="H1093" s="8">
        <v>7300.8</v>
      </c>
      <c r="I1093" s="30">
        <f t="shared" si="66"/>
        <v>0</v>
      </c>
    </row>
    <row r="1094" spans="1:9" s="2" customFormat="1" x14ac:dyDescent="0.25">
      <c r="A1094" s="17">
        <v>42378</v>
      </c>
      <c r="B1094" s="36">
        <f t="shared" si="67"/>
        <v>157</v>
      </c>
      <c r="C1094" s="37" t="s">
        <v>787</v>
      </c>
      <c r="D1094" s="12">
        <f t="shared" si="68"/>
        <v>50157</v>
      </c>
      <c r="E1094" s="13" t="s">
        <v>907</v>
      </c>
      <c r="F1094" s="14">
        <v>993.3</v>
      </c>
      <c r="G1094" s="15">
        <v>42379</v>
      </c>
      <c r="H1094" s="8">
        <v>993.3</v>
      </c>
      <c r="I1094" s="30">
        <f t="shared" si="66"/>
        <v>0</v>
      </c>
    </row>
    <row r="1095" spans="1:9" s="2" customFormat="1" x14ac:dyDescent="0.25">
      <c r="A1095" s="17">
        <v>42378</v>
      </c>
      <c r="B1095" s="36">
        <f t="shared" si="67"/>
        <v>158</v>
      </c>
      <c r="C1095" s="37" t="s">
        <v>787</v>
      </c>
      <c r="D1095" s="12">
        <f t="shared" si="68"/>
        <v>50158</v>
      </c>
      <c r="E1095" s="13" t="s">
        <v>908</v>
      </c>
      <c r="F1095" s="14">
        <v>25023</v>
      </c>
      <c r="G1095" s="15">
        <v>42378</v>
      </c>
      <c r="H1095" s="8">
        <f t="shared" si="65"/>
        <v>25023</v>
      </c>
      <c r="I1095" s="30">
        <f t="shared" si="66"/>
        <v>0</v>
      </c>
    </row>
    <row r="1096" spans="1:9" s="2" customFormat="1" x14ac:dyDescent="0.25">
      <c r="A1096" s="17">
        <v>42378</v>
      </c>
      <c r="B1096" s="36">
        <f t="shared" si="67"/>
        <v>159</v>
      </c>
      <c r="C1096" s="37" t="s">
        <v>787</v>
      </c>
      <c r="D1096" s="12">
        <f t="shared" si="68"/>
        <v>50159</v>
      </c>
      <c r="E1096" s="13" t="s">
        <v>909</v>
      </c>
      <c r="F1096" s="14">
        <v>4408</v>
      </c>
      <c r="G1096" s="15">
        <v>42379</v>
      </c>
      <c r="H1096" s="8">
        <v>4408</v>
      </c>
      <c r="I1096" s="30">
        <f t="shared" si="66"/>
        <v>0</v>
      </c>
    </row>
    <row r="1097" spans="1:9" s="2" customFormat="1" x14ac:dyDescent="0.25">
      <c r="A1097" s="17">
        <v>42378</v>
      </c>
      <c r="B1097" s="36">
        <f t="shared" si="67"/>
        <v>160</v>
      </c>
      <c r="C1097" s="37" t="s">
        <v>787</v>
      </c>
      <c r="D1097" s="12">
        <f t="shared" si="68"/>
        <v>50160</v>
      </c>
      <c r="E1097" s="21" t="s">
        <v>862</v>
      </c>
      <c r="F1097" s="22">
        <v>280.8</v>
      </c>
      <c r="G1097" s="15">
        <v>42378</v>
      </c>
      <c r="H1097" s="8">
        <f t="shared" si="65"/>
        <v>280.8</v>
      </c>
      <c r="I1097" s="30">
        <f t="shared" si="66"/>
        <v>0</v>
      </c>
    </row>
    <row r="1098" spans="1:9" s="2" customFormat="1" x14ac:dyDescent="0.25">
      <c r="A1098" s="17">
        <v>42378</v>
      </c>
      <c r="B1098" s="36">
        <f t="shared" si="67"/>
        <v>161</v>
      </c>
      <c r="C1098" s="37" t="s">
        <v>787</v>
      </c>
      <c r="D1098" s="12">
        <f t="shared" si="68"/>
        <v>50161</v>
      </c>
      <c r="E1098" s="13" t="s">
        <v>910</v>
      </c>
      <c r="F1098" s="14">
        <v>356094</v>
      </c>
      <c r="G1098" s="15">
        <v>42383</v>
      </c>
      <c r="H1098" s="8">
        <v>356094</v>
      </c>
      <c r="I1098" s="30">
        <f t="shared" si="66"/>
        <v>0</v>
      </c>
    </row>
    <row r="1099" spans="1:9" s="2" customFormat="1" x14ac:dyDescent="0.25">
      <c r="A1099" s="17">
        <v>42378</v>
      </c>
      <c r="B1099" s="36">
        <f t="shared" si="67"/>
        <v>162</v>
      </c>
      <c r="C1099" s="37" t="s">
        <v>787</v>
      </c>
      <c r="D1099" s="12">
        <f t="shared" si="68"/>
        <v>50162</v>
      </c>
      <c r="E1099" s="13" t="s">
        <v>911</v>
      </c>
      <c r="F1099" s="14">
        <v>1600</v>
      </c>
      <c r="G1099" s="15">
        <v>42379</v>
      </c>
      <c r="H1099" s="8">
        <v>1600</v>
      </c>
      <c r="I1099" s="30">
        <f t="shared" si="66"/>
        <v>0</v>
      </c>
    </row>
    <row r="1100" spans="1:9" s="2" customFormat="1" x14ac:dyDescent="0.25">
      <c r="A1100" s="17">
        <v>42378</v>
      </c>
      <c r="B1100" s="36">
        <f t="shared" si="67"/>
        <v>163</v>
      </c>
      <c r="C1100" s="37" t="s">
        <v>787</v>
      </c>
      <c r="D1100" s="12">
        <f t="shared" si="68"/>
        <v>50163</v>
      </c>
      <c r="E1100" s="13" t="s">
        <v>912</v>
      </c>
      <c r="F1100" s="14">
        <v>1400</v>
      </c>
      <c r="G1100" s="15">
        <v>42379</v>
      </c>
      <c r="H1100" s="8">
        <v>1400</v>
      </c>
      <c r="I1100" s="30">
        <f t="shared" si="66"/>
        <v>0</v>
      </c>
    </row>
    <row r="1101" spans="1:9" s="2" customFormat="1" x14ac:dyDescent="0.25">
      <c r="A1101" s="17">
        <v>42378</v>
      </c>
      <c r="B1101" s="36">
        <f t="shared" si="67"/>
        <v>164</v>
      </c>
      <c r="C1101" s="37" t="s">
        <v>787</v>
      </c>
      <c r="D1101" s="12">
        <f t="shared" si="68"/>
        <v>50164</v>
      </c>
      <c r="E1101" s="13" t="s">
        <v>913</v>
      </c>
      <c r="F1101" s="14">
        <v>12929</v>
      </c>
      <c r="G1101" s="15">
        <v>42385</v>
      </c>
      <c r="H1101" s="8">
        <v>12929</v>
      </c>
      <c r="I1101" s="30">
        <f t="shared" si="66"/>
        <v>0</v>
      </c>
    </row>
    <row r="1102" spans="1:9" s="2" customFormat="1" x14ac:dyDescent="0.25">
      <c r="A1102" s="17">
        <v>42378</v>
      </c>
      <c r="B1102" s="36">
        <f t="shared" si="67"/>
        <v>165</v>
      </c>
      <c r="C1102" s="37" t="s">
        <v>787</v>
      </c>
      <c r="D1102" s="12">
        <f t="shared" si="68"/>
        <v>50165</v>
      </c>
      <c r="E1102" s="13" t="s">
        <v>914</v>
      </c>
      <c r="F1102" s="14">
        <v>7297.9</v>
      </c>
      <c r="G1102" s="15">
        <v>42381</v>
      </c>
      <c r="H1102" s="8">
        <v>7297.9</v>
      </c>
      <c r="I1102" s="30">
        <f t="shared" si="66"/>
        <v>0</v>
      </c>
    </row>
    <row r="1103" spans="1:9" s="2" customFormat="1" x14ac:dyDescent="0.25">
      <c r="A1103" s="17">
        <v>42378</v>
      </c>
      <c r="B1103" s="36">
        <f t="shared" si="67"/>
        <v>166</v>
      </c>
      <c r="C1103" s="37" t="s">
        <v>787</v>
      </c>
      <c r="D1103" s="12">
        <f t="shared" si="68"/>
        <v>50166</v>
      </c>
      <c r="E1103" s="13" t="s">
        <v>915</v>
      </c>
      <c r="F1103" s="14">
        <v>662.4</v>
      </c>
      <c r="G1103" s="15">
        <v>42378</v>
      </c>
      <c r="H1103" s="8">
        <f t="shared" si="65"/>
        <v>662.4</v>
      </c>
      <c r="I1103" s="30">
        <f t="shared" si="66"/>
        <v>0</v>
      </c>
    </row>
    <row r="1104" spans="1:9" s="2" customFormat="1" x14ac:dyDescent="0.25">
      <c r="A1104" s="17">
        <v>42378</v>
      </c>
      <c r="B1104" s="36">
        <f t="shared" si="67"/>
        <v>167</v>
      </c>
      <c r="C1104" s="37" t="s">
        <v>787</v>
      </c>
      <c r="D1104" s="12">
        <f t="shared" si="68"/>
        <v>50167</v>
      </c>
      <c r="E1104" s="13" t="s">
        <v>835</v>
      </c>
      <c r="F1104" s="14">
        <v>2840.8</v>
      </c>
      <c r="G1104" s="15">
        <v>42378</v>
      </c>
      <c r="H1104" s="8">
        <f t="shared" si="65"/>
        <v>2840.8</v>
      </c>
      <c r="I1104" s="30">
        <f t="shared" si="66"/>
        <v>0</v>
      </c>
    </row>
    <row r="1105" spans="1:13" x14ac:dyDescent="0.25">
      <c r="A1105" s="17">
        <v>42378</v>
      </c>
      <c r="B1105" s="36">
        <f t="shared" si="67"/>
        <v>168</v>
      </c>
      <c r="C1105" s="37" t="s">
        <v>787</v>
      </c>
      <c r="D1105" s="12">
        <f t="shared" si="68"/>
        <v>50168</v>
      </c>
      <c r="E1105" s="13" t="s">
        <v>836</v>
      </c>
      <c r="F1105" s="14">
        <v>5561</v>
      </c>
      <c r="G1105" s="15">
        <v>42386</v>
      </c>
      <c r="H1105" s="8">
        <v>5561</v>
      </c>
      <c r="I1105" s="30">
        <f t="shared" si="66"/>
        <v>0</v>
      </c>
    </row>
    <row r="1106" spans="1:13" x14ac:dyDescent="0.25">
      <c r="A1106" s="17">
        <v>42378</v>
      </c>
      <c r="B1106" s="36">
        <f t="shared" si="67"/>
        <v>169</v>
      </c>
      <c r="C1106" s="37" t="s">
        <v>787</v>
      </c>
      <c r="D1106" s="12">
        <f t="shared" si="68"/>
        <v>50169</v>
      </c>
      <c r="E1106" s="13" t="s">
        <v>915</v>
      </c>
      <c r="F1106" s="14">
        <v>739.2</v>
      </c>
      <c r="G1106" s="15">
        <v>42378</v>
      </c>
      <c r="H1106" s="8">
        <f t="shared" si="65"/>
        <v>739.2</v>
      </c>
      <c r="I1106" s="30">
        <f t="shared" si="66"/>
        <v>0</v>
      </c>
    </row>
    <row r="1107" spans="1:13" x14ac:dyDescent="0.25">
      <c r="A1107" s="17">
        <v>42378</v>
      </c>
      <c r="B1107" s="36">
        <f t="shared" si="67"/>
        <v>170</v>
      </c>
      <c r="C1107" s="37" t="s">
        <v>787</v>
      </c>
      <c r="D1107" s="12">
        <f t="shared" si="68"/>
        <v>50170</v>
      </c>
      <c r="E1107" s="13" t="s">
        <v>916</v>
      </c>
      <c r="F1107" s="14">
        <v>309.60000000000002</v>
      </c>
      <c r="G1107" s="15">
        <v>42378</v>
      </c>
      <c r="H1107" s="8">
        <f t="shared" si="65"/>
        <v>309.60000000000002</v>
      </c>
      <c r="I1107" s="30">
        <f t="shared" si="66"/>
        <v>0</v>
      </c>
    </row>
    <row r="1108" spans="1:13" x14ac:dyDescent="0.25">
      <c r="A1108" s="17">
        <v>42378</v>
      </c>
      <c r="B1108" s="36">
        <f t="shared" si="67"/>
        <v>171</v>
      </c>
      <c r="C1108" s="37" t="s">
        <v>787</v>
      </c>
      <c r="D1108" s="12">
        <f t="shared" si="68"/>
        <v>50171</v>
      </c>
      <c r="E1108" s="13" t="s">
        <v>917</v>
      </c>
      <c r="F1108" s="14">
        <v>10948.1</v>
      </c>
      <c r="G1108" s="88"/>
      <c r="H1108" s="89"/>
      <c r="I1108" s="30">
        <f t="shared" si="66"/>
        <v>10948.1</v>
      </c>
    </row>
    <row r="1109" spans="1:13" x14ac:dyDescent="0.25">
      <c r="A1109" s="17">
        <v>42378</v>
      </c>
      <c r="B1109" s="36">
        <f t="shared" si="67"/>
        <v>172</v>
      </c>
      <c r="C1109" s="37" t="s">
        <v>787</v>
      </c>
      <c r="D1109" s="12">
        <f t="shared" si="68"/>
        <v>50172</v>
      </c>
      <c r="E1109" s="13" t="s">
        <v>918</v>
      </c>
      <c r="F1109" s="14">
        <v>1390.4</v>
      </c>
      <c r="G1109" s="15">
        <v>42381</v>
      </c>
      <c r="H1109" s="8">
        <v>1390.4</v>
      </c>
      <c r="I1109" s="30">
        <f t="shared" si="66"/>
        <v>0</v>
      </c>
    </row>
    <row r="1110" spans="1:13" x14ac:dyDescent="0.25">
      <c r="A1110" s="17">
        <v>42378</v>
      </c>
      <c r="B1110" s="36">
        <f t="shared" si="67"/>
        <v>173</v>
      </c>
      <c r="C1110" s="37" t="s">
        <v>787</v>
      </c>
      <c r="D1110" s="12">
        <f t="shared" si="68"/>
        <v>50173</v>
      </c>
      <c r="E1110" s="13" t="s">
        <v>919</v>
      </c>
      <c r="F1110" s="14">
        <v>2361.6</v>
      </c>
      <c r="G1110" s="15">
        <v>42378</v>
      </c>
      <c r="H1110" s="8">
        <f t="shared" si="65"/>
        <v>2361.6</v>
      </c>
      <c r="I1110" s="30">
        <f t="shared" si="66"/>
        <v>0</v>
      </c>
    </row>
    <row r="1111" spans="1:13" x14ac:dyDescent="0.25">
      <c r="A1111" s="17">
        <v>42378</v>
      </c>
      <c r="B1111" s="36">
        <f t="shared" si="67"/>
        <v>174</v>
      </c>
      <c r="C1111" s="37" t="s">
        <v>787</v>
      </c>
      <c r="D1111" s="12">
        <f t="shared" si="68"/>
        <v>50174</v>
      </c>
      <c r="E1111" s="13" t="s">
        <v>920</v>
      </c>
      <c r="F1111" s="14">
        <v>582.79999999999995</v>
      </c>
      <c r="G1111" s="15">
        <v>42378</v>
      </c>
      <c r="H1111" s="8">
        <f t="shared" si="65"/>
        <v>582.79999999999995</v>
      </c>
      <c r="I1111" s="30">
        <f t="shared" si="66"/>
        <v>0</v>
      </c>
    </row>
    <row r="1112" spans="1:13" x14ac:dyDescent="0.25">
      <c r="A1112" s="17">
        <v>42378</v>
      </c>
      <c r="B1112" s="36">
        <f t="shared" si="67"/>
        <v>175</v>
      </c>
      <c r="C1112" s="37" t="s">
        <v>787</v>
      </c>
      <c r="D1112" s="12">
        <f t="shared" si="68"/>
        <v>50175</v>
      </c>
      <c r="E1112" s="23" t="s">
        <v>105</v>
      </c>
      <c r="F1112" s="14">
        <v>0</v>
      </c>
      <c r="G1112" s="15"/>
      <c r="H1112" s="8"/>
      <c r="I1112" s="30">
        <f t="shared" si="66"/>
        <v>0</v>
      </c>
    </row>
    <row r="1113" spans="1:13" x14ac:dyDescent="0.25">
      <c r="A1113" s="17">
        <v>42378</v>
      </c>
      <c r="B1113" s="36">
        <f>B1112+1</f>
        <v>176</v>
      </c>
      <c r="C1113" s="37" t="s">
        <v>787</v>
      </c>
      <c r="D1113" s="12">
        <f t="shared" si="68"/>
        <v>50176</v>
      </c>
      <c r="E1113" s="13" t="s">
        <v>836</v>
      </c>
      <c r="F1113" s="14">
        <v>467.2</v>
      </c>
      <c r="G1113" s="15">
        <v>42384</v>
      </c>
      <c r="H1113" s="8">
        <v>467.2</v>
      </c>
      <c r="I1113" s="30">
        <f t="shared" si="66"/>
        <v>0</v>
      </c>
    </row>
    <row r="1114" spans="1:13" x14ac:dyDescent="0.25">
      <c r="A1114" s="17">
        <v>42378</v>
      </c>
      <c r="B1114" s="36">
        <f t="shared" si="67"/>
        <v>177</v>
      </c>
      <c r="C1114" s="37" t="s">
        <v>787</v>
      </c>
      <c r="D1114" s="12">
        <f t="shared" si="68"/>
        <v>50177</v>
      </c>
      <c r="E1114" s="13" t="s">
        <v>921</v>
      </c>
      <c r="F1114" s="14">
        <v>280</v>
      </c>
      <c r="G1114" s="15">
        <v>42378</v>
      </c>
      <c r="H1114" s="8">
        <f t="shared" si="65"/>
        <v>280</v>
      </c>
      <c r="I1114" s="30">
        <f t="shared" si="66"/>
        <v>0</v>
      </c>
      <c r="J1114" s="38"/>
      <c r="K1114" s="39">
        <f>D1112+1</f>
        <v>50176</v>
      </c>
      <c r="L1114" s="40" t="s">
        <v>922</v>
      </c>
      <c r="M1114" s="41">
        <v>7028.4</v>
      </c>
    </row>
    <row r="1115" spans="1:13" x14ac:dyDescent="0.25">
      <c r="A1115" s="17">
        <v>42378</v>
      </c>
      <c r="B1115" s="36">
        <f t="shared" si="67"/>
        <v>178</v>
      </c>
      <c r="C1115" s="37" t="s">
        <v>787</v>
      </c>
      <c r="D1115" s="12">
        <f t="shared" si="68"/>
        <v>50178</v>
      </c>
      <c r="E1115" s="13" t="s">
        <v>910</v>
      </c>
      <c r="F1115" s="14">
        <v>347072</v>
      </c>
      <c r="G1115" s="15">
        <v>42383</v>
      </c>
      <c r="H1115" s="8">
        <v>347072</v>
      </c>
      <c r="I1115" s="30">
        <f t="shared" si="66"/>
        <v>0</v>
      </c>
    </row>
    <row r="1116" spans="1:13" x14ac:dyDescent="0.25">
      <c r="A1116" s="17">
        <v>42378</v>
      </c>
      <c r="B1116" s="36">
        <f t="shared" si="67"/>
        <v>179</v>
      </c>
      <c r="C1116" s="37" t="s">
        <v>787</v>
      </c>
      <c r="D1116" s="12">
        <f t="shared" si="68"/>
        <v>50179</v>
      </c>
      <c r="E1116" s="13" t="s">
        <v>863</v>
      </c>
      <c r="F1116" s="19">
        <v>466.8</v>
      </c>
      <c r="G1116" s="15">
        <v>42378</v>
      </c>
      <c r="H1116" s="8">
        <f t="shared" si="65"/>
        <v>466.8</v>
      </c>
      <c r="I1116" s="30">
        <f t="shared" si="66"/>
        <v>0</v>
      </c>
    </row>
    <row r="1117" spans="1:13" x14ac:dyDescent="0.25">
      <c r="A1117" s="17">
        <v>42378</v>
      </c>
      <c r="B1117" s="36">
        <f t="shared" si="67"/>
        <v>180</v>
      </c>
      <c r="C1117" s="37" t="s">
        <v>787</v>
      </c>
      <c r="D1117" s="12">
        <f t="shared" si="68"/>
        <v>50180</v>
      </c>
      <c r="E1117" s="42" t="s">
        <v>849</v>
      </c>
      <c r="F1117" s="14">
        <v>25166.7</v>
      </c>
      <c r="G1117" s="15" t="s">
        <v>923</v>
      </c>
      <c r="H1117" s="8">
        <f>425.35+24741.35</f>
        <v>25166.699999999997</v>
      </c>
      <c r="I1117" s="30">
        <f t="shared" si="66"/>
        <v>0</v>
      </c>
    </row>
    <row r="1118" spans="1:13" x14ac:dyDescent="0.25">
      <c r="A1118" s="17">
        <v>42378</v>
      </c>
      <c r="B1118" s="36">
        <f t="shared" si="67"/>
        <v>181</v>
      </c>
      <c r="C1118" s="37" t="s">
        <v>787</v>
      </c>
      <c r="D1118" s="12">
        <f t="shared" si="68"/>
        <v>50181</v>
      </c>
      <c r="E1118" s="43" t="s">
        <v>924</v>
      </c>
      <c r="F1118" s="44">
        <v>1462.8</v>
      </c>
      <c r="G1118" s="15">
        <v>42378</v>
      </c>
      <c r="H1118" s="8">
        <f t="shared" si="65"/>
        <v>1462.8</v>
      </c>
      <c r="I1118" s="30">
        <f t="shared" si="66"/>
        <v>0</v>
      </c>
    </row>
    <row r="1119" spans="1:13" x14ac:dyDescent="0.25">
      <c r="A1119" s="17">
        <v>42378</v>
      </c>
      <c r="B1119" s="36">
        <f t="shared" si="67"/>
        <v>182</v>
      </c>
      <c r="C1119" s="37" t="s">
        <v>787</v>
      </c>
      <c r="D1119" s="12">
        <f t="shared" si="68"/>
        <v>50182</v>
      </c>
      <c r="E1119" s="45" t="s">
        <v>839</v>
      </c>
      <c r="F1119" s="46">
        <v>42661.9</v>
      </c>
      <c r="G1119" s="15">
        <v>42378</v>
      </c>
      <c r="H1119" s="8">
        <f t="shared" si="65"/>
        <v>42661.9</v>
      </c>
      <c r="I1119" s="30">
        <f t="shared" si="66"/>
        <v>0</v>
      </c>
    </row>
    <row r="1120" spans="1:13" x14ac:dyDescent="0.25">
      <c r="A1120" s="17">
        <v>42378</v>
      </c>
      <c r="B1120" s="36">
        <f t="shared" si="67"/>
        <v>183</v>
      </c>
      <c r="C1120" s="37" t="s">
        <v>787</v>
      </c>
      <c r="D1120" s="12">
        <f t="shared" si="68"/>
        <v>50183</v>
      </c>
      <c r="E1120" s="47" t="s">
        <v>925</v>
      </c>
      <c r="F1120" s="48">
        <v>12285</v>
      </c>
      <c r="G1120" s="15">
        <v>42385</v>
      </c>
      <c r="H1120" s="8">
        <v>12285</v>
      </c>
      <c r="I1120" s="30">
        <f t="shared" si="66"/>
        <v>0</v>
      </c>
    </row>
    <row r="1121" spans="1:9" s="2" customFormat="1" x14ac:dyDescent="0.25">
      <c r="A1121" s="17">
        <v>42378</v>
      </c>
      <c r="B1121" s="36">
        <f t="shared" si="67"/>
        <v>184</v>
      </c>
      <c r="C1121" s="37" t="s">
        <v>787</v>
      </c>
      <c r="D1121" s="12">
        <f t="shared" si="68"/>
        <v>50184</v>
      </c>
      <c r="E1121" s="47" t="s">
        <v>926</v>
      </c>
      <c r="F1121" s="48">
        <v>15779.4</v>
      </c>
      <c r="G1121" s="15">
        <v>42378</v>
      </c>
      <c r="H1121" s="8">
        <f t="shared" si="65"/>
        <v>15779.4</v>
      </c>
      <c r="I1121" s="30">
        <f t="shared" si="66"/>
        <v>0</v>
      </c>
    </row>
    <row r="1122" spans="1:9" s="2" customFormat="1" x14ac:dyDescent="0.25">
      <c r="A1122" s="17">
        <v>42378</v>
      </c>
      <c r="B1122" s="36">
        <f t="shared" si="67"/>
        <v>185</v>
      </c>
      <c r="C1122" s="37" t="s">
        <v>787</v>
      </c>
      <c r="D1122" s="12">
        <f t="shared" si="68"/>
        <v>50185</v>
      </c>
      <c r="E1122" s="47" t="s">
        <v>927</v>
      </c>
      <c r="F1122" s="48">
        <v>3503.3</v>
      </c>
      <c r="G1122" s="15">
        <v>42378</v>
      </c>
      <c r="H1122" s="8">
        <f t="shared" si="65"/>
        <v>3503.3</v>
      </c>
      <c r="I1122" s="30">
        <f t="shared" si="66"/>
        <v>0</v>
      </c>
    </row>
    <row r="1123" spans="1:9" s="2" customFormat="1" x14ac:dyDescent="0.25">
      <c r="A1123" s="17">
        <v>42378</v>
      </c>
      <c r="B1123" s="36">
        <f t="shared" si="67"/>
        <v>186</v>
      </c>
      <c r="C1123" s="37" t="s">
        <v>787</v>
      </c>
      <c r="D1123" s="12">
        <f t="shared" si="68"/>
        <v>50186</v>
      </c>
      <c r="E1123" s="47" t="s">
        <v>928</v>
      </c>
      <c r="F1123" s="48">
        <v>10916</v>
      </c>
      <c r="G1123" s="15">
        <v>42378</v>
      </c>
      <c r="H1123" s="8">
        <f t="shared" ref="H1123:H1191" si="69">F1123</f>
        <v>10916</v>
      </c>
      <c r="I1123" s="30">
        <f t="shared" si="66"/>
        <v>0</v>
      </c>
    </row>
    <row r="1124" spans="1:9" s="2" customFormat="1" x14ac:dyDescent="0.25">
      <c r="A1124" s="17">
        <v>42378</v>
      </c>
      <c r="B1124" s="36">
        <f t="shared" si="67"/>
        <v>187</v>
      </c>
      <c r="C1124" s="37" t="s">
        <v>787</v>
      </c>
      <c r="D1124" s="12">
        <f t="shared" si="68"/>
        <v>50187</v>
      </c>
      <c r="E1124" s="47" t="s">
        <v>929</v>
      </c>
      <c r="F1124" s="48">
        <v>2998.6</v>
      </c>
      <c r="G1124" s="15">
        <v>42379</v>
      </c>
      <c r="H1124" s="8">
        <v>2998.6</v>
      </c>
      <c r="I1124" s="30">
        <f t="shared" si="66"/>
        <v>0</v>
      </c>
    </row>
    <row r="1125" spans="1:9" s="2" customFormat="1" x14ac:dyDescent="0.25">
      <c r="A1125" s="17">
        <v>42378</v>
      </c>
      <c r="B1125" s="36">
        <f t="shared" si="67"/>
        <v>188</v>
      </c>
      <c r="C1125" s="37" t="s">
        <v>787</v>
      </c>
      <c r="D1125" s="12">
        <f t="shared" si="68"/>
        <v>50188</v>
      </c>
      <c r="E1125" s="47" t="s">
        <v>863</v>
      </c>
      <c r="F1125" s="48">
        <v>999.6</v>
      </c>
      <c r="G1125" s="15">
        <v>42379</v>
      </c>
      <c r="H1125" s="8">
        <v>999.6</v>
      </c>
      <c r="I1125" s="30">
        <f t="shared" ref="I1125:I1193" si="70">F1125-H1125</f>
        <v>0</v>
      </c>
    </row>
    <row r="1126" spans="1:9" s="2" customFormat="1" x14ac:dyDescent="0.25">
      <c r="A1126" s="17">
        <v>42378</v>
      </c>
      <c r="B1126" s="36">
        <f t="shared" si="67"/>
        <v>189</v>
      </c>
      <c r="C1126" s="37" t="s">
        <v>787</v>
      </c>
      <c r="D1126" s="12">
        <f t="shared" si="68"/>
        <v>50189</v>
      </c>
      <c r="E1126" s="47" t="s">
        <v>930</v>
      </c>
      <c r="F1126" s="48">
        <v>824.8</v>
      </c>
      <c r="G1126" s="15">
        <v>42381</v>
      </c>
      <c r="H1126" s="8">
        <v>824.8</v>
      </c>
      <c r="I1126" s="30">
        <f t="shared" si="70"/>
        <v>0</v>
      </c>
    </row>
    <row r="1127" spans="1:9" s="2" customFormat="1" x14ac:dyDescent="0.25">
      <c r="A1127" s="17">
        <v>42378</v>
      </c>
      <c r="B1127" s="36">
        <f t="shared" si="67"/>
        <v>190</v>
      </c>
      <c r="C1127" s="37" t="s">
        <v>787</v>
      </c>
      <c r="D1127" s="12">
        <f t="shared" si="68"/>
        <v>50190</v>
      </c>
      <c r="E1127" s="47" t="s">
        <v>931</v>
      </c>
      <c r="F1127" s="48">
        <v>2588.3000000000002</v>
      </c>
      <c r="G1127" s="15">
        <v>42379</v>
      </c>
      <c r="H1127" s="8">
        <v>2588.3000000000002</v>
      </c>
      <c r="I1127" s="30">
        <f t="shared" si="70"/>
        <v>0</v>
      </c>
    </row>
    <row r="1128" spans="1:9" s="2" customFormat="1" x14ac:dyDescent="0.25">
      <c r="A1128" s="17">
        <v>42378</v>
      </c>
      <c r="B1128" s="36">
        <f t="shared" si="67"/>
        <v>191</v>
      </c>
      <c r="C1128" s="37" t="s">
        <v>787</v>
      </c>
      <c r="D1128" s="12">
        <f t="shared" si="68"/>
        <v>50191</v>
      </c>
      <c r="E1128" s="47" t="s">
        <v>932</v>
      </c>
      <c r="F1128" s="48">
        <v>3435.9</v>
      </c>
      <c r="G1128" s="15">
        <v>42379</v>
      </c>
      <c r="H1128" s="8">
        <v>3435.9</v>
      </c>
      <c r="I1128" s="30">
        <f t="shared" si="70"/>
        <v>0</v>
      </c>
    </row>
    <row r="1129" spans="1:9" s="2" customFormat="1" x14ac:dyDescent="0.25">
      <c r="A1129" s="17">
        <v>42378</v>
      </c>
      <c r="B1129" s="36">
        <f t="shared" si="67"/>
        <v>192</v>
      </c>
      <c r="C1129" s="37" t="s">
        <v>787</v>
      </c>
      <c r="D1129" s="12">
        <f t="shared" si="68"/>
        <v>50192</v>
      </c>
      <c r="E1129" s="47" t="s">
        <v>933</v>
      </c>
      <c r="F1129" s="48">
        <v>6138.6</v>
      </c>
      <c r="G1129" s="15">
        <v>42379</v>
      </c>
      <c r="H1129" s="8">
        <v>6138.6</v>
      </c>
      <c r="I1129" s="30">
        <f t="shared" si="70"/>
        <v>0</v>
      </c>
    </row>
    <row r="1130" spans="1:9" s="2" customFormat="1" x14ac:dyDescent="0.25">
      <c r="A1130" s="17">
        <v>42378</v>
      </c>
      <c r="B1130" s="36">
        <f t="shared" si="67"/>
        <v>193</v>
      </c>
      <c r="C1130" s="37" t="s">
        <v>787</v>
      </c>
      <c r="D1130" s="12">
        <f t="shared" si="68"/>
        <v>50193</v>
      </c>
      <c r="E1130" s="47" t="s">
        <v>934</v>
      </c>
      <c r="F1130" s="48">
        <v>1520</v>
      </c>
      <c r="G1130" s="15">
        <v>42378</v>
      </c>
      <c r="H1130" s="8">
        <f t="shared" si="69"/>
        <v>1520</v>
      </c>
      <c r="I1130" s="30">
        <f t="shared" si="70"/>
        <v>0</v>
      </c>
    </row>
    <row r="1131" spans="1:9" s="2" customFormat="1" x14ac:dyDescent="0.25">
      <c r="A1131" s="17">
        <v>42378</v>
      </c>
      <c r="B1131" s="36">
        <f t="shared" ref="B1131:B1194" si="71">B1130+1</f>
        <v>194</v>
      </c>
      <c r="C1131" s="37" t="s">
        <v>787</v>
      </c>
      <c r="D1131" s="12">
        <f t="shared" si="68"/>
        <v>50194</v>
      </c>
      <c r="E1131" s="47" t="s">
        <v>863</v>
      </c>
      <c r="F1131" s="48">
        <v>302.39999999999998</v>
      </c>
      <c r="G1131" s="15">
        <v>42378</v>
      </c>
      <c r="H1131" s="8">
        <f t="shared" si="69"/>
        <v>302.39999999999998</v>
      </c>
      <c r="I1131" s="30">
        <f t="shared" si="70"/>
        <v>0</v>
      </c>
    </row>
    <row r="1132" spans="1:9" s="2" customFormat="1" x14ac:dyDescent="0.25">
      <c r="A1132" s="17">
        <v>42378</v>
      </c>
      <c r="B1132" s="36">
        <f t="shared" si="71"/>
        <v>195</v>
      </c>
      <c r="C1132" s="37" t="s">
        <v>787</v>
      </c>
      <c r="D1132" s="12">
        <f t="shared" si="68"/>
        <v>50195</v>
      </c>
      <c r="E1132" s="47" t="s">
        <v>935</v>
      </c>
      <c r="F1132" s="48">
        <v>2222</v>
      </c>
      <c r="G1132" s="15">
        <v>42378</v>
      </c>
      <c r="H1132" s="8">
        <f t="shared" si="69"/>
        <v>2222</v>
      </c>
      <c r="I1132" s="30">
        <f t="shared" si="70"/>
        <v>0</v>
      </c>
    </row>
    <row r="1133" spans="1:9" s="2" customFormat="1" x14ac:dyDescent="0.25">
      <c r="A1133" s="17">
        <v>42378</v>
      </c>
      <c r="B1133" s="36">
        <f t="shared" si="71"/>
        <v>196</v>
      </c>
      <c r="C1133" s="37" t="s">
        <v>787</v>
      </c>
      <c r="D1133" s="12">
        <f t="shared" si="68"/>
        <v>50196</v>
      </c>
      <c r="E1133" s="47" t="s">
        <v>863</v>
      </c>
      <c r="F1133" s="48">
        <v>310.3</v>
      </c>
      <c r="G1133" s="15">
        <v>42378</v>
      </c>
      <c r="H1133" s="8">
        <f t="shared" si="69"/>
        <v>310.3</v>
      </c>
      <c r="I1133" s="30">
        <f t="shared" si="70"/>
        <v>0</v>
      </c>
    </row>
    <row r="1134" spans="1:9" s="2" customFormat="1" x14ac:dyDescent="0.25">
      <c r="A1134" s="17">
        <v>42378</v>
      </c>
      <c r="B1134" s="36">
        <f t="shared" si="71"/>
        <v>197</v>
      </c>
      <c r="C1134" s="37" t="s">
        <v>787</v>
      </c>
      <c r="D1134" s="12">
        <f t="shared" si="68"/>
        <v>50197</v>
      </c>
      <c r="E1134" s="47" t="s">
        <v>936</v>
      </c>
      <c r="F1134" s="14">
        <v>2338.8000000000002</v>
      </c>
      <c r="G1134" s="15">
        <v>42378</v>
      </c>
      <c r="H1134" s="8">
        <f t="shared" si="69"/>
        <v>2338.8000000000002</v>
      </c>
      <c r="I1134" s="30">
        <f t="shared" si="70"/>
        <v>0</v>
      </c>
    </row>
    <row r="1135" spans="1:9" s="2" customFormat="1" x14ac:dyDescent="0.25">
      <c r="A1135" s="17">
        <v>42378</v>
      </c>
      <c r="B1135" s="36">
        <f t="shared" si="71"/>
        <v>198</v>
      </c>
      <c r="C1135" s="37" t="s">
        <v>787</v>
      </c>
      <c r="D1135" s="12">
        <f t="shared" si="68"/>
        <v>50198</v>
      </c>
      <c r="E1135" s="47" t="s">
        <v>937</v>
      </c>
      <c r="F1135" s="48">
        <v>7630.4</v>
      </c>
      <c r="G1135" s="15">
        <v>42378</v>
      </c>
      <c r="H1135" s="8">
        <f t="shared" si="69"/>
        <v>7630.4</v>
      </c>
      <c r="I1135" s="30">
        <f t="shared" si="70"/>
        <v>0</v>
      </c>
    </row>
    <row r="1136" spans="1:9" s="2" customFormat="1" x14ac:dyDescent="0.25">
      <c r="A1136" s="17">
        <v>42378</v>
      </c>
      <c r="B1136" s="36">
        <f t="shared" si="71"/>
        <v>199</v>
      </c>
      <c r="C1136" s="37" t="s">
        <v>787</v>
      </c>
      <c r="D1136" s="12">
        <f t="shared" si="68"/>
        <v>50199</v>
      </c>
      <c r="E1136" s="47" t="s">
        <v>938</v>
      </c>
      <c r="F1136" s="48">
        <v>3103.6</v>
      </c>
      <c r="G1136" s="15">
        <v>42378</v>
      </c>
      <c r="H1136" s="8">
        <f t="shared" si="69"/>
        <v>3103.6</v>
      </c>
      <c r="I1136" s="30">
        <f t="shared" si="70"/>
        <v>0</v>
      </c>
    </row>
    <row r="1137" spans="1:9" s="2" customFormat="1" x14ac:dyDescent="0.25">
      <c r="A1137" s="17">
        <v>42378</v>
      </c>
      <c r="B1137" s="36">
        <f t="shared" si="71"/>
        <v>200</v>
      </c>
      <c r="C1137" s="37" t="s">
        <v>787</v>
      </c>
      <c r="D1137" s="12">
        <f t="shared" si="68"/>
        <v>50200</v>
      </c>
      <c r="E1137" s="47" t="s">
        <v>829</v>
      </c>
      <c r="F1137" s="48">
        <v>924</v>
      </c>
      <c r="G1137" s="15">
        <v>42378</v>
      </c>
      <c r="H1137" s="8">
        <f t="shared" si="69"/>
        <v>924</v>
      </c>
      <c r="I1137" s="30">
        <f t="shared" si="70"/>
        <v>0</v>
      </c>
    </row>
    <row r="1138" spans="1:9" s="2" customFormat="1" x14ac:dyDescent="0.25">
      <c r="A1138" s="17">
        <v>42378</v>
      </c>
      <c r="B1138" s="36">
        <f t="shared" si="71"/>
        <v>201</v>
      </c>
      <c r="C1138" s="37" t="s">
        <v>787</v>
      </c>
      <c r="D1138" s="12">
        <f t="shared" ref="D1138:D1201" si="72">D1137+1</f>
        <v>50201</v>
      </c>
      <c r="E1138" s="47" t="s">
        <v>939</v>
      </c>
      <c r="F1138" s="48">
        <v>2530</v>
      </c>
      <c r="G1138" s="15">
        <v>42388</v>
      </c>
      <c r="H1138" s="8">
        <v>2530</v>
      </c>
      <c r="I1138" s="30">
        <f t="shared" si="70"/>
        <v>0</v>
      </c>
    </row>
    <row r="1139" spans="1:9" s="2" customFormat="1" x14ac:dyDescent="0.25">
      <c r="A1139" s="17">
        <v>42378</v>
      </c>
      <c r="B1139" s="36">
        <f t="shared" si="71"/>
        <v>202</v>
      </c>
      <c r="C1139" s="37" t="s">
        <v>787</v>
      </c>
      <c r="D1139" s="12">
        <f t="shared" si="72"/>
        <v>50202</v>
      </c>
      <c r="E1139" s="49" t="s">
        <v>105</v>
      </c>
      <c r="F1139" s="48">
        <v>0</v>
      </c>
      <c r="G1139" s="15"/>
      <c r="H1139" s="8"/>
      <c r="I1139" s="30">
        <f t="shared" si="70"/>
        <v>0</v>
      </c>
    </row>
    <row r="1140" spans="1:9" s="2" customFormat="1" x14ac:dyDescent="0.25">
      <c r="A1140" s="17">
        <v>42378</v>
      </c>
      <c r="B1140" s="36">
        <f t="shared" si="71"/>
        <v>203</v>
      </c>
      <c r="C1140" s="37" t="s">
        <v>787</v>
      </c>
      <c r="D1140" s="12">
        <f t="shared" si="72"/>
        <v>50203</v>
      </c>
      <c r="E1140" s="47" t="s">
        <v>849</v>
      </c>
      <c r="F1140" s="14">
        <v>40348.6</v>
      </c>
      <c r="G1140" s="15">
        <v>42381</v>
      </c>
      <c r="H1140" s="8">
        <v>40348.6</v>
      </c>
      <c r="I1140" s="30">
        <f t="shared" si="70"/>
        <v>0</v>
      </c>
    </row>
    <row r="1141" spans="1:9" s="2" customFormat="1" x14ac:dyDescent="0.25">
      <c r="A1141" s="17">
        <v>42378</v>
      </c>
      <c r="B1141" s="36">
        <f t="shared" si="71"/>
        <v>204</v>
      </c>
      <c r="C1141" s="37" t="s">
        <v>787</v>
      </c>
      <c r="D1141" s="12">
        <f t="shared" si="72"/>
        <v>50204</v>
      </c>
      <c r="E1141" s="47" t="s">
        <v>849</v>
      </c>
      <c r="F1141" s="14">
        <v>4200</v>
      </c>
      <c r="G1141" s="15">
        <v>42381</v>
      </c>
      <c r="H1141" s="8">
        <v>4200</v>
      </c>
      <c r="I1141" s="30">
        <f t="shared" si="70"/>
        <v>0</v>
      </c>
    </row>
    <row r="1142" spans="1:9" s="2" customFormat="1" x14ac:dyDescent="0.25">
      <c r="A1142" s="17">
        <v>42378</v>
      </c>
      <c r="B1142" s="36">
        <f t="shared" si="71"/>
        <v>205</v>
      </c>
      <c r="C1142" s="37" t="s">
        <v>787</v>
      </c>
      <c r="D1142" s="12">
        <f t="shared" si="72"/>
        <v>50205</v>
      </c>
      <c r="E1142" s="47" t="s">
        <v>940</v>
      </c>
      <c r="F1142" s="48">
        <v>29631</v>
      </c>
      <c r="G1142" s="15">
        <v>42380</v>
      </c>
      <c r="H1142" s="8">
        <v>29631</v>
      </c>
      <c r="I1142" s="30">
        <f t="shared" si="70"/>
        <v>0</v>
      </c>
    </row>
    <row r="1143" spans="1:9" s="2" customFormat="1" x14ac:dyDescent="0.25">
      <c r="A1143" s="17">
        <v>42378</v>
      </c>
      <c r="B1143" s="36">
        <f t="shared" si="71"/>
        <v>206</v>
      </c>
      <c r="C1143" s="37" t="s">
        <v>787</v>
      </c>
      <c r="D1143" s="12">
        <f t="shared" si="72"/>
        <v>50206</v>
      </c>
      <c r="E1143" s="47" t="s">
        <v>941</v>
      </c>
      <c r="F1143" s="14">
        <v>484625.71</v>
      </c>
      <c r="G1143" s="88"/>
      <c r="H1143" s="89"/>
      <c r="I1143" s="30">
        <f t="shared" si="70"/>
        <v>484625.71</v>
      </c>
    </row>
    <row r="1144" spans="1:9" s="2" customFormat="1" x14ac:dyDescent="0.25">
      <c r="A1144" s="17">
        <v>42378</v>
      </c>
      <c r="B1144" s="36">
        <f t="shared" si="71"/>
        <v>207</v>
      </c>
      <c r="C1144" s="37" t="s">
        <v>787</v>
      </c>
      <c r="D1144" s="12">
        <f t="shared" si="72"/>
        <v>50207</v>
      </c>
      <c r="E1144" s="47" t="s">
        <v>863</v>
      </c>
      <c r="F1144" s="48">
        <v>492.4</v>
      </c>
      <c r="G1144" s="15">
        <v>42378</v>
      </c>
      <c r="H1144" s="8">
        <f t="shared" si="69"/>
        <v>492.4</v>
      </c>
      <c r="I1144" s="30">
        <f t="shared" si="70"/>
        <v>0</v>
      </c>
    </row>
    <row r="1145" spans="1:9" s="2" customFormat="1" x14ac:dyDescent="0.25">
      <c r="A1145" s="17">
        <v>42378</v>
      </c>
      <c r="B1145" s="36">
        <f t="shared" si="71"/>
        <v>208</v>
      </c>
      <c r="C1145" s="37" t="s">
        <v>787</v>
      </c>
      <c r="D1145" s="12">
        <f t="shared" si="72"/>
        <v>50208</v>
      </c>
      <c r="E1145" s="47" t="s">
        <v>901</v>
      </c>
      <c r="F1145" s="14">
        <v>646</v>
      </c>
      <c r="G1145" s="15">
        <v>42378</v>
      </c>
      <c r="H1145" s="8">
        <f t="shared" si="69"/>
        <v>646</v>
      </c>
      <c r="I1145" s="30">
        <f t="shared" si="70"/>
        <v>0</v>
      </c>
    </row>
    <row r="1146" spans="1:9" s="2" customFormat="1" x14ac:dyDescent="0.25">
      <c r="A1146" s="17">
        <v>42378</v>
      </c>
      <c r="B1146" s="36">
        <f t="shared" si="71"/>
        <v>209</v>
      </c>
      <c r="C1146" s="37" t="s">
        <v>787</v>
      </c>
      <c r="D1146" s="12">
        <f t="shared" si="72"/>
        <v>50209</v>
      </c>
      <c r="E1146" s="47" t="s">
        <v>942</v>
      </c>
      <c r="F1146" s="48">
        <v>22278.799999999999</v>
      </c>
      <c r="G1146" s="15">
        <v>42384</v>
      </c>
      <c r="H1146" s="8">
        <v>22278.799999999999</v>
      </c>
      <c r="I1146" s="30">
        <f t="shared" si="70"/>
        <v>0</v>
      </c>
    </row>
    <row r="1147" spans="1:9" s="2" customFormat="1" x14ac:dyDescent="0.25">
      <c r="A1147" s="17">
        <v>42378</v>
      </c>
      <c r="B1147" s="36">
        <f t="shared" si="71"/>
        <v>210</v>
      </c>
      <c r="C1147" s="37" t="s">
        <v>787</v>
      </c>
      <c r="D1147" s="12">
        <f t="shared" si="72"/>
        <v>50210</v>
      </c>
      <c r="E1147" s="47" t="s">
        <v>943</v>
      </c>
      <c r="F1147" s="48">
        <v>5866.8</v>
      </c>
      <c r="G1147" s="15">
        <v>42378</v>
      </c>
      <c r="H1147" s="8">
        <f t="shared" si="69"/>
        <v>5866.8</v>
      </c>
      <c r="I1147" s="30">
        <f t="shared" si="70"/>
        <v>0</v>
      </c>
    </row>
    <row r="1148" spans="1:9" s="2" customFormat="1" x14ac:dyDescent="0.25">
      <c r="A1148" s="17">
        <v>42378</v>
      </c>
      <c r="B1148" s="36">
        <f t="shared" si="71"/>
        <v>211</v>
      </c>
      <c r="C1148" s="37" t="s">
        <v>787</v>
      </c>
      <c r="D1148" s="12">
        <f t="shared" si="72"/>
        <v>50211</v>
      </c>
      <c r="E1148" s="47" t="s">
        <v>944</v>
      </c>
      <c r="F1148" s="48">
        <v>759.2</v>
      </c>
      <c r="G1148" s="15">
        <v>42378</v>
      </c>
      <c r="H1148" s="8">
        <f t="shared" si="69"/>
        <v>759.2</v>
      </c>
      <c r="I1148" s="30">
        <f t="shared" si="70"/>
        <v>0</v>
      </c>
    </row>
    <row r="1149" spans="1:9" s="2" customFormat="1" x14ac:dyDescent="0.25">
      <c r="A1149" s="17">
        <v>42378</v>
      </c>
      <c r="B1149" s="36">
        <f t="shared" si="71"/>
        <v>212</v>
      </c>
      <c r="C1149" s="37" t="s">
        <v>787</v>
      </c>
      <c r="D1149" s="12">
        <f t="shared" si="72"/>
        <v>50212</v>
      </c>
      <c r="E1149" s="47" t="s">
        <v>834</v>
      </c>
      <c r="F1149" s="48">
        <v>1210.7</v>
      </c>
      <c r="G1149" s="15" t="s">
        <v>945</v>
      </c>
      <c r="H1149" s="8">
        <f>1000+210.7</f>
        <v>1210.7</v>
      </c>
      <c r="I1149" s="30">
        <f t="shared" si="70"/>
        <v>0</v>
      </c>
    </row>
    <row r="1150" spans="1:9" s="2" customFormat="1" x14ac:dyDescent="0.25">
      <c r="A1150" s="17">
        <v>42378</v>
      </c>
      <c r="B1150" s="36">
        <f t="shared" si="71"/>
        <v>213</v>
      </c>
      <c r="C1150" s="37" t="s">
        <v>787</v>
      </c>
      <c r="D1150" s="12">
        <f t="shared" si="72"/>
        <v>50213</v>
      </c>
      <c r="E1150" s="47" t="s">
        <v>863</v>
      </c>
      <c r="F1150" s="48">
        <v>42</v>
      </c>
      <c r="G1150" s="15">
        <v>42378</v>
      </c>
      <c r="H1150" s="8">
        <f t="shared" si="69"/>
        <v>42</v>
      </c>
      <c r="I1150" s="30">
        <f t="shared" si="70"/>
        <v>0</v>
      </c>
    </row>
    <row r="1151" spans="1:9" s="2" customFormat="1" x14ac:dyDescent="0.25">
      <c r="A1151" s="17">
        <v>42378</v>
      </c>
      <c r="B1151" s="36">
        <f t="shared" si="71"/>
        <v>214</v>
      </c>
      <c r="C1151" s="37" t="s">
        <v>787</v>
      </c>
      <c r="D1151" s="12">
        <f t="shared" si="72"/>
        <v>50214</v>
      </c>
      <c r="E1151" s="47" t="s">
        <v>946</v>
      </c>
      <c r="F1151" s="48">
        <v>404.1</v>
      </c>
      <c r="G1151" s="15">
        <v>42378</v>
      </c>
      <c r="H1151" s="8">
        <f t="shared" si="69"/>
        <v>404.1</v>
      </c>
      <c r="I1151" s="30">
        <f t="shared" si="70"/>
        <v>0</v>
      </c>
    </row>
    <row r="1152" spans="1:9" s="2" customFormat="1" x14ac:dyDescent="0.25">
      <c r="A1152" s="17">
        <v>42378</v>
      </c>
      <c r="B1152" s="36">
        <f t="shared" si="71"/>
        <v>215</v>
      </c>
      <c r="C1152" s="37" t="s">
        <v>787</v>
      </c>
      <c r="D1152" s="12">
        <f t="shared" si="72"/>
        <v>50215</v>
      </c>
      <c r="E1152" s="49" t="s">
        <v>105</v>
      </c>
      <c r="F1152" s="48">
        <v>0</v>
      </c>
      <c r="G1152" s="15"/>
      <c r="H1152" s="8">
        <f t="shared" si="69"/>
        <v>0</v>
      </c>
      <c r="I1152" s="30">
        <f t="shared" si="70"/>
        <v>0</v>
      </c>
    </row>
    <row r="1153" spans="1:9" s="2" customFormat="1" x14ac:dyDescent="0.25">
      <c r="A1153" s="17">
        <v>42378</v>
      </c>
      <c r="B1153" s="36">
        <f t="shared" si="71"/>
        <v>216</v>
      </c>
      <c r="C1153" s="37" t="s">
        <v>787</v>
      </c>
      <c r="D1153" s="12">
        <f t="shared" si="72"/>
        <v>50216</v>
      </c>
      <c r="E1153" s="47" t="s">
        <v>947</v>
      </c>
      <c r="F1153" s="48">
        <v>1757</v>
      </c>
      <c r="G1153" s="15">
        <v>42378</v>
      </c>
      <c r="H1153" s="8">
        <f t="shared" si="69"/>
        <v>1757</v>
      </c>
      <c r="I1153" s="30">
        <f t="shared" si="70"/>
        <v>0</v>
      </c>
    </row>
    <row r="1154" spans="1:9" s="2" customFormat="1" x14ac:dyDescent="0.25">
      <c r="A1154" s="17">
        <v>42378</v>
      </c>
      <c r="B1154" s="36">
        <f t="shared" si="71"/>
        <v>217</v>
      </c>
      <c r="C1154" s="37" t="s">
        <v>787</v>
      </c>
      <c r="D1154" s="12">
        <f t="shared" si="72"/>
        <v>50217</v>
      </c>
      <c r="E1154" s="47" t="s">
        <v>948</v>
      </c>
      <c r="F1154" s="48">
        <v>27364.5</v>
      </c>
      <c r="G1154" s="15">
        <v>42388</v>
      </c>
      <c r="H1154" s="8">
        <v>27364.5</v>
      </c>
      <c r="I1154" s="30">
        <f t="shared" si="70"/>
        <v>0</v>
      </c>
    </row>
    <row r="1155" spans="1:9" s="2" customFormat="1" x14ac:dyDescent="0.25">
      <c r="A1155" s="17">
        <v>42378</v>
      </c>
      <c r="B1155" s="36">
        <f t="shared" si="71"/>
        <v>218</v>
      </c>
      <c r="C1155" s="37" t="s">
        <v>787</v>
      </c>
      <c r="D1155" s="12">
        <f t="shared" si="72"/>
        <v>50218</v>
      </c>
      <c r="E1155" s="47" t="s">
        <v>863</v>
      </c>
      <c r="F1155" s="48">
        <v>81.400000000000006</v>
      </c>
      <c r="G1155" s="15">
        <v>42378</v>
      </c>
      <c r="H1155" s="8">
        <f t="shared" si="69"/>
        <v>81.400000000000006</v>
      </c>
      <c r="I1155" s="30">
        <f t="shared" si="70"/>
        <v>0</v>
      </c>
    </row>
    <row r="1156" spans="1:9" s="2" customFormat="1" x14ac:dyDescent="0.25">
      <c r="A1156" s="17">
        <v>42378</v>
      </c>
      <c r="B1156" s="36">
        <f t="shared" si="71"/>
        <v>219</v>
      </c>
      <c r="C1156" s="37" t="s">
        <v>787</v>
      </c>
      <c r="D1156" s="12">
        <f t="shared" si="72"/>
        <v>50219</v>
      </c>
      <c r="E1156" s="47" t="s">
        <v>849</v>
      </c>
      <c r="F1156" s="14">
        <v>99519.3</v>
      </c>
      <c r="G1156" s="15">
        <v>42381</v>
      </c>
      <c r="H1156" s="8">
        <v>99519.3</v>
      </c>
      <c r="I1156" s="30">
        <f t="shared" si="70"/>
        <v>0</v>
      </c>
    </row>
    <row r="1157" spans="1:9" s="2" customFormat="1" x14ac:dyDescent="0.25">
      <c r="A1157" s="17">
        <v>42378</v>
      </c>
      <c r="B1157" s="36">
        <f t="shared" si="71"/>
        <v>220</v>
      </c>
      <c r="C1157" s="37" t="s">
        <v>787</v>
      </c>
      <c r="D1157" s="12">
        <f t="shared" si="72"/>
        <v>50220</v>
      </c>
      <c r="E1157" s="47" t="s">
        <v>949</v>
      </c>
      <c r="F1157" s="48">
        <v>7982.28</v>
      </c>
      <c r="G1157" s="15">
        <v>42378</v>
      </c>
      <c r="H1157" s="8">
        <f t="shared" si="69"/>
        <v>7982.28</v>
      </c>
      <c r="I1157" s="30">
        <f t="shared" si="70"/>
        <v>0</v>
      </c>
    </row>
    <row r="1158" spans="1:9" s="2" customFormat="1" x14ac:dyDescent="0.25">
      <c r="A1158" s="17">
        <v>42379</v>
      </c>
      <c r="B1158" s="36">
        <f t="shared" si="71"/>
        <v>221</v>
      </c>
      <c r="C1158" s="37" t="s">
        <v>787</v>
      </c>
      <c r="D1158" s="12">
        <f t="shared" si="72"/>
        <v>50221</v>
      </c>
      <c r="E1158" s="47" t="s">
        <v>950</v>
      </c>
      <c r="F1158" s="48">
        <v>4837.3999999999996</v>
      </c>
      <c r="G1158" s="15">
        <v>42380</v>
      </c>
      <c r="H1158" s="8">
        <v>4837.3999999999996</v>
      </c>
      <c r="I1158" s="30">
        <f t="shared" si="70"/>
        <v>0</v>
      </c>
    </row>
    <row r="1159" spans="1:9" s="2" customFormat="1" x14ac:dyDescent="0.25">
      <c r="A1159" s="17">
        <v>42379</v>
      </c>
      <c r="B1159" s="36">
        <f t="shared" si="71"/>
        <v>222</v>
      </c>
      <c r="C1159" s="37" t="s">
        <v>787</v>
      </c>
      <c r="D1159" s="12">
        <f t="shared" si="72"/>
        <v>50222</v>
      </c>
      <c r="E1159" s="47" t="s">
        <v>951</v>
      </c>
      <c r="F1159" s="14">
        <v>24740.1</v>
      </c>
      <c r="G1159" s="15">
        <v>42379</v>
      </c>
      <c r="H1159" s="8">
        <f t="shared" si="69"/>
        <v>24740.1</v>
      </c>
      <c r="I1159" s="30">
        <f t="shared" si="70"/>
        <v>0</v>
      </c>
    </row>
    <row r="1160" spans="1:9" s="2" customFormat="1" x14ac:dyDescent="0.25">
      <c r="A1160" s="17">
        <v>42379</v>
      </c>
      <c r="B1160" s="36">
        <f t="shared" si="71"/>
        <v>223</v>
      </c>
      <c r="C1160" s="37" t="s">
        <v>787</v>
      </c>
      <c r="D1160" s="12">
        <f t="shared" si="72"/>
        <v>50223</v>
      </c>
      <c r="E1160" s="47" t="s">
        <v>952</v>
      </c>
      <c r="F1160" s="48">
        <v>2884.2</v>
      </c>
      <c r="G1160" s="15">
        <v>42379</v>
      </c>
      <c r="H1160" s="8">
        <f t="shared" si="69"/>
        <v>2884.2</v>
      </c>
      <c r="I1160" s="30">
        <f t="shared" si="70"/>
        <v>0</v>
      </c>
    </row>
    <row r="1161" spans="1:9" s="2" customFormat="1" x14ac:dyDescent="0.25">
      <c r="A1161" s="17">
        <v>42379</v>
      </c>
      <c r="B1161" s="36">
        <f t="shared" si="71"/>
        <v>224</v>
      </c>
      <c r="C1161" s="37" t="s">
        <v>787</v>
      </c>
      <c r="D1161" s="12">
        <f t="shared" si="72"/>
        <v>50224</v>
      </c>
      <c r="E1161" s="49" t="s">
        <v>105</v>
      </c>
      <c r="F1161" s="48">
        <v>0</v>
      </c>
      <c r="G1161" s="15"/>
      <c r="H1161" s="8"/>
      <c r="I1161" s="30">
        <f t="shared" si="70"/>
        <v>0</v>
      </c>
    </row>
    <row r="1162" spans="1:9" s="2" customFormat="1" x14ac:dyDescent="0.25">
      <c r="A1162" s="17">
        <v>42379</v>
      </c>
      <c r="B1162" s="36">
        <f t="shared" si="71"/>
        <v>225</v>
      </c>
      <c r="C1162" s="37" t="s">
        <v>787</v>
      </c>
      <c r="D1162" s="12">
        <f t="shared" si="72"/>
        <v>50225</v>
      </c>
      <c r="E1162" s="49" t="s">
        <v>105</v>
      </c>
      <c r="F1162" s="48">
        <v>0</v>
      </c>
      <c r="G1162" s="15" t="s">
        <v>953</v>
      </c>
      <c r="H1162" s="8"/>
      <c r="I1162" s="30">
        <f t="shared" si="70"/>
        <v>0</v>
      </c>
    </row>
    <row r="1163" spans="1:9" s="2" customFormat="1" x14ac:dyDescent="0.25">
      <c r="A1163" s="17">
        <v>42379</v>
      </c>
      <c r="B1163" s="36">
        <f t="shared" si="71"/>
        <v>226</v>
      </c>
      <c r="C1163" s="37" t="s">
        <v>787</v>
      </c>
      <c r="D1163" s="12">
        <f t="shared" si="72"/>
        <v>50226</v>
      </c>
      <c r="E1163" s="47" t="s">
        <v>954</v>
      </c>
      <c r="F1163" s="48">
        <v>3596.6</v>
      </c>
      <c r="G1163" s="15">
        <v>42379</v>
      </c>
      <c r="H1163" s="8">
        <f t="shared" si="69"/>
        <v>3596.6</v>
      </c>
      <c r="I1163" s="30">
        <f t="shared" si="70"/>
        <v>0</v>
      </c>
    </row>
    <row r="1164" spans="1:9" s="2" customFormat="1" x14ac:dyDescent="0.25">
      <c r="A1164" s="17">
        <v>42379</v>
      </c>
      <c r="B1164" s="36">
        <f t="shared" si="71"/>
        <v>227</v>
      </c>
      <c r="C1164" s="37" t="s">
        <v>787</v>
      </c>
      <c r="D1164" s="12">
        <f t="shared" si="72"/>
        <v>50227</v>
      </c>
      <c r="E1164" s="49" t="s">
        <v>105</v>
      </c>
      <c r="F1164" s="48">
        <v>0</v>
      </c>
      <c r="G1164" s="15"/>
      <c r="H1164" s="8"/>
      <c r="I1164" s="30">
        <f t="shared" si="70"/>
        <v>0</v>
      </c>
    </row>
    <row r="1165" spans="1:9" s="2" customFormat="1" x14ac:dyDescent="0.25">
      <c r="A1165" s="17">
        <v>42379</v>
      </c>
      <c r="B1165" s="36">
        <f t="shared" si="71"/>
        <v>228</v>
      </c>
      <c r="C1165" s="37" t="s">
        <v>787</v>
      </c>
      <c r="D1165" s="12">
        <f t="shared" si="72"/>
        <v>50228</v>
      </c>
      <c r="E1165" s="47" t="s">
        <v>950</v>
      </c>
      <c r="F1165" s="48">
        <v>23031.25</v>
      </c>
      <c r="G1165" s="15">
        <v>42380</v>
      </c>
      <c r="H1165" s="8">
        <v>23031.25</v>
      </c>
      <c r="I1165" s="30">
        <f t="shared" si="70"/>
        <v>0</v>
      </c>
    </row>
    <row r="1166" spans="1:9" s="2" customFormat="1" x14ac:dyDescent="0.25">
      <c r="A1166" s="17">
        <v>42379</v>
      </c>
      <c r="B1166" s="36">
        <f t="shared" si="71"/>
        <v>229</v>
      </c>
      <c r="C1166" s="37" t="s">
        <v>787</v>
      </c>
      <c r="D1166" s="12">
        <f t="shared" si="72"/>
        <v>50229</v>
      </c>
      <c r="E1166" s="47" t="s">
        <v>955</v>
      </c>
      <c r="F1166" s="48">
        <v>3200</v>
      </c>
      <c r="G1166" s="15">
        <v>42379</v>
      </c>
      <c r="H1166" s="8">
        <f t="shared" si="69"/>
        <v>3200</v>
      </c>
      <c r="I1166" s="30">
        <f t="shared" si="70"/>
        <v>0</v>
      </c>
    </row>
    <row r="1167" spans="1:9" s="2" customFormat="1" x14ac:dyDescent="0.25">
      <c r="A1167" s="17">
        <v>42379</v>
      </c>
      <c r="B1167" s="36">
        <f t="shared" si="71"/>
        <v>230</v>
      </c>
      <c r="C1167" s="37" t="s">
        <v>787</v>
      </c>
      <c r="D1167" s="12">
        <f t="shared" si="72"/>
        <v>50230</v>
      </c>
      <c r="E1167" s="42" t="s">
        <v>956</v>
      </c>
      <c r="F1167" s="48">
        <v>496</v>
      </c>
      <c r="G1167" s="15">
        <v>42379</v>
      </c>
      <c r="H1167" s="8">
        <f t="shared" si="69"/>
        <v>496</v>
      </c>
      <c r="I1167" s="30">
        <f t="shared" si="70"/>
        <v>0</v>
      </c>
    </row>
    <row r="1168" spans="1:9" s="2" customFormat="1" x14ac:dyDescent="0.25">
      <c r="A1168" s="17">
        <v>42379</v>
      </c>
      <c r="B1168" s="36">
        <f t="shared" si="71"/>
        <v>231</v>
      </c>
      <c r="C1168" s="37" t="s">
        <v>787</v>
      </c>
      <c r="D1168" s="12">
        <f t="shared" si="72"/>
        <v>50231</v>
      </c>
      <c r="E1168" s="43" t="s">
        <v>957</v>
      </c>
      <c r="F1168" s="44">
        <v>2693.7</v>
      </c>
      <c r="G1168" s="15">
        <v>42379</v>
      </c>
      <c r="H1168" s="8">
        <f t="shared" si="69"/>
        <v>2693.7</v>
      </c>
      <c r="I1168" s="30">
        <f t="shared" si="70"/>
        <v>0</v>
      </c>
    </row>
    <row r="1169" spans="1:9" s="2" customFormat="1" x14ac:dyDescent="0.25">
      <c r="A1169" s="17">
        <v>42379</v>
      </c>
      <c r="B1169" s="36">
        <f t="shared" si="71"/>
        <v>232</v>
      </c>
      <c r="C1169" s="37" t="s">
        <v>787</v>
      </c>
      <c r="D1169" s="12">
        <f t="shared" si="72"/>
        <v>50232</v>
      </c>
      <c r="E1169" s="45" t="s">
        <v>958</v>
      </c>
      <c r="F1169" s="46">
        <v>849.2</v>
      </c>
      <c r="G1169" s="15">
        <v>42379</v>
      </c>
      <c r="H1169" s="8">
        <f t="shared" si="69"/>
        <v>849.2</v>
      </c>
      <c r="I1169" s="30">
        <f t="shared" si="70"/>
        <v>0</v>
      </c>
    </row>
    <row r="1170" spans="1:9" s="2" customFormat="1" x14ac:dyDescent="0.25">
      <c r="A1170" s="17">
        <v>42379</v>
      </c>
      <c r="B1170" s="36">
        <f t="shared" si="71"/>
        <v>233</v>
      </c>
      <c r="C1170" s="37" t="s">
        <v>787</v>
      </c>
      <c r="D1170" s="12">
        <f t="shared" si="72"/>
        <v>50233</v>
      </c>
      <c r="E1170" s="47" t="s">
        <v>959</v>
      </c>
      <c r="F1170" s="48">
        <v>2752</v>
      </c>
      <c r="G1170" s="15">
        <v>42379</v>
      </c>
      <c r="H1170" s="8">
        <f t="shared" si="69"/>
        <v>2752</v>
      </c>
      <c r="I1170" s="30">
        <f t="shared" si="70"/>
        <v>0</v>
      </c>
    </row>
    <row r="1171" spans="1:9" s="2" customFormat="1" x14ac:dyDescent="0.25">
      <c r="A1171" s="17">
        <v>42379</v>
      </c>
      <c r="B1171" s="36">
        <f t="shared" si="71"/>
        <v>234</v>
      </c>
      <c r="C1171" s="37" t="s">
        <v>787</v>
      </c>
      <c r="D1171" s="12">
        <f t="shared" si="72"/>
        <v>50234</v>
      </c>
      <c r="E1171" s="47" t="s">
        <v>960</v>
      </c>
      <c r="F1171" s="48">
        <v>2000</v>
      </c>
      <c r="G1171" s="15">
        <v>42379</v>
      </c>
      <c r="H1171" s="8">
        <f t="shared" si="69"/>
        <v>2000</v>
      </c>
      <c r="I1171" s="30">
        <f t="shared" si="70"/>
        <v>0</v>
      </c>
    </row>
    <row r="1172" spans="1:9" s="2" customFormat="1" x14ac:dyDescent="0.25">
      <c r="A1172" s="17">
        <v>42379</v>
      </c>
      <c r="B1172" s="36">
        <f t="shared" si="71"/>
        <v>235</v>
      </c>
      <c r="C1172" s="37" t="s">
        <v>787</v>
      </c>
      <c r="D1172" s="12">
        <f t="shared" si="72"/>
        <v>50235</v>
      </c>
      <c r="E1172" s="47" t="s">
        <v>961</v>
      </c>
      <c r="F1172" s="48">
        <v>610.6</v>
      </c>
      <c r="G1172" s="15">
        <v>42379</v>
      </c>
      <c r="H1172" s="8">
        <f t="shared" si="69"/>
        <v>610.6</v>
      </c>
      <c r="I1172" s="30">
        <f t="shared" si="70"/>
        <v>0</v>
      </c>
    </row>
    <row r="1173" spans="1:9" s="2" customFormat="1" x14ac:dyDescent="0.25">
      <c r="A1173" s="17">
        <v>42379</v>
      </c>
      <c r="B1173" s="36">
        <f t="shared" si="71"/>
        <v>236</v>
      </c>
      <c r="C1173" s="37" t="s">
        <v>787</v>
      </c>
      <c r="D1173" s="12">
        <f t="shared" si="72"/>
        <v>50236</v>
      </c>
      <c r="E1173" s="47" t="s">
        <v>962</v>
      </c>
      <c r="F1173" s="14">
        <v>18568.599999999999</v>
      </c>
      <c r="G1173" s="15">
        <v>42381</v>
      </c>
      <c r="H1173" s="8">
        <v>18568.599999999999</v>
      </c>
      <c r="I1173" s="30">
        <f t="shared" si="70"/>
        <v>0</v>
      </c>
    </row>
    <row r="1174" spans="1:9" s="2" customFormat="1" x14ac:dyDescent="0.25">
      <c r="A1174" s="17">
        <v>42379</v>
      </c>
      <c r="B1174" s="36">
        <f t="shared" si="71"/>
        <v>237</v>
      </c>
      <c r="C1174" s="37" t="s">
        <v>787</v>
      </c>
      <c r="D1174" s="12">
        <f t="shared" si="72"/>
        <v>50237</v>
      </c>
      <c r="E1174" s="47" t="s">
        <v>963</v>
      </c>
      <c r="F1174" s="48">
        <v>1842.4</v>
      </c>
      <c r="G1174" s="15">
        <v>42379</v>
      </c>
      <c r="H1174" s="8">
        <f t="shared" si="69"/>
        <v>1842.4</v>
      </c>
      <c r="I1174" s="30">
        <f t="shared" si="70"/>
        <v>0</v>
      </c>
    </row>
    <row r="1175" spans="1:9" s="2" customFormat="1" x14ac:dyDescent="0.25">
      <c r="A1175" s="17">
        <v>42379</v>
      </c>
      <c r="B1175" s="36">
        <f t="shared" si="71"/>
        <v>238</v>
      </c>
      <c r="C1175" s="37" t="s">
        <v>787</v>
      </c>
      <c r="D1175" s="12">
        <f t="shared" si="72"/>
        <v>50238</v>
      </c>
      <c r="E1175" s="47" t="s">
        <v>964</v>
      </c>
      <c r="F1175" s="48">
        <v>14684.6</v>
      </c>
      <c r="G1175" s="15">
        <v>42379</v>
      </c>
      <c r="H1175" s="8">
        <f t="shared" si="69"/>
        <v>14684.6</v>
      </c>
      <c r="I1175" s="30">
        <f t="shared" si="70"/>
        <v>0</v>
      </c>
    </row>
    <row r="1176" spans="1:9" s="2" customFormat="1" x14ac:dyDescent="0.25">
      <c r="A1176" s="17">
        <v>42379</v>
      </c>
      <c r="B1176" s="36">
        <f t="shared" si="71"/>
        <v>239</v>
      </c>
      <c r="C1176" s="37" t="s">
        <v>787</v>
      </c>
      <c r="D1176" s="12">
        <f t="shared" si="72"/>
        <v>50239</v>
      </c>
      <c r="E1176" s="47" t="s">
        <v>965</v>
      </c>
      <c r="F1176" s="48">
        <v>79536.899999999994</v>
      </c>
      <c r="G1176" s="15">
        <v>42388</v>
      </c>
      <c r="H1176" s="8">
        <v>79536.899999999994</v>
      </c>
      <c r="I1176" s="30">
        <f t="shared" si="70"/>
        <v>0</v>
      </c>
    </row>
    <row r="1177" spans="1:9" s="2" customFormat="1" x14ac:dyDescent="0.25">
      <c r="A1177" s="17">
        <v>42379</v>
      </c>
      <c r="B1177" s="36">
        <f t="shared" si="71"/>
        <v>240</v>
      </c>
      <c r="C1177" s="37" t="s">
        <v>787</v>
      </c>
      <c r="D1177" s="12">
        <f t="shared" si="72"/>
        <v>50240</v>
      </c>
      <c r="E1177" s="47" t="s">
        <v>966</v>
      </c>
      <c r="F1177" s="14">
        <v>3221.2</v>
      </c>
      <c r="G1177" s="15">
        <v>42379</v>
      </c>
      <c r="H1177" s="8">
        <f t="shared" si="69"/>
        <v>3221.2</v>
      </c>
      <c r="I1177" s="30">
        <f t="shared" si="70"/>
        <v>0</v>
      </c>
    </row>
    <row r="1178" spans="1:9" s="2" customFormat="1" x14ac:dyDescent="0.25">
      <c r="A1178" s="17">
        <v>42379</v>
      </c>
      <c r="B1178" s="36">
        <f t="shared" si="71"/>
        <v>241</v>
      </c>
      <c r="C1178" s="37" t="s">
        <v>787</v>
      </c>
      <c r="D1178" s="12">
        <f t="shared" si="72"/>
        <v>50241</v>
      </c>
      <c r="E1178" s="47" t="s">
        <v>967</v>
      </c>
      <c r="F1178" s="48">
        <v>3624.3</v>
      </c>
      <c r="G1178" s="15">
        <v>42379</v>
      </c>
      <c r="H1178" s="8">
        <f t="shared" si="69"/>
        <v>3624.3</v>
      </c>
      <c r="I1178" s="30">
        <f t="shared" si="70"/>
        <v>0</v>
      </c>
    </row>
    <row r="1179" spans="1:9" s="2" customFormat="1" x14ac:dyDescent="0.25">
      <c r="A1179" s="17">
        <v>42379</v>
      </c>
      <c r="B1179" s="36">
        <f t="shared" si="71"/>
        <v>242</v>
      </c>
      <c r="C1179" s="37" t="s">
        <v>787</v>
      </c>
      <c r="D1179" s="12">
        <f t="shared" si="72"/>
        <v>50242</v>
      </c>
      <c r="E1179" s="47" t="s">
        <v>968</v>
      </c>
      <c r="F1179" s="48">
        <v>14917</v>
      </c>
      <c r="G1179" s="15">
        <v>42379</v>
      </c>
      <c r="H1179" s="8">
        <f t="shared" si="69"/>
        <v>14917</v>
      </c>
      <c r="I1179" s="30">
        <f t="shared" si="70"/>
        <v>0</v>
      </c>
    </row>
    <row r="1180" spans="1:9" s="2" customFormat="1" x14ac:dyDescent="0.25">
      <c r="A1180" s="17">
        <v>42379</v>
      </c>
      <c r="B1180" s="36">
        <f t="shared" si="71"/>
        <v>243</v>
      </c>
      <c r="C1180" s="37" t="s">
        <v>787</v>
      </c>
      <c r="D1180" s="12">
        <f t="shared" si="72"/>
        <v>50243</v>
      </c>
      <c r="E1180" s="47" t="s">
        <v>969</v>
      </c>
      <c r="F1180" s="48">
        <v>4609.3</v>
      </c>
      <c r="G1180" s="15">
        <v>42379</v>
      </c>
      <c r="H1180" s="8">
        <f t="shared" si="69"/>
        <v>4609.3</v>
      </c>
      <c r="I1180" s="30">
        <f t="shared" si="70"/>
        <v>0</v>
      </c>
    </row>
    <row r="1181" spans="1:9" s="2" customFormat="1" x14ac:dyDescent="0.25">
      <c r="A1181" s="17">
        <v>42379</v>
      </c>
      <c r="B1181" s="36">
        <f t="shared" si="71"/>
        <v>244</v>
      </c>
      <c r="C1181" s="37" t="s">
        <v>787</v>
      </c>
      <c r="D1181" s="12">
        <f t="shared" si="72"/>
        <v>50244</v>
      </c>
      <c r="E1181" s="47" t="s">
        <v>970</v>
      </c>
      <c r="F1181" s="48">
        <v>3031</v>
      </c>
      <c r="G1181" s="15">
        <v>42379</v>
      </c>
      <c r="H1181" s="8">
        <f t="shared" si="69"/>
        <v>3031</v>
      </c>
      <c r="I1181" s="30">
        <f t="shared" si="70"/>
        <v>0</v>
      </c>
    </row>
    <row r="1182" spans="1:9" s="2" customFormat="1" x14ac:dyDescent="0.25">
      <c r="A1182" s="17">
        <v>42379</v>
      </c>
      <c r="B1182" s="36">
        <f t="shared" si="71"/>
        <v>245</v>
      </c>
      <c r="C1182" s="37" t="s">
        <v>787</v>
      </c>
      <c r="D1182" s="12">
        <f t="shared" si="72"/>
        <v>50245</v>
      </c>
      <c r="E1182" s="47" t="s">
        <v>971</v>
      </c>
      <c r="F1182" s="48">
        <v>7491.4</v>
      </c>
      <c r="G1182" s="15">
        <v>42381</v>
      </c>
      <c r="H1182" s="8">
        <v>7491.4</v>
      </c>
      <c r="I1182" s="35">
        <f t="shared" si="70"/>
        <v>0</v>
      </c>
    </row>
    <row r="1183" spans="1:9" s="2" customFormat="1" x14ac:dyDescent="0.25">
      <c r="A1183" s="17">
        <v>42379</v>
      </c>
      <c r="B1183" s="36">
        <f t="shared" si="71"/>
        <v>246</v>
      </c>
      <c r="C1183" s="37" t="s">
        <v>787</v>
      </c>
      <c r="D1183" s="12">
        <f t="shared" si="72"/>
        <v>50246</v>
      </c>
      <c r="E1183" s="47" t="s">
        <v>972</v>
      </c>
      <c r="F1183" s="48">
        <v>12978.8</v>
      </c>
      <c r="G1183" s="15">
        <v>42381</v>
      </c>
      <c r="H1183" s="8">
        <v>12978.8</v>
      </c>
      <c r="I1183" s="30">
        <f t="shared" si="70"/>
        <v>0</v>
      </c>
    </row>
    <row r="1184" spans="1:9" s="2" customFormat="1" x14ac:dyDescent="0.25">
      <c r="A1184" s="17">
        <v>42379</v>
      </c>
      <c r="B1184" s="36">
        <f t="shared" si="71"/>
        <v>247</v>
      </c>
      <c r="C1184" s="37" t="s">
        <v>787</v>
      </c>
      <c r="D1184" s="12">
        <f t="shared" si="72"/>
        <v>50247</v>
      </c>
      <c r="E1184" s="47" t="s">
        <v>973</v>
      </c>
      <c r="F1184" s="48">
        <v>5069.7</v>
      </c>
      <c r="G1184" s="15">
        <v>42379</v>
      </c>
      <c r="H1184" s="8">
        <f t="shared" si="69"/>
        <v>5069.7</v>
      </c>
      <c r="I1184" s="30">
        <f t="shared" si="70"/>
        <v>0</v>
      </c>
    </row>
    <row r="1185" spans="1:9" s="2" customFormat="1" x14ac:dyDescent="0.25">
      <c r="A1185" s="17">
        <v>42379</v>
      </c>
      <c r="B1185" s="36">
        <f t="shared" si="71"/>
        <v>248</v>
      </c>
      <c r="C1185" s="37" t="s">
        <v>787</v>
      </c>
      <c r="D1185" s="12">
        <f t="shared" si="72"/>
        <v>50248</v>
      </c>
      <c r="E1185" s="47" t="s">
        <v>974</v>
      </c>
      <c r="F1185" s="48">
        <v>13631.15</v>
      </c>
      <c r="G1185" s="15">
        <v>42388</v>
      </c>
      <c r="H1185" s="8">
        <v>13631.15</v>
      </c>
      <c r="I1185" s="30">
        <f t="shared" si="70"/>
        <v>0</v>
      </c>
    </row>
    <row r="1186" spans="1:9" s="2" customFormat="1" x14ac:dyDescent="0.25">
      <c r="A1186" s="17">
        <v>42379</v>
      </c>
      <c r="B1186" s="36">
        <f t="shared" si="71"/>
        <v>249</v>
      </c>
      <c r="C1186" s="37" t="s">
        <v>787</v>
      </c>
      <c r="D1186" s="12">
        <f t="shared" si="72"/>
        <v>50249</v>
      </c>
      <c r="E1186" s="47" t="s">
        <v>975</v>
      </c>
      <c r="F1186" s="48">
        <v>4657.7</v>
      </c>
      <c r="G1186" s="15">
        <v>42379</v>
      </c>
      <c r="H1186" s="8">
        <f t="shared" si="69"/>
        <v>4657.7</v>
      </c>
      <c r="I1186" s="35">
        <f t="shared" si="70"/>
        <v>0</v>
      </c>
    </row>
    <row r="1187" spans="1:9" s="2" customFormat="1" x14ac:dyDescent="0.25">
      <c r="A1187" s="17">
        <v>42379</v>
      </c>
      <c r="B1187" s="36">
        <f t="shared" si="71"/>
        <v>250</v>
      </c>
      <c r="C1187" s="37" t="s">
        <v>787</v>
      </c>
      <c r="D1187" s="12">
        <f t="shared" si="72"/>
        <v>50250</v>
      </c>
      <c r="E1187" s="47" t="s">
        <v>976</v>
      </c>
      <c r="F1187" s="48">
        <v>2039.4</v>
      </c>
      <c r="G1187" s="15">
        <v>42379</v>
      </c>
      <c r="H1187" s="8">
        <f t="shared" si="69"/>
        <v>2039.4</v>
      </c>
      <c r="I1187" s="30">
        <f t="shared" si="70"/>
        <v>0</v>
      </c>
    </row>
    <row r="1188" spans="1:9" s="2" customFormat="1" x14ac:dyDescent="0.25">
      <c r="A1188" s="17">
        <v>42379</v>
      </c>
      <c r="B1188" s="36">
        <f t="shared" si="71"/>
        <v>251</v>
      </c>
      <c r="C1188" s="37" t="s">
        <v>787</v>
      </c>
      <c r="D1188" s="12">
        <f t="shared" si="72"/>
        <v>50251</v>
      </c>
      <c r="E1188" s="47" t="s">
        <v>977</v>
      </c>
      <c r="F1188" s="48">
        <v>496.8</v>
      </c>
      <c r="G1188" s="15">
        <v>42379</v>
      </c>
      <c r="H1188" s="8">
        <f t="shared" si="69"/>
        <v>496.8</v>
      </c>
      <c r="I1188" s="30">
        <f t="shared" si="70"/>
        <v>0</v>
      </c>
    </row>
    <row r="1189" spans="1:9" s="2" customFormat="1" x14ac:dyDescent="0.25">
      <c r="A1189" s="17">
        <v>42379</v>
      </c>
      <c r="B1189" s="36">
        <f t="shared" si="71"/>
        <v>252</v>
      </c>
      <c r="C1189" s="37" t="s">
        <v>787</v>
      </c>
      <c r="D1189" s="12">
        <f t="shared" si="72"/>
        <v>50252</v>
      </c>
      <c r="E1189" s="47" t="s">
        <v>978</v>
      </c>
      <c r="F1189" s="48">
        <v>10802.2</v>
      </c>
      <c r="G1189" s="15">
        <v>42380</v>
      </c>
      <c r="H1189" s="8">
        <v>10802.2</v>
      </c>
      <c r="I1189" s="30">
        <f t="shared" si="70"/>
        <v>0</v>
      </c>
    </row>
    <row r="1190" spans="1:9" s="2" customFormat="1" x14ac:dyDescent="0.25">
      <c r="A1190" s="17">
        <v>42379</v>
      </c>
      <c r="B1190" s="36">
        <f t="shared" si="71"/>
        <v>253</v>
      </c>
      <c r="C1190" s="37" t="s">
        <v>787</v>
      </c>
      <c r="D1190" s="12">
        <f t="shared" si="72"/>
        <v>50253</v>
      </c>
      <c r="E1190" s="47" t="s">
        <v>954</v>
      </c>
      <c r="F1190" s="48">
        <v>1200</v>
      </c>
      <c r="G1190" s="15">
        <v>42379</v>
      </c>
      <c r="H1190" s="8">
        <f t="shared" si="69"/>
        <v>1200</v>
      </c>
      <c r="I1190" s="30">
        <f t="shared" si="70"/>
        <v>0</v>
      </c>
    </row>
    <row r="1191" spans="1:9" s="2" customFormat="1" x14ac:dyDescent="0.25">
      <c r="A1191" s="17">
        <v>42379</v>
      </c>
      <c r="B1191" s="36">
        <f t="shared" si="71"/>
        <v>254</v>
      </c>
      <c r="C1191" s="37" t="s">
        <v>787</v>
      </c>
      <c r="D1191" s="12">
        <f t="shared" si="72"/>
        <v>50254</v>
      </c>
      <c r="E1191" s="47" t="s">
        <v>979</v>
      </c>
      <c r="F1191" s="48">
        <v>297.5</v>
      </c>
      <c r="G1191" s="15">
        <v>42379</v>
      </c>
      <c r="H1191" s="8">
        <f t="shared" si="69"/>
        <v>297.5</v>
      </c>
      <c r="I1191" s="30">
        <f t="shared" si="70"/>
        <v>0</v>
      </c>
    </row>
    <row r="1192" spans="1:9" s="2" customFormat="1" x14ac:dyDescent="0.25">
      <c r="A1192" s="17">
        <v>42379</v>
      </c>
      <c r="B1192" s="36">
        <f t="shared" si="71"/>
        <v>255</v>
      </c>
      <c r="C1192" s="37" t="s">
        <v>787</v>
      </c>
      <c r="D1192" s="12">
        <f t="shared" si="72"/>
        <v>50255</v>
      </c>
      <c r="E1192" s="47" t="s">
        <v>980</v>
      </c>
      <c r="F1192" s="48">
        <v>2041.5</v>
      </c>
      <c r="G1192" s="15">
        <v>42379</v>
      </c>
      <c r="H1192" s="8">
        <f t="shared" ref="H1192:H1256" si="73">F1192</f>
        <v>2041.5</v>
      </c>
      <c r="I1192" s="35">
        <f t="shared" si="70"/>
        <v>0</v>
      </c>
    </row>
    <row r="1193" spans="1:9" s="2" customFormat="1" x14ac:dyDescent="0.25">
      <c r="A1193" s="17">
        <v>42379</v>
      </c>
      <c r="B1193" s="36">
        <f t="shared" si="71"/>
        <v>256</v>
      </c>
      <c r="C1193" s="37" t="s">
        <v>787</v>
      </c>
      <c r="D1193" s="12">
        <f t="shared" si="72"/>
        <v>50256</v>
      </c>
      <c r="E1193" s="47" t="s">
        <v>981</v>
      </c>
      <c r="F1193" s="48">
        <v>1192.4000000000001</v>
      </c>
      <c r="G1193" s="15">
        <v>42379</v>
      </c>
      <c r="H1193" s="8">
        <f t="shared" si="73"/>
        <v>1192.4000000000001</v>
      </c>
      <c r="I1193" s="30">
        <f t="shared" si="70"/>
        <v>0</v>
      </c>
    </row>
    <row r="1194" spans="1:9" s="2" customFormat="1" x14ac:dyDescent="0.25">
      <c r="A1194" s="17">
        <v>42379</v>
      </c>
      <c r="B1194" s="36">
        <f t="shared" si="71"/>
        <v>257</v>
      </c>
      <c r="C1194" s="37" t="s">
        <v>787</v>
      </c>
      <c r="D1194" s="12">
        <f t="shared" si="72"/>
        <v>50257</v>
      </c>
      <c r="E1194" s="47" t="s">
        <v>966</v>
      </c>
      <c r="F1194" s="14">
        <v>40</v>
      </c>
      <c r="G1194" s="15">
        <v>42379</v>
      </c>
      <c r="H1194" s="8">
        <f t="shared" si="73"/>
        <v>40</v>
      </c>
      <c r="I1194" s="30">
        <f t="shared" ref="I1194:I1258" si="74">F1194-H1194</f>
        <v>0</v>
      </c>
    </row>
    <row r="1195" spans="1:9" s="2" customFormat="1" x14ac:dyDescent="0.25">
      <c r="A1195" s="17">
        <v>42379</v>
      </c>
      <c r="B1195" s="36">
        <f t="shared" ref="B1195:B1258" si="75">B1194+1</f>
        <v>258</v>
      </c>
      <c r="C1195" s="37" t="s">
        <v>787</v>
      </c>
      <c r="D1195" s="12">
        <f t="shared" si="72"/>
        <v>50258</v>
      </c>
      <c r="E1195" s="47" t="s">
        <v>982</v>
      </c>
      <c r="F1195" s="14">
        <v>6706.8</v>
      </c>
      <c r="G1195" s="15">
        <v>42381</v>
      </c>
      <c r="H1195" s="8">
        <v>6706.8</v>
      </c>
      <c r="I1195" s="30">
        <f t="shared" si="74"/>
        <v>0</v>
      </c>
    </row>
    <row r="1196" spans="1:9" s="2" customFormat="1" x14ac:dyDescent="0.25">
      <c r="A1196" s="17">
        <v>42379</v>
      </c>
      <c r="B1196" s="36">
        <f t="shared" si="75"/>
        <v>259</v>
      </c>
      <c r="C1196" s="37" t="s">
        <v>787</v>
      </c>
      <c r="D1196" s="12">
        <f t="shared" si="72"/>
        <v>50259</v>
      </c>
      <c r="E1196" s="47" t="s">
        <v>983</v>
      </c>
      <c r="F1196" s="48">
        <v>2747.7</v>
      </c>
      <c r="G1196" s="15">
        <v>42379</v>
      </c>
      <c r="H1196" s="8">
        <f t="shared" si="73"/>
        <v>2747.7</v>
      </c>
      <c r="I1196" s="30">
        <f t="shared" si="74"/>
        <v>0</v>
      </c>
    </row>
    <row r="1197" spans="1:9" s="2" customFormat="1" x14ac:dyDescent="0.25">
      <c r="A1197" s="17">
        <v>42379</v>
      </c>
      <c r="B1197" s="36">
        <f t="shared" si="75"/>
        <v>260</v>
      </c>
      <c r="C1197" s="37" t="s">
        <v>787</v>
      </c>
      <c r="D1197" s="12">
        <f t="shared" si="72"/>
        <v>50260</v>
      </c>
      <c r="E1197" s="47" t="s">
        <v>980</v>
      </c>
      <c r="F1197" s="48">
        <v>3256.2</v>
      </c>
      <c r="G1197" s="15">
        <v>42379</v>
      </c>
      <c r="H1197" s="8">
        <f t="shared" si="73"/>
        <v>3256.2</v>
      </c>
      <c r="I1197" s="30">
        <f t="shared" si="74"/>
        <v>0</v>
      </c>
    </row>
    <row r="1198" spans="1:9" s="2" customFormat="1" x14ac:dyDescent="0.25">
      <c r="A1198" s="17">
        <v>42379</v>
      </c>
      <c r="B1198" s="36">
        <f t="shared" si="75"/>
        <v>261</v>
      </c>
      <c r="C1198" s="37" t="s">
        <v>787</v>
      </c>
      <c r="D1198" s="12">
        <f t="shared" si="72"/>
        <v>50261</v>
      </c>
      <c r="E1198" s="47" t="s">
        <v>984</v>
      </c>
      <c r="F1198" s="48">
        <v>335.8</v>
      </c>
      <c r="G1198" s="15">
        <v>42379</v>
      </c>
      <c r="H1198" s="8">
        <f t="shared" si="73"/>
        <v>335.8</v>
      </c>
      <c r="I1198" s="30">
        <f t="shared" si="74"/>
        <v>0</v>
      </c>
    </row>
    <row r="1199" spans="1:9" s="2" customFormat="1" x14ac:dyDescent="0.25">
      <c r="A1199" s="17">
        <v>42379</v>
      </c>
      <c r="B1199" s="36">
        <f t="shared" si="75"/>
        <v>262</v>
      </c>
      <c r="C1199" s="37" t="s">
        <v>787</v>
      </c>
      <c r="D1199" s="12">
        <f t="shared" si="72"/>
        <v>50262</v>
      </c>
      <c r="E1199" s="47" t="s">
        <v>985</v>
      </c>
      <c r="F1199" s="48">
        <v>834.4</v>
      </c>
      <c r="G1199" s="15">
        <v>42379</v>
      </c>
      <c r="H1199" s="8">
        <f t="shared" si="73"/>
        <v>834.4</v>
      </c>
      <c r="I1199" s="30">
        <f t="shared" si="74"/>
        <v>0</v>
      </c>
    </row>
    <row r="1200" spans="1:9" s="2" customFormat="1" x14ac:dyDescent="0.25">
      <c r="A1200" s="17">
        <v>42379</v>
      </c>
      <c r="B1200" s="36">
        <f t="shared" si="75"/>
        <v>263</v>
      </c>
      <c r="C1200" s="37" t="s">
        <v>787</v>
      </c>
      <c r="D1200" s="12">
        <f t="shared" si="72"/>
        <v>50263</v>
      </c>
      <c r="E1200" s="47" t="s">
        <v>986</v>
      </c>
      <c r="F1200" s="48">
        <v>5493.6</v>
      </c>
      <c r="G1200" s="15">
        <v>42379</v>
      </c>
      <c r="H1200" s="8">
        <f t="shared" si="73"/>
        <v>5493.6</v>
      </c>
      <c r="I1200" s="30">
        <f t="shared" si="74"/>
        <v>0</v>
      </c>
    </row>
    <row r="1201" spans="1:9" s="2" customFormat="1" x14ac:dyDescent="0.25">
      <c r="A1201" s="17">
        <v>42379</v>
      </c>
      <c r="B1201" s="36">
        <f t="shared" si="75"/>
        <v>264</v>
      </c>
      <c r="C1201" s="37" t="s">
        <v>787</v>
      </c>
      <c r="D1201" s="12">
        <f t="shared" si="72"/>
        <v>50264</v>
      </c>
      <c r="E1201" s="47" t="s">
        <v>987</v>
      </c>
      <c r="F1201" s="48">
        <v>1361</v>
      </c>
      <c r="G1201" s="15">
        <v>42380</v>
      </c>
      <c r="H1201" s="8">
        <v>1361</v>
      </c>
      <c r="I1201" s="30">
        <f t="shared" si="74"/>
        <v>0</v>
      </c>
    </row>
    <row r="1202" spans="1:9" s="2" customFormat="1" x14ac:dyDescent="0.25">
      <c r="A1202" s="17">
        <v>42379</v>
      </c>
      <c r="B1202" s="36">
        <f t="shared" si="75"/>
        <v>265</v>
      </c>
      <c r="C1202" s="37" t="s">
        <v>787</v>
      </c>
      <c r="D1202" s="12">
        <f t="shared" ref="D1202:D1265" si="76">D1201+1</f>
        <v>50265</v>
      </c>
      <c r="E1202" s="47" t="s">
        <v>988</v>
      </c>
      <c r="F1202" s="14">
        <v>14364</v>
      </c>
      <c r="G1202" s="15">
        <v>42385</v>
      </c>
      <c r="H1202" s="8">
        <v>14364</v>
      </c>
      <c r="I1202" s="30">
        <f t="shared" si="74"/>
        <v>0</v>
      </c>
    </row>
    <row r="1203" spans="1:9" s="2" customFormat="1" x14ac:dyDescent="0.25">
      <c r="A1203" s="17">
        <v>42379</v>
      </c>
      <c r="B1203" s="36">
        <f t="shared" si="75"/>
        <v>266</v>
      </c>
      <c r="C1203" s="37" t="s">
        <v>787</v>
      </c>
      <c r="D1203" s="12">
        <f t="shared" si="76"/>
        <v>50266</v>
      </c>
      <c r="E1203" s="47" t="s">
        <v>989</v>
      </c>
      <c r="F1203" s="48">
        <v>2383.1999999999998</v>
      </c>
      <c r="G1203" s="15">
        <v>42379</v>
      </c>
      <c r="H1203" s="8">
        <f t="shared" si="73"/>
        <v>2383.1999999999998</v>
      </c>
      <c r="I1203" s="30">
        <f t="shared" si="74"/>
        <v>0</v>
      </c>
    </row>
    <row r="1204" spans="1:9" s="2" customFormat="1" x14ac:dyDescent="0.25">
      <c r="A1204" s="17">
        <v>42379</v>
      </c>
      <c r="B1204" s="36">
        <f t="shared" si="75"/>
        <v>267</v>
      </c>
      <c r="C1204" s="37" t="s">
        <v>787</v>
      </c>
      <c r="D1204" s="12">
        <f t="shared" si="76"/>
        <v>50267</v>
      </c>
      <c r="E1204" s="47" t="s">
        <v>990</v>
      </c>
      <c r="F1204" s="48">
        <v>660</v>
      </c>
      <c r="G1204" s="15">
        <v>42380</v>
      </c>
      <c r="H1204" s="8">
        <v>660</v>
      </c>
      <c r="I1204" s="30">
        <f t="shared" si="74"/>
        <v>0</v>
      </c>
    </row>
    <row r="1205" spans="1:9" s="2" customFormat="1" x14ac:dyDescent="0.25">
      <c r="A1205" s="17">
        <v>42379</v>
      </c>
      <c r="B1205" s="36">
        <f t="shared" si="75"/>
        <v>268</v>
      </c>
      <c r="C1205" s="37" t="s">
        <v>787</v>
      </c>
      <c r="D1205" s="12">
        <f t="shared" si="76"/>
        <v>50268</v>
      </c>
      <c r="E1205" s="47" t="s">
        <v>991</v>
      </c>
      <c r="F1205" s="48">
        <v>1692.6</v>
      </c>
      <c r="G1205" s="15">
        <v>42380</v>
      </c>
      <c r="H1205" s="8">
        <v>1692.6</v>
      </c>
      <c r="I1205" s="30">
        <f t="shared" si="74"/>
        <v>0</v>
      </c>
    </row>
    <row r="1206" spans="1:9" s="2" customFormat="1" x14ac:dyDescent="0.25">
      <c r="A1206" s="17">
        <v>42379</v>
      </c>
      <c r="B1206" s="36">
        <f t="shared" si="75"/>
        <v>269</v>
      </c>
      <c r="C1206" s="37" t="s">
        <v>787</v>
      </c>
      <c r="D1206" s="12">
        <f t="shared" si="76"/>
        <v>50269</v>
      </c>
      <c r="E1206" s="47" t="s">
        <v>992</v>
      </c>
      <c r="F1206" s="14">
        <v>268326</v>
      </c>
      <c r="G1206" s="15">
        <v>42396</v>
      </c>
      <c r="H1206" s="8">
        <v>268326</v>
      </c>
      <c r="I1206" s="30">
        <f t="shared" si="74"/>
        <v>0</v>
      </c>
    </row>
    <row r="1207" spans="1:9" s="2" customFormat="1" x14ac:dyDescent="0.25">
      <c r="A1207" s="17">
        <v>42379</v>
      </c>
      <c r="B1207" s="36">
        <f t="shared" si="75"/>
        <v>270</v>
      </c>
      <c r="C1207" s="37" t="s">
        <v>787</v>
      </c>
      <c r="D1207" s="12">
        <f t="shared" si="76"/>
        <v>50270</v>
      </c>
      <c r="E1207" s="47" t="s">
        <v>993</v>
      </c>
      <c r="F1207" s="48">
        <v>1438.4</v>
      </c>
      <c r="G1207" s="15">
        <v>42379</v>
      </c>
      <c r="H1207" s="8">
        <f t="shared" si="73"/>
        <v>1438.4</v>
      </c>
      <c r="I1207" s="30">
        <f t="shared" si="74"/>
        <v>0</v>
      </c>
    </row>
    <row r="1208" spans="1:9" s="2" customFormat="1" x14ac:dyDescent="0.25">
      <c r="A1208" s="17">
        <v>42379</v>
      </c>
      <c r="B1208" s="36">
        <f t="shared" si="75"/>
        <v>271</v>
      </c>
      <c r="C1208" s="37" t="s">
        <v>787</v>
      </c>
      <c r="D1208" s="12">
        <f t="shared" si="76"/>
        <v>50271</v>
      </c>
      <c r="E1208" s="47" t="s">
        <v>994</v>
      </c>
      <c r="F1208" s="48">
        <v>780</v>
      </c>
      <c r="G1208" s="15">
        <v>42380</v>
      </c>
      <c r="H1208" s="8">
        <v>780</v>
      </c>
      <c r="I1208" s="30">
        <f t="shared" si="74"/>
        <v>0</v>
      </c>
    </row>
    <row r="1209" spans="1:9" s="2" customFormat="1" x14ac:dyDescent="0.25">
      <c r="A1209" s="17">
        <v>42379</v>
      </c>
      <c r="B1209" s="36">
        <f t="shared" si="75"/>
        <v>272</v>
      </c>
      <c r="C1209" s="37" t="s">
        <v>787</v>
      </c>
      <c r="D1209" s="12">
        <f t="shared" si="76"/>
        <v>50272</v>
      </c>
      <c r="E1209" s="47" t="s">
        <v>995</v>
      </c>
      <c r="F1209" s="48">
        <v>2793.9</v>
      </c>
      <c r="G1209" s="15">
        <v>42379</v>
      </c>
      <c r="H1209" s="8">
        <f t="shared" si="73"/>
        <v>2793.9</v>
      </c>
      <c r="I1209" s="30">
        <f t="shared" si="74"/>
        <v>0</v>
      </c>
    </row>
    <row r="1210" spans="1:9" s="2" customFormat="1" x14ac:dyDescent="0.25">
      <c r="A1210" s="17">
        <v>42379</v>
      </c>
      <c r="B1210" s="36">
        <f t="shared" si="75"/>
        <v>273</v>
      </c>
      <c r="C1210" s="37" t="s">
        <v>787</v>
      </c>
      <c r="D1210" s="12">
        <f t="shared" si="76"/>
        <v>50273</v>
      </c>
      <c r="E1210" s="47" t="s">
        <v>988</v>
      </c>
      <c r="F1210" s="14">
        <v>19417</v>
      </c>
      <c r="G1210" s="15">
        <v>42385</v>
      </c>
      <c r="H1210" s="8">
        <v>19417</v>
      </c>
      <c r="I1210" s="30">
        <f t="shared" si="74"/>
        <v>0</v>
      </c>
    </row>
    <row r="1211" spans="1:9" s="2" customFormat="1" x14ac:dyDescent="0.25">
      <c r="A1211" s="17">
        <v>42379</v>
      </c>
      <c r="B1211" s="36">
        <f t="shared" si="75"/>
        <v>274</v>
      </c>
      <c r="C1211" s="37" t="s">
        <v>787</v>
      </c>
      <c r="D1211" s="12">
        <f t="shared" si="76"/>
        <v>50274</v>
      </c>
      <c r="E1211" s="47" t="s">
        <v>996</v>
      </c>
      <c r="F1211" s="48">
        <v>25007.4</v>
      </c>
      <c r="G1211" s="15">
        <v>42379</v>
      </c>
      <c r="H1211" s="8">
        <f t="shared" si="73"/>
        <v>25007.4</v>
      </c>
      <c r="I1211" s="30">
        <f t="shared" si="74"/>
        <v>0</v>
      </c>
    </row>
    <row r="1212" spans="1:9" s="2" customFormat="1" x14ac:dyDescent="0.25">
      <c r="A1212" s="17">
        <v>42379</v>
      </c>
      <c r="B1212" s="36">
        <f t="shared" si="75"/>
        <v>275</v>
      </c>
      <c r="C1212" s="37" t="s">
        <v>787</v>
      </c>
      <c r="D1212" s="12">
        <f t="shared" si="76"/>
        <v>50275</v>
      </c>
      <c r="E1212" s="42" t="s">
        <v>997</v>
      </c>
      <c r="F1212" s="48">
        <v>12000.2</v>
      </c>
      <c r="G1212" s="15">
        <v>42380</v>
      </c>
      <c r="H1212" s="8">
        <v>12000.2</v>
      </c>
      <c r="I1212" s="30">
        <f t="shared" si="74"/>
        <v>0</v>
      </c>
    </row>
    <row r="1213" spans="1:9" s="2" customFormat="1" x14ac:dyDescent="0.25">
      <c r="A1213" s="17">
        <v>42379</v>
      </c>
      <c r="B1213" s="36">
        <f t="shared" si="75"/>
        <v>276</v>
      </c>
      <c r="C1213" s="37" t="s">
        <v>787</v>
      </c>
      <c r="D1213" s="12">
        <f t="shared" si="76"/>
        <v>50276</v>
      </c>
      <c r="E1213" s="45" t="s">
        <v>995</v>
      </c>
      <c r="F1213" s="46">
        <v>24615.9</v>
      </c>
      <c r="G1213" s="15">
        <v>42379</v>
      </c>
      <c r="H1213" s="8">
        <f t="shared" si="73"/>
        <v>24615.9</v>
      </c>
      <c r="I1213" s="30">
        <f t="shared" si="74"/>
        <v>0</v>
      </c>
    </row>
    <row r="1214" spans="1:9" s="2" customFormat="1" x14ac:dyDescent="0.25">
      <c r="A1214" s="17">
        <v>42379</v>
      </c>
      <c r="B1214" s="36">
        <f t="shared" si="75"/>
        <v>277</v>
      </c>
      <c r="C1214" s="37" t="s">
        <v>787</v>
      </c>
      <c r="D1214" s="12">
        <f t="shared" si="76"/>
        <v>50277</v>
      </c>
      <c r="E1214" s="47" t="s">
        <v>998</v>
      </c>
      <c r="F1214" s="48">
        <v>600</v>
      </c>
      <c r="G1214" s="15">
        <v>42380</v>
      </c>
      <c r="H1214" s="8">
        <v>600</v>
      </c>
      <c r="I1214" s="30">
        <f t="shared" si="74"/>
        <v>0</v>
      </c>
    </row>
    <row r="1215" spans="1:9" s="2" customFormat="1" x14ac:dyDescent="0.25">
      <c r="A1215" s="17">
        <v>42379</v>
      </c>
      <c r="B1215" s="36">
        <f t="shared" si="75"/>
        <v>278</v>
      </c>
      <c r="C1215" s="37" t="s">
        <v>787</v>
      </c>
      <c r="D1215" s="12">
        <f t="shared" si="76"/>
        <v>50278</v>
      </c>
      <c r="E1215" s="47" t="s">
        <v>999</v>
      </c>
      <c r="F1215" s="48">
        <v>1200</v>
      </c>
      <c r="G1215" s="15">
        <v>42380</v>
      </c>
      <c r="H1215" s="8">
        <v>1200</v>
      </c>
      <c r="I1215" s="30">
        <f t="shared" si="74"/>
        <v>0</v>
      </c>
    </row>
    <row r="1216" spans="1:9" s="2" customFormat="1" x14ac:dyDescent="0.25">
      <c r="A1216" s="17">
        <v>42379</v>
      </c>
      <c r="B1216" s="36">
        <f t="shared" si="75"/>
        <v>279</v>
      </c>
      <c r="C1216" s="37" t="s">
        <v>787</v>
      </c>
      <c r="D1216" s="12">
        <f t="shared" si="76"/>
        <v>50279</v>
      </c>
      <c r="E1216" s="47" t="s">
        <v>1000</v>
      </c>
      <c r="F1216" s="48">
        <v>2400</v>
      </c>
      <c r="G1216" s="15">
        <v>42380</v>
      </c>
      <c r="H1216" s="8">
        <v>2400</v>
      </c>
      <c r="I1216" s="30">
        <f t="shared" si="74"/>
        <v>0</v>
      </c>
    </row>
    <row r="1217" spans="1:9" s="2" customFormat="1" x14ac:dyDescent="0.25">
      <c r="A1217" s="17">
        <v>42379</v>
      </c>
      <c r="B1217" s="36">
        <f t="shared" si="75"/>
        <v>280</v>
      </c>
      <c r="C1217" s="37" t="s">
        <v>787</v>
      </c>
      <c r="D1217" s="12">
        <f t="shared" si="76"/>
        <v>50280</v>
      </c>
      <c r="E1217" s="47" t="s">
        <v>1001</v>
      </c>
      <c r="F1217" s="48">
        <v>4133.6000000000004</v>
      </c>
      <c r="G1217" s="15">
        <v>42380</v>
      </c>
      <c r="H1217" s="8">
        <v>4133.6000000000004</v>
      </c>
      <c r="I1217" s="30">
        <f t="shared" si="74"/>
        <v>0</v>
      </c>
    </row>
    <row r="1218" spans="1:9" s="2" customFormat="1" x14ac:dyDescent="0.25">
      <c r="A1218" s="17">
        <v>42379</v>
      </c>
      <c r="B1218" s="36">
        <f t="shared" si="75"/>
        <v>281</v>
      </c>
      <c r="C1218" s="37" t="s">
        <v>787</v>
      </c>
      <c r="D1218" s="12">
        <f t="shared" si="76"/>
        <v>50281</v>
      </c>
      <c r="E1218" s="47" t="s">
        <v>1002</v>
      </c>
      <c r="F1218" s="48">
        <v>2795</v>
      </c>
      <c r="G1218" s="15">
        <v>42379</v>
      </c>
      <c r="H1218" s="8">
        <f t="shared" si="73"/>
        <v>2795</v>
      </c>
      <c r="I1218" s="30">
        <f t="shared" si="74"/>
        <v>0</v>
      </c>
    </row>
    <row r="1219" spans="1:9" s="2" customFormat="1" x14ac:dyDescent="0.25">
      <c r="A1219" s="17">
        <v>42379</v>
      </c>
      <c r="B1219" s="36">
        <f t="shared" si="75"/>
        <v>282</v>
      </c>
      <c r="C1219" s="37" t="s">
        <v>787</v>
      </c>
      <c r="D1219" s="12">
        <f t="shared" si="76"/>
        <v>50282</v>
      </c>
      <c r="E1219" s="47" t="s">
        <v>1003</v>
      </c>
      <c r="F1219" s="48">
        <v>98.6</v>
      </c>
      <c r="G1219" s="15">
        <v>42379</v>
      </c>
      <c r="H1219" s="8">
        <f t="shared" si="73"/>
        <v>98.6</v>
      </c>
      <c r="I1219" s="30">
        <f t="shared" si="74"/>
        <v>0</v>
      </c>
    </row>
    <row r="1220" spans="1:9" s="2" customFormat="1" x14ac:dyDescent="0.25">
      <c r="A1220" s="17">
        <v>42379</v>
      </c>
      <c r="B1220" s="36">
        <f t="shared" si="75"/>
        <v>283</v>
      </c>
      <c r="C1220" s="37" t="s">
        <v>787</v>
      </c>
      <c r="D1220" s="12">
        <f t="shared" si="76"/>
        <v>50283</v>
      </c>
      <c r="E1220" s="47" t="s">
        <v>979</v>
      </c>
      <c r="F1220" s="48">
        <v>1388.5</v>
      </c>
      <c r="G1220" s="15">
        <v>42379</v>
      </c>
      <c r="H1220" s="8">
        <f t="shared" si="73"/>
        <v>1388.5</v>
      </c>
      <c r="I1220" s="30">
        <f t="shared" si="74"/>
        <v>0</v>
      </c>
    </row>
    <row r="1221" spans="1:9" s="2" customFormat="1" x14ac:dyDescent="0.25">
      <c r="A1221" s="17">
        <v>42379</v>
      </c>
      <c r="B1221" s="36">
        <f t="shared" si="75"/>
        <v>284</v>
      </c>
      <c r="C1221" s="37" t="s">
        <v>787</v>
      </c>
      <c r="D1221" s="12">
        <f t="shared" si="76"/>
        <v>50284</v>
      </c>
      <c r="E1221" s="47" t="s">
        <v>1004</v>
      </c>
      <c r="F1221" s="48">
        <v>3232.1</v>
      </c>
      <c r="G1221" s="15">
        <v>42382</v>
      </c>
      <c r="H1221" s="8">
        <v>3232.1</v>
      </c>
      <c r="I1221" s="30">
        <f t="shared" si="74"/>
        <v>0</v>
      </c>
    </row>
    <row r="1222" spans="1:9" s="2" customFormat="1" x14ac:dyDescent="0.25">
      <c r="A1222" s="17">
        <v>42379</v>
      </c>
      <c r="B1222" s="36">
        <f t="shared" si="75"/>
        <v>285</v>
      </c>
      <c r="C1222" s="37" t="s">
        <v>787</v>
      </c>
      <c r="D1222" s="12">
        <f t="shared" si="76"/>
        <v>50285</v>
      </c>
      <c r="E1222" s="47" t="s">
        <v>1005</v>
      </c>
      <c r="F1222" s="48">
        <v>4290.3</v>
      </c>
      <c r="G1222" s="15">
        <v>42380</v>
      </c>
      <c r="H1222" s="8">
        <v>4290.3</v>
      </c>
      <c r="I1222" s="30">
        <f t="shared" si="74"/>
        <v>0</v>
      </c>
    </row>
    <row r="1223" spans="1:9" s="2" customFormat="1" x14ac:dyDescent="0.25">
      <c r="A1223" s="17">
        <v>42379</v>
      </c>
      <c r="B1223" s="36">
        <f t="shared" si="75"/>
        <v>286</v>
      </c>
      <c r="C1223" s="37" t="s">
        <v>787</v>
      </c>
      <c r="D1223" s="12">
        <f t="shared" si="76"/>
        <v>50286</v>
      </c>
      <c r="E1223" s="47" t="s">
        <v>1006</v>
      </c>
      <c r="F1223" s="48">
        <v>3735</v>
      </c>
      <c r="G1223" s="15">
        <v>42379</v>
      </c>
      <c r="H1223" s="8">
        <f t="shared" si="73"/>
        <v>3735</v>
      </c>
      <c r="I1223" s="30">
        <f t="shared" si="74"/>
        <v>0</v>
      </c>
    </row>
    <row r="1224" spans="1:9" s="2" customFormat="1" x14ac:dyDescent="0.25">
      <c r="A1224" s="17">
        <v>42379</v>
      </c>
      <c r="B1224" s="36">
        <f t="shared" si="75"/>
        <v>287</v>
      </c>
      <c r="C1224" s="37" t="s">
        <v>787</v>
      </c>
      <c r="D1224" s="12">
        <f t="shared" si="76"/>
        <v>50287</v>
      </c>
      <c r="E1224" s="47" t="s">
        <v>1007</v>
      </c>
      <c r="F1224" s="48">
        <v>9889</v>
      </c>
      <c r="G1224" s="15">
        <v>42380</v>
      </c>
      <c r="H1224" s="8">
        <v>9889</v>
      </c>
      <c r="I1224" s="30">
        <f t="shared" si="74"/>
        <v>0</v>
      </c>
    </row>
    <row r="1225" spans="1:9" s="2" customFormat="1" x14ac:dyDescent="0.25">
      <c r="A1225" s="17">
        <v>42379</v>
      </c>
      <c r="B1225" s="36">
        <f t="shared" si="75"/>
        <v>288</v>
      </c>
      <c r="C1225" s="37" t="s">
        <v>787</v>
      </c>
      <c r="D1225" s="12">
        <f t="shared" si="76"/>
        <v>50288</v>
      </c>
      <c r="E1225" s="47" t="s">
        <v>1008</v>
      </c>
      <c r="F1225" s="48">
        <v>11986.3</v>
      </c>
      <c r="G1225" s="15">
        <v>42379</v>
      </c>
      <c r="H1225" s="8">
        <f t="shared" si="73"/>
        <v>11986.3</v>
      </c>
      <c r="I1225" s="30">
        <f t="shared" si="74"/>
        <v>0</v>
      </c>
    </row>
    <row r="1226" spans="1:9" s="2" customFormat="1" x14ac:dyDescent="0.25">
      <c r="A1226" s="17">
        <v>42379</v>
      </c>
      <c r="B1226" s="36">
        <f t="shared" si="75"/>
        <v>289</v>
      </c>
      <c r="C1226" s="37" t="s">
        <v>787</v>
      </c>
      <c r="D1226" s="12">
        <f t="shared" si="76"/>
        <v>50289</v>
      </c>
      <c r="E1226" s="47" t="s">
        <v>1009</v>
      </c>
      <c r="F1226" s="14">
        <v>13392</v>
      </c>
      <c r="G1226" s="15">
        <v>42380</v>
      </c>
      <c r="H1226" s="8">
        <v>13392</v>
      </c>
      <c r="I1226" s="30">
        <f t="shared" si="74"/>
        <v>0</v>
      </c>
    </row>
    <row r="1227" spans="1:9" s="2" customFormat="1" x14ac:dyDescent="0.25">
      <c r="A1227" s="17">
        <v>42379</v>
      </c>
      <c r="B1227" s="36">
        <f t="shared" si="75"/>
        <v>290</v>
      </c>
      <c r="C1227" s="37" t="s">
        <v>787</v>
      </c>
      <c r="D1227" s="12">
        <f t="shared" si="76"/>
        <v>50290</v>
      </c>
      <c r="E1227" s="47" t="s">
        <v>1010</v>
      </c>
      <c r="F1227" s="48">
        <v>3686</v>
      </c>
      <c r="G1227" s="15">
        <v>42379</v>
      </c>
      <c r="H1227" s="8">
        <f t="shared" si="73"/>
        <v>3686</v>
      </c>
      <c r="I1227" s="30">
        <f t="shared" si="74"/>
        <v>0</v>
      </c>
    </row>
    <row r="1228" spans="1:9" s="2" customFormat="1" x14ac:dyDescent="0.25">
      <c r="A1228" s="17">
        <v>42379</v>
      </c>
      <c r="B1228" s="36">
        <f t="shared" si="75"/>
        <v>291</v>
      </c>
      <c r="C1228" s="37" t="s">
        <v>787</v>
      </c>
      <c r="D1228" s="12">
        <f t="shared" si="76"/>
        <v>50291</v>
      </c>
      <c r="E1228" s="47" t="s">
        <v>1011</v>
      </c>
      <c r="F1228" s="48">
        <v>8207.5499999999993</v>
      </c>
      <c r="G1228" s="15">
        <v>42379</v>
      </c>
      <c r="H1228" s="8">
        <f t="shared" si="73"/>
        <v>8207.5499999999993</v>
      </c>
      <c r="I1228" s="30">
        <f t="shared" si="74"/>
        <v>0</v>
      </c>
    </row>
    <row r="1229" spans="1:9" s="2" customFormat="1" x14ac:dyDescent="0.25">
      <c r="A1229" s="17">
        <v>42379</v>
      </c>
      <c r="B1229" s="36">
        <f t="shared" si="75"/>
        <v>292</v>
      </c>
      <c r="C1229" s="37" t="s">
        <v>787</v>
      </c>
      <c r="D1229" s="12">
        <f t="shared" si="76"/>
        <v>50292</v>
      </c>
      <c r="E1229" s="47" t="s">
        <v>1012</v>
      </c>
      <c r="F1229" s="14">
        <v>10536.2</v>
      </c>
      <c r="G1229" s="15">
        <v>42380</v>
      </c>
      <c r="H1229" s="8">
        <v>10536.2</v>
      </c>
      <c r="I1229" s="30">
        <f t="shared" si="74"/>
        <v>0</v>
      </c>
    </row>
    <row r="1230" spans="1:9" s="2" customFormat="1" x14ac:dyDescent="0.25">
      <c r="A1230" s="17">
        <v>42379</v>
      </c>
      <c r="B1230" s="36">
        <f t="shared" si="75"/>
        <v>293</v>
      </c>
      <c r="C1230" s="37" t="s">
        <v>787</v>
      </c>
      <c r="D1230" s="12">
        <f t="shared" si="76"/>
        <v>50293</v>
      </c>
      <c r="E1230" s="47" t="s">
        <v>1013</v>
      </c>
      <c r="F1230" s="48">
        <v>13823.2</v>
      </c>
      <c r="G1230" s="15">
        <v>42379</v>
      </c>
      <c r="H1230" s="8">
        <f t="shared" si="73"/>
        <v>13823.2</v>
      </c>
      <c r="I1230" s="30">
        <f t="shared" si="74"/>
        <v>0</v>
      </c>
    </row>
    <row r="1231" spans="1:9" s="2" customFormat="1" x14ac:dyDescent="0.25">
      <c r="A1231" s="17">
        <v>42379</v>
      </c>
      <c r="B1231" s="36">
        <f t="shared" si="75"/>
        <v>294</v>
      </c>
      <c r="C1231" s="37" t="s">
        <v>787</v>
      </c>
      <c r="D1231" s="12">
        <f t="shared" si="76"/>
        <v>50294</v>
      </c>
      <c r="E1231" s="47" t="s">
        <v>982</v>
      </c>
      <c r="F1231" s="14">
        <v>8642</v>
      </c>
      <c r="G1231" s="15">
        <v>42381</v>
      </c>
      <c r="H1231" s="8">
        <v>8642</v>
      </c>
      <c r="I1231" s="30">
        <f t="shared" si="74"/>
        <v>0</v>
      </c>
    </row>
    <row r="1232" spans="1:9" s="2" customFormat="1" x14ac:dyDescent="0.25">
      <c r="A1232" s="17">
        <v>42379</v>
      </c>
      <c r="B1232" s="36">
        <f t="shared" si="75"/>
        <v>295</v>
      </c>
      <c r="C1232" s="37" t="s">
        <v>787</v>
      </c>
      <c r="D1232" s="12">
        <f t="shared" si="76"/>
        <v>50295</v>
      </c>
      <c r="E1232" s="47" t="s">
        <v>1014</v>
      </c>
      <c r="F1232" s="48">
        <v>11851.2</v>
      </c>
      <c r="G1232" s="15">
        <v>42380</v>
      </c>
      <c r="H1232" s="8">
        <v>11851.2</v>
      </c>
      <c r="I1232" s="30">
        <f t="shared" si="74"/>
        <v>0</v>
      </c>
    </row>
    <row r="1233" spans="1:9" s="2" customFormat="1" x14ac:dyDescent="0.25">
      <c r="A1233" s="17">
        <v>42379</v>
      </c>
      <c r="B1233" s="36">
        <f t="shared" si="75"/>
        <v>296</v>
      </c>
      <c r="C1233" s="37" t="s">
        <v>787</v>
      </c>
      <c r="D1233" s="12">
        <f t="shared" si="76"/>
        <v>50296</v>
      </c>
      <c r="E1233" s="47" t="s">
        <v>1015</v>
      </c>
      <c r="F1233" s="48">
        <v>468</v>
      </c>
      <c r="G1233" s="15">
        <v>42381</v>
      </c>
      <c r="H1233" s="8">
        <v>468</v>
      </c>
      <c r="I1233" s="30">
        <f t="shared" si="74"/>
        <v>0</v>
      </c>
    </row>
    <row r="1234" spans="1:9" s="2" customFormat="1" x14ac:dyDescent="0.25">
      <c r="A1234" s="17">
        <v>42379</v>
      </c>
      <c r="B1234" s="36">
        <f t="shared" si="75"/>
        <v>297</v>
      </c>
      <c r="C1234" s="37" t="s">
        <v>787</v>
      </c>
      <c r="D1234" s="12">
        <f t="shared" si="76"/>
        <v>50297</v>
      </c>
      <c r="E1234" s="47" t="s">
        <v>1016</v>
      </c>
      <c r="F1234" s="14">
        <v>18536.8</v>
      </c>
      <c r="G1234" s="88">
        <v>42426</v>
      </c>
      <c r="H1234" s="89">
        <v>18536.8</v>
      </c>
      <c r="I1234" s="30">
        <f t="shared" si="74"/>
        <v>0</v>
      </c>
    </row>
    <row r="1235" spans="1:9" s="2" customFormat="1" x14ac:dyDescent="0.25">
      <c r="A1235" s="17">
        <v>42379</v>
      </c>
      <c r="B1235" s="36">
        <f t="shared" si="75"/>
        <v>298</v>
      </c>
      <c r="C1235" s="37" t="s">
        <v>787</v>
      </c>
      <c r="D1235" s="12">
        <f t="shared" si="76"/>
        <v>50298</v>
      </c>
      <c r="E1235" s="47" t="s">
        <v>1017</v>
      </c>
      <c r="F1235" s="48">
        <v>21994</v>
      </c>
      <c r="G1235" s="15">
        <v>42385</v>
      </c>
      <c r="H1235" s="8">
        <v>21994</v>
      </c>
      <c r="I1235" s="30">
        <f t="shared" si="74"/>
        <v>0</v>
      </c>
    </row>
    <row r="1236" spans="1:9" s="2" customFormat="1" x14ac:dyDescent="0.25">
      <c r="A1236" s="17">
        <v>42379</v>
      </c>
      <c r="B1236" s="36">
        <f t="shared" si="75"/>
        <v>299</v>
      </c>
      <c r="C1236" s="37" t="s">
        <v>787</v>
      </c>
      <c r="D1236" s="12">
        <f t="shared" si="76"/>
        <v>50299</v>
      </c>
      <c r="E1236" s="47" t="s">
        <v>1018</v>
      </c>
      <c r="F1236" s="48">
        <v>1473.5</v>
      </c>
      <c r="G1236" s="15">
        <v>42379</v>
      </c>
      <c r="H1236" s="8">
        <f t="shared" si="73"/>
        <v>1473.5</v>
      </c>
      <c r="I1236" s="30">
        <f t="shared" si="74"/>
        <v>0</v>
      </c>
    </row>
    <row r="1237" spans="1:9" s="2" customFormat="1" x14ac:dyDescent="0.25">
      <c r="A1237" s="17">
        <v>42379</v>
      </c>
      <c r="B1237" s="36">
        <f t="shared" si="75"/>
        <v>300</v>
      </c>
      <c r="C1237" s="37" t="s">
        <v>787</v>
      </c>
      <c r="D1237" s="12">
        <f t="shared" si="76"/>
        <v>50300</v>
      </c>
      <c r="E1237" s="47" t="s">
        <v>982</v>
      </c>
      <c r="F1237" s="14">
        <v>164533.25</v>
      </c>
      <c r="G1237" s="15" t="s">
        <v>1019</v>
      </c>
      <c r="H1237" s="8">
        <f>105177.8+59355.45</f>
        <v>164533.25</v>
      </c>
      <c r="I1237" s="30">
        <f t="shared" si="74"/>
        <v>0</v>
      </c>
    </row>
    <row r="1238" spans="1:9" s="2" customFormat="1" x14ac:dyDescent="0.25">
      <c r="A1238" s="17">
        <v>42379</v>
      </c>
      <c r="B1238" s="36">
        <f t="shared" si="75"/>
        <v>301</v>
      </c>
      <c r="C1238" s="37" t="s">
        <v>787</v>
      </c>
      <c r="D1238" s="12">
        <f t="shared" si="76"/>
        <v>50301</v>
      </c>
      <c r="E1238" s="47" t="s">
        <v>1020</v>
      </c>
      <c r="F1238" s="48">
        <v>3723.6</v>
      </c>
      <c r="G1238" s="15">
        <v>42380</v>
      </c>
      <c r="H1238" s="8">
        <v>3723.6</v>
      </c>
      <c r="I1238" s="30">
        <f t="shared" si="74"/>
        <v>0</v>
      </c>
    </row>
    <row r="1239" spans="1:9" s="2" customFormat="1" x14ac:dyDescent="0.25">
      <c r="A1239" s="17">
        <v>42379</v>
      </c>
      <c r="B1239" s="36">
        <f t="shared" si="75"/>
        <v>302</v>
      </c>
      <c r="C1239" s="37" t="s">
        <v>787</v>
      </c>
      <c r="D1239" s="12">
        <f t="shared" si="76"/>
        <v>50302</v>
      </c>
      <c r="E1239" s="47" t="s">
        <v>1021</v>
      </c>
      <c r="F1239" s="14">
        <v>5933.4</v>
      </c>
      <c r="G1239" s="15">
        <v>42380</v>
      </c>
      <c r="H1239" s="8">
        <v>5933.4</v>
      </c>
      <c r="I1239" s="30">
        <f t="shared" si="74"/>
        <v>0</v>
      </c>
    </row>
    <row r="1240" spans="1:9" s="2" customFormat="1" x14ac:dyDescent="0.25">
      <c r="A1240" s="17">
        <v>42379</v>
      </c>
      <c r="B1240" s="36">
        <f t="shared" si="75"/>
        <v>303</v>
      </c>
      <c r="C1240" s="37" t="s">
        <v>787</v>
      </c>
      <c r="D1240" s="12">
        <f t="shared" si="76"/>
        <v>50303</v>
      </c>
      <c r="E1240" s="49" t="s">
        <v>105</v>
      </c>
      <c r="F1240" s="14">
        <v>0</v>
      </c>
      <c r="G1240" s="15"/>
      <c r="H1240" s="8"/>
      <c r="I1240" s="30">
        <f t="shared" si="74"/>
        <v>0</v>
      </c>
    </row>
    <row r="1241" spans="1:9" s="2" customFormat="1" x14ac:dyDescent="0.25">
      <c r="A1241" s="17">
        <v>42379</v>
      </c>
      <c r="B1241" s="36">
        <f t="shared" si="75"/>
        <v>304</v>
      </c>
      <c r="C1241" s="37" t="s">
        <v>787</v>
      </c>
      <c r="D1241" s="12">
        <f t="shared" si="76"/>
        <v>50304</v>
      </c>
      <c r="E1241" s="47" t="s">
        <v>1022</v>
      </c>
      <c r="F1241" s="48">
        <v>8132.6</v>
      </c>
      <c r="G1241" s="15">
        <v>42380</v>
      </c>
      <c r="H1241" s="8">
        <v>8132.6</v>
      </c>
      <c r="I1241" s="30">
        <f t="shared" si="74"/>
        <v>0</v>
      </c>
    </row>
    <row r="1242" spans="1:9" s="2" customFormat="1" x14ac:dyDescent="0.25">
      <c r="A1242" s="17">
        <v>42379</v>
      </c>
      <c r="B1242" s="36">
        <f t="shared" si="75"/>
        <v>305</v>
      </c>
      <c r="C1242" s="37" t="s">
        <v>787</v>
      </c>
      <c r="D1242" s="12">
        <f t="shared" si="76"/>
        <v>50305</v>
      </c>
      <c r="E1242" s="47" t="s">
        <v>1023</v>
      </c>
      <c r="F1242" s="48">
        <v>9000</v>
      </c>
      <c r="G1242" s="15">
        <v>42380</v>
      </c>
      <c r="H1242" s="8">
        <v>9000</v>
      </c>
      <c r="I1242" s="30">
        <f t="shared" si="74"/>
        <v>0</v>
      </c>
    </row>
    <row r="1243" spans="1:9" s="2" customFormat="1" x14ac:dyDescent="0.25">
      <c r="A1243" s="17">
        <v>42379</v>
      </c>
      <c r="B1243" s="36">
        <f t="shared" si="75"/>
        <v>306</v>
      </c>
      <c r="C1243" s="37" t="s">
        <v>787</v>
      </c>
      <c r="D1243" s="12">
        <f t="shared" si="76"/>
        <v>50306</v>
      </c>
      <c r="E1243" s="47" t="s">
        <v>1024</v>
      </c>
      <c r="F1243" s="48">
        <v>717.6</v>
      </c>
      <c r="G1243" s="15">
        <v>42380</v>
      </c>
      <c r="H1243" s="8">
        <v>717.6</v>
      </c>
      <c r="I1243" s="30">
        <f t="shared" si="74"/>
        <v>0</v>
      </c>
    </row>
    <row r="1244" spans="1:9" s="2" customFormat="1" x14ac:dyDescent="0.25">
      <c r="A1244" s="17">
        <v>42379</v>
      </c>
      <c r="B1244" s="36">
        <f t="shared" si="75"/>
        <v>307</v>
      </c>
      <c r="C1244" s="37" t="s">
        <v>787</v>
      </c>
      <c r="D1244" s="12">
        <f t="shared" si="76"/>
        <v>50307</v>
      </c>
      <c r="E1244" s="47" t="s">
        <v>1025</v>
      </c>
      <c r="F1244" s="48">
        <v>546</v>
      </c>
      <c r="G1244" s="15">
        <v>42380</v>
      </c>
      <c r="H1244" s="8">
        <v>546</v>
      </c>
      <c r="I1244" s="30">
        <f t="shared" si="74"/>
        <v>0</v>
      </c>
    </row>
    <row r="1245" spans="1:9" s="2" customFormat="1" x14ac:dyDescent="0.25">
      <c r="A1245" s="17">
        <v>42379</v>
      </c>
      <c r="B1245" s="36">
        <f t="shared" si="75"/>
        <v>308</v>
      </c>
      <c r="C1245" s="37" t="s">
        <v>787</v>
      </c>
      <c r="D1245" s="12">
        <f t="shared" si="76"/>
        <v>50308</v>
      </c>
      <c r="E1245" s="47" t="s">
        <v>1026</v>
      </c>
      <c r="F1245" s="48">
        <v>1768.56</v>
      </c>
      <c r="G1245" s="15">
        <v>42380</v>
      </c>
      <c r="H1245" s="8">
        <v>1768.56</v>
      </c>
      <c r="I1245" s="30">
        <f t="shared" si="74"/>
        <v>0</v>
      </c>
    </row>
    <row r="1246" spans="1:9" s="2" customFormat="1" x14ac:dyDescent="0.25">
      <c r="A1246" s="17">
        <v>42379</v>
      </c>
      <c r="B1246" s="36">
        <f t="shared" si="75"/>
        <v>309</v>
      </c>
      <c r="C1246" s="37" t="s">
        <v>787</v>
      </c>
      <c r="D1246" s="12">
        <f t="shared" si="76"/>
        <v>50309</v>
      </c>
      <c r="E1246" s="47" t="s">
        <v>1027</v>
      </c>
      <c r="F1246" s="48">
        <v>589.79999999999995</v>
      </c>
      <c r="G1246" s="15">
        <v>42380</v>
      </c>
      <c r="H1246" s="8">
        <v>589.79999999999995</v>
      </c>
      <c r="I1246" s="30">
        <f t="shared" si="74"/>
        <v>0</v>
      </c>
    </row>
    <row r="1247" spans="1:9" s="2" customFormat="1" x14ac:dyDescent="0.25">
      <c r="A1247" s="17">
        <v>42379</v>
      </c>
      <c r="B1247" s="36">
        <f t="shared" si="75"/>
        <v>310</v>
      </c>
      <c r="C1247" s="37" t="s">
        <v>787</v>
      </c>
      <c r="D1247" s="12">
        <f t="shared" si="76"/>
        <v>50310</v>
      </c>
      <c r="E1247" s="47" t="s">
        <v>966</v>
      </c>
      <c r="F1247" s="14">
        <v>370.62</v>
      </c>
      <c r="G1247" s="15">
        <v>42379</v>
      </c>
      <c r="H1247" s="8">
        <f t="shared" si="73"/>
        <v>370.62</v>
      </c>
      <c r="I1247" s="30">
        <f t="shared" si="74"/>
        <v>0</v>
      </c>
    </row>
    <row r="1248" spans="1:9" s="2" customFormat="1" x14ac:dyDescent="0.25">
      <c r="A1248" s="17">
        <v>42379</v>
      </c>
      <c r="B1248" s="36">
        <f t="shared" si="75"/>
        <v>311</v>
      </c>
      <c r="C1248" s="37" t="s">
        <v>787</v>
      </c>
      <c r="D1248" s="12">
        <f t="shared" si="76"/>
        <v>50311</v>
      </c>
      <c r="E1248" s="47" t="s">
        <v>1028</v>
      </c>
      <c r="F1248" s="48">
        <v>280</v>
      </c>
      <c r="G1248" s="15">
        <v>42379</v>
      </c>
      <c r="H1248" s="8">
        <f t="shared" si="73"/>
        <v>280</v>
      </c>
      <c r="I1248" s="30">
        <f t="shared" si="74"/>
        <v>0</v>
      </c>
    </row>
    <row r="1249" spans="1:9" s="2" customFormat="1" x14ac:dyDescent="0.25">
      <c r="A1249" s="17">
        <v>42379</v>
      </c>
      <c r="B1249" s="36">
        <f t="shared" si="75"/>
        <v>312</v>
      </c>
      <c r="C1249" s="37" t="s">
        <v>787</v>
      </c>
      <c r="D1249" s="12">
        <f t="shared" si="76"/>
        <v>50312</v>
      </c>
      <c r="E1249" s="47" t="s">
        <v>1029</v>
      </c>
      <c r="F1249" s="48">
        <v>522.9</v>
      </c>
      <c r="G1249" s="15">
        <v>42379</v>
      </c>
      <c r="H1249" s="8">
        <f t="shared" si="73"/>
        <v>522.9</v>
      </c>
      <c r="I1249" s="30">
        <f t="shared" si="74"/>
        <v>0</v>
      </c>
    </row>
    <row r="1250" spans="1:9" s="2" customFormat="1" x14ac:dyDescent="0.25">
      <c r="A1250" s="17">
        <v>42379</v>
      </c>
      <c r="B1250" s="36">
        <f t="shared" si="75"/>
        <v>313</v>
      </c>
      <c r="C1250" s="37" t="s">
        <v>787</v>
      </c>
      <c r="D1250" s="12">
        <f t="shared" si="76"/>
        <v>50313</v>
      </c>
      <c r="E1250" s="47" t="s">
        <v>1030</v>
      </c>
      <c r="F1250" s="48">
        <v>11067.9</v>
      </c>
      <c r="G1250" s="15">
        <v>42379</v>
      </c>
      <c r="H1250" s="8">
        <f t="shared" si="73"/>
        <v>11067.9</v>
      </c>
      <c r="I1250" s="30">
        <f t="shared" si="74"/>
        <v>0</v>
      </c>
    </row>
    <row r="1251" spans="1:9" s="2" customFormat="1" x14ac:dyDescent="0.25">
      <c r="A1251" s="17">
        <v>42379</v>
      </c>
      <c r="B1251" s="36">
        <f t="shared" si="75"/>
        <v>314</v>
      </c>
      <c r="C1251" s="37" t="s">
        <v>787</v>
      </c>
      <c r="D1251" s="12">
        <f t="shared" si="76"/>
        <v>50314</v>
      </c>
      <c r="E1251" s="47" t="s">
        <v>980</v>
      </c>
      <c r="F1251" s="48">
        <v>3343.56</v>
      </c>
      <c r="G1251" s="15">
        <v>42379</v>
      </c>
      <c r="H1251" s="8">
        <f t="shared" si="73"/>
        <v>3343.56</v>
      </c>
      <c r="I1251" s="30">
        <f t="shared" si="74"/>
        <v>0</v>
      </c>
    </row>
    <row r="1252" spans="1:9" s="2" customFormat="1" x14ac:dyDescent="0.25">
      <c r="A1252" s="17">
        <v>42379</v>
      </c>
      <c r="B1252" s="36">
        <f t="shared" si="75"/>
        <v>315</v>
      </c>
      <c r="C1252" s="37" t="s">
        <v>787</v>
      </c>
      <c r="D1252" s="12">
        <f t="shared" si="76"/>
        <v>50315</v>
      </c>
      <c r="E1252" s="47" t="s">
        <v>1031</v>
      </c>
      <c r="F1252" s="48">
        <v>45841.5</v>
      </c>
      <c r="G1252" s="15" t="s">
        <v>1032</v>
      </c>
      <c r="H1252" s="8">
        <f>35612+10229.5</f>
        <v>45841.5</v>
      </c>
      <c r="I1252" s="30">
        <f t="shared" si="74"/>
        <v>0</v>
      </c>
    </row>
    <row r="1253" spans="1:9" s="2" customFormat="1" x14ac:dyDescent="0.25">
      <c r="A1253" s="17">
        <v>42379</v>
      </c>
      <c r="B1253" s="36">
        <f t="shared" si="75"/>
        <v>316</v>
      </c>
      <c r="C1253" s="37" t="s">
        <v>787</v>
      </c>
      <c r="D1253" s="12">
        <f t="shared" si="76"/>
        <v>50316</v>
      </c>
      <c r="E1253" s="47" t="s">
        <v>1033</v>
      </c>
      <c r="F1253" s="48">
        <v>5630.4</v>
      </c>
      <c r="G1253" s="15">
        <v>42379</v>
      </c>
      <c r="H1253" s="8">
        <f t="shared" si="73"/>
        <v>5630.4</v>
      </c>
      <c r="I1253" s="30">
        <f t="shared" si="74"/>
        <v>0</v>
      </c>
    </row>
    <row r="1254" spans="1:9" s="2" customFormat="1" x14ac:dyDescent="0.25">
      <c r="A1254" s="17">
        <v>42379</v>
      </c>
      <c r="B1254" s="36">
        <f t="shared" si="75"/>
        <v>317</v>
      </c>
      <c r="C1254" s="37" t="s">
        <v>787</v>
      </c>
      <c r="D1254" s="12">
        <f t="shared" si="76"/>
        <v>50317</v>
      </c>
      <c r="E1254" s="47" t="s">
        <v>978</v>
      </c>
      <c r="F1254" s="48">
        <v>2686.7</v>
      </c>
      <c r="G1254" s="15">
        <v>42380</v>
      </c>
      <c r="H1254" s="8">
        <v>2686.7</v>
      </c>
      <c r="I1254" s="30">
        <f t="shared" si="74"/>
        <v>0</v>
      </c>
    </row>
    <row r="1255" spans="1:9" s="2" customFormat="1" x14ac:dyDescent="0.25">
      <c r="A1255" s="17">
        <v>42379</v>
      </c>
      <c r="B1255" s="36">
        <f t="shared" si="75"/>
        <v>318</v>
      </c>
      <c r="C1255" s="37" t="s">
        <v>787</v>
      </c>
      <c r="D1255" s="12">
        <f t="shared" si="76"/>
        <v>50318</v>
      </c>
      <c r="E1255" s="47" t="s">
        <v>1034</v>
      </c>
      <c r="F1255" s="48">
        <v>2553.6</v>
      </c>
      <c r="G1255" s="15">
        <v>42380</v>
      </c>
      <c r="H1255" s="8">
        <v>2553.6</v>
      </c>
      <c r="I1255" s="30">
        <f t="shared" si="74"/>
        <v>0</v>
      </c>
    </row>
    <row r="1256" spans="1:9" s="2" customFormat="1" x14ac:dyDescent="0.25">
      <c r="A1256" s="17">
        <v>42380</v>
      </c>
      <c r="B1256" s="36">
        <f t="shared" si="75"/>
        <v>319</v>
      </c>
      <c r="C1256" s="37" t="s">
        <v>787</v>
      </c>
      <c r="D1256" s="12">
        <f t="shared" si="76"/>
        <v>50319</v>
      </c>
      <c r="E1256" s="47" t="s">
        <v>1035</v>
      </c>
      <c r="F1256" s="48">
        <v>1592.8</v>
      </c>
      <c r="G1256" s="15">
        <v>42380</v>
      </c>
      <c r="H1256" s="8">
        <f t="shared" si="73"/>
        <v>1592.8</v>
      </c>
      <c r="I1256" s="30">
        <f t="shared" si="74"/>
        <v>0</v>
      </c>
    </row>
    <row r="1257" spans="1:9" s="2" customFormat="1" x14ac:dyDescent="0.25">
      <c r="A1257" s="17">
        <v>42380</v>
      </c>
      <c r="B1257" s="36">
        <f t="shared" si="75"/>
        <v>320</v>
      </c>
      <c r="C1257" s="37" t="s">
        <v>787</v>
      </c>
      <c r="D1257" s="12">
        <f t="shared" si="76"/>
        <v>50320</v>
      </c>
      <c r="E1257" s="42" t="s">
        <v>1036</v>
      </c>
      <c r="F1257" s="19">
        <v>49427.4</v>
      </c>
      <c r="G1257" s="88">
        <v>42406</v>
      </c>
      <c r="H1257" s="89">
        <v>49427.4</v>
      </c>
      <c r="I1257" s="30">
        <f t="shared" si="74"/>
        <v>0</v>
      </c>
    </row>
    <row r="1258" spans="1:9" s="2" customFormat="1" x14ac:dyDescent="0.25">
      <c r="A1258" s="17">
        <v>42380</v>
      </c>
      <c r="B1258" s="36">
        <f t="shared" si="75"/>
        <v>321</v>
      </c>
      <c r="C1258" s="37" t="s">
        <v>787</v>
      </c>
      <c r="D1258" s="12">
        <f t="shared" si="76"/>
        <v>50321</v>
      </c>
      <c r="E1258" s="45" t="s">
        <v>1037</v>
      </c>
      <c r="F1258" s="46">
        <v>18250.599999999999</v>
      </c>
      <c r="G1258" s="15" t="s">
        <v>1038</v>
      </c>
      <c r="H1258" s="8">
        <f>16000+2250.6</f>
        <v>18250.599999999999</v>
      </c>
      <c r="I1258" s="30">
        <f t="shared" si="74"/>
        <v>0</v>
      </c>
    </row>
    <row r="1259" spans="1:9" s="2" customFormat="1" x14ac:dyDescent="0.25">
      <c r="A1259" s="17">
        <v>42380</v>
      </c>
      <c r="B1259" s="36">
        <f t="shared" ref="B1259:B1322" si="77">B1258+1</f>
        <v>322</v>
      </c>
      <c r="C1259" s="37" t="s">
        <v>787</v>
      </c>
      <c r="D1259" s="12">
        <f t="shared" si="76"/>
        <v>50322</v>
      </c>
      <c r="E1259" s="47" t="s">
        <v>1039</v>
      </c>
      <c r="F1259" s="48">
        <v>5412</v>
      </c>
      <c r="G1259" s="15">
        <v>42381</v>
      </c>
      <c r="H1259" s="8">
        <v>5412</v>
      </c>
      <c r="I1259" s="30">
        <f t="shared" ref="I1259:I1323" si="78">F1259-H1259</f>
        <v>0</v>
      </c>
    </row>
    <row r="1260" spans="1:9" s="2" customFormat="1" x14ac:dyDescent="0.25">
      <c r="A1260" s="17">
        <v>42380</v>
      </c>
      <c r="B1260" s="36">
        <f t="shared" si="77"/>
        <v>323</v>
      </c>
      <c r="C1260" s="37" t="s">
        <v>787</v>
      </c>
      <c r="D1260" s="12">
        <f t="shared" si="76"/>
        <v>50323</v>
      </c>
      <c r="E1260" s="47" t="s">
        <v>1040</v>
      </c>
      <c r="F1260" s="48">
        <v>10137.6</v>
      </c>
      <c r="G1260" s="15">
        <v>42380</v>
      </c>
      <c r="H1260" s="8">
        <f t="shared" ref="H1260:H1320" si="79">F1260</f>
        <v>10137.6</v>
      </c>
      <c r="I1260" s="30">
        <f t="shared" si="78"/>
        <v>0</v>
      </c>
    </row>
    <row r="1261" spans="1:9" s="2" customFormat="1" x14ac:dyDescent="0.25">
      <c r="A1261" s="17">
        <v>42380</v>
      </c>
      <c r="B1261" s="36">
        <f t="shared" si="77"/>
        <v>324</v>
      </c>
      <c r="C1261" s="37" t="s">
        <v>787</v>
      </c>
      <c r="D1261" s="12">
        <f t="shared" si="76"/>
        <v>50324</v>
      </c>
      <c r="E1261" s="47" t="s">
        <v>1041</v>
      </c>
      <c r="F1261" s="48">
        <v>12907</v>
      </c>
      <c r="G1261" s="15">
        <v>42380</v>
      </c>
      <c r="H1261" s="8">
        <f t="shared" si="79"/>
        <v>12907</v>
      </c>
      <c r="I1261" s="30">
        <f t="shared" si="78"/>
        <v>0</v>
      </c>
    </row>
    <row r="1262" spans="1:9" s="2" customFormat="1" x14ac:dyDescent="0.25">
      <c r="A1262" s="17">
        <v>42380</v>
      </c>
      <c r="B1262" s="36">
        <f t="shared" si="77"/>
        <v>325</v>
      </c>
      <c r="C1262" s="37" t="s">
        <v>787</v>
      </c>
      <c r="D1262" s="12">
        <f t="shared" si="76"/>
        <v>50325</v>
      </c>
      <c r="E1262" s="47" t="s">
        <v>1042</v>
      </c>
      <c r="F1262" s="48">
        <v>9009</v>
      </c>
      <c r="G1262" s="15">
        <v>42380</v>
      </c>
      <c r="H1262" s="8">
        <f t="shared" si="79"/>
        <v>9009</v>
      </c>
      <c r="I1262" s="30">
        <f t="shared" si="78"/>
        <v>0</v>
      </c>
    </row>
    <row r="1263" spans="1:9" s="2" customFormat="1" x14ac:dyDescent="0.25">
      <c r="A1263" s="17">
        <v>42380</v>
      </c>
      <c r="B1263" s="36">
        <f t="shared" si="77"/>
        <v>326</v>
      </c>
      <c r="C1263" s="37" t="s">
        <v>787</v>
      </c>
      <c r="D1263" s="12">
        <f t="shared" si="76"/>
        <v>50326</v>
      </c>
      <c r="E1263" s="47" t="s">
        <v>1043</v>
      </c>
      <c r="F1263" s="48">
        <v>39393</v>
      </c>
      <c r="G1263" s="15" t="s">
        <v>1044</v>
      </c>
      <c r="H1263" s="8">
        <f>20000+19393</f>
        <v>39393</v>
      </c>
      <c r="I1263" s="30">
        <f t="shared" si="78"/>
        <v>0</v>
      </c>
    </row>
    <row r="1264" spans="1:9" s="2" customFormat="1" x14ac:dyDescent="0.25">
      <c r="A1264" s="17">
        <v>42380</v>
      </c>
      <c r="B1264" s="36">
        <f t="shared" si="77"/>
        <v>327</v>
      </c>
      <c r="C1264" s="37" t="s">
        <v>787</v>
      </c>
      <c r="D1264" s="12">
        <f t="shared" si="76"/>
        <v>50327</v>
      </c>
      <c r="E1264" s="47" t="s">
        <v>1045</v>
      </c>
      <c r="F1264" s="48">
        <v>3415.1</v>
      </c>
      <c r="G1264" s="15">
        <v>42381</v>
      </c>
      <c r="H1264" s="8">
        <v>3415.1</v>
      </c>
      <c r="I1264" s="30">
        <f t="shared" si="78"/>
        <v>0</v>
      </c>
    </row>
    <row r="1265" spans="1:9" s="2" customFormat="1" x14ac:dyDescent="0.25">
      <c r="A1265" s="17">
        <v>42380</v>
      </c>
      <c r="B1265" s="36">
        <f t="shared" si="77"/>
        <v>328</v>
      </c>
      <c r="C1265" s="37" t="s">
        <v>787</v>
      </c>
      <c r="D1265" s="12">
        <f t="shared" si="76"/>
        <v>50328</v>
      </c>
      <c r="E1265" s="47" t="s">
        <v>1046</v>
      </c>
      <c r="F1265" s="48">
        <v>27132.799999999999</v>
      </c>
      <c r="G1265" s="15">
        <v>42380</v>
      </c>
      <c r="H1265" s="8">
        <f t="shared" si="79"/>
        <v>27132.799999999999</v>
      </c>
      <c r="I1265" s="30">
        <f t="shared" si="78"/>
        <v>0</v>
      </c>
    </row>
    <row r="1266" spans="1:9" s="2" customFormat="1" x14ac:dyDescent="0.25">
      <c r="A1266" s="17">
        <v>42380</v>
      </c>
      <c r="B1266" s="36">
        <f t="shared" si="77"/>
        <v>329</v>
      </c>
      <c r="C1266" s="37" t="s">
        <v>787</v>
      </c>
      <c r="D1266" s="12">
        <f t="shared" ref="D1266:D1329" si="80">D1265+1</f>
        <v>50329</v>
      </c>
      <c r="E1266" s="47" t="s">
        <v>1041</v>
      </c>
      <c r="F1266" s="48">
        <v>27378</v>
      </c>
      <c r="G1266" s="15" t="s">
        <v>1047</v>
      </c>
      <c r="H1266" s="8">
        <f>7378+10000+5000+5000</f>
        <v>27378</v>
      </c>
      <c r="I1266" s="30">
        <f t="shared" si="78"/>
        <v>0</v>
      </c>
    </row>
    <row r="1267" spans="1:9" s="2" customFormat="1" x14ac:dyDescent="0.25">
      <c r="A1267" s="17">
        <v>42380</v>
      </c>
      <c r="B1267" s="36">
        <f t="shared" si="77"/>
        <v>330</v>
      </c>
      <c r="C1267" s="37" t="s">
        <v>787</v>
      </c>
      <c r="D1267" s="12">
        <f t="shared" si="80"/>
        <v>50330</v>
      </c>
      <c r="E1267" s="47" t="s">
        <v>1039</v>
      </c>
      <c r="F1267" s="48">
        <v>28362.85</v>
      </c>
      <c r="G1267" s="15">
        <v>42381</v>
      </c>
      <c r="H1267" s="8">
        <v>28362.85</v>
      </c>
      <c r="I1267" s="30">
        <f t="shared" si="78"/>
        <v>0</v>
      </c>
    </row>
    <row r="1268" spans="1:9" s="2" customFormat="1" x14ac:dyDescent="0.25">
      <c r="A1268" s="17">
        <v>42380</v>
      </c>
      <c r="B1268" s="36">
        <f t="shared" si="77"/>
        <v>331</v>
      </c>
      <c r="C1268" s="37" t="s">
        <v>787</v>
      </c>
      <c r="D1268" s="12">
        <f t="shared" si="80"/>
        <v>50331</v>
      </c>
      <c r="E1268" s="47" t="s">
        <v>1048</v>
      </c>
      <c r="F1268" s="48">
        <v>5471.4</v>
      </c>
      <c r="G1268" s="15">
        <v>42381</v>
      </c>
      <c r="H1268" s="8">
        <v>5471.4</v>
      </c>
      <c r="I1268" s="30">
        <f t="shared" si="78"/>
        <v>0</v>
      </c>
    </row>
    <row r="1269" spans="1:9" s="2" customFormat="1" x14ac:dyDescent="0.25">
      <c r="A1269" s="17">
        <v>42380</v>
      </c>
      <c r="B1269" s="36">
        <f t="shared" si="77"/>
        <v>332</v>
      </c>
      <c r="C1269" s="37" t="s">
        <v>787</v>
      </c>
      <c r="D1269" s="12">
        <f t="shared" si="80"/>
        <v>50332</v>
      </c>
      <c r="E1269" s="47" t="s">
        <v>1049</v>
      </c>
      <c r="F1269" s="48">
        <v>1600</v>
      </c>
      <c r="G1269" s="15">
        <v>42380</v>
      </c>
      <c r="H1269" s="8">
        <f t="shared" si="79"/>
        <v>1600</v>
      </c>
      <c r="I1269" s="30">
        <f t="shared" si="78"/>
        <v>0</v>
      </c>
    </row>
    <row r="1270" spans="1:9" s="2" customFormat="1" x14ac:dyDescent="0.25">
      <c r="A1270" s="17">
        <v>42380</v>
      </c>
      <c r="B1270" s="36">
        <f t="shared" si="77"/>
        <v>333</v>
      </c>
      <c r="C1270" s="37" t="s">
        <v>787</v>
      </c>
      <c r="D1270" s="12">
        <f t="shared" si="80"/>
        <v>50333</v>
      </c>
      <c r="E1270" s="47" t="s">
        <v>1050</v>
      </c>
      <c r="F1270" s="48">
        <v>620.4</v>
      </c>
      <c r="G1270" s="15">
        <v>42380</v>
      </c>
      <c r="H1270" s="8">
        <f t="shared" si="79"/>
        <v>620.4</v>
      </c>
      <c r="I1270" s="30">
        <f t="shared" si="78"/>
        <v>0</v>
      </c>
    </row>
    <row r="1271" spans="1:9" s="2" customFormat="1" x14ac:dyDescent="0.25">
      <c r="A1271" s="17">
        <v>42380</v>
      </c>
      <c r="B1271" s="36">
        <f t="shared" si="77"/>
        <v>334</v>
      </c>
      <c r="C1271" s="37" t="s">
        <v>787</v>
      </c>
      <c r="D1271" s="12">
        <f t="shared" si="80"/>
        <v>50334</v>
      </c>
      <c r="E1271" s="47" t="s">
        <v>1051</v>
      </c>
      <c r="F1271" s="14">
        <v>39156</v>
      </c>
      <c r="G1271" s="15">
        <v>42385</v>
      </c>
      <c r="H1271" s="8">
        <v>39156</v>
      </c>
      <c r="I1271" s="30">
        <f t="shared" si="78"/>
        <v>0</v>
      </c>
    </row>
    <row r="1272" spans="1:9" s="2" customFormat="1" x14ac:dyDescent="0.25">
      <c r="A1272" s="17">
        <v>42380</v>
      </c>
      <c r="B1272" s="36">
        <f t="shared" si="77"/>
        <v>335</v>
      </c>
      <c r="C1272" s="37" t="s">
        <v>787</v>
      </c>
      <c r="D1272" s="12">
        <f t="shared" si="80"/>
        <v>50335</v>
      </c>
      <c r="E1272" s="47" t="s">
        <v>1052</v>
      </c>
      <c r="F1272" s="48">
        <v>23672.2</v>
      </c>
      <c r="G1272" s="15">
        <v>42380</v>
      </c>
      <c r="H1272" s="8">
        <f t="shared" si="79"/>
        <v>23672.2</v>
      </c>
      <c r="I1272" s="30">
        <f t="shared" si="78"/>
        <v>0</v>
      </c>
    </row>
    <row r="1273" spans="1:9" s="2" customFormat="1" x14ac:dyDescent="0.25">
      <c r="A1273" s="17">
        <v>42380</v>
      </c>
      <c r="B1273" s="36">
        <f t="shared" si="77"/>
        <v>336</v>
      </c>
      <c r="C1273" s="37" t="s">
        <v>787</v>
      </c>
      <c r="D1273" s="12">
        <f t="shared" si="80"/>
        <v>50336</v>
      </c>
      <c r="E1273" s="47" t="s">
        <v>1053</v>
      </c>
      <c r="F1273" s="48">
        <v>8307.6</v>
      </c>
      <c r="G1273" s="15">
        <v>42387</v>
      </c>
      <c r="H1273" s="8">
        <v>8307.6</v>
      </c>
      <c r="I1273" s="30">
        <f t="shared" si="78"/>
        <v>0</v>
      </c>
    </row>
    <row r="1274" spans="1:9" s="2" customFormat="1" x14ac:dyDescent="0.25">
      <c r="A1274" s="17">
        <v>42380</v>
      </c>
      <c r="B1274" s="36">
        <f t="shared" si="77"/>
        <v>337</v>
      </c>
      <c r="C1274" s="37" t="s">
        <v>787</v>
      </c>
      <c r="D1274" s="12">
        <f t="shared" si="80"/>
        <v>50337</v>
      </c>
      <c r="E1274" s="47" t="s">
        <v>1042</v>
      </c>
      <c r="F1274" s="48">
        <v>746</v>
      </c>
      <c r="G1274" s="15">
        <v>42380</v>
      </c>
      <c r="H1274" s="8">
        <f t="shared" si="79"/>
        <v>746</v>
      </c>
      <c r="I1274" s="30">
        <f t="shared" si="78"/>
        <v>0</v>
      </c>
    </row>
    <row r="1275" spans="1:9" s="2" customFormat="1" x14ac:dyDescent="0.25">
      <c r="A1275" s="17">
        <v>42380</v>
      </c>
      <c r="B1275" s="36">
        <f t="shared" si="77"/>
        <v>338</v>
      </c>
      <c r="C1275" s="37" t="s">
        <v>787</v>
      </c>
      <c r="D1275" s="12">
        <f t="shared" si="80"/>
        <v>50338</v>
      </c>
      <c r="E1275" s="47" t="s">
        <v>1054</v>
      </c>
      <c r="F1275" s="48">
        <v>3081.1</v>
      </c>
      <c r="G1275" s="15">
        <v>42380</v>
      </c>
      <c r="H1275" s="8">
        <f t="shared" si="79"/>
        <v>3081.1</v>
      </c>
      <c r="I1275" s="30">
        <f t="shared" si="78"/>
        <v>0</v>
      </c>
    </row>
    <row r="1276" spans="1:9" s="2" customFormat="1" x14ac:dyDescent="0.25">
      <c r="A1276" s="17">
        <v>42380</v>
      </c>
      <c r="B1276" s="36">
        <f t="shared" si="77"/>
        <v>339</v>
      </c>
      <c r="C1276" s="37" t="s">
        <v>787</v>
      </c>
      <c r="D1276" s="12">
        <f t="shared" si="80"/>
        <v>50339</v>
      </c>
      <c r="E1276" s="47" t="s">
        <v>1055</v>
      </c>
      <c r="F1276" s="48">
        <v>1337.6</v>
      </c>
      <c r="G1276" s="15">
        <v>42380</v>
      </c>
      <c r="H1276" s="8">
        <f t="shared" si="79"/>
        <v>1337.6</v>
      </c>
      <c r="I1276" s="30">
        <f t="shared" si="78"/>
        <v>0</v>
      </c>
    </row>
    <row r="1277" spans="1:9" s="2" customFormat="1" x14ac:dyDescent="0.25">
      <c r="A1277" s="17">
        <v>42380</v>
      </c>
      <c r="B1277" s="36">
        <f t="shared" si="77"/>
        <v>340</v>
      </c>
      <c r="C1277" s="37" t="s">
        <v>787</v>
      </c>
      <c r="D1277" s="12">
        <f t="shared" si="80"/>
        <v>50340</v>
      </c>
      <c r="E1277" s="47" t="s">
        <v>1056</v>
      </c>
      <c r="F1277" s="48">
        <v>695.6</v>
      </c>
      <c r="G1277" s="15">
        <v>42387</v>
      </c>
      <c r="H1277" s="8">
        <v>695.6</v>
      </c>
      <c r="I1277" s="30">
        <f t="shared" si="78"/>
        <v>0</v>
      </c>
    </row>
    <row r="1278" spans="1:9" s="2" customFormat="1" x14ac:dyDescent="0.25">
      <c r="A1278" s="17">
        <v>42380</v>
      </c>
      <c r="B1278" s="36">
        <f t="shared" si="77"/>
        <v>341</v>
      </c>
      <c r="C1278" s="37" t="s">
        <v>787</v>
      </c>
      <c r="D1278" s="12">
        <f t="shared" si="80"/>
        <v>50341</v>
      </c>
      <c r="E1278" s="47" t="s">
        <v>1057</v>
      </c>
      <c r="F1278" s="48">
        <v>77.400000000000006</v>
      </c>
      <c r="G1278" s="15">
        <v>42380</v>
      </c>
      <c r="H1278" s="8">
        <f t="shared" si="79"/>
        <v>77.400000000000006</v>
      </c>
      <c r="I1278" s="30">
        <f t="shared" si="78"/>
        <v>0</v>
      </c>
    </row>
    <row r="1279" spans="1:9" s="2" customFormat="1" x14ac:dyDescent="0.25">
      <c r="A1279" s="17">
        <v>42380</v>
      </c>
      <c r="B1279" s="36">
        <f t="shared" si="77"/>
        <v>342</v>
      </c>
      <c r="C1279" s="37" t="s">
        <v>787</v>
      </c>
      <c r="D1279" s="12">
        <f t="shared" si="80"/>
        <v>50342</v>
      </c>
      <c r="E1279" s="47" t="s">
        <v>1058</v>
      </c>
      <c r="F1279" s="48">
        <v>2672.4</v>
      </c>
      <c r="G1279" s="15">
        <v>42380</v>
      </c>
      <c r="H1279" s="8">
        <f t="shared" si="79"/>
        <v>2672.4</v>
      </c>
      <c r="I1279" s="30">
        <f t="shared" si="78"/>
        <v>0</v>
      </c>
    </row>
    <row r="1280" spans="1:9" s="2" customFormat="1" x14ac:dyDescent="0.25">
      <c r="A1280" s="17">
        <v>42380</v>
      </c>
      <c r="B1280" s="36">
        <f t="shared" si="77"/>
        <v>343</v>
      </c>
      <c r="C1280" s="37" t="s">
        <v>787</v>
      </c>
      <c r="D1280" s="12">
        <f t="shared" si="80"/>
        <v>50343</v>
      </c>
      <c r="E1280" s="47" t="s">
        <v>1059</v>
      </c>
      <c r="F1280" s="48">
        <v>26106.9</v>
      </c>
      <c r="G1280" s="15">
        <v>42380</v>
      </c>
      <c r="H1280" s="8">
        <f t="shared" si="79"/>
        <v>26106.9</v>
      </c>
      <c r="I1280" s="30">
        <f t="shared" si="78"/>
        <v>0</v>
      </c>
    </row>
    <row r="1281" spans="1:9" s="2" customFormat="1" x14ac:dyDescent="0.25">
      <c r="A1281" s="17">
        <v>42380</v>
      </c>
      <c r="B1281" s="36">
        <f t="shared" si="77"/>
        <v>344</v>
      </c>
      <c r="C1281" s="37" t="s">
        <v>787</v>
      </c>
      <c r="D1281" s="12">
        <f t="shared" si="80"/>
        <v>50344</v>
      </c>
      <c r="E1281" s="47" t="s">
        <v>1042</v>
      </c>
      <c r="F1281" s="48">
        <v>1426.4</v>
      </c>
      <c r="G1281" s="15">
        <v>42380</v>
      </c>
      <c r="H1281" s="8">
        <f t="shared" si="79"/>
        <v>1426.4</v>
      </c>
      <c r="I1281" s="30">
        <f t="shared" si="78"/>
        <v>0</v>
      </c>
    </row>
    <row r="1282" spans="1:9" s="2" customFormat="1" x14ac:dyDescent="0.25">
      <c r="A1282" s="17">
        <v>42380</v>
      </c>
      <c r="B1282" s="36">
        <f t="shared" si="77"/>
        <v>345</v>
      </c>
      <c r="C1282" s="37" t="s">
        <v>787</v>
      </c>
      <c r="D1282" s="12">
        <f t="shared" si="80"/>
        <v>50345</v>
      </c>
      <c r="E1282" s="47" t="s">
        <v>1060</v>
      </c>
      <c r="F1282" s="48">
        <v>2609.65</v>
      </c>
      <c r="G1282" s="15">
        <v>42380</v>
      </c>
      <c r="H1282" s="8">
        <f t="shared" si="79"/>
        <v>2609.65</v>
      </c>
      <c r="I1282" s="30">
        <f t="shared" si="78"/>
        <v>0</v>
      </c>
    </row>
    <row r="1283" spans="1:9" s="2" customFormat="1" x14ac:dyDescent="0.25">
      <c r="A1283" s="17">
        <v>42380</v>
      </c>
      <c r="B1283" s="36">
        <f t="shared" si="77"/>
        <v>346</v>
      </c>
      <c r="C1283" s="37" t="s">
        <v>787</v>
      </c>
      <c r="D1283" s="12">
        <f t="shared" si="80"/>
        <v>50346</v>
      </c>
      <c r="E1283" s="47" t="s">
        <v>1061</v>
      </c>
      <c r="F1283" s="48">
        <v>8045.4</v>
      </c>
      <c r="G1283" s="15">
        <v>42382</v>
      </c>
      <c r="H1283" s="8">
        <v>8045.4</v>
      </c>
      <c r="I1283" s="30">
        <f t="shared" si="78"/>
        <v>0</v>
      </c>
    </row>
    <row r="1284" spans="1:9" s="2" customFormat="1" x14ac:dyDescent="0.25">
      <c r="A1284" s="17">
        <v>42380</v>
      </c>
      <c r="B1284" s="36">
        <f t="shared" si="77"/>
        <v>347</v>
      </c>
      <c r="C1284" s="37" t="s">
        <v>787</v>
      </c>
      <c r="D1284" s="12">
        <f t="shared" si="80"/>
        <v>50347</v>
      </c>
      <c r="E1284" s="47" t="s">
        <v>1059</v>
      </c>
      <c r="F1284" s="48">
        <v>497.8</v>
      </c>
      <c r="G1284" s="15">
        <v>42380</v>
      </c>
      <c r="H1284" s="8">
        <f t="shared" si="79"/>
        <v>497.8</v>
      </c>
      <c r="I1284" s="30">
        <f t="shared" si="78"/>
        <v>0</v>
      </c>
    </row>
    <row r="1285" spans="1:9" s="2" customFormat="1" x14ac:dyDescent="0.25">
      <c r="A1285" s="17">
        <v>42380</v>
      </c>
      <c r="B1285" s="36">
        <f t="shared" si="77"/>
        <v>348</v>
      </c>
      <c r="C1285" s="37" t="s">
        <v>787</v>
      </c>
      <c r="D1285" s="12">
        <f t="shared" si="80"/>
        <v>50348</v>
      </c>
      <c r="E1285" s="47" t="s">
        <v>1062</v>
      </c>
      <c r="F1285" s="48">
        <v>17113.8</v>
      </c>
      <c r="G1285" s="15">
        <v>42382</v>
      </c>
      <c r="H1285" s="8">
        <v>17113.8</v>
      </c>
      <c r="I1285" s="30">
        <f t="shared" si="78"/>
        <v>0</v>
      </c>
    </row>
    <row r="1286" spans="1:9" s="2" customFormat="1" x14ac:dyDescent="0.25">
      <c r="A1286" s="17">
        <v>42380</v>
      </c>
      <c r="B1286" s="36">
        <f t="shared" si="77"/>
        <v>349</v>
      </c>
      <c r="C1286" s="37" t="s">
        <v>787</v>
      </c>
      <c r="D1286" s="12">
        <f t="shared" si="80"/>
        <v>50349</v>
      </c>
      <c r="E1286" s="47" t="s">
        <v>1063</v>
      </c>
      <c r="F1286" s="48">
        <v>40960</v>
      </c>
      <c r="G1286" s="15">
        <v>42382</v>
      </c>
      <c r="H1286" s="8">
        <v>40960</v>
      </c>
      <c r="I1286" s="30">
        <f t="shared" si="78"/>
        <v>0</v>
      </c>
    </row>
    <row r="1287" spans="1:9" s="2" customFormat="1" x14ac:dyDescent="0.25">
      <c r="A1287" s="17">
        <v>42380</v>
      </c>
      <c r="B1287" s="36">
        <f t="shared" si="77"/>
        <v>350</v>
      </c>
      <c r="C1287" s="37" t="s">
        <v>787</v>
      </c>
      <c r="D1287" s="12">
        <f t="shared" si="80"/>
        <v>50350</v>
      </c>
      <c r="E1287" s="47" t="s">
        <v>1064</v>
      </c>
      <c r="F1287" s="48">
        <v>2719.2</v>
      </c>
      <c r="G1287" s="15">
        <v>42382</v>
      </c>
      <c r="H1287" s="8">
        <v>2719.2</v>
      </c>
      <c r="I1287" s="30">
        <f t="shared" si="78"/>
        <v>0</v>
      </c>
    </row>
    <row r="1288" spans="1:9" s="2" customFormat="1" x14ac:dyDescent="0.25">
      <c r="A1288" s="17">
        <v>42380</v>
      </c>
      <c r="B1288" s="36">
        <f t="shared" si="77"/>
        <v>351</v>
      </c>
      <c r="C1288" s="37" t="s">
        <v>787</v>
      </c>
      <c r="D1288" s="12">
        <f t="shared" si="80"/>
        <v>50351</v>
      </c>
      <c r="E1288" s="47" t="s">
        <v>1065</v>
      </c>
      <c r="F1288" s="48">
        <v>856.6</v>
      </c>
      <c r="G1288" s="15">
        <v>42382</v>
      </c>
      <c r="H1288" s="8">
        <v>856.6</v>
      </c>
      <c r="I1288" s="30">
        <f t="shared" si="78"/>
        <v>0</v>
      </c>
    </row>
    <row r="1289" spans="1:9" s="2" customFormat="1" x14ac:dyDescent="0.25">
      <c r="A1289" s="17">
        <v>42380</v>
      </c>
      <c r="B1289" s="36">
        <f t="shared" si="77"/>
        <v>352</v>
      </c>
      <c r="C1289" s="37" t="s">
        <v>787</v>
      </c>
      <c r="D1289" s="12">
        <f t="shared" si="80"/>
        <v>50352</v>
      </c>
      <c r="E1289" s="47" t="s">
        <v>1066</v>
      </c>
      <c r="F1289" s="48">
        <v>24591.599999999999</v>
      </c>
      <c r="G1289" s="15">
        <v>42382</v>
      </c>
      <c r="H1289" s="8">
        <v>24591.599999999999</v>
      </c>
      <c r="I1289" s="30">
        <f t="shared" si="78"/>
        <v>0</v>
      </c>
    </row>
    <row r="1290" spans="1:9" s="2" customFormat="1" x14ac:dyDescent="0.25">
      <c r="A1290" s="17">
        <v>42380</v>
      </c>
      <c r="B1290" s="36">
        <f t="shared" si="77"/>
        <v>353</v>
      </c>
      <c r="C1290" s="37" t="s">
        <v>787</v>
      </c>
      <c r="D1290" s="12">
        <f t="shared" si="80"/>
        <v>50353</v>
      </c>
      <c r="E1290" s="47" t="s">
        <v>1067</v>
      </c>
      <c r="F1290" s="48">
        <v>2028</v>
      </c>
      <c r="G1290" s="15">
        <v>42380</v>
      </c>
      <c r="H1290" s="8">
        <f t="shared" si="79"/>
        <v>2028</v>
      </c>
      <c r="I1290" s="30">
        <f t="shared" si="78"/>
        <v>0</v>
      </c>
    </row>
    <row r="1291" spans="1:9" s="2" customFormat="1" x14ac:dyDescent="0.25">
      <c r="A1291" s="17">
        <v>42380</v>
      </c>
      <c r="B1291" s="36">
        <f t="shared" si="77"/>
        <v>354</v>
      </c>
      <c r="C1291" s="37" t="s">
        <v>787</v>
      </c>
      <c r="D1291" s="12">
        <f t="shared" si="80"/>
        <v>50354</v>
      </c>
      <c r="E1291" s="47" t="s">
        <v>1068</v>
      </c>
      <c r="F1291" s="48">
        <v>1908</v>
      </c>
      <c r="G1291" s="15">
        <v>42380</v>
      </c>
      <c r="H1291" s="8">
        <f t="shared" si="79"/>
        <v>1908</v>
      </c>
      <c r="I1291" s="30">
        <f t="shared" si="78"/>
        <v>0</v>
      </c>
    </row>
    <row r="1292" spans="1:9" s="2" customFormat="1" x14ac:dyDescent="0.25">
      <c r="A1292" s="17">
        <v>42380</v>
      </c>
      <c r="B1292" s="36">
        <f t="shared" si="77"/>
        <v>355</v>
      </c>
      <c r="C1292" s="37" t="s">
        <v>787</v>
      </c>
      <c r="D1292" s="12">
        <f t="shared" si="80"/>
        <v>50355</v>
      </c>
      <c r="E1292" s="47" t="s">
        <v>1069</v>
      </c>
      <c r="F1292" s="48">
        <v>1984</v>
      </c>
      <c r="G1292" s="15">
        <v>42380</v>
      </c>
      <c r="H1292" s="8">
        <f t="shared" si="79"/>
        <v>1984</v>
      </c>
      <c r="I1292" s="30">
        <f t="shared" si="78"/>
        <v>0</v>
      </c>
    </row>
    <row r="1293" spans="1:9" s="2" customFormat="1" x14ac:dyDescent="0.25">
      <c r="A1293" s="17">
        <v>42380</v>
      </c>
      <c r="B1293" s="36">
        <f t="shared" si="77"/>
        <v>356</v>
      </c>
      <c r="C1293" s="37" t="s">
        <v>787</v>
      </c>
      <c r="D1293" s="12">
        <f t="shared" si="80"/>
        <v>50356</v>
      </c>
      <c r="E1293" s="47" t="s">
        <v>1070</v>
      </c>
      <c r="F1293" s="48">
        <v>2400</v>
      </c>
      <c r="G1293" s="15">
        <v>42380</v>
      </c>
      <c r="H1293" s="8">
        <f t="shared" si="79"/>
        <v>2400</v>
      </c>
      <c r="I1293" s="30">
        <f t="shared" si="78"/>
        <v>0</v>
      </c>
    </row>
    <row r="1294" spans="1:9" s="2" customFormat="1" x14ac:dyDescent="0.25">
      <c r="A1294" s="17">
        <v>42380</v>
      </c>
      <c r="B1294" s="36">
        <f t="shared" si="77"/>
        <v>357</v>
      </c>
      <c r="C1294" s="37" t="s">
        <v>787</v>
      </c>
      <c r="D1294" s="12">
        <f t="shared" si="80"/>
        <v>50357</v>
      </c>
      <c r="E1294" s="47" t="s">
        <v>1071</v>
      </c>
      <c r="F1294" s="14">
        <v>2469.6</v>
      </c>
      <c r="G1294" s="15">
        <v>42385</v>
      </c>
      <c r="H1294" s="8">
        <v>2469.6</v>
      </c>
      <c r="I1294" s="30">
        <f t="shared" si="78"/>
        <v>0</v>
      </c>
    </row>
    <row r="1295" spans="1:9" s="2" customFormat="1" x14ac:dyDescent="0.25">
      <c r="A1295" s="17">
        <v>42380</v>
      </c>
      <c r="B1295" s="36">
        <f t="shared" si="77"/>
        <v>358</v>
      </c>
      <c r="C1295" s="37" t="s">
        <v>787</v>
      </c>
      <c r="D1295" s="12">
        <f t="shared" si="80"/>
        <v>50358</v>
      </c>
      <c r="E1295" s="47" t="s">
        <v>1072</v>
      </c>
      <c r="F1295" s="48">
        <v>14684.5</v>
      </c>
      <c r="G1295" s="15">
        <v>42380</v>
      </c>
      <c r="H1295" s="8">
        <f t="shared" si="79"/>
        <v>14684.5</v>
      </c>
      <c r="I1295" s="30">
        <f t="shared" si="78"/>
        <v>0</v>
      </c>
    </row>
    <row r="1296" spans="1:9" s="2" customFormat="1" x14ac:dyDescent="0.25">
      <c r="A1296" s="17">
        <v>42380</v>
      </c>
      <c r="B1296" s="36">
        <f t="shared" si="77"/>
        <v>359</v>
      </c>
      <c r="C1296" s="37" t="s">
        <v>787</v>
      </c>
      <c r="D1296" s="12">
        <f t="shared" si="80"/>
        <v>50359</v>
      </c>
      <c r="E1296" s="47" t="s">
        <v>1073</v>
      </c>
      <c r="F1296" s="48">
        <v>2183.6999999999998</v>
      </c>
      <c r="G1296" s="15">
        <v>42380</v>
      </c>
      <c r="H1296" s="8">
        <f t="shared" si="79"/>
        <v>2183.6999999999998</v>
      </c>
      <c r="I1296" s="30">
        <f t="shared" si="78"/>
        <v>0</v>
      </c>
    </row>
    <row r="1297" spans="1:9" s="2" customFormat="1" x14ac:dyDescent="0.25">
      <c r="A1297" s="17">
        <v>42380</v>
      </c>
      <c r="B1297" s="36">
        <f t="shared" si="77"/>
        <v>360</v>
      </c>
      <c r="C1297" s="37" t="s">
        <v>787</v>
      </c>
      <c r="D1297" s="12">
        <f t="shared" si="80"/>
        <v>50360</v>
      </c>
      <c r="E1297" s="47" t="s">
        <v>1074</v>
      </c>
      <c r="F1297" s="48">
        <v>6690.8</v>
      </c>
      <c r="G1297" s="15">
        <v>42380</v>
      </c>
      <c r="H1297" s="8">
        <f t="shared" si="79"/>
        <v>6690.8</v>
      </c>
      <c r="I1297" s="30">
        <f t="shared" si="78"/>
        <v>0</v>
      </c>
    </row>
    <row r="1298" spans="1:9" s="2" customFormat="1" x14ac:dyDescent="0.25">
      <c r="A1298" s="17">
        <v>42380</v>
      </c>
      <c r="B1298" s="36">
        <f t="shared" si="77"/>
        <v>361</v>
      </c>
      <c r="C1298" s="37" t="s">
        <v>787</v>
      </c>
      <c r="D1298" s="12">
        <f t="shared" si="80"/>
        <v>50361</v>
      </c>
      <c r="E1298" s="47" t="s">
        <v>1075</v>
      </c>
      <c r="F1298" s="48">
        <v>1156.7</v>
      </c>
      <c r="G1298" s="15">
        <v>42380</v>
      </c>
      <c r="H1298" s="8">
        <f t="shared" si="79"/>
        <v>1156.7</v>
      </c>
      <c r="I1298" s="30">
        <f t="shared" si="78"/>
        <v>0</v>
      </c>
    </row>
    <row r="1299" spans="1:9" s="2" customFormat="1" x14ac:dyDescent="0.25">
      <c r="A1299" s="17">
        <v>42380</v>
      </c>
      <c r="B1299" s="36">
        <f t="shared" si="77"/>
        <v>362</v>
      </c>
      <c r="C1299" s="37" t="s">
        <v>787</v>
      </c>
      <c r="D1299" s="12">
        <f t="shared" si="80"/>
        <v>50362</v>
      </c>
      <c r="E1299" s="47" t="s">
        <v>1067</v>
      </c>
      <c r="F1299" s="48">
        <v>395.9</v>
      </c>
      <c r="G1299" s="15">
        <v>42380</v>
      </c>
      <c r="H1299" s="8">
        <f t="shared" si="79"/>
        <v>395.9</v>
      </c>
      <c r="I1299" s="30">
        <f t="shared" si="78"/>
        <v>0</v>
      </c>
    </row>
    <row r="1300" spans="1:9" s="2" customFormat="1" x14ac:dyDescent="0.25">
      <c r="A1300" s="17">
        <v>42380</v>
      </c>
      <c r="B1300" s="36">
        <f t="shared" si="77"/>
        <v>363</v>
      </c>
      <c r="C1300" s="37" t="s">
        <v>787</v>
      </c>
      <c r="D1300" s="12">
        <f t="shared" si="80"/>
        <v>50363</v>
      </c>
      <c r="E1300" s="47" t="s">
        <v>1076</v>
      </c>
      <c r="F1300" s="48">
        <v>1140.5999999999999</v>
      </c>
      <c r="G1300" s="15">
        <v>42380</v>
      </c>
      <c r="H1300" s="8">
        <f t="shared" si="79"/>
        <v>1140.5999999999999</v>
      </c>
      <c r="I1300" s="30">
        <f t="shared" si="78"/>
        <v>0</v>
      </c>
    </row>
    <row r="1301" spans="1:9" s="2" customFormat="1" x14ac:dyDescent="0.25">
      <c r="A1301" s="17">
        <v>42380</v>
      </c>
      <c r="B1301" s="36">
        <f t="shared" si="77"/>
        <v>364</v>
      </c>
      <c r="C1301" s="37" t="s">
        <v>787</v>
      </c>
      <c r="D1301" s="12">
        <f t="shared" si="80"/>
        <v>50364</v>
      </c>
      <c r="E1301" s="42" t="s">
        <v>1077</v>
      </c>
      <c r="F1301" s="48">
        <v>1221.2</v>
      </c>
      <c r="G1301" s="15">
        <v>42380</v>
      </c>
      <c r="H1301" s="8">
        <f t="shared" si="79"/>
        <v>1221.2</v>
      </c>
      <c r="I1301" s="30">
        <f t="shared" si="78"/>
        <v>0</v>
      </c>
    </row>
    <row r="1302" spans="1:9" s="2" customFormat="1" x14ac:dyDescent="0.25">
      <c r="A1302" s="17">
        <v>42380</v>
      </c>
      <c r="B1302" s="36">
        <f t="shared" si="77"/>
        <v>365</v>
      </c>
      <c r="C1302" s="37" t="s">
        <v>787</v>
      </c>
      <c r="D1302" s="12">
        <f t="shared" si="80"/>
        <v>50365</v>
      </c>
      <c r="E1302" s="45" t="s">
        <v>1078</v>
      </c>
      <c r="F1302" s="46">
        <v>748.2</v>
      </c>
      <c r="G1302" s="15">
        <v>42380</v>
      </c>
      <c r="H1302" s="8">
        <f t="shared" si="79"/>
        <v>748.2</v>
      </c>
      <c r="I1302" s="30">
        <f t="shared" si="78"/>
        <v>0</v>
      </c>
    </row>
    <row r="1303" spans="1:9" s="2" customFormat="1" x14ac:dyDescent="0.25">
      <c r="A1303" s="17">
        <v>42380</v>
      </c>
      <c r="B1303" s="36">
        <f t="shared" si="77"/>
        <v>366</v>
      </c>
      <c r="C1303" s="37" t="s">
        <v>787</v>
      </c>
      <c r="D1303" s="12">
        <f t="shared" si="80"/>
        <v>50366</v>
      </c>
      <c r="E1303" s="47" t="s">
        <v>1079</v>
      </c>
      <c r="F1303" s="48">
        <v>1368.4</v>
      </c>
      <c r="G1303" s="15">
        <v>42382</v>
      </c>
      <c r="H1303" s="8">
        <v>1368.4</v>
      </c>
      <c r="I1303" s="30">
        <f t="shared" si="78"/>
        <v>0</v>
      </c>
    </row>
    <row r="1304" spans="1:9" s="2" customFormat="1" x14ac:dyDescent="0.25">
      <c r="A1304" s="17">
        <v>42380</v>
      </c>
      <c r="B1304" s="36">
        <f t="shared" si="77"/>
        <v>367</v>
      </c>
      <c r="C1304" s="37" t="s">
        <v>787</v>
      </c>
      <c r="D1304" s="12">
        <f t="shared" si="80"/>
        <v>50367</v>
      </c>
      <c r="E1304" s="47" t="s">
        <v>1079</v>
      </c>
      <c r="F1304" s="48">
        <v>159.80000000000001</v>
      </c>
      <c r="G1304" s="15">
        <v>42382</v>
      </c>
      <c r="H1304" s="8">
        <v>159.80000000000001</v>
      </c>
      <c r="I1304" s="30">
        <f t="shared" si="78"/>
        <v>0</v>
      </c>
    </row>
    <row r="1305" spans="1:9" s="2" customFormat="1" x14ac:dyDescent="0.25">
      <c r="A1305" s="17">
        <v>42380</v>
      </c>
      <c r="B1305" s="36">
        <f t="shared" si="77"/>
        <v>368</v>
      </c>
      <c r="C1305" s="37" t="s">
        <v>787</v>
      </c>
      <c r="D1305" s="12">
        <f t="shared" si="80"/>
        <v>50368</v>
      </c>
      <c r="E1305" s="47" t="s">
        <v>1080</v>
      </c>
      <c r="F1305" s="48">
        <v>729.8</v>
      </c>
      <c r="G1305" s="15">
        <v>42380</v>
      </c>
      <c r="H1305" s="8">
        <f t="shared" si="79"/>
        <v>729.8</v>
      </c>
      <c r="I1305" s="30">
        <f t="shared" si="78"/>
        <v>0</v>
      </c>
    </row>
    <row r="1306" spans="1:9" s="2" customFormat="1" x14ac:dyDescent="0.25">
      <c r="A1306" s="17">
        <v>42380</v>
      </c>
      <c r="B1306" s="36">
        <f t="shared" si="77"/>
        <v>369</v>
      </c>
      <c r="C1306" s="37" t="s">
        <v>787</v>
      </c>
      <c r="D1306" s="12">
        <f t="shared" si="80"/>
        <v>50369</v>
      </c>
      <c r="E1306" s="47" t="s">
        <v>1081</v>
      </c>
      <c r="F1306" s="48">
        <v>1548.8</v>
      </c>
      <c r="G1306" s="15">
        <v>42395</v>
      </c>
      <c r="H1306" s="8">
        <v>1548.8</v>
      </c>
      <c r="I1306" s="30">
        <f t="shared" si="78"/>
        <v>0</v>
      </c>
    </row>
    <row r="1307" spans="1:9" s="2" customFormat="1" x14ac:dyDescent="0.25">
      <c r="A1307" s="17">
        <v>42380</v>
      </c>
      <c r="B1307" s="36">
        <f t="shared" si="77"/>
        <v>370</v>
      </c>
      <c r="C1307" s="37" t="s">
        <v>787</v>
      </c>
      <c r="D1307" s="12">
        <f t="shared" si="80"/>
        <v>50370</v>
      </c>
      <c r="E1307" s="47" t="s">
        <v>1082</v>
      </c>
      <c r="F1307" s="48">
        <v>3800.5</v>
      </c>
      <c r="G1307" s="15">
        <v>42380</v>
      </c>
      <c r="H1307" s="8">
        <f t="shared" si="79"/>
        <v>3800.5</v>
      </c>
      <c r="I1307" s="30">
        <f t="shared" si="78"/>
        <v>0</v>
      </c>
    </row>
    <row r="1308" spans="1:9" s="2" customFormat="1" x14ac:dyDescent="0.25">
      <c r="A1308" s="17">
        <v>42380</v>
      </c>
      <c r="B1308" s="36">
        <f t="shared" si="77"/>
        <v>371</v>
      </c>
      <c r="C1308" s="37" t="s">
        <v>787</v>
      </c>
      <c r="D1308" s="12">
        <f t="shared" si="80"/>
        <v>50371</v>
      </c>
      <c r="E1308" s="47" t="s">
        <v>1083</v>
      </c>
      <c r="F1308" s="48">
        <v>5116</v>
      </c>
      <c r="G1308" s="15">
        <v>42380</v>
      </c>
      <c r="H1308" s="8">
        <f t="shared" si="79"/>
        <v>5116</v>
      </c>
      <c r="I1308" s="30">
        <f t="shared" si="78"/>
        <v>0</v>
      </c>
    </row>
    <row r="1309" spans="1:9" s="2" customFormat="1" x14ac:dyDescent="0.25">
      <c r="A1309" s="17">
        <v>42380</v>
      </c>
      <c r="B1309" s="36">
        <f t="shared" si="77"/>
        <v>372</v>
      </c>
      <c r="C1309" s="37" t="s">
        <v>787</v>
      </c>
      <c r="D1309" s="12">
        <f t="shared" si="80"/>
        <v>50372</v>
      </c>
      <c r="E1309" s="47" t="s">
        <v>1084</v>
      </c>
      <c r="F1309" s="48">
        <v>8641.2000000000007</v>
      </c>
      <c r="G1309" s="15">
        <v>42383</v>
      </c>
      <c r="H1309" s="8">
        <v>8641.2000000000007</v>
      </c>
      <c r="I1309" s="30">
        <f t="shared" si="78"/>
        <v>0</v>
      </c>
    </row>
    <row r="1310" spans="1:9" s="2" customFormat="1" x14ac:dyDescent="0.25">
      <c r="A1310" s="17">
        <v>42380</v>
      </c>
      <c r="B1310" s="36">
        <f t="shared" si="77"/>
        <v>373</v>
      </c>
      <c r="C1310" s="37" t="s">
        <v>787</v>
      </c>
      <c r="D1310" s="12">
        <f t="shared" si="80"/>
        <v>50373</v>
      </c>
      <c r="E1310" s="47" t="s">
        <v>1085</v>
      </c>
      <c r="F1310" s="48">
        <v>9265.2000000000007</v>
      </c>
      <c r="G1310" s="15">
        <v>42381</v>
      </c>
      <c r="H1310" s="8">
        <v>9265.2000000000007</v>
      </c>
      <c r="I1310" s="30">
        <f t="shared" si="78"/>
        <v>0</v>
      </c>
    </row>
    <row r="1311" spans="1:9" s="2" customFormat="1" x14ac:dyDescent="0.25">
      <c r="A1311" s="17">
        <v>42380</v>
      </c>
      <c r="B1311" s="36">
        <f t="shared" si="77"/>
        <v>374</v>
      </c>
      <c r="C1311" s="37" t="s">
        <v>787</v>
      </c>
      <c r="D1311" s="12">
        <f t="shared" si="80"/>
        <v>50374</v>
      </c>
      <c r="E1311" s="47" t="s">
        <v>1086</v>
      </c>
      <c r="F1311" s="14">
        <v>3117.8</v>
      </c>
      <c r="G1311" s="15">
        <v>42380</v>
      </c>
      <c r="H1311" s="8">
        <f t="shared" si="79"/>
        <v>3117.8</v>
      </c>
      <c r="I1311" s="30">
        <f t="shared" si="78"/>
        <v>0</v>
      </c>
    </row>
    <row r="1312" spans="1:9" s="2" customFormat="1" x14ac:dyDescent="0.25">
      <c r="A1312" s="17">
        <v>42380</v>
      </c>
      <c r="B1312" s="36">
        <f t="shared" si="77"/>
        <v>375</v>
      </c>
      <c r="C1312" s="37" t="s">
        <v>787</v>
      </c>
      <c r="D1312" s="12">
        <f t="shared" si="80"/>
        <v>50375</v>
      </c>
      <c r="E1312" s="47" t="s">
        <v>1087</v>
      </c>
      <c r="F1312" s="48">
        <v>385</v>
      </c>
      <c r="G1312" s="15">
        <v>42380</v>
      </c>
      <c r="H1312" s="8">
        <f t="shared" si="79"/>
        <v>385</v>
      </c>
      <c r="I1312" s="30">
        <f t="shared" si="78"/>
        <v>0</v>
      </c>
    </row>
    <row r="1313" spans="1:9" s="2" customFormat="1" x14ac:dyDescent="0.25">
      <c r="A1313" s="17">
        <v>42380</v>
      </c>
      <c r="B1313" s="36">
        <f t="shared" si="77"/>
        <v>376</v>
      </c>
      <c r="C1313" s="37" t="s">
        <v>787</v>
      </c>
      <c r="D1313" s="12">
        <f t="shared" si="80"/>
        <v>50376</v>
      </c>
      <c r="E1313" s="47" t="s">
        <v>1088</v>
      </c>
      <c r="F1313" s="48">
        <v>2444</v>
      </c>
      <c r="G1313" s="15">
        <v>42380</v>
      </c>
      <c r="H1313" s="8">
        <f t="shared" si="79"/>
        <v>2444</v>
      </c>
      <c r="I1313" s="30">
        <f t="shared" si="78"/>
        <v>0</v>
      </c>
    </row>
    <row r="1314" spans="1:9" s="2" customFormat="1" x14ac:dyDescent="0.25">
      <c r="A1314" s="17">
        <v>42380</v>
      </c>
      <c r="B1314" s="36">
        <f t="shared" si="77"/>
        <v>377</v>
      </c>
      <c r="C1314" s="37" t="s">
        <v>787</v>
      </c>
      <c r="D1314" s="12">
        <f t="shared" si="80"/>
        <v>50377</v>
      </c>
      <c r="E1314" s="47" t="s">
        <v>1089</v>
      </c>
      <c r="F1314" s="14">
        <v>571.20000000000005</v>
      </c>
      <c r="G1314" s="15">
        <v>42380</v>
      </c>
      <c r="H1314" s="8">
        <f t="shared" si="79"/>
        <v>571.20000000000005</v>
      </c>
      <c r="I1314" s="30">
        <f t="shared" si="78"/>
        <v>0</v>
      </c>
    </row>
    <row r="1315" spans="1:9" s="2" customFormat="1" x14ac:dyDescent="0.25">
      <c r="A1315" s="17">
        <v>42380</v>
      </c>
      <c r="B1315" s="36">
        <f t="shared" si="77"/>
        <v>378</v>
      </c>
      <c r="C1315" s="37" t="s">
        <v>787</v>
      </c>
      <c r="D1315" s="12">
        <f t="shared" si="80"/>
        <v>50378</v>
      </c>
      <c r="E1315" s="47" t="s">
        <v>1090</v>
      </c>
      <c r="F1315" s="48">
        <v>3973.2</v>
      </c>
      <c r="G1315" s="15">
        <v>42381</v>
      </c>
      <c r="H1315" s="8">
        <v>3973.2</v>
      </c>
      <c r="I1315" s="30">
        <f t="shared" si="78"/>
        <v>0</v>
      </c>
    </row>
    <row r="1316" spans="1:9" s="2" customFormat="1" x14ac:dyDescent="0.25">
      <c r="A1316" s="17">
        <v>42380</v>
      </c>
      <c r="B1316" s="36">
        <f t="shared" si="77"/>
        <v>379</v>
      </c>
      <c r="C1316" s="37" t="s">
        <v>787</v>
      </c>
      <c r="D1316" s="12">
        <f t="shared" si="80"/>
        <v>50379</v>
      </c>
      <c r="E1316" s="49" t="s">
        <v>105</v>
      </c>
      <c r="F1316" s="48">
        <v>0</v>
      </c>
      <c r="G1316" s="15"/>
      <c r="H1316" s="8"/>
      <c r="I1316" s="30">
        <f t="shared" si="78"/>
        <v>0</v>
      </c>
    </row>
    <row r="1317" spans="1:9" s="2" customFormat="1" x14ac:dyDescent="0.25">
      <c r="A1317" s="17">
        <v>42380</v>
      </c>
      <c r="B1317" s="36">
        <f t="shared" si="77"/>
        <v>380</v>
      </c>
      <c r="C1317" s="37" t="s">
        <v>787</v>
      </c>
      <c r="D1317" s="12">
        <f t="shared" si="80"/>
        <v>50380</v>
      </c>
      <c r="E1317" s="47" t="s">
        <v>1091</v>
      </c>
      <c r="F1317" s="48">
        <v>1345.9</v>
      </c>
      <c r="G1317" s="15">
        <v>42380</v>
      </c>
      <c r="H1317" s="8">
        <f t="shared" si="79"/>
        <v>1345.9</v>
      </c>
      <c r="I1317" s="30">
        <f t="shared" si="78"/>
        <v>0</v>
      </c>
    </row>
    <row r="1318" spans="1:9" s="2" customFormat="1" x14ac:dyDescent="0.25">
      <c r="A1318" s="17">
        <v>42380</v>
      </c>
      <c r="B1318" s="36">
        <f t="shared" si="77"/>
        <v>381</v>
      </c>
      <c r="C1318" s="37" t="s">
        <v>787</v>
      </c>
      <c r="D1318" s="12">
        <f t="shared" si="80"/>
        <v>50381</v>
      </c>
      <c r="E1318" s="47" t="s">
        <v>1092</v>
      </c>
      <c r="F1318" s="48">
        <v>4491.3100000000004</v>
      </c>
      <c r="G1318" s="15">
        <v>42380</v>
      </c>
      <c r="H1318" s="8">
        <f t="shared" si="79"/>
        <v>4491.3100000000004</v>
      </c>
      <c r="I1318" s="30">
        <f t="shared" si="78"/>
        <v>0</v>
      </c>
    </row>
    <row r="1319" spans="1:9" s="2" customFormat="1" x14ac:dyDescent="0.25">
      <c r="A1319" s="17">
        <v>42380</v>
      </c>
      <c r="B1319" s="36">
        <f t="shared" si="77"/>
        <v>382</v>
      </c>
      <c r="C1319" s="37" t="s">
        <v>787</v>
      </c>
      <c r="D1319" s="12">
        <f t="shared" si="80"/>
        <v>50382</v>
      </c>
      <c r="E1319" s="47" t="s">
        <v>1093</v>
      </c>
      <c r="F1319" s="48">
        <v>2240</v>
      </c>
      <c r="G1319" s="15">
        <v>42380</v>
      </c>
      <c r="H1319" s="8">
        <f t="shared" si="79"/>
        <v>2240</v>
      </c>
      <c r="I1319" s="30">
        <f t="shared" si="78"/>
        <v>0</v>
      </c>
    </row>
    <row r="1320" spans="1:9" s="2" customFormat="1" x14ac:dyDescent="0.25">
      <c r="A1320" s="17">
        <v>42380</v>
      </c>
      <c r="B1320" s="36">
        <f t="shared" si="77"/>
        <v>383</v>
      </c>
      <c r="C1320" s="37" t="s">
        <v>787</v>
      </c>
      <c r="D1320" s="12">
        <f t="shared" si="80"/>
        <v>50383</v>
      </c>
      <c r="E1320" s="47" t="s">
        <v>1094</v>
      </c>
      <c r="F1320" s="48">
        <v>600</v>
      </c>
      <c r="G1320" s="15">
        <v>42380</v>
      </c>
      <c r="H1320" s="8">
        <f t="shared" si="79"/>
        <v>600</v>
      </c>
      <c r="I1320" s="30">
        <f t="shared" si="78"/>
        <v>0</v>
      </c>
    </row>
    <row r="1321" spans="1:9" s="2" customFormat="1" x14ac:dyDescent="0.25">
      <c r="A1321" s="17">
        <v>42380</v>
      </c>
      <c r="B1321" s="36">
        <f t="shared" si="77"/>
        <v>384</v>
      </c>
      <c r="C1321" s="37" t="s">
        <v>787</v>
      </c>
      <c r="D1321" s="12">
        <f t="shared" si="80"/>
        <v>50384</v>
      </c>
      <c r="E1321" s="47" t="s">
        <v>1095</v>
      </c>
      <c r="F1321" s="14">
        <v>11602.8</v>
      </c>
      <c r="G1321" s="15">
        <v>42381</v>
      </c>
      <c r="H1321" s="8">
        <v>11602.8</v>
      </c>
      <c r="I1321" s="30">
        <f t="shared" si="78"/>
        <v>0</v>
      </c>
    </row>
    <row r="1322" spans="1:9" s="2" customFormat="1" x14ac:dyDescent="0.25">
      <c r="A1322" s="17">
        <v>42380</v>
      </c>
      <c r="B1322" s="36">
        <f t="shared" si="77"/>
        <v>385</v>
      </c>
      <c r="C1322" s="37" t="s">
        <v>787</v>
      </c>
      <c r="D1322" s="12">
        <f t="shared" si="80"/>
        <v>50385</v>
      </c>
      <c r="E1322" s="47" t="s">
        <v>1042</v>
      </c>
      <c r="F1322" s="48">
        <v>1579.2</v>
      </c>
      <c r="G1322" s="15">
        <v>42380</v>
      </c>
      <c r="H1322" s="8">
        <f t="shared" ref="H1322:H1383" si="81">F1322</f>
        <v>1579.2</v>
      </c>
      <c r="I1322" s="30">
        <f t="shared" si="78"/>
        <v>0</v>
      </c>
    </row>
    <row r="1323" spans="1:9" s="2" customFormat="1" x14ac:dyDescent="0.25">
      <c r="A1323" s="17">
        <v>42380</v>
      </c>
      <c r="B1323" s="36">
        <f t="shared" ref="B1323:B1386" si="82">B1322+1</f>
        <v>386</v>
      </c>
      <c r="C1323" s="37" t="s">
        <v>787</v>
      </c>
      <c r="D1323" s="12">
        <f t="shared" si="80"/>
        <v>50386</v>
      </c>
      <c r="E1323" s="47" t="s">
        <v>1096</v>
      </c>
      <c r="F1323" s="48">
        <v>688.8</v>
      </c>
      <c r="G1323" s="15">
        <v>42380</v>
      </c>
      <c r="H1323" s="8">
        <f t="shared" si="81"/>
        <v>688.8</v>
      </c>
      <c r="I1323" s="30">
        <f t="shared" si="78"/>
        <v>0</v>
      </c>
    </row>
    <row r="1324" spans="1:9" s="2" customFormat="1" x14ac:dyDescent="0.25">
      <c r="A1324" s="17">
        <v>42380</v>
      </c>
      <c r="B1324" s="36">
        <f t="shared" si="82"/>
        <v>387</v>
      </c>
      <c r="C1324" s="37" t="s">
        <v>787</v>
      </c>
      <c r="D1324" s="12">
        <f t="shared" si="80"/>
        <v>50387</v>
      </c>
      <c r="E1324" s="47" t="s">
        <v>1097</v>
      </c>
      <c r="F1324" s="48">
        <v>12595.6</v>
      </c>
      <c r="G1324" s="15">
        <v>42381</v>
      </c>
      <c r="H1324" s="8">
        <v>12595.6</v>
      </c>
      <c r="I1324" s="30">
        <f t="shared" ref="I1324:I1389" si="83">F1324-H1324</f>
        <v>0</v>
      </c>
    </row>
    <row r="1325" spans="1:9" s="2" customFormat="1" x14ac:dyDescent="0.25">
      <c r="A1325" s="17">
        <v>42380</v>
      </c>
      <c r="B1325" s="36">
        <f t="shared" si="82"/>
        <v>388</v>
      </c>
      <c r="C1325" s="37" t="s">
        <v>787</v>
      </c>
      <c r="D1325" s="12">
        <f t="shared" si="80"/>
        <v>50388</v>
      </c>
      <c r="E1325" s="47" t="s">
        <v>1098</v>
      </c>
      <c r="F1325" s="48">
        <v>6473.6</v>
      </c>
      <c r="G1325" s="15">
        <v>42381</v>
      </c>
      <c r="H1325" s="8">
        <v>6473.6</v>
      </c>
      <c r="I1325" s="30">
        <f t="shared" si="83"/>
        <v>0</v>
      </c>
    </row>
    <row r="1326" spans="1:9" s="2" customFormat="1" x14ac:dyDescent="0.25">
      <c r="A1326" s="17">
        <v>42380</v>
      </c>
      <c r="B1326" s="36">
        <f t="shared" si="82"/>
        <v>389</v>
      </c>
      <c r="C1326" s="37" t="s">
        <v>787</v>
      </c>
      <c r="D1326" s="12">
        <f t="shared" si="80"/>
        <v>50389</v>
      </c>
      <c r="E1326" s="47" t="s">
        <v>1099</v>
      </c>
      <c r="F1326" s="48">
        <v>32785</v>
      </c>
      <c r="G1326" s="15">
        <v>42381</v>
      </c>
      <c r="H1326" s="8">
        <v>32785</v>
      </c>
      <c r="I1326" s="30">
        <f t="shared" si="83"/>
        <v>0</v>
      </c>
    </row>
    <row r="1327" spans="1:9" s="2" customFormat="1" x14ac:dyDescent="0.25">
      <c r="A1327" s="17">
        <v>42380</v>
      </c>
      <c r="B1327" s="36">
        <f t="shared" si="82"/>
        <v>390</v>
      </c>
      <c r="C1327" s="37" t="s">
        <v>787</v>
      </c>
      <c r="D1327" s="12">
        <f t="shared" si="80"/>
        <v>50390</v>
      </c>
      <c r="E1327" s="47" t="s">
        <v>1100</v>
      </c>
      <c r="F1327" s="48">
        <v>2854.5</v>
      </c>
      <c r="G1327" s="15">
        <v>42380</v>
      </c>
      <c r="H1327" s="8">
        <f t="shared" si="81"/>
        <v>2854.5</v>
      </c>
      <c r="I1327" s="30">
        <f t="shared" si="83"/>
        <v>0</v>
      </c>
    </row>
    <row r="1328" spans="1:9" s="2" customFormat="1" x14ac:dyDescent="0.25">
      <c r="A1328" s="17">
        <v>42380</v>
      </c>
      <c r="B1328" s="36">
        <f t="shared" si="82"/>
        <v>391</v>
      </c>
      <c r="C1328" s="37" t="s">
        <v>787</v>
      </c>
      <c r="D1328" s="12">
        <f t="shared" si="80"/>
        <v>50391</v>
      </c>
      <c r="E1328" s="47" t="s">
        <v>1100</v>
      </c>
      <c r="F1328" s="48">
        <v>2798.2</v>
      </c>
      <c r="G1328" s="15">
        <v>42380</v>
      </c>
      <c r="H1328" s="8">
        <f t="shared" si="81"/>
        <v>2798.2</v>
      </c>
      <c r="I1328" s="30">
        <f t="shared" si="83"/>
        <v>0</v>
      </c>
    </row>
    <row r="1329" spans="1:9" s="2" customFormat="1" x14ac:dyDescent="0.25">
      <c r="A1329" s="17">
        <v>42380</v>
      </c>
      <c r="B1329" s="36">
        <f t="shared" si="82"/>
        <v>392</v>
      </c>
      <c r="C1329" s="37" t="s">
        <v>787</v>
      </c>
      <c r="D1329" s="12">
        <f t="shared" si="80"/>
        <v>50392</v>
      </c>
      <c r="E1329" s="47" t="s">
        <v>1101</v>
      </c>
      <c r="F1329" s="48">
        <v>4572.1000000000004</v>
      </c>
      <c r="G1329" s="15">
        <v>42380</v>
      </c>
      <c r="H1329" s="8">
        <f t="shared" si="81"/>
        <v>4572.1000000000004</v>
      </c>
      <c r="I1329" s="30">
        <f t="shared" si="83"/>
        <v>0</v>
      </c>
    </row>
    <row r="1330" spans="1:9" s="2" customFormat="1" x14ac:dyDescent="0.25">
      <c r="A1330" s="17">
        <v>42380</v>
      </c>
      <c r="B1330" s="36">
        <f t="shared" si="82"/>
        <v>393</v>
      </c>
      <c r="C1330" s="37" t="s">
        <v>787</v>
      </c>
      <c r="D1330" s="12">
        <f t="shared" ref="D1330:D1393" si="84">D1329+1</f>
        <v>50393</v>
      </c>
      <c r="E1330" s="49" t="s">
        <v>105</v>
      </c>
      <c r="F1330" s="48">
        <v>0</v>
      </c>
      <c r="G1330" s="15"/>
      <c r="H1330" s="8"/>
      <c r="I1330" s="30">
        <f t="shared" si="83"/>
        <v>0</v>
      </c>
    </row>
    <row r="1331" spans="1:9" s="2" customFormat="1" x14ac:dyDescent="0.25">
      <c r="A1331" s="17">
        <v>42380</v>
      </c>
      <c r="B1331" s="36">
        <f t="shared" si="82"/>
        <v>394</v>
      </c>
      <c r="C1331" s="37" t="s">
        <v>787</v>
      </c>
      <c r="D1331" s="12">
        <f t="shared" si="84"/>
        <v>50394</v>
      </c>
      <c r="E1331" s="47" t="s">
        <v>1102</v>
      </c>
      <c r="F1331" s="48">
        <v>31313</v>
      </c>
      <c r="G1331" s="15">
        <v>42399</v>
      </c>
      <c r="H1331" s="8">
        <v>31313</v>
      </c>
      <c r="I1331" s="30">
        <f t="shared" si="83"/>
        <v>0</v>
      </c>
    </row>
    <row r="1332" spans="1:9" s="2" customFormat="1" x14ac:dyDescent="0.25">
      <c r="A1332" s="17">
        <v>42380</v>
      </c>
      <c r="B1332" s="36">
        <f t="shared" si="82"/>
        <v>395</v>
      </c>
      <c r="C1332" s="37" t="s">
        <v>787</v>
      </c>
      <c r="D1332" s="12">
        <f t="shared" si="84"/>
        <v>50395</v>
      </c>
      <c r="E1332" s="47" t="s">
        <v>1103</v>
      </c>
      <c r="F1332" s="14">
        <v>3242.4</v>
      </c>
      <c r="G1332" s="15">
        <v>42380</v>
      </c>
      <c r="H1332" s="8">
        <f t="shared" si="81"/>
        <v>3242.4</v>
      </c>
      <c r="I1332" s="30">
        <f t="shared" si="83"/>
        <v>0</v>
      </c>
    </row>
    <row r="1333" spans="1:9" s="2" customFormat="1" x14ac:dyDescent="0.25">
      <c r="A1333" s="17">
        <v>42380</v>
      </c>
      <c r="B1333" s="36">
        <f t="shared" si="82"/>
        <v>396</v>
      </c>
      <c r="C1333" s="37" t="s">
        <v>787</v>
      </c>
      <c r="D1333" s="12">
        <f t="shared" si="84"/>
        <v>50396</v>
      </c>
      <c r="E1333" s="47" t="s">
        <v>1097</v>
      </c>
      <c r="F1333" s="48">
        <v>5022.6000000000004</v>
      </c>
      <c r="G1333" s="15">
        <v>42381</v>
      </c>
      <c r="H1333" s="8">
        <v>5022.6000000000004</v>
      </c>
      <c r="I1333" s="30">
        <f t="shared" si="83"/>
        <v>0</v>
      </c>
    </row>
    <row r="1334" spans="1:9" s="2" customFormat="1" x14ac:dyDescent="0.25">
      <c r="A1334" s="17">
        <v>42380</v>
      </c>
      <c r="B1334" s="36">
        <f t="shared" si="82"/>
        <v>397</v>
      </c>
      <c r="C1334" s="37" t="s">
        <v>787</v>
      </c>
      <c r="D1334" s="12">
        <f t="shared" si="84"/>
        <v>50397</v>
      </c>
      <c r="E1334" s="47" t="s">
        <v>1036</v>
      </c>
      <c r="F1334" s="14">
        <v>24535.5</v>
      </c>
      <c r="G1334" s="88">
        <v>42406</v>
      </c>
      <c r="H1334" s="89">
        <v>24535.5</v>
      </c>
      <c r="I1334" s="30">
        <f t="shared" si="83"/>
        <v>0</v>
      </c>
    </row>
    <row r="1335" spans="1:9" s="2" customFormat="1" x14ac:dyDescent="0.25">
      <c r="A1335" s="17">
        <v>42380</v>
      </c>
      <c r="B1335" s="36">
        <f t="shared" si="82"/>
        <v>398</v>
      </c>
      <c r="C1335" s="37" t="s">
        <v>787</v>
      </c>
      <c r="D1335" s="12">
        <f t="shared" si="84"/>
        <v>50398</v>
      </c>
      <c r="E1335" s="47" t="s">
        <v>1104</v>
      </c>
      <c r="F1335" s="48">
        <v>11285</v>
      </c>
      <c r="G1335" s="15">
        <v>42381</v>
      </c>
      <c r="H1335" s="8">
        <v>11285</v>
      </c>
      <c r="I1335" s="30">
        <f t="shared" si="83"/>
        <v>0</v>
      </c>
    </row>
    <row r="1336" spans="1:9" s="2" customFormat="1" x14ac:dyDescent="0.25">
      <c r="A1336" s="17">
        <v>42380</v>
      </c>
      <c r="B1336" s="36">
        <f t="shared" si="82"/>
        <v>399</v>
      </c>
      <c r="C1336" s="37" t="s">
        <v>787</v>
      </c>
      <c r="D1336" s="12">
        <f t="shared" si="84"/>
        <v>50399</v>
      </c>
      <c r="E1336" s="47" t="s">
        <v>1105</v>
      </c>
      <c r="F1336" s="48">
        <v>2649.1</v>
      </c>
      <c r="G1336" s="15">
        <v>42380</v>
      </c>
      <c r="H1336" s="8">
        <f t="shared" si="81"/>
        <v>2649.1</v>
      </c>
      <c r="I1336" s="30">
        <f t="shared" si="83"/>
        <v>0</v>
      </c>
    </row>
    <row r="1337" spans="1:9" s="2" customFormat="1" x14ac:dyDescent="0.25">
      <c r="A1337" s="17">
        <v>42380</v>
      </c>
      <c r="B1337" s="36">
        <f t="shared" si="82"/>
        <v>400</v>
      </c>
      <c r="C1337" s="37" t="s">
        <v>787</v>
      </c>
      <c r="D1337" s="12">
        <f t="shared" si="84"/>
        <v>50400</v>
      </c>
      <c r="E1337" s="47" t="s">
        <v>1106</v>
      </c>
      <c r="F1337" s="48">
        <v>3061.2</v>
      </c>
      <c r="G1337" s="15">
        <v>42380</v>
      </c>
      <c r="H1337" s="8">
        <f t="shared" si="81"/>
        <v>3061.2</v>
      </c>
      <c r="I1337" s="30">
        <f t="shared" si="83"/>
        <v>0</v>
      </c>
    </row>
    <row r="1338" spans="1:9" s="2" customFormat="1" x14ac:dyDescent="0.25">
      <c r="A1338" s="17">
        <v>42380</v>
      </c>
      <c r="B1338" s="36">
        <f t="shared" si="82"/>
        <v>401</v>
      </c>
      <c r="C1338" s="37" t="s">
        <v>787</v>
      </c>
      <c r="D1338" s="12">
        <f t="shared" si="84"/>
        <v>50401</v>
      </c>
      <c r="E1338" s="47" t="s">
        <v>1107</v>
      </c>
      <c r="F1338" s="14">
        <v>23087.3</v>
      </c>
      <c r="G1338" s="15">
        <v>42399</v>
      </c>
      <c r="H1338" s="8">
        <v>23087.3</v>
      </c>
      <c r="I1338" s="30">
        <f t="shared" si="83"/>
        <v>0</v>
      </c>
    </row>
    <row r="1339" spans="1:9" s="2" customFormat="1" x14ac:dyDescent="0.25">
      <c r="A1339" s="17">
        <v>42380</v>
      </c>
      <c r="B1339" s="36">
        <f t="shared" si="82"/>
        <v>402</v>
      </c>
      <c r="C1339" s="37" t="s">
        <v>787</v>
      </c>
      <c r="D1339" s="12">
        <f t="shared" si="84"/>
        <v>50402</v>
      </c>
      <c r="E1339" s="47" t="s">
        <v>1097</v>
      </c>
      <c r="F1339" s="48">
        <v>740</v>
      </c>
      <c r="G1339" s="15">
        <v>42382</v>
      </c>
      <c r="H1339" s="8">
        <v>740</v>
      </c>
      <c r="I1339" s="30">
        <f t="shared" si="83"/>
        <v>0</v>
      </c>
    </row>
    <row r="1340" spans="1:9" s="2" customFormat="1" x14ac:dyDescent="0.25">
      <c r="A1340" s="17">
        <v>42380</v>
      </c>
      <c r="B1340" s="36">
        <f t="shared" si="82"/>
        <v>403</v>
      </c>
      <c r="C1340" s="37" t="s">
        <v>787</v>
      </c>
      <c r="D1340" s="12">
        <f t="shared" si="84"/>
        <v>50403</v>
      </c>
      <c r="E1340" s="47" t="s">
        <v>1057</v>
      </c>
      <c r="F1340" s="48">
        <v>800</v>
      </c>
      <c r="G1340" s="15">
        <v>42380</v>
      </c>
      <c r="H1340" s="8">
        <f t="shared" si="81"/>
        <v>800</v>
      </c>
      <c r="I1340" s="30">
        <f t="shared" si="83"/>
        <v>0</v>
      </c>
    </row>
    <row r="1341" spans="1:9" s="2" customFormat="1" x14ac:dyDescent="0.25">
      <c r="A1341" s="17">
        <v>42380</v>
      </c>
      <c r="B1341" s="36">
        <f t="shared" si="82"/>
        <v>404</v>
      </c>
      <c r="C1341" s="37" t="s">
        <v>787</v>
      </c>
      <c r="D1341" s="12">
        <f t="shared" si="84"/>
        <v>50404</v>
      </c>
      <c r="E1341" s="47" t="s">
        <v>1108</v>
      </c>
      <c r="F1341" s="48">
        <v>16880.8</v>
      </c>
      <c r="G1341" s="15">
        <v>42381</v>
      </c>
      <c r="H1341" s="8">
        <v>16880.8</v>
      </c>
      <c r="I1341" s="30">
        <f t="shared" si="83"/>
        <v>0</v>
      </c>
    </row>
    <row r="1342" spans="1:9" s="2" customFormat="1" x14ac:dyDescent="0.25">
      <c r="A1342" s="17">
        <v>42380</v>
      </c>
      <c r="B1342" s="36">
        <f t="shared" si="82"/>
        <v>405</v>
      </c>
      <c r="C1342" s="37" t="s">
        <v>787</v>
      </c>
      <c r="D1342" s="12">
        <f t="shared" si="84"/>
        <v>50405</v>
      </c>
      <c r="E1342" s="47" t="s">
        <v>1109</v>
      </c>
      <c r="F1342" s="48">
        <v>2251.1999999999998</v>
      </c>
      <c r="G1342" s="15">
        <v>42383</v>
      </c>
      <c r="H1342" s="8">
        <v>2251.1999999999998</v>
      </c>
      <c r="I1342" s="30">
        <f t="shared" si="83"/>
        <v>0</v>
      </c>
    </row>
    <row r="1343" spans="1:9" s="2" customFormat="1" x14ac:dyDescent="0.25">
      <c r="A1343" s="17">
        <v>42380</v>
      </c>
      <c r="B1343" s="36">
        <f t="shared" si="82"/>
        <v>406</v>
      </c>
      <c r="C1343" s="37" t="s">
        <v>787</v>
      </c>
      <c r="D1343" s="12">
        <f t="shared" si="84"/>
        <v>50406</v>
      </c>
      <c r="E1343" s="47" t="s">
        <v>1110</v>
      </c>
      <c r="F1343" s="14">
        <v>24788.7</v>
      </c>
      <c r="G1343" s="15" t="s">
        <v>1111</v>
      </c>
      <c r="H1343" s="8">
        <f>17000+7788.7</f>
        <v>24788.7</v>
      </c>
      <c r="I1343" s="30">
        <f t="shared" si="83"/>
        <v>0</v>
      </c>
    </row>
    <row r="1344" spans="1:9" s="2" customFormat="1" x14ac:dyDescent="0.25">
      <c r="A1344" s="17">
        <v>42380</v>
      </c>
      <c r="B1344" s="36">
        <f t="shared" si="82"/>
        <v>407</v>
      </c>
      <c r="C1344" s="37" t="s">
        <v>787</v>
      </c>
      <c r="D1344" s="12">
        <f t="shared" si="84"/>
        <v>50407</v>
      </c>
      <c r="E1344" s="47" t="s">
        <v>1109</v>
      </c>
      <c r="F1344" s="48">
        <v>7797.6</v>
      </c>
      <c r="G1344" s="15">
        <v>42383</v>
      </c>
      <c r="H1344" s="8">
        <v>7797.6</v>
      </c>
      <c r="I1344" s="30">
        <f t="shared" si="83"/>
        <v>0</v>
      </c>
    </row>
    <row r="1345" spans="1:9" s="2" customFormat="1" x14ac:dyDescent="0.25">
      <c r="A1345" s="17">
        <v>42380</v>
      </c>
      <c r="B1345" s="36">
        <f t="shared" si="82"/>
        <v>408</v>
      </c>
      <c r="C1345" s="37" t="s">
        <v>787</v>
      </c>
      <c r="D1345" s="12">
        <f t="shared" si="84"/>
        <v>50408</v>
      </c>
      <c r="E1345" s="47" t="s">
        <v>1112</v>
      </c>
      <c r="F1345" s="48">
        <v>25277.4</v>
      </c>
      <c r="G1345" s="15">
        <v>42382</v>
      </c>
      <c r="H1345" s="8">
        <v>25277.4</v>
      </c>
      <c r="I1345" s="30">
        <f t="shared" si="83"/>
        <v>0</v>
      </c>
    </row>
    <row r="1346" spans="1:9" s="2" customFormat="1" x14ac:dyDescent="0.25">
      <c r="A1346" s="17">
        <v>42380</v>
      </c>
      <c r="B1346" s="36">
        <f t="shared" si="82"/>
        <v>409</v>
      </c>
      <c r="C1346" s="37" t="s">
        <v>787</v>
      </c>
      <c r="D1346" s="12">
        <f t="shared" si="84"/>
        <v>50409</v>
      </c>
      <c r="E1346" s="47" t="s">
        <v>1113</v>
      </c>
      <c r="F1346" s="48">
        <v>24112.35</v>
      </c>
      <c r="G1346" s="15">
        <v>42391</v>
      </c>
      <c r="H1346" s="8">
        <v>24112.35</v>
      </c>
      <c r="I1346" s="30">
        <f t="shared" si="83"/>
        <v>0</v>
      </c>
    </row>
    <row r="1347" spans="1:9" s="2" customFormat="1" x14ac:dyDescent="0.25">
      <c r="A1347" s="17">
        <v>42380</v>
      </c>
      <c r="B1347" s="36">
        <f t="shared" si="82"/>
        <v>410</v>
      </c>
      <c r="C1347" s="37" t="s">
        <v>787</v>
      </c>
      <c r="D1347" s="12">
        <f t="shared" si="84"/>
        <v>50410</v>
      </c>
      <c r="E1347" s="42" t="s">
        <v>1084</v>
      </c>
      <c r="F1347" s="48">
        <v>2788.8</v>
      </c>
      <c r="G1347" s="15">
        <v>42383</v>
      </c>
      <c r="H1347" s="8">
        <v>2788.8</v>
      </c>
      <c r="I1347" s="30">
        <f t="shared" si="83"/>
        <v>0</v>
      </c>
    </row>
    <row r="1348" spans="1:9" s="2" customFormat="1" x14ac:dyDescent="0.25">
      <c r="A1348" s="17">
        <v>42380</v>
      </c>
      <c r="B1348" s="36">
        <f t="shared" si="82"/>
        <v>411</v>
      </c>
      <c r="C1348" s="37" t="s">
        <v>787</v>
      </c>
      <c r="D1348" s="12">
        <f t="shared" si="84"/>
        <v>50411</v>
      </c>
      <c r="E1348" s="45" t="s">
        <v>1114</v>
      </c>
      <c r="F1348" s="46">
        <v>11319.9</v>
      </c>
      <c r="G1348" s="15">
        <v>42399</v>
      </c>
      <c r="H1348" s="8">
        <v>11319.9</v>
      </c>
      <c r="I1348" s="30">
        <f t="shared" si="83"/>
        <v>0</v>
      </c>
    </row>
    <row r="1349" spans="1:9" s="2" customFormat="1" x14ac:dyDescent="0.25">
      <c r="A1349" s="17">
        <v>42380</v>
      </c>
      <c r="B1349" s="36">
        <f t="shared" si="82"/>
        <v>412</v>
      </c>
      <c r="C1349" s="37" t="s">
        <v>787</v>
      </c>
      <c r="D1349" s="12">
        <f t="shared" si="84"/>
        <v>50412</v>
      </c>
      <c r="E1349" s="47" t="s">
        <v>1115</v>
      </c>
      <c r="F1349" s="48">
        <v>10844.5</v>
      </c>
      <c r="G1349" s="15">
        <v>42382</v>
      </c>
      <c r="H1349" s="8">
        <v>10844.5</v>
      </c>
      <c r="I1349" s="30">
        <f t="shared" si="83"/>
        <v>0</v>
      </c>
    </row>
    <row r="1350" spans="1:9" s="2" customFormat="1" x14ac:dyDescent="0.25">
      <c r="A1350" s="17">
        <v>42380</v>
      </c>
      <c r="B1350" s="36">
        <f t="shared" si="82"/>
        <v>413</v>
      </c>
      <c r="C1350" s="37" t="s">
        <v>787</v>
      </c>
      <c r="D1350" s="12">
        <f t="shared" si="84"/>
        <v>50413</v>
      </c>
      <c r="E1350" s="47" t="s">
        <v>1116</v>
      </c>
      <c r="F1350" s="48">
        <v>26522.1</v>
      </c>
      <c r="G1350" s="15">
        <v>42381</v>
      </c>
      <c r="H1350" s="8">
        <v>26522.1</v>
      </c>
      <c r="I1350" s="30">
        <f t="shared" si="83"/>
        <v>0</v>
      </c>
    </row>
    <row r="1351" spans="1:9" s="2" customFormat="1" x14ac:dyDescent="0.25">
      <c r="A1351" s="17">
        <v>42380</v>
      </c>
      <c r="B1351" s="36">
        <f t="shared" si="82"/>
        <v>414</v>
      </c>
      <c r="C1351" s="37" t="s">
        <v>787</v>
      </c>
      <c r="D1351" s="12">
        <f t="shared" si="84"/>
        <v>50414</v>
      </c>
      <c r="E1351" s="47" t="s">
        <v>1117</v>
      </c>
      <c r="F1351" s="48">
        <v>2566.8000000000002</v>
      </c>
      <c r="G1351" s="15">
        <v>42382</v>
      </c>
      <c r="H1351" s="8">
        <v>2566.8000000000002</v>
      </c>
      <c r="I1351" s="30">
        <f t="shared" si="83"/>
        <v>0</v>
      </c>
    </row>
    <row r="1352" spans="1:9" s="2" customFormat="1" x14ac:dyDescent="0.25">
      <c r="A1352" s="17">
        <v>42380</v>
      </c>
      <c r="B1352" s="36">
        <f t="shared" si="82"/>
        <v>415</v>
      </c>
      <c r="C1352" s="37" t="s">
        <v>787</v>
      </c>
      <c r="D1352" s="12">
        <f t="shared" si="84"/>
        <v>50415</v>
      </c>
      <c r="E1352" s="47" t="s">
        <v>1118</v>
      </c>
      <c r="F1352" s="48">
        <v>723.9</v>
      </c>
      <c r="G1352" s="15">
        <v>42382</v>
      </c>
      <c r="H1352" s="8">
        <v>723.9</v>
      </c>
      <c r="I1352" s="30">
        <f t="shared" si="83"/>
        <v>0</v>
      </c>
    </row>
    <row r="1353" spans="1:9" s="2" customFormat="1" x14ac:dyDescent="0.25">
      <c r="A1353" s="17">
        <v>42380</v>
      </c>
      <c r="B1353" s="36">
        <f t="shared" si="82"/>
        <v>416</v>
      </c>
      <c r="C1353" s="37" t="s">
        <v>787</v>
      </c>
      <c r="D1353" s="12">
        <f t="shared" si="84"/>
        <v>50416</v>
      </c>
      <c r="E1353" s="47" t="s">
        <v>1119</v>
      </c>
      <c r="F1353" s="48">
        <v>1692</v>
      </c>
      <c r="G1353" s="15">
        <v>42380</v>
      </c>
      <c r="H1353" s="8">
        <f t="shared" si="81"/>
        <v>1692</v>
      </c>
      <c r="I1353" s="30">
        <f t="shared" si="83"/>
        <v>0</v>
      </c>
    </row>
    <row r="1354" spans="1:9" s="2" customFormat="1" x14ac:dyDescent="0.25">
      <c r="A1354" s="17">
        <v>42380</v>
      </c>
      <c r="B1354" s="36">
        <f t="shared" si="82"/>
        <v>417</v>
      </c>
      <c r="C1354" s="37" t="s">
        <v>787</v>
      </c>
      <c r="D1354" s="12">
        <f t="shared" si="84"/>
        <v>50417</v>
      </c>
      <c r="E1354" s="47" t="s">
        <v>1120</v>
      </c>
      <c r="F1354" s="48">
        <v>30132.799999999999</v>
      </c>
      <c r="G1354" s="15">
        <v>42391</v>
      </c>
      <c r="H1354" s="8">
        <v>30132.799999999999</v>
      </c>
      <c r="I1354" s="30">
        <f t="shared" si="83"/>
        <v>0</v>
      </c>
    </row>
    <row r="1355" spans="1:9" s="2" customFormat="1" x14ac:dyDescent="0.25">
      <c r="A1355" s="17">
        <v>42380</v>
      </c>
      <c r="B1355" s="36">
        <f t="shared" si="82"/>
        <v>418</v>
      </c>
      <c r="C1355" s="37" t="s">
        <v>787</v>
      </c>
      <c r="D1355" s="12">
        <f t="shared" si="84"/>
        <v>50418</v>
      </c>
      <c r="E1355" s="47" t="s">
        <v>1121</v>
      </c>
      <c r="F1355" s="48">
        <v>1579.6</v>
      </c>
      <c r="G1355" s="15">
        <v>42380</v>
      </c>
      <c r="H1355" s="8">
        <f t="shared" si="81"/>
        <v>1579.6</v>
      </c>
      <c r="I1355" s="30">
        <f t="shared" si="83"/>
        <v>0</v>
      </c>
    </row>
    <row r="1356" spans="1:9" s="2" customFormat="1" x14ac:dyDescent="0.25">
      <c r="A1356" s="17">
        <v>42380</v>
      </c>
      <c r="B1356" s="36">
        <f t="shared" si="82"/>
        <v>419</v>
      </c>
      <c r="C1356" s="37" t="s">
        <v>787</v>
      </c>
      <c r="D1356" s="12">
        <f t="shared" si="84"/>
        <v>50419</v>
      </c>
      <c r="E1356" s="47" t="s">
        <v>1122</v>
      </c>
      <c r="F1356" s="48">
        <v>71177.600000000006</v>
      </c>
      <c r="G1356" s="15">
        <v>42381</v>
      </c>
      <c r="H1356" s="8">
        <v>71177.600000000006</v>
      </c>
      <c r="I1356" s="30">
        <f t="shared" si="83"/>
        <v>0</v>
      </c>
    </row>
    <row r="1357" spans="1:9" s="2" customFormat="1" x14ac:dyDescent="0.25">
      <c r="A1357" s="17">
        <v>42380</v>
      </c>
      <c r="B1357" s="36">
        <f t="shared" si="82"/>
        <v>420</v>
      </c>
      <c r="C1357" s="37" t="s">
        <v>787</v>
      </c>
      <c r="D1357" s="12">
        <f t="shared" si="84"/>
        <v>50420</v>
      </c>
      <c r="E1357" s="47" t="s">
        <v>1123</v>
      </c>
      <c r="F1357" s="14">
        <v>2543.2800000000002</v>
      </c>
      <c r="G1357" s="15">
        <v>42381</v>
      </c>
      <c r="H1357" s="8">
        <v>2543.2800000000002</v>
      </c>
      <c r="I1357" s="30">
        <f t="shared" si="83"/>
        <v>0</v>
      </c>
    </row>
    <row r="1358" spans="1:9" s="2" customFormat="1" x14ac:dyDescent="0.25">
      <c r="A1358" s="17">
        <v>42380</v>
      </c>
      <c r="B1358" s="36">
        <f t="shared" si="82"/>
        <v>421</v>
      </c>
      <c r="C1358" s="37" t="s">
        <v>787</v>
      </c>
      <c r="D1358" s="12">
        <f t="shared" si="84"/>
        <v>50421</v>
      </c>
      <c r="E1358" s="47" t="s">
        <v>1124</v>
      </c>
      <c r="F1358" s="48">
        <v>21496</v>
      </c>
      <c r="G1358" s="15">
        <v>42380</v>
      </c>
      <c r="H1358" s="8">
        <f t="shared" si="81"/>
        <v>21496</v>
      </c>
      <c r="I1358" s="30">
        <f t="shared" si="83"/>
        <v>0</v>
      </c>
    </row>
    <row r="1359" spans="1:9" s="2" customFormat="1" x14ac:dyDescent="0.25">
      <c r="A1359" s="17">
        <v>42380</v>
      </c>
      <c r="B1359" s="36">
        <f t="shared" si="82"/>
        <v>422</v>
      </c>
      <c r="C1359" s="37" t="s">
        <v>787</v>
      </c>
      <c r="D1359" s="12">
        <f t="shared" si="84"/>
        <v>50422</v>
      </c>
      <c r="E1359" s="47" t="s">
        <v>1123</v>
      </c>
      <c r="F1359" s="14">
        <v>3468.4</v>
      </c>
      <c r="G1359" s="15">
        <v>42381</v>
      </c>
      <c r="H1359" s="8">
        <v>3468.4</v>
      </c>
      <c r="I1359" s="30">
        <f t="shared" si="83"/>
        <v>0</v>
      </c>
    </row>
    <row r="1360" spans="1:9" s="2" customFormat="1" x14ac:dyDescent="0.25">
      <c r="A1360" s="17">
        <v>42380</v>
      </c>
      <c r="B1360" s="36">
        <f t="shared" si="82"/>
        <v>423</v>
      </c>
      <c r="C1360" s="37" t="s">
        <v>787</v>
      </c>
      <c r="D1360" s="12">
        <f t="shared" si="84"/>
        <v>50423</v>
      </c>
      <c r="E1360" s="47" t="s">
        <v>1099</v>
      </c>
      <c r="F1360" s="48">
        <v>369.6</v>
      </c>
      <c r="G1360" s="15">
        <v>42381</v>
      </c>
      <c r="H1360" s="8">
        <v>369.6</v>
      </c>
      <c r="I1360" s="30">
        <f t="shared" si="83"/>
        <v>0</v>
      </c>
    </row>
    <row r="1361" spans="1:9" s="2" customFormat="1" x14ac:dyDescent="0.25">
      <c r="A1361" s="17">
        <v>42380</v>
      </c>
      <c r="B1361" s="36">
        <f t="shared" si="82"/>
        <v>424</v>
      </c>
      <c r="C1361" s="37" t="s">
        <v>787</v>
      </c>
      <c r="D1361" s="12">
        <f t="shared" si="84"/>
        <v>50424</v>
      </c>
      <c r="E1361" s="47" t="s">
        <v>1125</v>
      </c>
      <c r="F1361" s="48">
        <v>890.4</v>
      </c>
      <c r="G1361" s="15">
        <v>42380</v>
      </c>
      <c r="H1361" s="8">
        <f t="shared" si="81"/>
        <v>890.4</v>
      </c>
      <c r="I1361" s="30">
        <f t="shared" si="83"/>
        <v>0</v>
      </c>
    </row>
    <row r="1362" spans="1:9" s="2" customFormat="1" x14ac:dyDescent="0.25">
      <c r="A1362" s="17">
        <v>42380</v>
      </c>
      <c r="B1362" s="36">
        <f t="shared" si="82"/>
        <v>425</v>
      </c>
      <c r="C1362" s="37" t="s">
        <v>787</v>
      </c>
      <c r="D1362" s="12">
        <f t="shared" si="84"/>
        <v>50425</v>
      </c>
      <c r="E1362" s="47" t="s">
        <v>1126</v>
      </c>
      <c r="F1362" s="48">
        <v>13284</v>
      </c>
      <c r="G1362" s="15">
        <v>42380</v>
      </c>
      <c r="H1362" s="8">
        <f t="shared" si="81"/>
        <v>13284</v>
      </c>
      <c r="I1362" s="30">
        <f t="shared" si="83"/>
        <v>0</v>
      </c>
    </row>
    <row r="1363" spans="1:9" s="2" customFormat="1" x14ac:dyDescent="0.25">
      <c r="A1363" s="17">
        <v>42380</v>
      </c>
      <c r="B1363" s="36">
        <f t="shared" si="82"/>
        <v>426</v>
      </c>
      <c r="C1363" s="37" t="s">
        <v>787</v>
      </c>
      <c r="D1363" s="12">
        <f t="shared" si="84"/>
        <v>50426</v>
      </c>
      <c r="E1363" s="47" t="s">
        <v>1127</v>
      </c>
      <c r="F1363" s="48">
        <v>637</v>
      </c>
      <c r="G1363" s="15">
        <v>42380</v>
      </c>
      <c r="H1363" s="8">
        <f t="shared" si="81"/>
        <v>637</v>
      </c>
      <c r="I1363" s="30">
        <f t="shared" si="83"/>
        <v>0</v>
      </c>
    </row>
    <row r="1364" spans="1:9" s="2" customFormat="1" x14ac:dyDescent="0.25">
      <c r="A1364" s="17">
        <v>42380</v>
      </c>
      <c r="B1364" s="36">
        <f t="shared" si="82"/>
        <v>427</v>
      </c>
      <c r="C1364" s="37" t="s">
        <v>787</v>
      </c>
      <c r="D1364" s="12">
        <f t="shared" si="84"/>
        <v>50427</v>
      </c>
      <c r="E1364" s="47" t="s">
        <v>1128</v>
      </c>
      <c r="F1364" s="14">
        <v>30936.17</v>
      </c>
      <c r="G1364" s="15">
        <v>42385</v>
      </c>
      <c r="H1364" s="8">
        <v>30936.17</v>
      </c>
      <c r="I1364" s="30">
        <f t="shared" si="83"/>
        <v>0</v>
      </c>
    </row>
    <row r="1365" spans="1:9" s="2" customFormat="1" x14ac:dyDescent="0.25">
      <c r="A1365" s="17">
        <v>42380</v>
      </c>
      <c r="B1365" s="36">
        <f t="shared" si="82"/>
        <v>428</v>
      </c>
      <c r="C1365" s="37" t="s">
        <v>787</v>
      </c>
      <c r="D1365" s="12">
        <f t="shared" si="84"/>
        <v>50428</v>
      </c>
      <c r="E1365" s="47" t="s">
        <v>1129</v>
      </c>
      <c r="F1365" s="14">
        <v>6435.4</v>
      </c>
      <c r="G1365" s="15">
        <v>42395</v>
      </c>
      <c r="H1365" s="8">
        <v>6435.4</v>
      </c>
      <c r="I1365" s="30">
        <f t="shared" si="83"/>
        <v>0</v>
      </c>
    </row>
    <row r="1366" spans="1:9" s="2" customFormat="1" x14ac:dyDescent="0.25">
      <c r="A1366" s="17">
        <v>42380</v>
      </c>
      <c r="B1366" s="36">
        <f t="shared" si="82"/>
        <v>429</v>
      </c>
      <c r="C1366" s="37" t="s">
        <v>787</v>
      </c>
      <c r="D1366" s="12">
        <f t="shared" si="84"/>
        <v>50429</v>
      </c>
      <c r="E1366" s="49" t="s">
        <v>105</v>
      </c>
      <c r="F1366" s="14">
        <v>0</v>
      </c>
      <c r="G1366" s="15"/>
      <c r="H1366" s="8"/>
      <c r="I1366" s="30">
        <f t="shared" si="83"/>
        <v>0</v>
      </c>
    </row>
    <row r="1367" spans="1:9" s="2" customFormat="1" x14ac:dyDescent="0.25">
      <c r="A1367" s="17">
        <v>42380</v>
      </c>
      <c r="B1367" s="36">
        <f t="shared" si="82"/>
        <v>430</v>
      </c>
      <c r="C1367" s="37" t="s">
        <v>787</v>
      </c>
      <c r="D1367" s="12">
        <f t="shared" si="84"/>
        <v>50430</v>
      </c>
      <c r="E1367" s="47" t="s">
        <v>1130</v>
      </c>
      <c r="F1367" s="14">
        <v>5994.7</v>
      </c>
      <c r="G1367" s="15">
        <v>42380</v>
      </c>
      <c r="H1367" s="8">
        <f t="shared" si="81"/>
        <v>5994.7</v>
      </c>
      <c r="I1367" s="30">
        <f t="shared" si="83"/>
        <v>0</v>
      </c>
    </row>
    <row r="1368" spans="1:9" s="2" customFormat="1" x14ac:dyDescent="0.25">
      <c r="A1368" s="17">
        <v>42380</v>
      </c>
      <c r="B1368" s="36">
        <f t="shared" si="82"/>
        <v>431</v>
      </c>
      <c r="C1368" s="37" t="s">
        <v>787</v>
      </c>
      <c r="D1368" s="12">
        <f t="shared" si="84"/>
        <v>50431</v>
      </c>
      <c r="E1368" s="47" t="s">
        <v>1131</v>
      </c>
      <c r="F1368" s="48">
        <v>280</v>
      </c>
      <c r="G1368" s="15">
        <v>42380</v>
      </c>
      <c r="H1368" s="8">
        <f t="shared" si="81"/>
        <v>280</v>
      </c>
      <c r="I1368" s="30">
        <f t="shared" si="83"/>
        <v>0</v>
      </c>
    </row>
    <row r="1369" spans="1:9" s="2" customFormat="1" x14ac:dyDescent="0.25">
      <c r="A1369" s="17">
        <v>42380</v>
      </c>
      <c r="B1369" s="36">
        <f t="shared" si="82"/>
        <v>432</v>
      </c>
      <c r="C1369" s="37" t="s">
        <v>787</v>
      </c>
      <c r="D1369" s="12">
        <f t="shared" si="84"/>
        <v>50432</v>
      </c>
      <c r="E1369" s="47" t="s">
        <v>1130</v>
      </c>
      <c r="F1369" s="14">
        <v>262.39999999999998</v>
      </c>
      <c r="G1369" s="15">
        <v>42380</v>
      </c>
      <c r="H1369" s="8">
        <f t="shared" si="81"/>
        <v>262.39999999999998</v>
      </c>
      <c r="I1369" s="30">
        <f t="shared" si="83"/>
        <v>0</v>
      </c>
    </row>
    <row r="1370" spans="1:9" s="2" customFormat="1" x14ac:dyDescent="0.25">
      <c r="A1370" s="17">
        <v>42380</v>
      </c>
      <c r="B1370" s="36">
        <f t="shared" si="82"/>
        <v>433</v>
      </c>
      <c r="C1370" s="37" t="s">
        <v>787</v>
      </c>
      <c r="D1370" s="12">
        <f t="shared" si="84"/>
        <v>50433</v>
      </c>
      <c r="E1370" s="47" t="s">
        <v>1132</v>
      </c>
      <c r="F1370" s="14">
        <v>491192.73</v>
      </c>
      <c r="G1370" s="88"/>
      <c r="H1370" s="89"/>
      <c r="I1370" s="30">
        <f t="shared" si="83"/>
        <v>491192.73</v>
      </c>
    </row>
    <row r="1371" spans="1:9" s="2" customFormat="1" x14ac:dyDescent="0.25">
      <c r="A1371" s="17">
        <v>42380</v>
      </c>
      <c r="B1371" s="36">
        <f t="shared" si="82"/>
        <v>434</v>
      </c>
      <c r="C1371" s="37" t="s">
        <v>787</v>
      </c>
      <c r="D1371" s="12">
        <f t="shared" si="84"/>
        <v>50434</v>
      </c>
      <c r="E1371" s="47" t="s">
        <v>1133</v>
      </c>
      <c r="F1371" s="48">
        <v>33371.4</v>
      </c>
      <c r="G1371" s="15" t="s">
        <v>1134</v>
      </c>
      <c r="H1371" s="8">
        <f>20000+13371.4</f>
        <v>33371.4</v>
      </c>
      <c r="I1371" s="30">
        <f t="shared" si="83"/>
        <v>0</v>
      </c>
    </row>
    <row r="1372" spans="1:9" s="2" customFormat="1" x14ac:dyDescent="0.25">
      <c r="A1372" s="17">
        <v>42380</v>
      </c>
      <c r="B1372" s="36">
        <f t="shared" si="82"/>
        <v>435</v>
      </c>
      <c r="C1372" s="37" t="s">
        <v>787</v>
      </c>
      <c r="D1372" s="12">
        <f t="shared" si="84"/>
        <v>50435</v>
      </c>
      <c r="E1372" s="47" t="s">
        <v>1043</v>
      </c>
      <c r="F1372" s="48">
        <v>2805</v>
      </c>
      <c r="G1372" s="15">
        <v>42385</v>
      </c>
      <c r="H1372" s="8">
        <v>2805</v>
      </c>
      <c r="I1372" s="30">
        <f t="shared" si="83"/>
        <v>0</v>
      </c>
    </row>
    <row r="1373" spans="1:9" s="2" customFormat="1" x14ac:dyDescent="0.25">
      <c r="A1373" s="17">
        <v>42380</v>
      </c>
      <c r="B1373" s="36">
        <f t="shared" si="82"/>
        <v>436</v>
      </c>
      <c r="C1373" s="37" t="s">
        <v>787</v>
      </c>
      <c r="D1373" s="12">
        <f t="shared" si="84"/>
        <v>50436</v>
      </c>
      <c r="E1373" s="47" t="s">
        <v>1135</v>
      </c>
      <c r="F1373" s="14">
        <v>2881.8</v>
      </c>
      <c r="G1373" s="15">
        <v>42380</v>
      </c>
      <c r="H1373" s="8">
        <f t="shared" si="81"/>
        <v>2881.8</v>
      </c>
      <c r="I1373" s="30">
        <f t="shared" si="83"/>
        <v>0</v>
      </c>
    </row>
    <row r="1374" spans="1:9" s="2" customFormat="1" x14ac:dyDescent="0.25">
      <c r="A1374" s="17">
        <v>42380</v>
      </c>
      <c r="B1374" s="36">
        <f t="shared" si="82"/>
        <v>437</v>
      </c>
      <c r="C1374" s="37" t="s">
        <v>787</v>
      </c>
      <c r="D1374" s="12">
        <f t="shared" si="84"/>
        <v>50437</v>
      </c>
      <c r="E1374" s="47" t="s">
        <v>1042</v>
      </c>
      <c r="F1374" s="48">
        <v>1650.1</v>
      </c>
      <c r="G1374" s="15">
        <v>42381</v>
      </c>
      <c r="H1374" s="8">
        <v>1650.1</v>
      </c>
      <c r="I1374" s="30">
        <f t="shared" si="83"/>
        <v>0</v>
      </c>
    </row>
    <row r="1375" spans="1:9" s="2" customFormat="1" x14ac:dyDescent="0.25">
      <c r="A1375" s="17">
        <v>42380</v>
      </c>
      <c r="B1375" s="36">
        <f t="shared" si="82"/>
        <v>438</v>
      </c>
      <c r="C1375" s="37" t="s">
        <v>787</v>
      </c>
      <c r="D1375" s="12">
        <f t="shared" si="84"/>
        <v>50438</v>
      </c>
      <c r="E1375" s="47" t="s">
        <v>1136</v>
      </c>
      <c r="F1375" s="48">
        <v>211.2</v>
      </c>
      <c r="G1375" s="15">
        <v>42381</v>
      </c>
      <c r="H1375" s="8">
        <v>211.2</v>
      </c>
      <c r="I1375" s="30">
        <f t="shared" si="83"/>
        <v>0</v>
      </c>
    </row>
    <row r="1376" spans="1:9" s="2" customFormat="1" x14ac:dyDescent="0.25">
      <c r="A1376" s="17">
        <v>42380</v>
      </c>
      <c r="B1376" s="36">
        <f t="shared" si="82"/>
        <v>439</v>
      </c>
      <c r="C1376" s="37" t="s">
        <v>787</v>
      </c>
      <c r="D1376" s="12">
        <f t="shared" si="84"/>
        <v>50439</v>
      </c>
      <c r="E1376" s="47" t="s">
        <v>1136</v>
      </c>
      <c r="F1376" s="48">
        <v>777.5</v>
      </c>
      <c r="G1376" s="15">
        <v>42381</v>
      </c>
      <c r="H1376" s="8">
        <v>777.5</v>
      </c>
      <c r="I1376" s="30">
        <f t="shared" si="83"/>
        <v>0</v>
      </c>
    </row>
    <row r="1377" spans="1:9" s="2" customFormat="1" x14ac:dyDescent="0.25">
      <c r="A1377" s="17">
        <v>42380</v>
      </c>
      <c r="B1377" s="36">
        <f t="shared" si="82"/>
        <v>440</v>
      </c>
      <c r="C1377" s="37" t="s">
        <v>787</v>
      </c>
      <c r="D1377" s="12">
        <f t="shared" si="84"/>
        <v>50440</v>
      </c>
      <c r="E1377" s="47" t="s">
        <v>1137</v>
      </c>
      <c r="F1377" s="48">
        <v>290</v>
      </c>
      <c r="G1377" s="15">
        <v>42381</v>
      </c>
      <c r="H1377" s="8">
        <v>290</v>
      </c>
      <c r="I1377" s="30">
        <f t="shared" si="83"/>
        <v>0</v>
      </c>
    </row>
    <row r="1378" spans="1:9" s="2" customFormat="1" x14ac:dyDescent="0.25">
      <c r="A1378" s="17">
        <v>42380</v>
      </c>
      <c r="B1378" s="36">
        <f t="shared" si="82"/>
        <v>441</v>
      </c>
      <c r="C1378" s="37" t="s">
        <v>787</v>
      </c>
      <c r="D1378" s="12">
        <f t="shared" si="84"/>
        <v>50441</v>
      </c>
      <c r="E1378" s="47" t="s">
        <v>1138</v>
      </c>
      <c r="F1378" s="14">
        <v>198302.6</v>
      </c>
      <c r="G1378" s="15">
        <v>42387</v>
      </c>
      <c r="H1378" s="8">
        <v>198302.6</v>
      </c>
      <c r="I1378" s="30">
        <f t="shared" si="83"/>
        <v>0</v>
      </c>
    </row>
    <row r="1379" spans="1:9" s="2" customFormat="1" x14ac:dyDescent="0.25">
      <c r="A1379" s="17">
        <v>42380</v>
      </c>
      <c r="B1379" s="36">
        <f t="shared" si="82"/>
        <v>442</v>
      </c>
      <c r="C1379" s="37" t="s">
        <v>787</v>
      </c>
      <c r="D1379" s="12">
        <f t="shared" si="84"/>
        <v>50442</v>
      </c>
      <c r="E1379" s="47" t="s">
        <v>1138</v>
      </c>
      <c r="F1379" s="14">
        <v>36322.199999999997</v>
      </c>
      <c r="G1379" s="15">
        <v>42387</v>
      </c>
      <c r="H1379" s="8">
        <v>36322.199999999997</v>
      </c>
      <c r="I1379" s="30">
        <f t="shared" si="83"/>
        <v>0</v>
      </c>
    </row>
    <row r="1380" spans="1:9" s="2" customFormat="1" x14ac:dyDescent="0.25">
      <c r="A1380" s="17">
        <v>42380</v>
      </c>
      <c r="B1380" s="36">
        <f t="shared" si="82"/>
        <v>443</v>
      </c>
      <c r="C1380" s="37" t="s">
        <v>787</v>
      </c>
      <c r="D1380" s="12">
        <f t="shared" si="84"/>
        <v>50443</v>
      </c>
      <c r="E1380" s="47" t="s">
        <v>1139</v>
      </c>
      <c r="F1380" s="48">
        <v>4424</v>
      </c>
      <c r="G1380" s="15">
        <v>42382</v>
      </c>
      <c r="H1380" s="8">
        <v>4424</v>
      </c>
      <c r="I1380" s="30">
        <f t="shared" si="83"/>
        <v>0</v>
      </c>
    </row>
    <row r="1381" spans="1:9" s="2" customFormat="1" x14ac:dyDescent="0.25">
      <c r="A1381" s="17">
        <v>42380</v>
      </c>
      <c r="B1381" s="36">
        <f t="shared" si="82"/>
        <v>444</v>
      </c>
      <c r="C1381" s="37" t="s">
        <v>787</v>
      </c>
      <c r="D1381" s="12">
        <f t="shared" si="84"/>
        <v>50444</v>
      </c>
      <c r="E1381" s="47" t="s">
        <v>1140</v>
      </c>
      <c r="F1381" s="48">
        <v>31278.6</v>
      </c>
      <c r="G1381" s="15">
        <v>42385</v>
      </c>
      <c r="H1381" s="8">
        <v>31278.6</v>
      </c>
      <c r="I1381" s="30">
        <f t="shared" si="83"/>
        <v>0</v>
      </c>
    </row>
    <row r="1382" spans="1:9" s="2" customFormat="1" x14ac:dyDescent="0.25">
      <c r="A1382" s="17">
        <v>42380</v>
      </c>
      <c r="B1382" s="36">
        <f t="shared" si="82"/>
        <v>445</v>
      </c>
      <c r="C1382" s="37" t="s">
        <v>787</v>
      </c>
      <c r="D1382" s="12">
        <f t="shared" si="84"/>
        <v>50445</v>
      </c>
      <c r="E1382" s="47" t="s">
        <v>1141</v>
      </c>
      <c r="F1382" s="48">
        <v>1019.2</v>
      </c>
      <c r="G1382" s="15">
        <v>42380</v>
      </c>
      <c r="H1382" s="8">
        <f t="shared" si="81"/>
        <v>1019.2</v>
      </c>
      <c r="I1382" s="30">
        <f t="shared" si="83"/>
        <v>0</v>
      </c>
    </row>
    <row r="1383" spans="1:9" s="2" customFormat="1" x14ac:dyDescent="0.25">
      <c r="A1383" s="17">
        <v>42380</v>
      </c>
      <c r="B1383" s="36">
        <f t="shared" si="82"/>
        <v>446</v>
      </c>
      <c r="C1383" s="37" t="s">
        <v>787</v>
      </c>
      <c r="D1383" s="12">
        <f t="shared" si="84"/>
        <v>50446</v>
      </c>
      <c r="E1383" s="47" t="s">
        <v>1080</v>
      </c>
      <c r="F1383" s="48">
        <v>642.6</v>
      </c>
      <c r="G1383" s="15">
        <v>42380</v>
      </c>
      <c r="H1383" s="8">
        <f t="shared" si="81"/>
        <v>642.6</v>
      </c>
      <c r="I1383" s="30">
        <f t="shared" si="83"/>
        <v>0</v>
      </c>
    </row>
    <row r="1384" spans="1:9" s="2" customFormat="1" x14ac:dyDescent="0.25">
      <c r="A1384" s="17">
        <v>42380</v>
      </c>
      <c r="B1384" s="36">
        <f t="shared" si="82"/>
        <v>447</v>
      </c>
      <c r="C1384" s="37" t="s">
        <v>787</v>
      </c>
      <c r="D1384" s="12">
        <f t="shared" si="84"/>
        <v>50447</v>
      </c>
      <c r="E1384" s="47" t="s">
        <v>1142</v>
      </c>
      <c r="F1384" s="48">
        <v>12566</v>
      </c>
      <c r="G1384" s="15">
        <v>42382</v>
      </c>
      <c r="H1384" s="8">
        <v>12566</v>
      </c>
      <c r="I1384" s="30">
        <f t="shared" si="83"/>
        <v>0</v>
      </c>
    </row>
    <row r="1385" spans="1:9" s="2" customFormat="1" x14ac:dyDescent="0.25">
      <c r="A1385" s="17">
        <v>42380</v>
      </c>
      <c r="B1385" s="36">
        <f t="shared" si="82"/>
        <v>448</v>
      </c>
      <c r="C1385" s="37" t="s">
        <v>787</v>
      </c>
      <c r="D1385" s="12">
        <f t="shared" si="84"/>
        <v>50448</v>
      </c>
      <c r="E1385" s="47" t="s">
        <v>1143</v>
      </c>
      <c r="F1385" s="48">
        <v>3258.4</v>
      </c>
      <c r="G1385" s="15">
        <v>42382</v>
      </c>
      <c r="H1385" s="8">
        <v>3258.4</v>
      </c>
      <c r="I1385" s="30">
        <f t="shared" si="83"/>
        <v>0</v>
      </c>
    </row>
    <row r="1386" spans="1:9" s="2" customFormat="1" x14ac:dyDescent="0.25">
      <c r="A1386" s="17">
        <v>42380</v>
      </c>
      <c r="B1386" s="36">
        <f t="shared" si="82"/>
        <v>449</v>
      </c>
      <c r="C1386" s="37" t="s">
        <v>787</v>
      </c>
      <c r="D1386" s="12">
        <f t="shared" si="84"/>
        <v>50449</v>
      </c>
      <c r="E1386" s="47" t="s">
        <v>1144</v>
      </c>
      <c r="F1386" s="48">
        <v>2593.1999999999998</v>
      </c>
      <c r="G1386" s="15">
        <v>42382</v>
      </c>
      <c r="H1386" s="8">
        <v>2593.1999999999998</v>
      </c>
      <c r="I1386" s="30">
        <f t="shared" si="83"/>
        <v>0</v>
      </c>
    </row>
    <row r="1387" spans="1:9" s="2" customFormat="1" x14ac:dyDescent="0.25">
      <c r="A1387" s="17">
        <v>42380</v>
      </c>
      <c r="B1387" s="36">
        <f t="shared" ref="B1387:B1450" si="85">B1386+1</f>
        <v>450</v>
      </c>
      <c r="C1387" s="37" t="s">
        <v>787</v>
      </c>
      <c r="D1387" s="12">
        <f t="shared" si="84"/>
        <v>50450</v>
      </c>
      <c r="E1387" s="47" t="s">
        <v>1145</v>
      </c>
      <c r="F1387" s="48">
        <v>8737.64</v>
      </c>
      <c r="G1387" s="15">
        <v>42382</v>
      </c>
      <c r="H1387" s="8">
        <v>8737.64</v>
      </c>
      <c r="I1387" s="30">
        <f t="shared" si="83"/>
        <v>0</v>
      </c>
    </row>
    <row r="1388" spans="1:9" s="2" customFormat="1" x14ac:dyDescent="0.25">
      <c r="A1388" s="17">
        <v>42380</v>
      </c>
      <c r="B1388" s="36">
        <f t="shared" si="85"/>
        <v>451</v>
      </c>
      <c r="C1388" s="37" t="s">
        <v>787</v>
      </c>
      <c r="D1388" s="12">
        <f t="shared" si="84"/>
        <v>50451</v>
      </c>
      <c r="E1388" s="47" t="s">
        <v>1146</v>
      </c>
      <c r="F1388" s="48">
        <v>3665.2</v>
      </c>
      <c r="G1388" s="15">
        <v>42380</v>
      </c>
      <c r="H1388" s="8">
        <f t="shared" ref="H1388:H1448" si="86">F1388</f>
        <v>3665.2</v>
      </c>
      <c r="I1388" s="35">
        <f t="shared" si="83"/>
        <v>0</v>
      </c>
    </row>
    <row r="1389" spans="1:9" s="2" customFormat="1" x14ac:dyDescent="0.25">
      <c r="A1389" s="17">
        <v>42380</v>
      </c>
      <c r="B1389" s="36">
        <f t="shared" si="85"/>
        <v>452</v>
      </c>
      <c r="C1389" s="37" t="s">
        <v>787</v>
      </c>
      <c r="D1389" s="12">
        <f t="shared" si="84"/>
        <v>50452</v>
      </c>
      <c r="E1389" s="47" t="s">
        <v>1147</v>
      </c>
      <c r="F1389" s="14">
        <v>16917.599999999999</v>
      </c>
      <c r="G1389" s="15">
        <v>42381</v>
      </c>
      <c r="H1389" s="8">
        <v>16917.599999999999</v>
      </c>
      <c r="I1389" s="30">
        <f t="shared" si="83"/>
        <v>0</v>
      </c>
    </row>
    <row r="1390" spans="1:9" s="2" customFormat="1" x14ac:dyDescent="0.25">
      <c r="A1390" s="17">
        <v>42380</v>
      </c>
      <c r="B1390" s="36">
        <f t="shared" si="85"/>
        <v>453</v>
      </c>
      <c r="C1390" s="37" t="s">
        <v>787</v>
      </c>
      <c r="D1390" s="12">
        <f t="shared" si="84"/>
        <v>50453</v>
      </c>
      <c r="E1390" s="47" t="s">
        <v>1148</v>
      </c>
      <c r="F1390" s="48">
        <v>16666.8</v>
      </c>
      <c r="G1390" s="15">
        <v>42384</v>
      </c>
      <c r="H1390" s="8">
        <v>16666.8</v>
      </c>
      <c r="I1390" s="30">
        <f t="shared" ref="I1390:I1457" si="87">F1390-H1390</f>
        <v>0</v>
      </c>
    </row>
    <row r="1391" spans="1:9" s="2" customFormat="1" x14ac:dyDescent="0.25">
      <c r="A1391" s="17">
        <v>42380</v>
      </c>
      <c r="B1391" s="36">
        <f t="shared" si="85"/>
        <v>454</v>
      </c>
      <c r="C1391" s="37" t="s">
        <v>787</v>
      </c>
      <c r="D1391" s="12">
        <f t="shared" si="84"/>
        <v>50454</v>
      </c>
      <c r="E1391" s="47" t="s">
        <v>1149</v>
      </c>
      <c r="F1391" s="14">
        <v>5249.4</v>
      </c>
      <c r="G1391" s="15">
        <v>42386</v>
      </c>
      <c r="H1391" s="8">
        <v>5249.4</v>
      </c>
      <c r="I1391" s="30">
        <f t="shared" si="87"/>
        <v>0</v>
      </c>
    </row>
    <row r="1392" spans="1:9" s="2" customFormat="1" x14ac:dyDescent="0.25">
      <c r="A1392" s="17">
        <v>42380</v>
      </c>
      <c r="B1392" s="36">
        <f t="shared" si="85"/>
        <v>455</v>
      </c>
      <c r="C1392" s="37" t="s">
        <v>787</v>
      </c>
      <c r="D1392" s="12">
        <f t="shared" si="84"/>
        <v>50455</v>
      </c>
      <c r="E1392" s="42" t="s">
        <v>1150</v>
      </c>
      <c r="F1392" s="50">
        <v>30571</v>
      </c>
      <c r="G1392" s="15">
        <v>42381</v>
      </c>
      <c r="H1392" s="8">
        <v>30571</v>
      </c>
      <c r="I1392" s="30">
        <f t="shared" si="87"/>
        <v>0</v>
      </c>
    </row>
    <row r="1393" spans="1:9" s="2" customFormat="1" x14ac:dyDescent="0.25">
      <c r="A1393" s="17">
        <v>42380</v>
      </c>
      <c r="B1393" s="36">
        <f t="shared" si="85"/>
        <v>456</v>
      </c>
      <c r="C1393" s="37" t="s">
        <v>787</v>
      </c>
      <c r="D1393" s="12">
        <f t="shared" si="84"/>
        <v>50456</v>
      </c>
      <c r="E1393" s="45" t="s">
        <v>1151</v>
      </c>
      <c r="F1393" s="46">
        <v>7888.62</v>
      </c>
      <c r="G1393" s="15">
        <v>42388</v>
      </c>
      <c r="H1393" s="8">
        <v>7888.62</v>
      </c>
      <c r="I1393" s="30">
        <f t="shared" si="87"/>
        <v>0</v>
      </c>
    </row>
    <row r="1394" spans="1:9" s="2" customFormat="1" x14ac:dyDescent="0.25">
      <c r="A1394" s="17">
        <v>42380</v>
      </c>
      <c r="B1394" s="36">
        <f t="shared" si="85"/>
        <v>457</v>
      </c>
      <c r="C1394" s="37" t="s">
        <v>787</v>
      </c>
      <c r="D1394" s="12">
        <f t="shared" ref="D1394:D1457" si="88">D1393+1</f>
        <v>50457</v>
      </c>
      <c r="E1394" s="49" t="s">
        <v>105</v>
      </c>
      <c r="F1394" s="48">
        <v>0</v>
      </c>
      <c r="G1394" s="15"/>
      <c r="H1394" s="8"/>
      <c r="I1394" s="30">
        <f t="shared" si="87"/>
        <v>0</v>
      </c>
    </row>
    <row r="1395" spans="1:9" s="2" customFormat="1" x14ac:dyDescent="0.25">
      <c r="A1395" s="17">
        <v>42380</v>
      </c>
      <c r="B1395" s="36">
        <f t="shared" si="85"/>
        <v>458</v>
      </c>
      <c r="C1395" s="37" t="s">
        <v>787</v>
      </c>
      <c r="D1395" s="12">
        <f t="shared" si="88"/>
        <v>50458</v>
      </c>
      <c r="E1395" s="47" t="s">
        <v>1152</v>
      </c>
      <c r="F1395" s="48">
        <v>1804.8</v>
      </c>
      <c r="G1395" s="15">
        <v>42380</v>
      </c>
      <c r="H1395" s="8">
        <f t="shared" si="86"/>
        <v>1804.8</v>
      </c>
      <c r="I1395" s="30">
        <f t="shared" si="87"/>
        <v>0</v>
      </c>
    </row>
    <row r="1396" spans="1:9" s="2" customFormat="1" x14ac:dyDescent="0.25">
      <c r="A1396" s="17">
        <v>42380</v>
      </c>
      <c r="B1396" s="36">
        <f t="shared" si="85"/>
        <v>459</v>
      </c>
      <c r="C1396" s="37" t="s">
        <v>787</v>
      </c>
      <c r="D1396" s="12">
        <f t="shared" si="88"/>
        <v>50459</v>
      </c>
      <c r="E1396" s="47" t="s">
        <v>1153</v>
      </c>
      <c r="F1396" s="48">
        <v>9875.2000000000007</v>
      </c>
      <c r="G1396" s="15">
        <v>42396</v>
      </c>
      <c r="H1396" s="8">
        <v>9875.2000000000007</v>
      </c>
      <c r="I1396" s="30">
        <f t="shared" si="87"/>
        <v>0</v>
      </c>
    </row>
    <row r="1397" spans="1:9" s="2" customFormat="1" x14ac:dyDescent="0.25">
      <c r="A1397" s="17">
        <v>42380</v>
      </c>
      <c r="B1397" s="36">
        <f t="shared" si="85"/>
        <v>460</v>
      </c>
      <c r="C1397" s="37" t="s">
        <v>787</v>
      </c>
      <c r="D1397" s="12">
        <f t="shared" si="88"/>
        <v>50460</v>
      </c>
      <c r="E1397" s="47" t="s">
        <v>1154</v>
      </c>
      <c r="F1397" s="14">
        <v>18980.3</v>
      </c>
      <c r="G1397" s="15">
        <v>42389</v>
      </c>
      <c r="H1397" s="8">
        <v>18980.3</v>
      </c>
      <c r="I1397" s="30">
        <f t="shared" si="87"/>
        <v>0</v>
      </c>
    </row>
    <row r="1398" spans="1:9" s="2" customFormat="1" x14ac:dyDescent="0.25">
      <c r="A1398" s="17">
        <v>42380</v>
      </c>
      <c r="B1398" s="36">
        <f t="shared" si="85"/>
        <v>461</v>
      </c>
      <c r="C1398" s="37" t="s">
        <v>787</v>
      </c>
      <c r="D1398" s="12">
        <f t="shared" si="88"/>
        <v>50461</v>
      </c>
      <c r="E1398" s="47" t="s">
        <v>1155</v>
      </c>
      <c r="F1398" s="14">
        <v>160088.98000000001</v>
      </c>
      <c r="G1398" s="15">
        <v>42385</v>
      </c>
      <c r="H1398" s="8">
        <v>160088.98000000001</v>
      </c>
      <c r="I1398" s="30">
        <f t="shared" si="87"/>
        <v>0</v>
      </c>
    </row>
    <row r="1399" spans="1:9" s="2" customFormat="1" x14ac:dyDescent="0.25">
      <c r="A1399" s="17">
        <v>42380</v>
      </c>
      <c r="B1399" s="36">
        <f t="shared" si="85"/>
        <v>462</v>
      </c>
      <c r="C1399" s="37" t="s">
        <v>787</v>
      </c>
      <c r="D1399" s="12">
        <f t="shared" si="88"/>
        <v>50462</v>
      </c>
      <c r="E1399" s="47" t="s">
        <v>1133</v>
      </c>
      <c r="F1399" s="48">
        <v>41414</v>
      </c>
      <c r="G1399" s="15" t="s">
        <v>1156</v>
      </c>
      <c r="H1399" s="8">
        <f>15099.1+26314.9</f>
        <v>41414</v>
      </c>
      <c r="I1399" s="30">
        <f t="shared" si="87"/>
        <v>0</v>
      </c>
    </row>
    <row r="1400" spans="1:9" s="2" customFormat="1" x14ac:dyDescent="0.25">
      <c r="A1400" s="17">
        <v>42380</v>
      </c>
      <c r="B1400" s="36">
        <f t="shared" si="85"/>
        <v>463</v>
      </c>
      <c r="C1400" s="37" t="s">
        <v>787</v>
      </c>
      <c r="D1400" s="12">
        <f t="shared" si="88"/>
        <v>50463</v>
      </c>
      <c r="E1400" s="47" t="s">
        <v>1115</v>
      </c>
      <c r="F1400" s="48">
        <v>3644.8</v>
      </c>
      <c r="G1400" s="15">
        <v>42382</v>
      </c>
      <c r="H1400" s="8">
        <v>3644.8</v>
      </c>
      <c r="I1400" s="30">
        <f t="shared" si="87"/>
        <v>0</v>
      </c>
    </row>
    <row r="1401" spans="1:9" s="2" customFormat="1" x14ac:dyDescent="0.25">
      <c r="A1401" s="17">
        <v>42380</v>
      </c>
      <c r="B1401" s="36">
        <f t="shared" si="85"/>
        <v>464</v>
      </c>
      <c r="C1401" s="37" t="s">
        <v>787</v>
      </c>
      <c r="D1401" s="12">
        <f t="shared" si="88"/>
        <v>50464</v>
      </c>
      <c r="E1401" s="47" t="s">
        <v>1157</v>
      </c>
      <c r="F1401" s="48">
        <v>2291.9</v>
      </c>
      <c r="G1401" s="15">
        <v>42381</v>
      </c>
      <c r="H1401" s="8">
        <v>2291.9</v>
      </c>
      <c r="I1401" s="30">
        <f t="shared" si="87"/>
        <v>0</v>
      </c>
    </row>
    <row r="1402" spans="1:9" s="2" customFormat="1" x14ac:dyDescent="0.25">
      <c r="A1402" s="17">
        <v>42380</v>
      </c>
      <c r="B1402" s="36">
        <f t="shared" si="85"/>
        <v>465</v>
      </c>
      <c r="C1402" s="37" t="s">
        <v>787</v>
      </c>
      <c r="D1402" s="12">
        <f t="shared" si="88"/>
        <v>50465</v>
      </c>
      <c r="E1402" s="47" t="s">
        <v>1158</v>
      </c>
      <c r="F1402" s="48">
        <v>2236</v>
      </c>
      <c r="G1402" s="15">
        <v>42381</v>
      </c>
      <c r="H1402" s="8">
        <v>2236</v>
      </c>
      <c r="I1402" s="30">
        <f t="shared" si="87"/>
        <v>0</v>
      </c>
    </row>
    <row r="1403" spans="1:9" s="2" customFormat="1" x14ac:dyDescent="0.25">
      <c r="A1403" s="17">
        <v>42380</v>
      </c>
      <c r="B1403" s="36">
        <f t="shared" si="85"/>
        <v>466</v>
      </c>
      <c r="C1403" s="37" t="s">
        <v>787</v>
      </c>
      <c r="D1403" s="12">
        <f t="shared" si="88"/>
        <v>50466</v>
      </c>
      <c r="E1403" s="47" t="s">
        <v>1159</v>
      </c>
      <c r="F1403" s="48">
        <v>4836</v>
      </c>
      <c r="G1403" s="15">
        <v>42380</v>
      </c>
      <c r="H1403" s="8">
        <f t="shared" si="86"/>
        <v>4836</v>
      </c>
      <c r="I1403" s="30">
        <f t="shared" si="87"/>
        <v>0</v>
      </c>
    </row>
    <row r="1404" spans="1:9" s="2" customFormat="1" x14ac:dyDescent="0.25">
      <c r="A1404" s="17">
        <v>42380</v>
      </c>
      <c r="B1404" s="36">
        <f t="shared" si="85"/>
        <v>467</v>
      </c>
      <c r="C1404" s="37" t="s">
        <v>787</v>
      </c>
      <c r="D1404" s="12">
        <f t="shared" si="88"/>
        <v>50467</v>
      </c>
      <c r="E1404" s="47" t="s">
        <v>1126</v>
      </c>
      <c r="F1404" s="48">
        <v>9271.2999999999993</v>
      </c>
      <c r="G1404" s="15">
        <v>42381</v>
      </c>
      <c r="H1404" s="8">
        <v>9271.2999999999993</v>
      </c>
      <c r="I1404" s="30">
        <f t="shared" si="87"/>
        <v>0</v>
      </c>
    </row>
    <row r="1405" spans="1:9" s="2" customFormat="1" x14ac:dyDescent="0.25">
      <c r="A1405" s="17">
        <v>42380</v>
      </c>
      <c r="B1405" s="36">
        <f t="shared" si="85"/>
        <v>468</v>
      </c>
      <c r="C1405" s="37" t="s">
        <v>787</v>
      </c>
      <c r="D1405" s="12">
        <f t="shared" si="88"/>
        <v>50468</v>
      </c>
      <c r="E1405" s="47" t="s">
        <v>1160</v>
      </c>
      <c r="F1405" s="48">
        <v>15775.8</v>
      </c>
      <c r="G1405" s="15">
        <v>42382</v>
      </c>
      <c r="H1405" s="8">
        <v>15775.8</v>
      </c>
      <c r="I1405" s="30">
        <f t="shared" si="87"/>
        <v>0</v>
      </c>
    </row>
    <row r="1406" spans="1:9" s="2" customFormat="1" x14ac:dyDescent="0.25">
      <c r="A1406" s="17">
        <v>42380</v>
      </c>
      <c r="B1406" s="36">
        <f t="shared" si="85"/>
        <v>469</v>
      </c>
      <c r="C1406" s="37" t="s">
        <v>787</v>
      </c>
      <c r="D1406" s="12">
        <f t="shared" si="88"/>
        <v>50469</v>
      </c>
      <c r="E1406" s="47" t="s">
        <v>1161</v>
      </c>
      <c r="F1406" s="48">
        <v>11795.3</v>
      </c>
      <c r="G1406" s="15">
        <v>42382</v>
      </c>
      <c r="H1406" s="8">
        <v>11795.3</v>
      </c>
      <c r="I1406" s="30">
        <f t="shared" si="87"/>
        <v>0</v>
      </c>
    </row>
    <row r="1407" spans="1:9" s="2" customFormat="1" x14ac:dyDescent="0.25">
      <c r="A1407" s="17">
        <v>42380</v>
      </c>
      <c r="B1407" s="36">
        <f t="shared" si="85"/>
        <v>470</v>
      </c>
      <c r="C1407" s="37" t="s">
        <v>787</v>
      </c>
      <c r="D1407" s="12">
        <f t="shared" si="88"/>
        <v>50470</v>
      </c>
      <c r="E1407" s="47" t="s">
        <v>1162</v>
      </c>
      <c r="F1407" s="14">
        <v>17607.099999999999</v>
      </c>
      <c r="G1407" s="15">
        <v>42382</v>
      </c>
      <c r="H1407" s="8">
        <v>17607.099999999999</v>
      </c>
      <c r="I1407" s="30">
        <f t="shared" si="87"/>
        <v>0</v>
      </c>
    </row>
    <row r="1408" spans="1:9" s="2" customFormat="1" x14ac:dyDescent="0.25">
      <c r="A1408" s="17">
        <v>42380</v>
      </c>
      <c r="B1408" s="36">
        <f t="shared" si="85"/>
        <v>471</v>
      </c>
      <c r="C1408" s="37" t="s">
        <v>787</v>
      </c>
      <c r="D1408" s="12">
        <f t="shared" si="88"/>
        <v>50471</v>
      </c>
      <c r="E1408" s="47" t="s">
        <v>1163</v>
      </c>
      <c r="F1408" s="14">
        <v>5362.8</v>
      </c>
      <c r="G1408" s="15">
        <v>42382</v>
      </c>
      <c r="H1408" s="8">
        <v>5362.8</v>
      </c>
      <c r="I1408" s="30">
        <f t="shared" si="87"/>
        <v>0</v>
      </c>
    </row>
    <row r="1409" spans="1:9" s="2" customFormat="1" x14ac:dyDescent="0.25">
      <c r="A1409" s="17">
        <v>42380</v>
      </c>
      <c r="B1409" s="36">
        <f t="shared" si="85"/>
        <v>472</v>
      </c>
      <c r="C1409" s="37" t="s">
        <v>787</v>
      </c>
      <c r="D1409" s="12">
        <f t="shared" si="88"/>
        <v>50472</v>
      </c>
      <c r="E1409" s="47" t="s">
        <v>1164</v>
      </c>
      <c r="F1409" s="48">
        <v>2788.16</v>
      </c>
      <c r="G1409" s="15">
        <v>42382</v>
      </c>
      <c r="H1409" s="8">
        <v>2788.16</v>
      </c>
      <c r="I1409" s="30">
        <f t="shared" si="87"/>
        <v>0</v>
      </c>
    </row>
    <row r="1410" spans="1:9" s="2" customFormat="1" x14ac:dyDescent="0.25">
      <c r="A1410" s="17">
        <v>42380</v>
      </c>
      <c r="B1410" s="36">
        <f t="shared" si="85"/>
        <v>473</v>
      </c>
      <c r="C1410" s="37" t="s">
        <v>787</v>
      </c>
      <c r="D1410" s="12">
        <f t="shared" si="88"/>
        <v>50473</v>
      </c>
      <c r="E1410" s="47" t="s">
        <v>1165</v>
      </c>
      <c r="F1410" s="48">
        <v>10110.08</v>
      </c>
      <c r="G1410" s="15">
        <v>42382</v>
      </c>
      <c r="H1410" s="8">
        <v>10110.08</v>
      </c>
      <c r="I1410" s="30">
        <f t="shared" si="87"/>
        <v>0</v>
      </c>
    </row>
    <row r="1411" spans="1:9" s="2" customFormat="1" x14ac:dyDescent="0.25">
      <c r="A1411" s="17">
        <v>42380</v>
      </c>
      <c r="B1411" s="36">
        <f t="shared" si="85"/>
        <v>474</v>
      </c>
      <c r="C1411" s="37" t="s">
        <v>787</v>
      </c>
      <c r="D1411" s="12">
        <f t="shared" si="88"/>
        <v>50474</v>
      </c>
      <c r="E1411" s="47" t="s">
        <v>1140</v>
      </c>
      <c r="F1411" s="48">
        <v>7437.4</v>
      </c>
      <c r="G1411" s="15">
        <v>42382</v>
      </c>
      <c r="H1411" s="8">
        <v>7437.4</v>
      </c>
      <c r="I1411" s="30">
        <f t="shared" si="87"/>
        <v>0</v>
      </c>
    </row>
    <row r="1412" spans="1:9" s="2" customFormat="1" x14ac:dyDescent="0.25">
      <c r="A1412" s="17">
        <v>42380</v>
      </c>
      <c r="B1412" s="36">
        <f t="shared" si="85"/>
        <v>475</v>
      </c>
      <c r="C1412" s="37" t="s">
        <v>787</v>
      </c>
      <c r="D1412" s="12">
        <f t="shared" si="88"/>
        <v>50475</v>
      </c>
      <c r="E1412" s="47" t="s">
        <v>1138</v>
      </c>
      <c r="F1412" s="14">
        <v>6228</v>
      </c>
      <c r="G1412" s="15">
        <v>42387</v>
      </c>
      <c r="H1412" s="8">
        <v>6228</v>
      </c>
      <c r="I1412" s="30">
        <f t="shared" si="87"/>
        <v>0</v>
      </c>
    </row>
    <row r="1413" spans="1:9" s="2" customFormat="1" x14ac:dyDescent="0.25">
      <c r="A1413" s="17">
        <v>42380</v>
      </c>
      <c r="B1413" s="36">
        <f t="shared" si="85"/>
        <v>476</v>
      </c>
      <c r="C1413" s="37" t="s">
        <v>787</v>
      </c>
      <c r="D1413" s="12">
        <f t="shared" si="88"/>
        <v>50476</v>
      </c>
      <c r="E1413" s="47" t="s">
        <v>1166</v>
      </c>
      <c r="F1413" s="48">
        <v>56453.8</v>
      </c>
      <c r="G1413" s="15">
        <v>42391</v>
      </c>
      <c r="H1413" s="8">
        <v>56453.8</v>
      </c>
      <c r="I1413" s="30">
        <f t="shared" si="87"/>
        <v>0</v>
      </c>
    </row>
    <row r="1414" spans="1:9" s="2" customFormat="1" x14ac:dyDescent="0.25">
      <c r="A1414" s="17">
        <v>42380</v>
      </c>
      <c r="B1414" s="36">
        <f t="shared" si="85"/>
        <v>477</v>
      </c>
      <c r="C1414" s="37" t="s">
        <v>787</v>
      </c>
      <c r="D1414" s="12">
        <f t="shared" si="88"/>
        <v>50477</v>
      </c>
      <c r="E1414" s="47" t="s">
        <v>1166</v>
      </c>
      <c r="F1414" s="48">
        <v>3393.6</v>
      </c>
      <c r="G1414" s="15">
        <v>42383</v>
      </c>
      <c r="H1414" s="8">
        <v>3393.6</v>
      </c>
      <c r="I1414" s="30">
        <f t="shared" si="87"/>
        <v>0</v>
      </c>
    </row>
    <row r="1415" spans="1:9" s="2" customFormat="1" x14ac:dyDescent="0.25">
      <c r="A1415" s="17">
        <v>42380</v>
      </c>
      <c r="B1415" s="36">
        <f t="shared" si="85"/>
        <v>478</v>
      </c>
      <c r="C1415" s="37" t="s">
        <v>787</v>
      </c>
      <c r="D1415" s="12">
        <f t="shared" si="88"/>
        <v>50478</v>
      </c>
      <c r="E1415" s="47" t="s">
        <v>1167</v>
      </c>
      <c r="F1415" s="48">
        <v>58.8</v>
      </c>
      <c r="G1415" s="15">
        <v>42381</v>
      </c>
      <c r="H1415" s="8">
        <v>58.8</v>
      </c>
      <c r="I1415" s="30">
        <f t="shared" si="87"/>
        <v>0</v>
      </c>
    </row>
    <row r="1416" spans="1:9" s="2" customFormat="1" x14ac:dyDescent="0.25">
      <c r="A1416" s="17">
        <v>42380</v>
      </c>
      <c r="B1416" s="36">
        <f t="shared" si="85"/>
        <v>479</v>
      </c>
      <c r="C1416" s="37" t="s">
        <v>787</v>
      </c>
      <c r="D1416" s="12">
        <f t="shared" si="88"/>
        <v>50479</v>
      </c>
      <c r="E1416" s="47" t="s">
        <v>1168</v>
      </c>
      <c r="F1416" s="48">
        <v>222</v>
      </c>
      <c r="G1416" s="15">
        <v>42384</v>
      </c>
      <c r="H1416" s="8">
        <v>222</v>
      </c>
      <c r="I1416" s="30">
        <f t="shared" si="87"/>
        <v>0</v>
      </c>
    </row>
    <row r="1417" spans="1:9" s="2" customFormat="1" x14ac:dyDescent="0.25">
      <c r="A1417" s="17">
        <v>42381</v>
      </c>
      <c r="B1417" s="36">
        <f t="shared" si="85"/>
        <v>480</v>
      </c>
      <c r="C1417" s="37" t="s">
        <v>787</v>
      </c>
      <c r="D1417" s="12">
        <f t="shared" si="88"/>
        <v>50480</v>
      </c>
      <c r="E1417" s="47" t="s">
        <v>1169</v>
      </c>
      <c r="F1417" s="48">
        <v>20698.599999999999</v>
      </c>
      <c r="G1417" s="15">
        <v>42381</v>
      </c>
      <c r="H1417" s="8">
        <f t="shared" si="86"/>
        <v>20698.599999999999</v>
      </c>
      <c r="I1417" s="30">
        <f t="shared" si="87"/>
        <v>0</v>
      </c>
    </row>
    <row r="1418" spans="1:9" s="2" customFormat="1" x14ac:dyDescent="0.25">
      <c r="A1418" s="17">
        <v>42381</v>
      </c>
      <c r="B1418" s="36">
        <f t="shared" si="85"/>
        <v>481</v>
      </c>
      <c r="C1418" s="37" t="s">
        <v>787</v>
      </c>
      <c r="D1418" s="12">
        <f t="shared" si="88"/>
        <v>50481</v>
      </c>
      <c r="E1418" s="47" t="s">
        <v>1170</v>
      </c>
      <c r="F1418" s="48">
        <v>5071</v>
      </c>
      <c r="G1418" s="15">
        <v>42382</v>
      </c>
      <c r="H1418" s="8">
        <v>5071</v>
      </c>
      <c r="I1418" s="30">
        <f t="shared" si="87"/>
        <v>0</v>
      </c>
    </row>
    <row r="1419" spans="1:9" s="2" customFormat="1" x14ac:dyDescent="0.25">
      <c r="A1419" s="17">
        <v>42381</v>
      </c>
      <c r="B1419" s="36">
        <f t="shared" si="85"/>
        <v>482</v>
      </c>
      <c r="C1419" s="37" t="s">
        <v>787</v>
      </c>
      <c r="D1419" s="12">
        <f t="shared" si="88"/>
        <v>50482</v>
      </c>
      <c r="E1419" s="49" t="s">
        <v>105</v>
      </c>
      <c r="F1419" s="48">
        <v>0</v>
      </c>
      <c r="G1419" s="15"/>
      <c r="H1419" s="8"/>
      <c r="I1419" s="30">
        <f t="shared" si="87"/>
        <v>0</v>
      </c>
    </row>
    <row r="1420" spans="1:9" s="2" customFormat="1" x14ac:dyDescent="0.25">
      <c r="A1420" s="17">
        <v>42381</v>
      </c>
      <c r="B1420" s="36">
        <f t="shared" si="85"/>
        <v>483</v>
      </c>
      <c r="C1420" s="37" t="s">
        <v>787</v>
      </c>
      <c r="D1420" s="12">
        <f t="shared" si="88"/>
        <v>50483</v>
      </c>
      <c r="E1420" s="47" t="s">
        <v>1170</v>
      </c>
      <c r="F1420" s="48">
        <v>19750.400000000001</v>
      </c>
      <c r="G1420" s="15">
        <v>42382</v>
      </c>
      <c r="H1420" s="8">
        <v>19750.400000000001</v>
      </c>
      <c r="I1420" s="30">
        <f t="shared" si="87"/>
        <v>0</v>
      </c>
    </row>
    <row r="1421" spans="1:9" s="2" customFormat="1" x14ac:dyDescent="0.25">
      <c r="A1421" s="17">
        <v>42381</v>
      </c>
      <c r="B1421" s="36">
        <f t="shared" si="85"/>
        <v>484</v>
      </c>
      <c r="C1421" s="37" t="s">
        <v>787</v>
      </c>
      <c r="D1421" s="12">
        <f t="shared" si="88"/>
        <v>50484</v>
      </c>
      <c r="E1421" s="47" t="s">
        <v>1171</v>
      </c>
      <c r="F1421" s="48">
        <v>4348.8</v>
      </c>
      <c r="G1421" s="15">
        <v>42381</v>
      </c>
      <c r="H1421" s="8">
        <f t="shared" si="86"/>
        <v>4348.8</v>
      </c>
      <c r="I1421" s="30">
        <f t="shared" si="87"/>
        <v>0</v>
      </c>
    </row>
    <row r="1422" spans="1:9" s="2" customFormat="1" x14ac:dyDescent="0.25">
      <c r="A1422" s="17">
        <v>42381</v>
      </c>
      <c r="B1422" s="36">
        <f t="shared" si="85"/>
        <v>485</v>
      </c>
      <c r="C1422" s="37" t="s">
        <v>787</v>
      </c>
      <c r="D1422" s="12">
        <f t="shared" si="88"/>
        <v>50485</v>
      </c>
      <c r="E1422" s="47" t="s">
        <v>1172</v>
      </c>
      <c r="F1422" s="48">
        <v>23047.200000000001</v>
      </c>
      <c r="G1422" s="15">
        <v>42381</v>
      </c>
      <c r="H1422" s="8">
        <f t="shared" si="86"/>
        <v>23047.200000000001</v>
      </c>
      <c r="I1422" s="30">
        <f t="shared" si="87"/>
        <v>0</v>
      </c>
    </row>
    <row r="1423" spans="1:9" s="2" customFormat="1" x14ac:dyDescent="0.25">
      <c r="A1423" s="17">
        <v>42381</v>
      </c>
      <c r="B1423" s="36">
        <f t="shared" si="85"/>
        <v>486</v>
      </c>
      <c r="C1423" s="37" t="s">
        <v>787</v>
      </c>
      <c r="D1423" s="12">
        <f t="shared" si="88"/>
        <v>50486</v>
      </c>
      <c r="E1423" s="47" t="s">
        <v>1173</v>
      </c>
      <c r="F1423" s="48">
        <v>10807.7</v>
      </c>
      <c r="G1423" s="15">
        <v>42382</v>
      </c>
      <c r="H1423" s="8">
        <v>10807.7</v>
      </c>
      <c r="I1423" s="30">
        <f t="shared" si="87"/>
        <v>0</v>
      </c>
    </row>
    <row r="1424" spans="1:9" s="2" customFormat="1" x14ac:dyDescent="0.25">
      <c r="A1424" s="17">
        <v>42381</v>
      </c>
      <c r="B1424" s="36">
        <f t="shared" si="85"/>
        <v>487</v>
      </c>
      <c r="C1424" s="37" t="s">
        <v>787</v>
      </c>
      <c r="D1424" s="12">
        <f t="shared" si="88"/>
        <v>50487</v>
      </c>
      <c r="E1424" s="47" t="s">
        <v>1174</v>
      </c>
      <c r="F1424" s="48">
        <v>2779</v>
      </c>
      <c r="G1424" s="15">
        <v>42381</v>
      </c>
      <c r="H1424" s="8">
        <f t="shared" si="86"/>
        <v>2779</v>
      </c>
      <c r="I1424" s="30">
        <f t="shared" si="87"/>
        <v>0</v>
      </c>
    </row>
    <row r="1425" spans="1:9" s="2" customFormat="1" x14ac:dyDescent="0.25">
      <c r="A1425" s="17">
        <v>42381</v>
      </c>
      <c r="B1425" s="36">
        <f t="shared" si="85"/>
        <v>488</v>
      </c>
      <c r="C1425" s="37" t="s">
        <v>787</v>
      </c>
      <c r="D1425" s="12">
        <f t="shared" si="88"/>
        <v>50488</v>
      </c>
      <c r="E1425" s="49" t="s">
        <v>105</v>
      </c>
      <c r="F1425" s="48">
        <v>0</v>
      </c>
      <c r="G1425" s="15"/>
      <c r="H1425" s="8"/>
      <c r="I1425" s="30">
        <f t="shared" si="87"/>
        <v>0</v>
      </c>
    </row>
    <row r="1426" spans="1:9" s="2" customFormat="1" x14ac:dyDescent="0.25">
      <c r="A1426" s="17">
        <v>42381</v>
      </c>
      <c r="B1426" s="36">
        <f t="shared" si="85"/>
        <v>489</v>
      </c>
      <c r="C1426" s="37" t="s">
        <v>787</v>
      </c>
      <c r="D1426" s="12">
        <f t="shared" si="88"/>
        <v>50489</v>
      </c>
      <c r="E1426" s="47" t="s">
        <v>1175</v>
      </c>
      <c r="F1426" s="14">
        <v>22462.5</v>
      </c>
      <c r="G1426" s="15">
        <v>42383</v>
      </c>
      <c r="H1426" s="8">
        <v>22462.5</v>
      </c>
      <c r="I1426" s="30">
        <f t="shared" si="87"/>
        <v>0</v>
      </c>
    </row>
    <row r="1427" spans="1:9" s="2" customFormat="1" x14ac:dyDescent="0.25">
      <c r="A1427" s="17">
        <v>42381</v>
      </c>
      <c r="B1427" s="36">
        <f t="shared" si="85"/>
        <v>490</v>
      </c>
      <c r="C1427" s="37" t="s">
        <v>787</v>
      </c>
      <c r="D1427" s="12">
        <f t="shared" si="88"/>
        <v>50490</v>
      </c>
      <c r="E1427" s="47" t="s">
        <v>1176</v>
      </c>
      <c r="F1427" s="48">
        <v>9240</v>
      </c>
      <c r="G1427" s="15">
        <v>42396</v>
      </c>
      <c r="H1427" s="8">
        <v>9240</v>
      </c>
      <c r="I1427" s="30">
        <f t="shared" si="87"/>
        <v>0</v>
      </c>
    </row>
    <row r="1428" spans="1:9" s="2" customFormat="1" x14ac:dyDescent="0.25">
      <c r="A1428" s="17">
        <v>42381</v>
      </c>
      <c r="B1428" s="36">
        <f t="shared" si="85"/>
        <v>491</v>
      </c>
      <c r="C1428" s="37" t="s">
        <v>787</v>
      </c>
      <c r="D1428" s="12">
        <f t="shared" si="88"/>
        <v>50491</v>
      </c>
      <c r="E1428" s="47" t="s">
        <v>1177</v>
      </c>
      <c r="F1428" s="48">
        <v>5590.2</v>
      </c>
      <c r="G1428" s="15">
        <v>42382</v>
      </c>
      <c r="H1428" s="8">
        <v>5590.2</v>
      </c>
      <c r="I1428" s="30">
        <f t="shared" si="87"/>
        <v>0</v>
      </c>
    </row>
    <row r="1429" spans="1:9" s="2" customFormat="1" x14ac:dyDescent="0.25">
      <c r="A1429" s="17">
        <v>42381</v>
      </c>
      <c r="B1429" s="36">
        <f t="shared" si="85"/>
        <v>492</v>
      </c>
      <c r="C1429" s="37" t="s">
        <v>787</v>
      </c>
      <c r="D1429" s="12">
        <f t="shared" si="88"/>
        <v>50492</v>
      </c>
      <c r="E1429" s="47" t="s">
        <v>1178</v>
      </c>
      <c r="F1429" s="14">
        <v>45193.5</v>
      </c>
      <c r="G1429" s="88">
        <v>42406</v>
      </c>
      <c r="H1429" s="89">
        <v>45193.5</v>
      </c>
      <c r="I1429" s="30">
        <f t="shared" si="87"/>
        <v>0</v>
      </c>
    </row>
    <row r="1430" spans="1:9" s="2" customFormat="1" x14ac:dyDescent="0.25">
      <c r="A1430" s="17">
        <v>42381</v>
      </c>
      <c r="B1430" s="36">
        <f t="shared" si="85"/>
        <v>493</v>
      </c>
      <c r="C1430" s="37" t="s">
        <v>787</v>
      </c>
      <c r="D1430" s="12">
        <f t="shared" si="88"/>
        <v>50493</v>
      </c>
      <c r="E1430" s="47" t="s">
        <v>1179</v>
      </c>
      <c r="F1430" s="48">
        <v>1152.8</v>
      </c>
      <c r="G1430" s="15">
        <v>42381</v>
      </c>
      <c r="H1430" s="8">
        <f t="shared" si="86"/>
        <v>1152.8</v>
      </c>
      <c r="I1430" s="30">
        <f t="shared" si="87"/>
        <v>0</v>
      </c>
    </row>
    <row r="1431" spans="1:9" s="2" customFormat="1" x14ac:dyDescent="0.25">
      <c r="A1431" s="17">
        <v>42381</v>
      </c>
      <c r="B1431" s="36">
        <f t="shared" si="85"/>
        <v>494</v>
      </c>
      <c r="C1431" s="37" t="s">
        <v>787</v>
      </c>
      <c r="D1431" s="12">
        <f t="shared" si="88"/>
        <v>50494</v>
      </c>
      <c r="E1431" s="47" t="s">
        <v>1180</v>
      </c>
      <c r="F1431" s="48">
        <v>12537.2</v>
      </c>
      <c r="G1431" s="15" t="s">
        <v>1181</v>
      </c>
      <c r="H1431" s="8">
        <f>7000+5537.2</f>
        <v>12537.2</v>
      </c>
      <c r="I1431" s="30">
        <f t="shared" si="87"/>
        <v>0</v>
      </c>
    </row>
    <row r="1432" spans="1:9" s="2" customFormat="1" x14ac:dyDescent="0.25">
      <c r="A1432" s="17">
        <v>42381</v>
      </c>
      <c r="B1432" s="36">
        <f t="shared" si="85"/>
        <v>495</v>
      </c>
      <c r="C1432" s="37" t="s">
        <v>787</v>
      </c>
      <c r="D1432" s="12">
        <f t="shared" si="88"/>
        <v>50495</v>
      </c>
      <c r="E1432" s="47" t="s">
        <v>1182</v>
      </c>
      <c r="F1432" s="14">
        <v>59913.24</v>
      </c>
      <c r="G1432" s="15">
        <v>42385</v>
      </c>
      <c r="H1432" s="8">
        <v>59913.24</v>
      </c>
      <c r="I1432" s="30">
        <f t="shared" si="87"/>
        <v>0</v>
      </c>
    </row>
    <row r="1433" spans="1:9" s="2" customFormat="1" x14ac:dyDescent="0.25">
      <c r="A1433" s="17">
        <v>42381</v>
      </c>
      <c r="B1433" s="36">
        <f t="shared" si="85"/>
        <v>496</v>
      </c>
      <c r="C1433" s="37" t="s">
        <v>787</v>
      </c>
      <c r="D1433" s="12">
        <f t="shared" si="88"/>
        <v>50496</v>
      </c>
      <c r="E1433" s="47" t="s">
        <v>1183</v>
      </c>
      <c r="F1433" s="48">
        <v>2000</v>
      </c>
      <c r="G1433" s="15">
        <v>42381</v>
      </c>
      <c r="H1433" s="8">
        <f t="shared" si="86"/>
        <v>2000</v>
      </c>
      <c r="I1433" s="30">
        <f t="shared" si="87"/>
        <v>0</v>
      </c>
    </row>
    <row r="1434" spans="1:9" s="2" customFormat="1" x14ac:dyDescent="0.25">
      <c r="A1434" s="17">
        <v>42381</v>
      </c>
      <c r="B1434" s="36">
        <f t="shared" si="85"/>
        <v>497</v>
      </c>
      <c r="C1434" s="37" t="s">
        <v>787</v>
      </c>
      <c r="D1434" s="12">
        <f t="shared" si="88"/>
        <v>50497</v>
      </c>
      <c r="E1434" s="47" t="s">
        <v>1184</v>
      </c>
      <c r="F1434" s="48">
        <v>768.4</v>
      </c>
      <c r="G1434" s="15">
        <v>42381</v>
      </c>
      <c r="H1434" s="8">
        <f t="shared" si="86"/>
        <v>768.4</v>
      </c>
      <c r="I1434" s="30">
        <f t="shared" si="87"/>
        <v>0</v>
      </c>
    </row>
    <row r="1435" spans="1:9" s="2" customFormat="1" x14ac:dyDescent="0.25">
      <c r="A1435" s="17">
        <v>42381</v>
      </c>
      <c r="B1435" s="36">
        <f t="shared" si="85"/>
        <v>498</v>
      </c>
      <c r="C1435" s="37" t="s">
        <v>787</v>
      </c>
      <c r="D1435" s="12">
        <f t="shared" si="88"/>
        <v>50498</v>
      </c>
      <c r="E1435" s="47" t="s">
        <v>1185</v>
      </c>
      <c r="F1435" s="48">
        <v>2141.4</v>
      </c>
      <c r="G1435" s="15">
        <v>42383</v>
      </c>
      <c r="H1435" s="8">
        <v>2141.4</v>
      </c>
      <c r="I1435" s="30">
        <f t="shared" si="87"/>
        <v>0</v>
      </c>
    </row>
    <row r="1436" spans="1:9" s="2" customFormat="1" x14ac:dyDescent="0.25">
      <c r="A1436" s="17">
        <v>42381</v>
      </c>
      <c r="B1436" s="36">
        <f t="shared" si="85"/>
        <v>499</v>
      </c>
      <c r="C1436" s="37" t="s">
        <v>787</v>
      </c>
      <c r="D1436" s="12">
        <f t="shared" si="88"/>
        <v>50499</v>
      </c>
      <c r="E1436" s="47" t="s">
        <v>1186</v>
      </c>
      <c r="F1436" s="14">
        <v>4114.5</v>
      </c>
      <c r="G1436" s="15">
        <v>42381</v>
      </c>
      <c r="H1436" s="8">
        <f t="shared" si="86"/>
        <v>4114.5</v>
      </c>
      <c r="I1436" s="30">
        <f t="shared" si="87"/>
        <v>0</v>
      </c>
    </row>
    <row r="1437" spans="1:9" s="2" customFormat="1" x14ac:dyDescent="0.25">
      <c r="A1437" s="17">
        <v>42381</v>
      </c>
      <c r="B1437" s="36">
        <f t="shared" si="85"/>
        <v>500</v>
      </c>
      <c r="C1437" s="37" t="s">
        <v>787</v>
      </c>
      <c r="D1437" s="12">
        <f t="shared" si="88"/>
        <v>50500</v>
      </c>
      <c r="E1437" s="49" t="s">
        <v>105</v>
      </c>
      <c r="F1437" s="14">
        <v>0</v>
      </c>
      <c r="G1437" s="15"/>
      <c r="H1437" s="8"/>
      <c r="I1437" s="30">
        <f t="shared" si="87"/>
        <v>0</v>
      </c>
    </row>
    <row r="1438" spans="1:9" s="2" customFormat="1" x14ac:dyDescent="0.25">
      <c r="A1438" s="17">
        <v>42381</v>
      </c>
      <c r="B1438" s="36">
        <f t="shared" si="85"/>
        <v>501</v>
      </c>
      <c r="C1438" s="37" t="s">
        <v>787</v>
      </c>
      <c r="D1438" s="12">
        <f t="shared" si="88"/>
        <v>50501</v>
      </c>
      <c r="E1438" s="47" t="s">
        <v>1187</v>
      </c>
      <c r="F1438" s="48">
        <v>2418.4</v>
      </c>
      <c r="G1438" s="15">
        <v>42381</v>
      </c>
      <c r="H1438" s="8">
        <f t="shared" si="86"/>
        <v>2418.4</v>
      </c>
      <c r="I1438" s="30">
        <f t="shared" si="87"/>
        <v>0</v>
      </c>
    </row>
    <row r="1439" spans="1:9" s="2" customFormat="1" x14ac:dyDescent="0.25">
      <c r="A1439" s="17">
        <v>42381</v>
      </c>
      <c r="B1439" s="36">
        <f t="shared" si="85"/>
        <v>502</v>
      </c>
      <c r="C1439" s="37" t="s">
        <v>787</v>
      </c>
      <c r="D1439" s="12">
        <f t="shared" si="88"/>
        <v>50502</v>
      </c>
      <c r="E1439" s="47" t="s">
        <v>1188</v>
      </c>
      <c r="F1439" s="48">
        <v>8486.7999999999993</v>
      </c>
      <c r="G1439" s="15">
        <v>42381</v>
      </c>
      <c r="H1439" s="8">
        <f t="shared" si="86"/>
        <v>8486.7999999999993</v>
      </c>
      <c r="I1439" s="30">
        <f t="shared" si="87"/>
        <v>0</v>
      </c>
    </row>
    <row r="1440" spans="1:9" s="2" customFormat="1" x14ac:dyDescent="0.25">
      <c r="A1440" s="17">
        <v>42381</v>
      </c>
      <c r="B1440" s="36">
        <f t="shared" si="85"/>
        <v>503</v>
      </c>
      <c r="C1440" s="37" t="s">
        <v>787</v>
      </c>
      <c r="D1440" s="12">
        <f t="shared" si="88"/>
        <v>50503</v>
      </c>
      <c r="E1440" s="42" t="s">
        <v>1189</v>
      </c>
      <c r="F1440" s="50">
        <v>597.4</v>
      </c>
      <c r="G1440" s="15">
        <v>42382</v>
      </c>
      <c r="H1440" s="8">
        <v>597.4</v>
      </c>
      <c r="I1440" s="30">
        <f t="shared" si="87"/>
        <v>0</v>
      </c>
    </row>
    <row r="1441" spans="1:9" s="2" customFormat="1" x14ac:dyDescent="0.25">
      <c r="A1441" s="17">
        <v>42381</v>
      </c>
      <c r="B1441" s="36">
        <f t="shared" si="85"/>
        <v>504</v>
      </c>
      <c r="C1441" s="37" t="s">
        <v>787</v>
      </c>
      <c r="D1441" s="12">
        <f t="shared" si="88"/>
        <v>50504</v>
      </c>
      <c r="E1441" s="45" t="s">
        <v>1190</v>
      </c>
      <c r="F1441" s="46">
        <v>999.9</v>
      </c>
      <c r="G1441" s="15">
        <v>42381</v>
      </c>
      <c r="H1441" s="8">
        <f t="shared" si="86"/>
        <v>999.9</v>
      </c>
      <c r="I1441" s="30">
        <f t="shared" si="87"/>
        <v>0</v>
      </c>
    </row>
    <row r="1442" spans="1:9" s="2" customFormat="1" x14ac:dyDescent="0.25">
      <c r="A1442" s="17">
        <v>42381</v>
      </c>
      <c r="B1442" s="36">
        <f t="shared" si="85"/>
        <v>505</v>
      </c>
      <c r="C1442" s="37" t="s">
        <v>787</v>
      </c>
      <c r="D1442" s="12">
        <f t="shared" si="88"/>
        <v>50505</v>
      </c>
      <c r="E1442" s="47" t="s">
        <v>1191</v>
      </c>
      <c r="F1442" s="48">
        <v>1600</v>
      </c>
      <c r="G1442" s="15">
        <v>42381</v>
      </c>
      <c r="H1442" s="8">
        <f t="shared" si="86"/>
        <v>1600</v>
      </c>
      <c r="I1442" s="30">
        <f t="shared" si="87"/>
        <v>0</v>
      </c>
    </row>
    <row r="1443" spans="1:9" s="2" customFormat="1" x14ac:dyDescent="0.25">
      <c r="A1443" s="17">
        <v>42381</v>
      </c>
      <c r="B1443" s="36">
        <f t="shared" si="85"/>
        <v>506</v>
      </c>
      <c r="C1443" s="37" t="s">
        <v>787</v>
      </c>
      <c r="D1443" s="12">
        <f t="shared" si="88"/>
        <v>50506</v>
      </c>
      <c r="E1443" s="47" t="s">
        <v>1192</v>
      </c>
      <c r="F1443" s="48">
        <v>3443.8</v>
      </c>
      <c r="G1443" s="15">
        <v>42381</v>
      </c>
      <c r="H1443" s="8">
        <f t="shared" si="86"/>
        <v>3443.8</v>
      </c>
      <c r="I1443" s="30">
        <f t="shared" si="87"/>
        <v>0</v>
      </c>
    </row>
    <row r="1444" spans="1:9" s="2" customFormat="1" x14ac:dyDescent="0.25">
      <c r="A1444" s="17">
        <v>42381</v>
      </c>
      <c r="B1444" s="36">
        <f t="shared" si="85"/>
        <v>507</v>
      </c>
      <c r="C1444" s="37" t="s">
        <v>787</v>
      </c>
      <c r="D1444" s="12">
        <f t="shared" si="88"/>
        <v>50507</v>
      </c>
      <c r="E1444" s="47" t="s">
        <v>1193</v>
      </c>
      <c r="F1444" s="48">
        <v>5817.8</v>
      </c>
      <c r="G1444" s="15">
        <v>42381</v>
      </c>
      <c r="H1444" s="8">
        <f t="shared" si="86"/>
        <v>5817.8</v>
      </c>
      <c r="I1444" s="30">
        <f t="shared" si="87"/>
        <v>0</v>
      </c>
    </row>
    <row r="1445" spans="1:9" s="2" customFormat="1" x14ac:dyDescent="0.25">
      <c r="A1445" s="17">
        <v>42381</v>
      </c>
      <c r="B1445" s="36">
        <f t="shared" si="85"/>
        <v>508</v>
      </c>
      <c r="C1445" s="37" t="s">
        <v>787</v>
      </c>
      <c r="D1445" s="12">
        <f t="shared" si="88"/>
        <v>50508</v>
      </c>
      <c r="E1445" s="47" t="s">
        <v>1194</v>
      </c>
      <c r="F1445" s="48">
        <v>1984</v>
      </c>
      <c r="G1445" s="15">
        <v>42381</v>
      </c>
      <c r="H1445" s="8">
        <f t="shared" si="86"/>
        <v>1984</v>
      </c>
      <c r="I1445" s="30">
        <f t="shared" si="87"/>
        <v>0</v>
      </c>
    </row>
    <row r="1446" spans="1:9" s="2" customFormat="1" x14ac:dyDescent="0.25">
      <c r="A1446" s="17">
        <v>42381</v>
      </c>
      <c r="B1446" s="36">
        <f t="shared" si="85"/>
        <v>509</v>
      </c>
      <c r="C1446" s="37" t="s">
        <v>787</v>
      </c>
      <c r="D1446" s="12">
        <f t="shared" si="88"/>
        <v>50509</v>
      </c>
      <c r="E1446" s="47" t="s">
        <v>1195</v>
      </c>
      <c r="F1446" s="48">
        <v>5354.8</v>
      </c>
      <c r="G1446" s="15">
        <v>42381</v>
      </c>
      <c r="H1446" s="8">
        <f t="shared" si="86"/>
        <v>5354.8</v>
      </c>
      <c r="I1446" s="30">
        <f t="shared" si="87"/>
        <v>0</v>
      </c>
    </row>
    <row r="1447" spans="1:9" s="2" customFormat="1" x14ac:dyDescent="0.25">
      <c r="A1447" s="17">
        <v>42381</v>
      </c>
      <c r="B1447" s="36">
        <f t="shared" si="85"/>
        <v>510</v>
      </c>
      <c r="C1447" s="37" t="s">
        <v>787</v>
      </c>
      <c r="D1447" s="12">
        <f t="shared" si="88"/>
        <v>50510</v>
      </c>
      <c r="E1447" s="47" t="s">
        <v>1196</v>
      </c>
      <c r="F1447" s="48">
        <v>24345.9</v>
      </c>
      <c r="G1447" s="15">
        <v>42388</v>
      </c>
      <c r="H1447" s="8">
        <v>24345.9</v>
      </c>
      <c r="I1447" s="30">
        <f t="shared" si="87"/>
        <v>0</v>
      </c>
    </row>
    <row r="1448" spans="1:9" s="2" customFormat="1" x14ac:dyDescent="0.25">
      <c r="A1448" s="17">
        <v>42381</v>
      </c>
      <c r="B1448" s="36">
        <f t="shared" si="85"/>
        <v>511</v>
      </c>
      <c r="C1448" s="37" t="s">
        <v>787</v>
      </c>
      <c r="D1448" s="12">
        <f t="shared" si="88"/>
        <v>50511</v>
      </c>
      <c r="E1448" s="47" t="s">
        <v>1197</v>
      </c>
      <c r="F1448" s="48">
        <v>960.21</v>
      </c>
      <c r="G1448" s="15">
        <v>42381</v>
      </c>
      <c r="H1448" s="8">
        <f t="shared" si="86"/>
        <v>960.21</v>
      </c>
      <c r="I1448" s="30">
        <f t="shared" si="87"/>
        <v>0</v>
      </c>
    </row>
    <row r="1449" spans="1:9" s="2" customFormat="1" x14ac:dyDescent="0.25">
      <c r="A1449" s="17">
        <v>42381</v>
      </c>
      <c r="B1449" s="36">
        <f t="shared" si="85"/>
        <v>512</v>
      </c>
      <c r="C1449" s="37" t="s">
        <v>787</v>
      </c>
      <c r="D1449" s="12">
        <f t="shared" si="88"/>
        <v>50512</v>
      </c>
      <c r="E1449" s="47" t="s">
        <v>1198</v>
      </c>
      <c r="F1449" s="48">
        <v>344.4</v>
      </c>
      <c r="G1449" s="15">
        <v>42388</v>
      </c>
      <c r="H1449" s="8">
        <v>344.4</v>
      </c>
      <c r="I1449" s="35">
        <f t="shared" si="87"/>
        <v>0</v>
      </c>
    </row>
    <row r="1450" spans="1:9" s="2" customFormat="1" x14ac:dyDescent="0.25">
      <c r="A1450" s="17">
        <v>42381</v>
      </c>
      <c r="B1450" s="36">
        <f t="shared" si="85"/>
        <v>513</v>
      </c>
      <c r="C1450" s="37" t="s">
        <v>787</v>
      </c>
      <c r="D1450" s="12">
        <f t="shared" si="88"/>
        <v>50513</v>
      </c>
      <c r="E1450" s="47" t="s">
        <v>1199</v>
      </c>
      <c r="F1450" s="48">
        <v>25482.799999999999</v>
      </c>
      <c r="G1450" s="15">
        <v>42382</v>
      </c>
      <c r="H1450" s="8">
        <v>25482.799999999999</v>
      </c>
      <c r="I1450" s="30">
        <f t="shared" si="87"/>
        <v>0</v>
      </c>
    </row>
    <row r="1451" spans="1:9" s="2" customFormat="1" x14ac:dyDescent="0.25">
      <c r="A1451" s="17">
        <v>42381</v>
      </c>
      <c r="B1451" s="36">
        <f t="shared" ref="B1451:B1514" si="89">B1450+1</f>
        <v>514</v>
      </c>
      <c r="C1451" s="37" t="s">
        <v>787</v>
      </c>
      <c r="D1451" s="12">
        <f t="shared" si="88"/>
        <v>50514</v>
      </c>
      <c r="E1451" s="47" t="s">
        <v>1200</v>
      </c>
      <c r="F1451" s="48">
        <v>33407.199999999997</v>
      </c>
      <c r="G1451" s="15">
        <v>42389</v>
      </c>
      <c r="H1451" s="8">
        <v>33407.199999999997</v>
      </c>
      <c r="I1451" s="30">
        <f t="shared" si="87"/>
        <v>0</v>
      </c>
    </row>
    <row r="1452" spans="1:9" s="2" customFormat="1" x14ac:dyDescent="0.25">
      <c r="A1452" s="17">
        <v>42381</v>
      </c>
      <c r="B1452" s="36">
        <f t="shared" si="89"/>
        <v>515</v>
      </c>
      <c r="C1452" s="37" t="s">
        <v>787</v>
      </c>
      <c r="D1452" s="12">
        <f t="shared" si="88"/>
        <v>50515</v>
      </c>
      <c r="E1452" s="47" t="s">
        <v>1201</v>
      </c>
      <c r="F1452" s="48">
        <v>10547.6</v>
      </c>
      <c r="G1452" s="15">
        <v>42382</v>
      </c>
      <c r="H1452" s="8">
        <v>10547.6</v>
      </c>
      <c r="I1452" s="30">
        <f t="shared" si="87"/>
        <v>0</v>
      </c>
    </row>
    <row r="1453" spans="1:9" s="2" customFormat="1" x14ac:dyDescent="0.25">
      <c r="A1453" s="17">
        <v>42381</v>
      </c>
      <c r="B1453" s="36">
        <f t="shared" si="89"/>
        <v>516</v>
      </c>
      <c r="C1453" s="37" t="s">
        <v>787</v>
      </c>
      <c r="D1453" s="12">
        <f t="shared" si="88"/>
        <v>50516</v>
      </c>
      <c r="E1453" s="47" t="s">
        <v>1202</v>
      </c>
      <c r="F1453" s="48">
        <v>11005</v>
      </c>
      <c r="G1453" s="15">
        <v>42385</v>
      </c>
      <c r="H1453" s="8">
        <v>11005</v>
      </c>
      <c r="I1453" s="30">
        <f t="shared" si="87"/>
        <v>0</v>
      </c>
    </row>
    <row r="1454" spans="1:9" s="2" customFormat="1" x14ac:dyDescent="0.25">
      <c r="A1454" s="17">
        <v>42381</v>
      </c>
      <c r="B1454" s="36">
        <f t="shared" si="89"/>
        <v>517</v>
      </c>
      <c r="C1454" s="37" t="s">
        <v>787</v>
      </c>
      <c r="D1454" s="12">
        <f t="shared" si="88"/>
        <v>50517</v>
      </c>
      <c r="E1454" s="47" t="s">
        <v>1203</v>
      </c>
      <c r="F1454" s="48">
        <v>2878.4</v>
      </c>
      <c r="G1454" s="15">
        <v>42388</v>
      </c>
      <c r="H1454" s="8">
        <v>2878.4</v>
      </c>
      <c r="I1454" s="30">
        <f t="shared" si="87"/>
        <v>0</v>
      </c>
    </row>
    <row r="1455" spans="1:9" s="2" customFormat="1" x14ac:dyDescent="0.25">
      <c r="A1455" s="17">
        <v>42381</v>
      </c>
      <c r="B1455" s="36">
        <f t="shared" si="89"/>
        <v>518</v>
      </c>
      <c r="C1455" s="37" t="s">
        <v>787</v>
      </c>
      <c r="D1455" s="12">
        <f t="shared" si="88"/>
        <v>50518</v>
      </c>
      <c r="E1455" s="47" t="s">
        <v>1204</v>
      </c>
      <c r="F1455" s="48">
        <v>13955.8</v>
      </c>
      <c r="G1455" s="88">
        <v>42382</v>
      </c>
      <c r="H1455" s="90">
        <v>10000</v>
      </c>
      <c r="I1455" s="34">
        <f t="shared" si="87"/>
        <v>3955.7999999999993</v>
      </c>
    </row>
    <row r="1456" spans="1:9" s="2" customFormat="1" x14ac:dyDescent="0.25">
      <c r="A1456" s="17">
        <v>42381</v>
      </c>
      <c r="B1456" s="36">
        <f t="shared" si="89"/>
        <v>519</v>
      </c>
      <c r="C1456" s="37" t="s">
        <v>787</v>
      </c>
      <c r="D1456" s="12">
        <f t="shared" si="88"/>
        <v>50519</v>
      </c>
      <c r="E1456" s="47" t="s">
        <v>1205</v>
      </c>
      <c r="F1456" s="48">
        <v>3050.3</v>
      </c>
      <c r="G1456" s="15">
        <v>42382</v>
      </c>
      <c r="H1456" s="8">
        <v>3050.3</v>
      </c>
      <c r="I1456" s="30">
        <f t="shared" si="87"/>
        <v>0</v>
      </c>
    </row>
    <row r="1457" spans="1:9" s="2" customFormat="1" x14ac:dyDescent="0.25">
      <c r="A1457" s="17">
        <v>42381</v>
      </c>
      <c r="B1457" s="36">
        <f t="shared" si="89"/>
        <v>520</v>
      </c>
      <c r="C1457" s="37" t="s">
        <v>787</v>
      </c>
      <c r="D1457" s="12">
        <f t="shared" si="88"/>
        <v>50520</v>
      </c>
      <c r="E1457" s="47" t="s">
        <v>1206</v>
      </c>
      <c r="F1457" s="48">
        <v>13587.8</v>
      </c>
      <c r="G1457" s="15">
        <v>42381</v>
      </c>
      <c r="H1457" s="8">
        <f t="shared" ref="H1457:H1517" si="90">F1457</f>
        <v>13587.8</v>
      </c>
      <c r="I1457" s="30">
        <f t="shared" si="87"/>
        <v>0</v>
      </c>
    </row>
    <row r="1458" spans="1:9" s="2" customFormat="1" x14ac:dyDescent="0.25">
      <c r="A1458" s="17">
        <v>42381</v>
      </c>
      <c r="B1458" s="36">
        <f t="shared" si="89"/>
        <v>521</v>
      </c>
      <c r="C1458" s="37" t="s">
        <v>787</v>
      </c>
      <c r="D1458" s="12">
        <f t="shared" ref="D1458:D1506" si="91">D1457+1</f>
        <v>50521</v>
      </c>
      <c r="E1458" s="47" t="s">
        <v>1207</v>
      </c>
      <c r="F1458" s="48">
        <v>1391.2</v>
      </c>
      <c r="G1458" s="15">
        <v>42381</v>
      </c>
      <c r="H1458" s="8">
        <f t="shared" si="90"/>
        <v>1391.2</v>
      </c>
      <c r="I1458" s="30">
        <f t="shared" ref="I1458:I1522" si="92">F1458-H1458</f>
        <v>0</v>
      </c>
    </row>
    <row r="1459" spans="1:9" s="2" customFormat="1" x14ac:dyDescent="0.25">
      <c r="A1459" s="17">
        <v>42381</v>
      </c>
      <c r="B1459" s="36">
        <f t="shared" si="89"/>
        <v>522</v>
      </c>
      <c r="C1459" s="37" t="s">
        <v>787</v>
      </c>
      <c r="D1459" s="12">
        <f t="shared" si="91"/>
        <v>50522</v>
      </c>
      <c r="E1459" s="47" t="s">
        <v>1208</v>
      </c>
      <c r="F1459" s="14">
        <v>2387.1999999999998</v>
      </c>
      <c r="G1459" s="15">
        <v>42388</v>
      </c>
      <c r="H1459" s="8">
        <v>2387.1999999999998</v>
      </c>
      <c r="I1459" s="30">
        <f t="shared" si="92"/>
        <v>0</v>
      </c>
    </row>
    <row r="1460" spans="1:9" s="2" customFormat="1" x14ac:dyDescent="0.25">
      <c r="A1460" s="17">
        <v>42381</v>
      </c>
      <c r="B1460" s="36">
        <f t="shared" si="89"/>
        <v>523</v>
      </c>
      <c r="C1460" s="37" t="s">
        <v>787</v>
      </c>
      <c r="D1460" s="12">
        <f t="shared" si="91"/>
        <v>50523</v>
      </c>
      <c r="E1460" s="47" t="s">
        <v>1209</v>
      </c>
      <c r="F1460" s="48">
        <v>592.79999999999995</v>
      </c>
      <c r="G1460" s="15">
        <v>42381</v>
      </c>
      <c r="H1460" s="8">
        <f t="shared" si="90"/>
        <v>592.79999999999995</v>
      </c>
      <c r="I1460" s="30">
        <f t="shared" si="92"/>
        <v>0</v>
      </c>
    </row>
    <row r="1461" spans="1:9" s="2" customFormat="1" x14ac:dyDescent="0.25">
      <c r="A1461" s="17">
        <v>42381</v>
      </c>
      <c r="B1461" s="36">
        <f t="shared" si="89"/>
        <v>524</v>
      </c>
      <c r="C1461" s="37" t="s">
        <v>787</v>
      </c>
      <c r="D1461" s="12">
        <f t="shared" si="91"/>
        <v>50524</v>
      </c>
      <c r="E1461" s="47" t="s">
        <v>1169</v>
      </c>
      <c r="F1461" s="48">
        <v>797.3</v>
      </c>
      <c r="G1461" s="15">
        <v>42381</v>
      </c>
      <c r="H1461" s="8">
        <f t="shared" si="90"/>
        <v>797.3</v>
      </c>
      <c r="I1461" s="30">
        <f t="shared" si="92"/>
        <v>0</v>
      </c>
    </row>
    <row r="1462" spans="1:9" s="2" customFormat="1" x14ac:dyDescent="0.25">
      <c r="A1462" s="17">
        <v>42381</v>
      </c>
      <c r="B1462" s="36">
        <f t="shared" si="89"/>
        <v>525</v>
      </c>
      <c r="C1462" s="37" t="s">
        <v>787</v>
      </c>
      <c r="D1462" s="12">
        <f t="shared" si="91"/>
        <v>50525</v>
      </c>
      <c r="E1462" s="47" t="s">
        <v>1210</v>
      </c>
      <c r="F1462" s="48">
        <v>1492.1</v>
      </c>
      <c r="G1462" s="15">
        <v>42381</v>
      </c>
      <c r="H1462" s="8">
        <f t="shared" si="90"/>
        <v>1492.1</v>
      </c>
      <c r="I1462" s="30">
        <f t="shared" si="92"/>
        <v>0</v>
      </c>
    </row>
    <row r="1463" spans="1:9" s="2" customFormat="1" x14ac:dyDescent="0.25">
      <c r="A1463" s="17">
        <v>42381</v>
      </c>
      <c r="B1463" s="36">
        <f t="shared" si="89"/>
        <v>526</v>
      </c>
      <c r="C1463" s="37" t="s">
        <v>787</v>
      </c>
      <c r="D1463" s="12">
        <f t="shared" si="91"/>
        <v>50526</v>
      </c>
      <c r="E1463" s="47" t="s">
        <v>1211</v>
      </c>
      <c r="F1463" s="48">
        <v>1573.4</v>
      </c>
      <c r="G1463" s="15">
        <v>42381</v>
      </c>
      <c r="H1463" s="8">
        <f t="shared" si="90"/>
        <v>1573.4</v>
      </c>
      <c r="I1463" s="30">
        <f t="shared" si="92"/>
        <v>0</v>
      </c>
    </row>
    <row r="1464" spans="1:9" s="2" customFormat="1" x14ac:dyDescent="0.25">
      <c r="A1464" s="17">
        <v>42381</v>
      </c>
      <c r="B1464" s="36">
        <f t="shared" si="89"/>
        <v>527</v>
      </c>
      <c r="C1464" s="37" t="s">
        <v>787</v>
      </c>
      <c r="D1464" s="12">
        <f t="shared" si="91"/>
        <v>50527</v>
      </c>
      <c r="E1464" s="47" t="s">
        <v>1212</v>
      </c>
      <c r="F1464" s="48">
        <v>10013</v>
      </c>
      <c r="G1464" s="15">
        <v>42381</v>
      </c>
      <c r="H1464" s="8">
        <f t="shared" si="90"/>
        <v>10013</v>
      </c>
      <c r="I1464" s="30">
        <f t="shared" si="92"/>
        <v>0</v>
      </c>
    </row>
    <row r="1465" spans="1:9" s="2" customFormat="1" x14ac:dyDescent="0.25">
      <c r="A1465" s="17">
        <v>42381</v>
      </c>
      <c r="B1465" s="36">
        <f t="shared" si="89"/>
        <v>528</v>
      </c>
      <c r="C1465" s="37" t="s">
        <v>787</v>
      </c>
      <c r="D1465" s="12">
        <f t="shared" si="91"/>
        <v>50528</v>
      </c>
      <c r="E1465" s="47" t="s">
        <v>1213</v>
      </c>
      <c r="F1465" s="48">
        <v>2918.6</v>
      </c>
      <c r="G1465" s="15">
        <v>42382</v>
      </c>
      <c r="H1465" s="8">
        <v>2918.6</v>
      </c>
      <c r="I1465" s="30">
        <f t="shared" si="92"/>
        <v>0</v>
      </c>
    </row>
    <row r="1466" spans="1:9" s="2" customFormat="1" x14ac:dyDescent="0.25">
      <c r="A1466" s="17">
        <v>42381</v>
      </c>
      <c r="B1466" s="36">
        <f t="shared" si="89"/>
        <v>529</v>
      </c>
      <c r="C1466" s="37" t="s">
        <v>787</v>
      </c>
      <c r="D1466" s="12">
        <f t="shared" si="91"/>
        <v>50529</v>
      </c>
      <c r="E1466" s="47" t="s">
        <v>1214</v>
      </c>
      <c r="F1466" s="48">
        <v>8811</v>
      </c>
      <c r="G1466" s="15">
        <v>42387</v>
      </c>
      <c r="H1466" s="8">
        <v>8811</v>
      </c>
      <c r="I1466" s="30">
        <f t="shared" si="92"/>
        <v>0</v>
      </c>
    </row>
    <row r="1467" spans="1:9" s="2" customFormat="1" x14ac:dyDescent="0.25">
      <c r="A1467" s="17">
        <v>42381</v>
      </c>
      <c r="B1467" s="36">
        <f t="shared" si="89"/>
        <v>530</v>
      </c>
      <c r="C1467" s="37" t="s">
        <v>787</v>
      </c>
      <c r="D1467" s="12">
        <f t="shared" si="91"/>
        <v>50530</v>
      </c>
      <c r="E1467" s="47" t="s">
        <v>1215</v>
      </c>
      <c r="F1467" s="48">
        <v>3396.8</v>
      </c>
      <c r="G1467" s="15">
        <v>42381</v>
      </c>
      <c r="H1467" s="8">
        <f t="shared" si="90"/>
        <v>3396.8</v>
      </c>
      <c r="I1467" s="30">
        <f t="shared" si="92"/>
        <v>0</v>
      </c>
    </row>
    <row r="1468" spans="1:9" s="2" customFormat="1" x14ac:dyDescent="0.25">
      <c r="A1468" s="17">
        <v>42381</v>
      </c>
      <c r="B1468" s="36">
        <f t="shared" si="89"/>
        <v>531</v>
      </c>
      <c r="C1468" s="37" t="s">
        <v>787</v>
      </c>
      <c r="D1468" s="12">
        <f t="shared" si="91"/>
        <v>50531</v>
      </c>
      <c r="E1468" s="47" t="s">
        <v>1216</v>
      </c>
      <c r="F1468" s="48">
        <v>1700.78</v>
      </c>
      <c r="G1468" s="15">
        <v>42381</v>
      </c>
      <c r="H1468" s="8">
        <f t="shared" si="90"/>
        <v>1700.78</v>
      </c>
      <c r="I1468" s="30">
        <f t="shared" si="92"/>
        <v>0</v>
      </c>
    </row>
    <row r="1469" spans="1:9" s="2" customFormat="1" x14ac:dyDescent="0.25">
      <c r="A1469" s="17">
        <v>42381</v>
      </c>
      <c r="B1469" s="36">
        <f t="shared" si="89"/>
        <v>532</v>
      </c>
      <c r="C1469" s="37" t="s">
        <v>787</v>
      </c>
      <c r="D1469" s="12">
        <f t="shared" si="91"/>
        <v>50532</v>
      </c>
      <c r="E1469" s="47" t="s">
        <v>1217</v>
      </c>
      <c r="F1469" s="48">
        <v>2858.1</v>
      </c>
      <c r="G1469" s="15">
        <v>42381</v>
      </c>
      <c r="H1469" s="8">
        <f t="shared" si="90"/>
        <v>2858.1</v>
      </c>
      <c r="I1469" s="30">
        <f t="shared" si="92"/>
        <v>0</v>
      </c>
    </row>
    <row r="1470" spans="1:9" s="2" customFormat="1" x14ac:dyDescent="0.25">
      <c r="A1470" s="17">
        <v>42381</v>
      </c>
      <c r="B1470" s="36">
        <f t="shared" si="89"/>
        <v>533</v>
      </c>
      <c r="C1470" s="37" t="s">
        <v>787</v>
      </c>
      <c r="D1470" s="12">
        <f t="shared" si="91"/>
        <v>50533</v>
      </c>
      <c r="E1470" s="47" t="s">
        <v>1218</v>
      </c>
      <c r="F1470" s="14">
        <v>7620</v>
      </c>
      <c r="G1470" s="15">
        <v>42381</v>
      </c>
      <c r="H1470" s="8">
        <f t="shared" si="90"/>
        <v>7620</v>
      </c>
      <c r="I1470" s="35">
        <f t="shared" si="92"/>
        <v>0</v>
      </c>
    </row>
    <row r="1471" spans="1:9" s="2" customFormat="1" x14ac:dyDescent="0.25">
      <c r="A1471" s="17">
        <v>42381</v>
      </c>
      <c r="B1471" s="36">
        <f t="shared" si="89"/>
        <v>534</v>
      </c>
      <c r="C1471" s="37" t="s">
        <v>787</v>
      </c>
      <c r="D1471" s="12">
        <f t="shared" si="91"/>
        <v>50534</v>
      </c>
      <c r="E1471" s="47" t="s">
        <v>1178</v>
      </c>
      <c r="F1471" s="14">
        <v>2072.4</v>
      </c>
      <c r="G1471" s="15">
        <v>42381</v>
      </c>
      <c r="H1471" s="8">
        <f t="shared" si="90"/>
        <v>2072.4</v>
      </c>
      <c r="I1471" s="35">
        <f t="shared" si="92"/>
        <v>0</v>
      </c>
    </row>
    <row r="1472" spans="1:9" s="2" customFormat="1" x14ac:dyDescent="0.25">
      <c r="A1472" s="17">
        <v>42381</v>
      </c>
      <c r="B1472" s="36">
        <f t="shared" si="89"/>
        <v>535</v>
      </c>
      <c r="C1472" s="37" t="s">
        <v>787</v>
      </c>
      <c r="D1472" s="12">
        <f t="shared" si="91"/>
        <v>50535</v>
      </c>
      <c r="E1472" s="47" t="s">
        <v>1219</v>
      </c>
      <c r="F1472" s="48">
        <v>3101.28</v>
      </c>
      <c r="G1472" s="15">
        <v>42381</v>
      </c>
      <c r="H1472" s="8">
        <f t="shared" si="90"/>
        <v>3101.28</v>
      </c>
      <c r="I1472" s="35">
        <f t="shared" si="92"/>
        <v>0</v>
      </c>
    </row>
    <row r="1473" spans="1:9" s="2" customFormat="1" x14ac:dyDescent="0.25">
      <c r="A1473" s="17">
        <v>42381</v>
      </c>
      <c r="B1473" s="36">
        <f t="shared" si="89"/>
        <v>536</v>
      </c>
      <c r="C1473" s="37" t="s">
        <v>787</v>
      </c>
      <c r="D1473" s="12">
        <f t="shared" si="91"/>
        <v>50536</v>
      </c>
      <c r="E1473" s="47" t="s">
        <v>1220</v>
      </c>
      <c r="F1473" s="48">
        <v>580</v>
      </c>
      <c r="G1473" s="15">
        <v>42381</v>
      </c>
      <c r="H1473" s="8">
        <f t="shared" si="90"/>
        <v>580</v>
      </c>
      <c r="I1473" s="35">
        <f t="shared" si="92"/>
        <v>0</v>
      </c>
    </row>
    <row r="1474" spans="1:9" s="2" customFormat="1" x14ac:dyDescent="0.25">
      <c r="A1474" s="17">
        <v>42381</v>
      </c>
      <c r="B1474" s="36">
        <f t="shared" si="89"/>
        <v>537</v>
      </c>
      <c r="C1474" s="37" t="s">
        <v>787</v>
      </c>
      <c r="D1474" s="12">
        <f t="shared" si="91"/>
        <v>50537</v>
      </c>
      <c r="E1474" s="47" t="s">
        <v>1178</v>
      </c>
      <c r="F1474" s="14">
        <v>24136.2</v>
      </c>
      <c r="G1474" s="88">
        <v>42406</v>
      </c>
      <c r="H1474" s="89">
        <v>24136.2</v>
      </c>
      <c r="I1474" s="35">
        <f t="shared" si="92"/>
        <v>0</v>
      </c>
    </row>
    <row r="1475" spans="1:9" s="2" customFormat="1" x14ac:dyDescent="0.25">
      <c r="A1475" s="17">
        <v>42381</v>
      </c>
      <c r="B1475" s="36">
        <f t="shared" si="89"/>
        <v>538</v>
      </c>
      <c r="C1475" s="37" t="s">
        <v>787</v>
      </c>
      <c r="D1475" s="12">
        <f t="shared" si="91"/>
        <v>50538</v>
      </c>
      <c r="E1475" s="47" t="s">
        <v>1221</v>
      </c>
      <c r="F1475" s="14">
        <v>9626.4</v>
      </c>
      <c r="G1475" s="15">
        <v>42381</v>
      </c>
      <c r="H1475" s="8">
        <f t="shared" si="90"/>
        <v>9626.4</v>
      </c>
      <c r="I1475" s="35">
        <f t="shared" si="92"/>
        <v>0</v>
      </c>
    </row>
    <row r="1476" spans="1:9" s="2" customFormat="1" x14ac:dyDescent="0.25">
      <c r="A1476" s="17">
        <v>42381</v>
      </c>
      <c r="B1476" s="36">
        <f t="shared" si="89"/>
        <v>539</v>
      </c>
      <c r="C1476" s="37" t="s">
        <v>787</v>
      </c>
      <c r="D1476" s="12">
        <f t="shared" si="91"/>
        <v>50539</v>
      </c>
      <c r="E1476" s="47" t="s">
        <v>1222</v>
      </c>
      <c r="F1476" s="48">
        <v>21.6</v>
      </c>
      <c r="G1476" s="15">
        <v>42381</v>
      </c>
      <c r="H1476" s="8">
        <f t="shared" si="90"/>
        <v>21.6</v>
      </c>
      <c r="I1476" s="35">
        <f t="shared" si="92"/>
        <v>0</v>
      </c>
    </row>
    <row r="1477" spans="1:9" s="2" customFormat="1" x14ac:dyDescent="0.25">
      <c r="A1477" s="17">
        <v>42381</v>
      </c>
      <c r="B1477" s="36">
        <f t="shared" si="89"/>
        <v>540</v>
      </c>
      <c r="C1477" s="37" t="s">
        <v>787</v>
      </c>
      <c r="D1477" s="12">
        <f t="shared" si="91"/>
        <v>50540</v>
      </c>
      <c r="E1477" s="47" t="s">
        <v>1223</v>
      </c>
      <c r="F1477" s="48">
        <v>4074.4</v>
      </c>
      <c r="G1477" s="15">
        <v>42381</v>
      </c>
      <c r="H1477" s="8">
        <f t="shared" si="90"/>
        <v>4074.4</v>
      </c>
      <c r="I1477" s="35">
        <f t="shared" si="92"/>
        <v>0</v>
      </c>
    </row>
    <row r="1478" spans="1:9" s="2" customFormat="1" x14ac:dyDescent="0.25">
      <c r="A1478" s="17">
        <v>42381</v>
      </c>
      <c r="B1478" s="36">
        <f t="shared" si="89"/>
        <v>541</v>
      </c>
      <c r="C1478" s="37" t="s">
        <v>787</v>
      </c>
      <c r="D1478" s="12">
        <f t="shared" si="91"/>
        <v>50541</v>
      </c>
      <c r="E1478" s="47" t="s">
        <v>1224</v>
      </c>
      <c r="F1478" s="48">
        <v>719.04</v>
      </c>
      <c r="G1478" s="15">
        <v>42381</v>
      </c>
      <c r="H1478" s="8">
        <f t="shared" si="90"/>
        <v>719.04</v>
      </c>
      <c r="I1478" s="35">
        <f t="shared" si="92"/>
        <v>0</v>
      </c>
    </row>
    <row r="1479" spans="1:9" s="2" customFormat="1" x14ac:dyDescent="0.25">
      <c r="A1479" s="17">
        <v>42381</v>
      </c>
      <c r="B1479" s="36">
        <f t="shared" si="89"/>
        <v>542</v>
      </c>
      <c r="C1479" s="37" t="s">
        <v>787</v>
      </c>
      <c r="D1479" s="12">
        <f t="shared" si="91"/>
        <v>50542</v>
      </c>
      <c r="E1479" s="47" t="s">
        <v>1225</v>
      </c>
      <c r="F1479" s="48">
        <v>2198</v>
      </c>
      <c r="G1479" s="15">
        <v>42381</v>
      </c>
      <c r="H1479" s="8">
        <f t="shared" si="90"/>
        <v>2198</v>
      </c>
      <c r="I1479" s="35">
        <f t="shared" si="92"/>
        <v>0</v>
      </c>
    </row>
    <row r="1480" spans="1:9" s="2" customFormat="1" x14ac:dyDescent="0.25">
      <c r="A1480" s="17">
        <v>42381</v>
      </c>
      <c r="B1480" s="36">
        <f t="shared" si="89"/>
        <v>543</v>
      </c>
      <c r="C1480" s="37" t="s">
        <v>787</v>
      </c>
      <c r="D1480" s="12">
        <f t="shared" si="91"/>
        <v>50543</v>
      </c>
      <c r="E1480" s="47" t="s">
        <v>1226</v>
      </c>
      <c r="F1480" s="48">
        <v>2382.6</v>
      </c>
      <c r="G1480" s="15">
        <v>42381</v>
      </c>
      <c r="H1480" s="8">
        <f t="shared" si="90"/>
        <v>2382.6</v>
      </c>
      <c r="I1480" s="35">
        <f t="shared" si="92"/>
        <v>0</v>
      </c>
    </row>
    <row r="1481" spans="1:9" s="2" customFormat="1" x14ac:dyDescent="0.25">
      <c r="A1481" s="17">
        <v>42381</v>
      </c>
      <c r="B1481" s="36">
        <f t="shared" si="89"/>
        <v>544</v>
      </c>
      <c r="C1481" s="37" t="s">
        <v>787</v>
      </c>
      <c r="D1481" s="12">
        <f t="shared" si="91"/>
        <v>50544</v>
      </c>
      <c r="E1481" s="47" t="s">
        <v>1227</v>
      </c>
      <c r="F1481" s="48">
        <v>6253.8</v>
      </c>
      <c r="G1481" s="15">
        <v>42381</v>
      </c>
      <c r="H1481" s="8">
        <f t="shared" si="90"/>
        <v>6253.8</v>
      </c>
      <c r="I1481" s="35">
        <f t="shared" si="92"/>
        <v>0</v>
      </c>
    </row>
    <row r="1482" spans="1:9" s="2" customFormat="1" x14ac:dyDescent="0.25">
      <c r="A1482" s="17">
        <v>42381</v>
      </c>
      <c r="B1482" s="36">
        <f t="shared" si="89"/>
        <v>545</v>
      </c>
      <c r="C1482" s="37" t="s">
        <v>787</v>
      </c>
      <c r="D1482" s="12">
        <f t="shared" si="91"/>
        <v>50545</v>
      </c>
      <c r="E1482" s="47" t="s">
        <v>1228</v>
      </c>
      <c r="F1482" s="48">
        <v>2396.8000000000002</v>
      </c>
      <c r="G1482" s="15">
        <v>42381</v>
      </c>
      <c r="H1482" s="8">
        <f t="shared" si="90"/>
        <v>2396.8000000000002</v>
      </c>
      <c r="I1482" s="35">
        <f t="shared" si="92"/>
        <v>0</v>
      </c>
    </row>
    <row r="1483" spans="1:9" s="2" customFormat="1" x14ac:dyDescent="0.25">
      <c r="A1483" s="17">
        <v>42381</v>
      </c>
      <c r="B1483" s="36">
        <f t="shared" si="89"/>
        <v>546</v>
      </c>
      <c r="C1483" s="37" t="s">
        <v>787</v>
      </c>
      <c r="D1483" s="12">
        <f t="shared" si="91"/>
        <v>50546</v>
      </c>
      <c r="E1483" s="47" t="s">
        <v>1229</v>
      </c>
      <c r="F1483" s="48">
        <v>5956.2</v>
      </c>
      <c r="G1483" s="15">
        <v>42381</v>
      </c>
      <c r="H1483" s="8">
        <f t="shared" si="90"/>
        <v>5956.2</v>
      </c>
      <c r="I1483" s="35">
        <f t="shared" si="92"/>
        <v>0</v>
      </c>
    </row>
    <row r="1484" spans="1:9" s="2" customFormat="1" x14ac:dyDescent="0.25">
      <c r="A1484" s="17">
        <v>42381</v>
      </c>
      <c r="B1484" s="36">
        <f t="shared" si="89"/>
        <v>547</v>
      </c>
      <c r="C1484" s="37" t="s">
        <v>787</v>
      </c>
      <c r="D1484" s="12">
        <f t="shared" si="91"/>
        <v>50547</v>
      </c>
      <c r="E1484" s="42" t="s">
        <v>1230</v>
      </c>
      <c r="F1484" s="48">
        <v>770.5</v>
      </c>
      <c r="G1484" s="15">
        <v>42381</v>
      </c>
      <c r="H1484" s="8">
        <f t="shared" si="90"/>
        <v>770.5</v>
      </c>
      <c r="I1484" s="35">
        <f t="shared" si="92"/>
        <v>0</v>
      </c>
    </row>
    <row r="1485" spans="1:9" s="2" customFormat="1" x14ac:dyDescent="0.25">
      <c r="A1485" s="17">
        <v>42381</v>
      </c>
      <c r="B1485" s="36">
        <f t="shared" si="89"/>
        <v>548</v>
      </c>
      <c r="C1485" s="37" t="s">
        <v>787</v>
      </c>
      <c r="D1485" s="12">
        <f t="shared" si="91"/>
        <v>50548</v>
      </c>
      <c r="E1485" s="45" t="s">
        <v>1231</v>
      </c>
      <c r="F1485" s="46">
        <v>1400</v>
      </c>
      <c r="G1485" s="15">
        <v>42381</v>
      </c>
      <c r="H1485" s="8">
        <f t="shared" si="90"/>
        <v>1400</v>
      </c>
      <c r="I1485" s="35">
        <f t="shared" si="92"/>
        <v>0</v>
      </c>
    </row>
    <row r="1486" spans="1:9" s="2" customFormat="1" x14ac:dyDescent="0.25">
      <c r="A1486" s="17">
        <v>42381</v>
      </c>
      <c r="B1486" s="36">
        <f t="shared" si="89"/>
        <v>549</v>
      </c>
      <c r="C1486" s="37" t="s">
        <v>787</v>
      </c>
      <c r="D1486" s="12">
        <f t="shared" si="91"/>
        <v>50549</v>
      </c>
      <c r="E1486" s="47" t="s">
        <v>1232</v>
      </c>
      <c r="F1486" s="48">
        <v>1000</v>
      </c>
      <c r="G1486" s="15">
        <v>42383</v>
      </c>
      <c r="H1486" s="8">
        <v>1000</v>
      </c>
      <c r="I1486" s="35">
        <f t="shared" si="92"/>
        <v>0</v>
      </c>
    </row>
    <row r="1487" spans="1:9" s="2" customFormat="1" x14ac:dyDescent="0.25">
      <c r="A1487" s="17">
        <v>42381</v>
      </c>
      <c r="B1487" s="36">
        <f t="shared" si="89"/>
        <v>550</v>
      </c>
      <c r="C1487" s="37" t="s">
        <v>787</v>
      </c>
      <c r="D1487" s="12">
        <f t="shared" si="91"/>
        <v>50550</v>
      </c>
      <c r="E1487" s="47" t="s">
        <v>1233</v>
      </c>
      <c r="F1487" s="48">
        <v>1000</v>
      </c>
      <c r="G1487" s="15">
        <v>42381</v>
      </c>
      <c r="H1487" s="8">
        <f t="shared" si="90"/>
        <v>1000</v>
      </c>
      <c r="I1487" s="35">
        <f t="shared" si="92"/>
        <v>0</v>
      </c>
    </row>
    <row r="1488" spans="1:9" s="2" customFormat="1" x14ac:dyDescent="0.25">
      <c r="A1488" s="17">
        <v>42381</v>
      </c>
      <c r="B1488" s="36">
        <f t="shared" si="89"/>
        <v>551</v>
      </c>
      <c r="C1488" s="37" t="s">
        <v>787</v>
      </c>
      <c r="D1488" s="12">
        <f t="shared" si="91"/>
        <v>50551</v>
      </c>
      <c r="E1488" s="47" t="s">
        <v>1234</v>
      </c>
      <c r="F1488" s="14">
        <v>11570.8</v>
      </c>
      <c r="G1488" s="15">
        <v>42387</v>
      </c>
      <c r="H1488" s="8">
        <v>11570.8</v>
      </c>
      <c r="I1488" s="35">
        <f t="shared" si="92"/>
        <v>0</v>
      </c>
    </row>
    <row r="1489" spans="1:9" s="2" customFormat="1" x14ac:dyDescent="0.25">
      <c r="A1489" s="17">
        <v>42381</v>
      </c>
      <c r="B1489" s="36">
        <f t="shared" si="89"/>
        <v>552</v>
      </c>
      <c r="C1489" s="37" t="s">
        <v>787</v>
      </c>
      <c r="D1489" s="12">
        <f t="shared" si="91"/>
        <v>50552</v>
      </c>
      <c r="E1489" s="47" t="s">
        <v>1235</v>
      </c>
      <c r="F1489" s="48">
        <v>452.2</v>
      </c>
      <c r="G1489" s="15">
        <v>42381</v>
      </c>
      <c r="H1489" s="8">
        <f t="shared" si="90"/>
        <v>452.2</v>
      </c>
      <c r="I1489" s="35">
        <f t="shared" si="92"/>
        <v>0</v>
      </c>
    </row>
    <row r="1490" spans="1:9" s="2" customFormat="1" x14ac:dyDescent="0.25">
      <c r="A1490" s="17">
        <v>42381</v>
      </c>
      <c r="B1490" s="36">
        <f t="shared" si="89"/>
        <v>553</v>
      </c>
      <c r="C1490" s="37" t="s">
        <v>787</v>
      </c>
      <c r="D1490" s="12">
        <f t="shared" si="91"/>
        <v>50553</v>
      </c>
      <c r="E1490" s="47" t="s">
        <v>1236</v>
      </c>
      <c r="F1490" s="48">
        <v>1047.2</v>
      </c>
      <c r="G1490" s="15">
        <v>42383</v>
      </c>
      <c r="H1490" s="8">
        <v>1047.2</v>
      </c>
      <c r="I1490" s="35">
        <f t="shared" si="92"/>
        <v>0</v>
      </c>
    </row>
    <row r="1491" spans="1:9" s="2" customFormat="1" x14ac:dyDescent="0.25">
      <c r="A1491" s="17">
        <v>42381</v>
      </c>
      <c r="B1491" s="36">
        <f t="shared" si="89"/>
        <v>554</v>
      </c>
      <c r="C1491" s="37" t="s">
        <v>787</v>
      </c>
      <c r="D1491" s="12">
        <f t="shared" si="91"/>
        <v>50554</v>
      </c>
      <c r="E1491" s="47" t="s">
        <v>1237</v>
      </c>
      <c r="F1491" s="48">
        <v>1625.4</v>
      </c>
      <c r="G1491" s="15">
        <v>42381</v>
      </c>
      <c r="H1491" s="8">
        <f t="shared" si="90"/>
        <v>1625.4</v>
      </c>
      <c r="I1491" s="35">
        <f t="shared" si="92"/>
        <v>0</v>
      </c>
    </row>
    <row r="1492" spans="1:9" s="2" customFormat="1" x14ac:dyDescent="0.25">
      <c r="A1492" s="17">
        <v>42381</v>
      </c>
      <c r="B1492" s="36">
        <f t="shared" si="89"/>
        <v>555</v>
      </c>
      <c r="C1492" s="37" t="s">
        <v>787</v>
      </c>
      <c r="D1492" s="12">
        <f t="shared" si="91"/>
        <v>50555</v>
      </c>
      <c r="E1492" s="47" t="s">
        <v>1238</v>
      </c>
      <c r="F1492" s="48">
        <v>3439.6</v>
      </c>
      <c r="G1492" s="15">
        <v>42381</v>
      </c>
      <c r="H1492" s="8">
        <f t="shared" si="90"/>
        <v>3439.6</v>
      </c>
      <c r="I1492" s="35">
        <f t="shared" si="92"/>
        <v>0</v>
      </c>
    </row>
    <row r="1493" spans="1:9" s="2" customFormat="1" x14ac:dyDescent="0.25">
      <c r="A1493" s="17">
        <v>42381</v>
      </c>
      <c r="B1493" s="36">
        <f t="shared" si="89"/>
        <v>556</v>
      </c>
      <c r="C1493" s="37" t="s">
        <v>787</v>
      </c>
      <c r="D1493" s="12">
        <f t="shared" si="91"/>
        <v>50556</v>
      </c>
      <c r="E1493" s="47" t="s">
        <v>1239</v>
      </c>
      <c r="F1493" s="48">
        <v>2958</v>
      </c>
      <c r="G1493" s="15">
        <v>42381</v>
      </c>
      <c r="H1493" s="8">
        <f t="shared" si="90"/>
        <v>2958</v>
      </c>
      <c r="I1493" s="35">
        <f t="shared" si="92"/>
        <v>0</v>
      </c>
    </row>
    <row r="1494" spans="1:9" s="2" customFormat="1" x14ac:dyDescent="0.25">
      <c r="A1494" s="17">
        <v>42381</v>
      </c>
      <c r="B1494" s="36">
        <f t="shared" si="89"/>
        <v>557</v>
      </c>
      <c r="C1494" s="37" t="s">
        <v>787</v>
      </c>
      <c r="D1494" s="12">
        <f t="shared" si="91"/>
        <v>50557</v>
      </c>
      <c r="E1494" s="47" t="s">
        <v>1240</v>
      </c>
      <c r="F1494" s="48">
        <v>1387.2</v>
      </c>
      <c r="G1494" s="15">
        <v>42384</v>
      </c>
      <c r="H1494" s="8">
        <v>1387.2</v>
      </c>
      <c r="I1494" s="35">
        <f t="shared" si="92"/>
        <v>0</v>
      </c>
    </row>
    <row r="1495" spans="1:9" s="2" customFormat="1" x14ac:dyDescent="0.25">
      <c r="A1495" s="17">
        <v>42381</v>
      </c>
      <c r="B1495" s="36">
        <f t="shared" si="89"/>
        <v>558</v>
      </c>
      <c r="C1495" s="37" t="s">
        <v>787</v>
      </c>
      <c r="D1495" s="12">
        <f t="shared" si="91"/>
        <v>50558</v>
      </c>
      <c r="E1495" s="47" t="s">
        <v>1241</v>
      </c>
      <c r="F1495" s="48">
        <v>7277.6</v>
      </c>
      <c r="G1495" s="15">
        <v>42381</v>
      </c>
      <c r="H1495" s="8">
        <f t="shared" si="90"/>
        <v>7277.6</v>
      </c>
      <c r="I1495" s="35">
        <f t="shared" si="92"/>
        <v>0</v>
      </c>
    </row>
    <row r="1496" spans="1:9" s="2" customFormat="1" x14ac:dyDescent="0.25">
      <c r="A1496" s="17">
        <v>42381</v>
      </c>
      <c r="B1496" s="36">
        <f t="shared" si="89"/>
        <v>559</v>
      </c>
      <c r="C1496" s="37" t="s">
        <v>787</v>
      </c>
      <c r="D1496" s="12">
        <f t="shared" si="91"/>
        <v>50559</v>
      </c>
      <c r="E1496" s="49" t="s">
        <v>105</v>
      </c>
      <c r="F1496" s="48">
        <v>0</v>
      </c>
      <c r="G1496" s="15"/>
      <c r="H1496" s="8">
        <f t="shared" si="90"/>
        <v>0</v>
      </c>
      <c r="I1496" s="35">
        <f t="shared" si="92"/>
        <v>0</v>
      </c>
    </row>
    <row r="1497" spans="1:9" s="2" customFormat="1" x14ac:dyDescent="0.25">
      <c r="A1497" s="17">
        <v>42381</v>
      </c>
      <c r="B1497" s="36">
        <f t="shared" si="89"/>
        <v>560</v>
      </c>
      <c r="C1497" s="37" t="s">
        <v>787</v>
      </c>
      <c r="D1497" s="12">
        <f t="shared" si="91"/>
        <v>50560</v>
      </c>
      <c r="E1497" s="47" t="s">
        <v>1234</v>
      </c>
      <c r="F1497" s="14">
        <v>92767.2</v>
      </c>
      <c r="G1497" s="15">
        <v>42387</v>
      </c>
      <c r="H1497" s="8">
        <v>92767.2</v>
      </c>
      <c r="I1497" s="35">
        <f t="shared" si="92"/>
        <v>0</v>
      </c>
    </row>
    <row r="1498" spans="1:9" s="2" customFormat="1" x14ac:dyDescent="0.25">
      <c r="A1498" s="17">
        <v>42381</v>
      </c>
      <c r="B1498" s="36">
        <f t="shared" si="89"/>
        <v>561</v>
      </c>
      <c r="C1498" s="37" t="s">
        <v>787</v>
      </c>
      <c r="D1498" s="12">
        <f t="shared" si="91"/>
        <v>50561</v>
      </c>
      <c r="E1498" s="47" t="s">
        <v>1234</v>
      </c>
      <c r="F1498" s="14">
        <v>10195.700000000001</v>
      </c>
      <c r="G1498" s="15">
        <v>42387</v>
      </c>
      <c r="H1498" s="8">
        <v>10195.700000000001</v>
      </c>
      <c r="I1498" s="35">
        <f t="shared" si="92"/>
        <v>0</v>
      </c>
    </row>
    <row r="1499" spans="1:9" s="2" customFormat="1" x14ac:dyDescent="0.25">
      <c r="A1499" s="17">
        <v>42381</v>
      </c>
      <c r="B1499" s="36">
        <f t="shared" si="89"/>
        <v>562</v>
      </c>
      <c r="C1499" s="37" t="s">
        <v>787</v>
      </c>
      <c r="D1499" s="12">
        <f t="shared" si="91"/>
        <v>50562</v>
      </c>
      <c r="E1499" s="47" t="s">
        <v>1242</v>
      </c>
      <c r="F1499" s="48">
        <v>116</v>
      </c>
      <c r="G1499" s="15">
        <v>42381</v>
      </c>
      <c r="H1499" s="8">
        <f t="shared" si="90"/>
        <v>116</v>
      </c>
      <c r="I1499" s="35">
        <f t="shared" si="92"/>
        <v>0</v>
      </c>
    </row>
    <row r="1500" spans="1:9" s="2" customFormat="1" x14ac:dyDescent="0.25">
      <c r="A1500" s="17">
        <v>42381</v>
      </c>
      <c r="B1500" s="36">
        <f t="shared" si="89"/>
        <v>563</v>
      </c>
      <c r="C1500" s="37" t="s">
        <v>787</v>
      </c>
      <c r="D1500" s="12">
        <f t="shared" si="91"/>
        <v>50563</v>
      </c>
      <c r="E1500" s="47" t="s">
        <v>1221</v>
      </c>
      <c r="F1500" s="14">
        <v>841.4</v>
      </c>
      <c r="G1500" s="15">
        <v>42381</v>
      </c>
      <c r="H1500" s="8">
        <f t="shared" si="90"/>
        <v>841.4</v>
      </c>
      <c r="I1500" s="35">
        <f t="shared" si="92"/>
        <v>0</v>
      </c>
    </row>
    <row r="1501" spans="1:9" s="2" customFormat="1" x14ac:dyDescent="0.25">
      <c r="A1501" s="17">
        <v>42381</v>
      </c>
      <c r="B1501" s="36">
        <f t="shared" si="89"/>
        <v>564</v>
      </c>
      <c r="C1501" s="37" t="s">
        <v>787</v>
      </c>
      <c r="D1501" s="12">
        <f t="shared" si="91"/>
        <v>50564</v>
      </c>
      <c r="E1501" s="47" t="s">
        <v>1243</v>
      </c>
      <c r="F1501" s="48">
        <v>2204.4</v>
      </c>
      <c r="G1501" s="15">
        <v>42381</v>
      </c>
      <c r="H1501" s="8">
        <f t="shared" si="90"/>
        <v>2204.4</v>
      </c>
      <c r="I1501" s="35">
        <f t="shared" si="92"/>
        <v>0</v>
      </c>
    </row>
    <row r="1502" spans="1:9" s="2" customFormat="1" x14ac:dyDescent="0.25">
      <c r="A1502" s="17">
        <v>42381</v>
      </c>
      <c r="B1502" s="36">
        <f t="shared" si="89"/>
        <v>565</v>
      </c>
      <c r="C1502" s="37" t="s">
        <v>787</v>
      </c>
      <c r="D1502" s="12">
        <f t="shared" si="91"/>
        <v>50565</v>
      </c>
      <c r="E1502" s="47" t="s">
        <v>1244</v>
      </c>
      <c r="F1502" s="48">
        <v>2244.6</v>
      </c>
      <c r="G1502" s="15">
        <v>42382</v>
      </c>
      <c r="H1502" s="8">
        <v>2244.6</v>
      </c>
      <c r="I1502" s="35">
        <f t="shared" si="92"/>
        <v>0</v>
      </c>
    </row>
    <row r="1503" spans="1:9" s="2" customFormat="1" x14ac:dyDescent="0.25">
      <c r="A1503" s="17">
        <v>42381</v>
      </c>
      <c r="B1503" s="36">
        <f t="shared" si="89"/>
        <v>566</v>
      </c>
      <c r="C1503" s="37" t="s">
        <v>787</v>
      </c>
      <c r="D1503" s="12">
        <f t="shared" si="91"/>
        <v>50566</v>
      </c>
      <c r="E1503" s="47" t="s">
        <v>1245</v>
      </c>
      <c r="F1503" s="48">
        <v>1485.9</v>
      </c>
      <c r="G1503" s="15">
        <v>42382</v>
      </c>
      <c r="H1503" s="8">
        <v>1485.9</v>
      </c>
      <c r="I1503" s="35">
        <f t="shared" si="92"/>
        <v>0</v>
      </c>
    </row>
    <row r="1504" spans="1:9" s="2" customFormat="1" x14ac:dyDescent="0.25">
      <c r="A1504" s="17">
        <v>42381</v>
      </c>
      <c r="B1504" s="36">
        <f t="shared" si="89"/>
        <v>567</v>
      </c>
      <c r="C1504" s="37" t="s">
        <v>787</v>
      </c>
      <c r="D1504" s="12">
        <f t="shared" si="91"/>
        <v>50567</v>
      </c>
      <c r="E1504" s="51" t="s">
        <v>105</v>
      </c>
      <c r="F1504" s="48">
        <v>0</v>
      </c>
      <c r="G1504" s="15"/>
      <c r="H1504" s="8"/>
      <c r="I1504" s="35">
        <f t="shared" si="92"/>
        <v>0</v>
      </c>
    </row>
    <row r="1505" spans="1:9" s="2" customFormat="1" x14ac:dyDescent="0.25">
      <c r="A1505" s="17">
        <v>42381</v>
      </c>
      <c r="B1505" s="36">
        <f t="shared" si="89"/>
        <v>568</v>
      </c>
      <c r="C1505" s="37" t="s">
        <v>787</v>
      </c>
      <c r="D1505" s="12">
        <f t="shared" si="91"/>
        <v>50568</v>
      </c>
      <c r="E1505" s="47" t="s">
        <v>1234</v>
      </c>
      <c r="F1505" s="14">
        <v>4309.2</v>
      </c>
      <c r="G1505" s="15">
        <v>42387</v>
      </c>
      <c r="H1505" s="8">
        <v>4309.2</v>
      </c>
      <c r="I1505" s="35">
        <f t="shared" si="92"/>
        <v>0</v>
      </c>
    </row>
    <row r="1506" spans="1:9" s="2" customFormat="1" x14ac:dyDescent="0.25">
      <c r="A1506" s="17">
        <v>42381</v>
      </c>
      <c r="B1506" s="36">
        <f t="shared" si="89"/>
        <v>569</v>
      </c>
      <c r="C1506" s="37" t="s">
        <v>787</v>
      </c>
      <c r="D1506" s="12">
        <f t="shared" si="91"/>
        <v>50569</v>
      </c>
      <c r="E1506" s="47" t="s">
        <v>1246</v>
      </c>
      <c r="F1506" s="48">
        <v>78705.100000000006</v>
      </c>
      <c r="G1506" s="15">
        <v>42388</v>
      </c>
      <c r="H1506" s="8">
        <v>78705.100000000006</v>
      </c>
      <c r="I1506" s="35">
        <f>F1506-H1506</f>
        <v>0</v>
      </c>
    </row>
    <row r="1507" spans="1:9" s="2" customFormat="1" x14ac:dyDescent="0.25">
      <c r="A1507" s="17">
        <v>42381</v>
      </c>
      <c r="B1507" s="36">
        <f>B1506+1</f>
        <v>570</v>
      </c>
      <c r="C1507" s="37" t="s">
        <v>787</v>
      </c>
      <c r="D1507" s="12">
        <f>D1506+1</f>
        <v>50570</v>
      </c>
      <c r="E1507" s="47" t="s">
        <v>1247</v>
      </c>
      <c r="F1507" s="48">
        <v>10598.7</v>
      </c>
      <c r="G1507" s="15">
        <v>42391</v>
      </c>
      <c r="H1507" s="8">
        <v>10598.7</v>
      </c>
      <c r="I1507" s="35">
        <f t="shared" si="92"/>
        <v>0</v>
      </c>
    </row>
    <row r="1508" spans="1:9" s="2" customFormat="1" x14ac:dyDescent="0.25">
      <c r="A1508" s="17">
        <v>42381</v>
      </c>
      <c r="B1508" s="36">
        <f t="shared" si="89"/>
        <v>571</v>
      </c>
      <c r="C1508" s="37" t="s">
        <v>787</v>
      </c>
      <c r="D1508" s="12">
        <f t="shared" ref="D1508:D1571" si="93">D1507+1</f>
        <v>50571</v>
      </c>
      <c r="E1508" s="47" t="s">
        <v>1222</v>
      </c>
      <c r="F1508" s="48">
        <v>38</v>
      </c>
      <c r="G1508" s="15">
        <v>42381</v>
      </c>
      <c r="H1508" s="8">
        <f t="shared" si="90"/>
        <v>38</v>
      </c>
      <c r="I1508" s="35">
        <f t="shared" si="92"/>
        <v>0</v>
      </c>
    </row>
    <row r="1509" spans="1:9" s="2" customFormat="1" x14ac:dyDescent="0.25">
      <c r="A1509" s="17">
        <v>42381</v>
      </c>
      <c r="B1509" s="36">
        <f t="shared" si="89"/>
        <v>572</v>
      </c>
      <c r="C1509" s="37" t="s">
        <v>787</v>
      </c>
      <c r="D1509" s="12">
        <f t="shared" si="93"/>
        <v>50572</v>
      </c>
      <c r="E1509" s="47" t="s">
        <v>1222</v>
      </c>
      <c r="F1509" s="48">
        <v>537.6</v>
      </c>
      <c r="G1509" s="15">
        <v>42383</v>
      </c>
      <c r="H1509" s="8">
        <v>537.6</v>
      </c>
      <c r="I1509" s="35">
        <f t="shared" si="92"/>
        <v>0</v>
      </c>
    </row>
    <row r="1510" spans="1:9" s="2" customFormat="1" x14ac:dyDescent="0.25">
      <c r="A1510" s="17">
        <v>42381</v>
      </c>
      <c r="B1510" s="36">
        <f t="shared" si="89"/>
        <v>573</v>
      </c>
      <c r="C1510" s="37" t="s">
        <v>787</v>
      </c>
      <c r="D1510" s="12">
        <f t="shared" si="93"/>
        <v>50573</v>
      </c>
      <c r="E1510" s="47" t="s">
        <v>1248</v>
      </c>
      <c r="F1510" s="48">
        <v>488.8</v>
      </c>
      <c r="G1510" s="15">
        <v>42381</v>
      </c>
      <c r="H1510" s="8">
        <f t="shared" si="90"/>
        <v>488.8</v>
      </c>
      <c r="I1510" s="35">
        <f t="shared" si="92"/>
        <v>0</v>
      </c>
    </row>
    <row r="1511" spans="1:9" s="2" customFormat="1" x14ac:dyDescent="0.25">
      <c r="A1511" s="17">
        <v>42381</v>
      </c>
      <c r="B1511" s="36">
        <f t="shared" si="89"/>
        <v>574</v>
      </c>
      <c r="C1511" s="37" t="s">
        <v>787</v>
      </c>
      <c r="D1511" s="12">
        <f t="shared" si="93"/>
        <v>50574</v>
      </c>
      <c r="E1511" s="47" t="s">
        <v>1221</v>
      </c>
      <c r="F1511" s="14">
        <v>20534.8</v>
      </c>
      <c r="G1511" s="15">
        <v>42381</v>
      </c>
      <c r="H1511" s="8">
        <f t="shared" si="90"/>
        <v>20534.8</v>
      </c>
      <c r="I1511" s="35">
        <f t="shared" si="92"/>
        <v>0</v>
      </c>
    </row>
    <row r="1512" spans="1:9" s="2" customFormat="1" x14ac:dyDescent="0.25">
      <c r="A1512" s="17">
        <v>42381</v>
      </c>
      <c r="B1512" s="36">
        <f t="shared" si="89"/>
        <v>575</v>
      </c>
      <c r="C1512" s="37" t="s">
        <v>787</v>
      </c>
      <c r="D1512" s="12">
        <f t="shared" si="93"/>
        <v>50575</v>
      </c>
      <c r="E1512" s="47" t="s">
        <v>1249</v>
      </c>
      <c r="F1512" s="14">
        <v>2878.4</v>
      </c>
      <c r="G1512" s="15">
        <v>42382</v>
      </c>
      <c r="H1512" s="8">
        <v>2878.4</v>
      </c>
      <c r="I1512" s="35">
        <f t="shared" si="92"/>
        <v>0</v>
      </c>
    </row>
    <row r="1513" spans="1:9" s="2" customFormat="1" x14ac:dyDescent="0.25">
      <c r="A1513" s="17">
        <v>42381</v>
      </c>
      <c r="B1513" s="36">
        <f t="shared" si="89"/>
        <v>576</v>
      </c>
      <c r="C1513" s="37" t="s">
        <v>787</v>
      </c>
      <c r="D1513" s="12">
        <f t="shared" si="93"/>
        <v>50576</v>
      </c>
      <c r="E1513" s="47" t="s">
        <v>1234</v>
      </c>
      <c r="F1513" s="14">
        <v>6395.2</v>
      </c>
      <c r="G1513" s="15">
        <v>42387</v>
      </c>
      <c r="H1513" s="8">
        <v>6395.2</v>
      </c>
      <c r="I1513" s="35">
        <f t="shared" si="92"/>
        <v>0</v>
      </c>
    </row>
    <row r="1514" spans="1:9" s="2" customFormat="1" x14ac:dyDescent="0.25">
      <c r="A1514" s="17">
        <v>42381</v>
      </c>
      <c r="B1514" s="36">
        <f t="shared" si="89"/>
        <v>577</v>
      </c>
      <c r="C1514" s="37" t="s">
        <v>787</v>
      </c>
      <c r="D1514" s="12">
        <f t="shared" si="93"/>
        <v>50577</v>
      </c>
      <c r="E1514" s="47" t="s">
        <v>1250</v>
      </c>
      <c r="F1514" s="48">
        <v>2721.6</v>
      </c>
      <c r="G1514" s="15">
        <v>42383</v>
      </c>
      <c r="H1514" s="8">
        <v>2721.6</v>
      </c>
      <c r="I1514" s="35">
        <f t="shared" si="92"/>
        <v>0</v>
      </c>
    </row>
    <row r="1515" spans="1:9" s="2" customFormat="1" x14ac:dyDescent="0.25">
      <c r="A1515" s="17">
        <v>42381</v>
      </c>
      <c r="B1515" s="36">
        <f t="shared" ref="B1515:B1537" si="94">B1514+1</f>
        <v>578</v>
      </c>
      <c r="C1515" s="37" t="s">
        <v>787</v>
      </c>
      <c r="D1515" s="12">
        <f t="shared" si="93"/>
        <v>50578</v>
      </c>
      <c r="E1515" s="47" t="s">
        <v>1251</v>
      </c>
      <c r="F1515" s="48">
        <v>14712.2</v>
      </c>
      <c r="G1515" s="15">
        <v>42381</v>
      </c>
      <c r="H1515" s="8">
        <f t="shared" si="90"/>
        <v>14712.2</v>
      </c>
      <c r="I1515" s="35">
        <f t="shared" si="92"/>
        <v>0</v>
      </c>
    </row>
    <row r="1516" spans="1:9" s="2" customFormat="1" x14ac:dyDescent="0.25">
      <c r="A1516" s="17">
        <v>42381</v>
      </c>
      <c r="B1516" s="36">
        <f t="shared" si="94"/>
        <v>579</v>
      </c>
      <c r="C1516" s="37" t="s">
        <v>787</v>
      </c>
      <c r="D1516" s="12">
        <f t="shared" si="93"/>
        <v>50579</v>
      </c>
      <c r="E1516" s="47" t="s">
        <v>1252</v>
      </c>
      <c r="F1516" s="48">
        <v>718.2</v>
      </c>
      <c r="G1516" s="15">
        <v>42388</v>
      </c>
      <c r="H1516" s="8">
        <v>718.2</v>
      </c>
      <c r="I1516" s="35">
        <f t="shared" si="92"/>
        <v>0</v>
      </c>
    </row>
    <row r="1517" spans="1:9" s="2" customFormat="1" x14ac:dyDescent="0.25">
      <c r="A1517" s="17">
        <v>42381</v>
      </c>
      <c r="B1517" s="36">
        <f t="shared" si="94"/>
        <v>580</v>
      </c>
      <c r="C1517" s="37" t="s">
        <v>787</v>
      </c>
      <c r="D1517" s="12">
        <f t="shared" si="93"/>
        <v>50580</v>
      </c>
      <c r="E1517" s="47" t="s">
        <v>1253</v>
      </c>
      <c r="F1517" s="48">
        <v>3955.2</v>
      </c>
      <c r="G1517" s="15">
        <v>42381</v>
      </c>
      <c r="H1517" s="8">
        <f t="shared" si="90"/>
        <v>3955.2</v>
      </c>
      <c r="I1517" s="35">
        <f t="shared" si="92"/>
        <v>0</v>
      </c>
    </row>
    <row r="1518" spans="1:9" s="2" customFormat="1" x14ac:dyDescent="0.25">
      <c r="A1518" s="17">
        <v>42381</v>
      </c>
      <c r="B1518" s="36">
        <f t="shared" si="94"/>
        <v>581</v>
      </c>
      <c r="C1518" s="37" t="s">
        <v>787</v>
      </c>
      <c r="D1518" s="12">
        <f t="shared" si="93"/>
        <v>50581</v>
      </c>
      <c r="E1518" s="47" t="s">
        <v>1234</v>
      </c>
      <c r="F1518" s="14">
        <v>20705.400000000001</v>
      </c>
      <c r="G1518" s="15">
        <v>42387</v>
      </c>
      <c r="H1518" s="8">
        <v>20705.400000000001</v>
      </c>
      <c r="I1518" s="35">
        <f t="shared" si="92"/>
        <v>0</v>
      </c>
    </row>
    <row r="1519" spans="1:9" s="2" customFormat="1" x14ac:dyDescent="0.25">
      <c r="A1519" s="17">
        <v>42381</v>
      </c>
      <c r="B1519" s="36">
        <f t="shared" si="94"/>
        <v>582</v>
      </c>
      <c r="C1519" s="37" t="s">
        <v>787</v>
      </c>
      <c r="D1519" s="12">
        <f t="shared" si="93"/>
        <v>50582</v>
      </c>
      <c r="E1519" s="47" t="s">
        <v>1254</v>
      </c>
      <c r="F1519" s="48">
        <v>54</v>
      </c>
      <c r="G1519" s="15">
        <v>42384</v>
      </c>
      <c r="H1519" s="8">
        <v>54</v>
      </c>
      <c r="I1519" s="35">
        <f t="shared" si="92"/>
        <v>0</v>
      </c>
    </row>
    <row r="1520" spans="1:9" s="2" customFormat="1" x14ac:dyDescent="0.25">
      <c r="A1520" s="17">
        <v>42381</v>
      </c>
      <c r="B1520" s="36">
        <f t="shared" si="94"/>
        <v>583</v>
      </c>
      <c r="C1520" s="37" t="s">
        <v>787</v>
      </c>
      <c r="D1520" s="12">
        <f t="shared" si="93"/>
        <v>50583</v>
      </c>
      <c r="E1520" s="47" t="s">
        <v>1234</v>
      </c>
      <c r="F1520" s="14">
        <v>103788</v>
      </c>
      <c r="G1520" s="15">
        <v>42387</v>
      </c>
      <c r="H1520" s="8">
        <v>103788</v>
      </c>
      <c r="I1520" s="35">
        <f t="shared" si="92"/>
        <v>0</v>
      </c>
    </row>
    <row r="1521" spans="1:9" s="2" customFormat="1" x14ac:dyDescent="0.25">
      <c r="A1521" s="17">
        <v>42382</v>
      </c>
      <c r="B1521" s="36">
        <f t="shared" si="94"/>
        <v>584</v>
      </c>
      <c r="C1521" s="37" t="s">
        <v>787</v>
      </c>
      <c r="D1521" s="12">
        <f t="shared" si="93"/>
        <v>50584</v>
      </c>
      <c r="E1521" s="47" t="s">
        <v>1255</v>
      </c>
      <c r="F1521" s="48">
        <v>14475.1</v>
      </c>
      <c r="G1521" s="15">
        <v>42382</v>
      </c>
      <c r="H1521" s="8">
        <f t="shared" ref="H1521:H1586" si="95">F1521</f>
        <v>14475.1</v>
      </c>
      <c r="I1521" s="35">
        <f t="shared" si="92"/>
        <v>0</v>
      </c>
    </row>
    <row r="1522" spans="1:9" s="2" customFormat="1" x14ac:dyDescent="0.25">
      <c r="A1522" s="17">
        <v>42382</v>
      </c>
      <c r="B1522" s="36">
        <f t="shared" si="94"/>
        <v>585</v>
      </c>
      <c r="C1522" s="37" t="s">
        <v>787</v>
      </c>
      <c r="D1522" s="12">
        <f t="shared" si="93"/>
        <v>50585</v>
      </c>
      <c r="E1522" s="47" t="s">
        <v>1256</v>
      </c>
      <c r="F1522" s="48">
        <v>9959.4</v>
      </c>
      <c r="G1522" s="15">
        <v>42396</v>
      </c>
      <c r="H1522" s="8">
        <v>9959.4</v>
      </c>
      <c r="I1522" s="35">
        <f t="shared" si="92"/>
        <v>0</v>
      </c>
    </row>
    <row r="1523" spans="1:9" s="2" customFormat="1" x14ac:dyDescent="0.25">
      <c r="A1523" s="17">
        <v>42382</v>
      </c>
      <c r="B1523" s="36">
        <f t="shared" si="94"/>
        <v>586</v>
      </c>
      <c r="C1523" s="37" t="s">
        <v>787</v>
      </c>
      <c r="D1523" s="12">
        <f t="shared" si="93"/>
        <v>50586</v>
      </c>
      <c r="E1523" s="47" t="s">
        <v>1257</v>
      </c>
      <c r="F1523" s="48">
        <v>7560</v>
      </c>
      <c r="G1523" s="15">
        <v>42382</v>
      </c>
      <c r="H1523" s="8">
        <f t="shared" si="95"/>
        <v>7560</v>
      </c>
      <c r="I1523" s="35">
        <f t="shared" ref="I1523:I1588" si="96">F1523-H1523</f>
        <v>0</v>
      </c>
    </row>
    <row r="1524" spans="1:9" s="2" customFormat="1" x14ac:dyDescent="0.25">
      <c r="A1524" s="17">
        <v>42382</v>
      </c>
      <c r="B1524" s="36">
        <f t="shared" si="94"/>
        <v>587</v>
      </c>
      <c r="C1524" s="37" t="s">
        <v>787</v>
      </c>
      <c r="D1524" s="12">
        <f t="shared" si="93"/>
        <v>50587</v>
      </c>
      <c r="E1524" s="47" t="s">
        <v>1258</v>
      </c>
      <c r="F1524" s="48">
        <v>5471.4</v>
      </c>
      <c r="G1524" s="15">
        <v>42383</v>
      </c>
      <c r="H1524" s="8">
        <v>5471.4</v>
      </c>
      <c r="I1524" s="35">
        <f t="shared" si="96"/>
        <v>0</v>
      </c>
    </row>
    <row r="1525" spans="1:9" s="2" customFormat="1" x14ac:dyDescent="0.25">
      <c r="A1525" s="17">
        <v>42382</v>
      </c>
      <c r="B1525" s="36">
        <f t="shared" si="94"/>
        <v>588</v>
      </c>
      <c r="C1525" s="37" t="s">
        <v>787</v>
      </c>
      <c r="D1525" s="12">
        <f t="shared" si="93"/>
        <v>50588</v>
      </c>
      <c r="E1525" s="47" t="s">
        <v>1259</v>
      </c>
      <c r="F1525" s="48">
        <v>6103.1</v>
      </c>
      <c r="G1525" s="15">
        <v>42383</v>
      </c>
      <c r="H1525" s="8">
        <v>6103.1</v>
      </c>
      <c r="I1525" s="35">
        <f t="shared" si="96"/>
        <v>0</v>
      </c>
    </row>
    <row r="1526" spans="1:9" s="2" customFormat="1" x14ac:dyDescent="0.25">
      <c r="A1526" s="17">
        <v>42382</v>
      </c>
      <c r="B1526" s="36">
        <f t="shared" si="94"/>
        <v>589</v>
      </c>
      <c r="C1526" s="37" t="s">
        <v>787</v>
      </c>
      <c r="D1526" s="12">
        <f t="shared" si="93"/>
        <v>50589</v>
      </c>
      <c r="E1526" s="47" t="s">
        <v>1260</v>
      </c>
      <c r="F1526" s="48">
        <v>2812.2</v>
      </c>
      <c r="G1526" s="15">
        <v>42382</v>
      </c>
      <c r="H1526" s="8">
        <f t="shared" si="95"/>
        <v>2812.2</v>
      </c>
      <c r="I1526" s="35">
        <f t="shared" si="96"/>
        <v>0</v>
      </c>
    </row>
    <row r="1527" spans="1:9" s="2" customFormat="1" x14ac:dyDescent="0.25">
      <c r="A1527" s="17">
        <v>42382</v>
      </c>
      <c r="B1527" s="36">
        <f t="shared" si="94"/>
        <v>590</v>
      </c>
      <c r="C1527" s="37" t="s">
        <v>787</v>
      </c>
      <c r="D1527" s="12">
        <f t="shared" si="93"/>
        <v>50590</v>
      </c>
      <c r="E1527" s="47" t="s">
        <v>1260</v>
      </c>
      <c r="F1527" s="48">
        <v>105.6</v>
      </c>
      <c r="G1527" s="15">
        <v>42382</v>
      </c>
      <c r="H1527" s="8">
        <f t="shared" si="95"/>
        <v>105.6</v>
      </c>
      <c r="I1527" s="35">
        <f t="shared" si="96"/>
        <v>0</v>
      </c>
    </row>
    <row r="1528" spans="1:9" s="2" customFormat="1" x14ac:dyDescent="0.25">
      <c r="A1528" s="17">
        <v>42382</v>
      </c>
      <c r="B1528" s="36">
        <f t="shared" si="94"/>
        <v>591</v>
      </c>
      <c r="C1528" s="37" t="s">
        <v>787</v>
      </c>
      <c r="D1528" s="12">
        <f t="shared" si="93"/>
        <v>50591</v>
      </c>
      <c r="E1528" s="47" t="s">
        <v>1261</v>
      </c>
      <c r="F1528" s="14">
        <v>79889.7</v>
      </c>
      <c r="G1528" s="88">
        <v>42406</v>
      </c>
      <c r="H1528" s="89">
        <v>79889.7</v>
      </c>
      <c r="I1528" s="35">
        <f t="shared" si="96"/>
        <v>0</v>
      </c>
    </row>
    <row r="1529" spans="1:9" s="2" customFormat="1" x14ac:dyDescent="0.25">
      <c r="A1529" s="17">
        <v>42382</v>
      </c>
      <c r="B1529" s="36">
        <f t="shared" si="94"/>
        <v>592</v>
      </c>
      <c r="C1529" s="37" t="s">
        <v>787</v>
      </c>
      <c r="D1529" s="12">
        <f t="shared" si="93"/>
        <v>50592</v>
      </c>
      <c r="E1529" s="42" t="s">
        <v>1262</v>
      </c>
      <c r="F1529" s="14">
        <v>4407</v>
      </c>
      <c r="G1529" s="15">
        <v>42382</v>
      </c>
      <c r="H1529" s="8">
        <f t="shared" si="95"/>
        <v>4407</v>
      </c>
      <c r="I1529" s="35">
        <f t="shared" si="96"/>
        <v>0</v>
      </c>
    </row>
    <row r="1530" spans="1:9" s="2" customFormat="1" x14ac:dyDescent="0.25">
      <c r="A1530" s="17">
        <v>42382</v>
      </c>
      <c r="B1530" s="36">
        <f t="shared" si="94"/>
        <v>593</v>
      </c>
      <c r="C1530" s="37" t="s">
        <v>787</v>
      </c>
      <c r="D1530" s="12">
        <f t="shared" si="93"/>
        <v>50593</v>
      </c>
      <c r="E1530" s="45" t="s">
        <v>1263</v>
      </c>
      <c r="F1530" s="46">
        <v>9812.5499999999993</v>
      </c>
      <c r="G1530" s="15">
        <v>42382</v>
      </c>
      <c r="H1530" s="8">
        <f t="shared" si="95"/>
        <v>9812.5499999999993</v>
      </c>
      <c r="I1530" s="35">
        <f t="shared" si="96"/>
        <v>0</v>
      </c>
    </row>
    <row r="1531" spans="1:9" s="2" customFormat="1" x14ac:dyDescent="0.25">
      <c r="A1531" s="17">
        <v>42382</v>
      </c>
      <c r="B1531" s="36">
        <f t="shared" si="94"/>
        <v>594</v>
      </c>
      <c r="C1531" s="37" t="s">
        <v>787</v>
      </c>
      <c r="D1531" s="12">
        <f t="shared" si="93"/>
        <v>50594</v>
      </c>
      <c r="E1531" s="47" t="s">
        <v>1263</v>
      </c>
      <c r="F1531" s="48">
        <v>184.8</v>
      </c>
      <c r="G1531" s="15">
        <v>42382</v>
      </c>
      <c r="H1531" s="8">
        <f t="shared" si="95"/>
        <v>184.8</v>
      </c>
      <c r="I1531" s="35">
        <f t="shared" si="96"/>
        <v>0</v>
      </c>
    </row>
    <row r="1532" spans="1:9" s="2" customFormat="1" x14ac:dyDescent="0.25">
      <c r="A1532" s="17">
        <v>42382</v>
      </c>
      <c r="B1532" s="36">
        <f t="shared" si="94"/>
        <v>595</v>
      </c>
      <c r="C1532" s="37" t="s">
        <v>787</v>
      </c>
      <c r="D1532" s="12">
        <f t="shared" si="93"/>
        <v>50595</v>
      </c>
      <c r="E1532" s="47" t="s">
        <v>1264</v>
      </c>
      <c r="F1532" s="48">
        <v>1600</v>
      </c>
      <c r="G1532" s="15">
        <v>42382</v>
      </c>
      <c r="H1532" s="8">
        <f t="shared" si="95"/>
        <v>1600</v>
      </c>
      <c r="I1532" s="35">
        <f t="shared" si="96"/>
        <v>0</v>
      </c>
    </row>
    <row r="1533" spans="1:9" s="2" customFormat="1" x14ac:dyDescent="0.25">
      <c r="A1533" s="17">
        <v>42382</v>
      </c>
      <c r="B1533" s="36">
        <f t="shared" si="94"/>
        <v>596</v>
      </c>
      <c r="C1533" s="37" t="s">
        <v>787</v>
      </c>
      <c r="D1533" s="12">
        <f t="shared" si="93"/>
        <v>50596</v>
      </c>
      <c r="E1533" s="47" t="s">
        <v>1265</v>
      </c>
      <c r="F1533" s="48">
        <v>284.39999999999998</v>
      </c>
      <c r="G1533" s="15">
        <v>42382</v>
      </c>
      <c r="H1533" s="8">
        <f t="shared" si="95"/>
        <v>284.39999999999998</v>
      </c>
      <c r="I1533" s="35">
        <f t="shared" si="96"/>
        <v>0</v>
      </c>
    </row>
    <row r="1534" spans="1:9" s="2" customFormat="1" x14ac:dyDescent="0.25">
      <c r="A1534" s="17">
        <v>42382</v>
      </c>
      <c r="B1534" s="36">
        <f t="shared" si="94"/>
        <v>597</v>
      </c>
      <c r="C1534" s="37" t="s">
        <v>787</v>
      </c>
      <c r="D1534" s="12">
        <f t="shared" si="93"/>
        <v>50597</v>
      </c>
      <c r="E1534" s="49" t="s">
        <v>105</v>
      </c>
      <c r="F1534" s="48">
        <v>0</v>
      </c>
      <c r="G1534" s="15"/>
      <c r="H1534" s="8">
        <f t="shared" si="95"/>
        <v>0</v>
      </c>
      <c r="I1534" s="35">
        <f t="shared" si="96"/>
        <v>0</v>
      </c>
    </row>
    <row r="1535" spans="1:9" s="2" customFormat="1" x14ac:dyDescent="0.25">
      <c r="A1535" s="17">
        <v>42382</v>
      </c>
      <c r="B1535" s="36">
        <f t="shared" si="94"/>
        <v>598</v>
      </c>
      <c r="C1535" s="37" t="s">
        <v>787</v>
      </c>
      <c r="D1535" s="12">
        <f t="shared" si="93"/>
        <v>50598</v>
      </c>
      <c r="E1535" s="47" t="s">
        <v>1266</v>
      </c>
      <c r="F1535" s="48">
        <v>2340.1</v>
      </c>
      <c r="G1535" s="15">
        <v>42382</v>
      </c>
      <c r="H1535" s="8">
        <f t="shared" si="95"/>
        <v>2340.1</v>
      </c>
      <c r="I1535" s="35">
        <f t="shared" si="96"/>
        <v>0</v>
      </c>
    </row>
    <row r="1536" spans="1:9" s="2" customFormat="1" x14ac:dyDescent="0.25">
      <c r="A1536" s="17">
        <v>42382</v>
      </c>
      <c r="B1536" s="36">
        <f t="shared" si="94"/>
        <v>599</v>
      </c>
      <c r="C1536" s="37" t="s">
        <v>787</v>
      </c>
      <c r="D1536" s="12">
        <f t="shared" si="93"/>
        <v>50599</v>
      </c>
      <c r="E1536" s="47" t="s">
        <v>1259</v>
      </c>
      <c r="F1536" s="48">
        <v>25940.35</v>
      </c>
      <c r="G1536" s="15">
        <v>42383</v>
      </c>
      <c r="H1536" s="8">
        <v>25940.35</v>
      </c>
      <c r="I1536" s="35">
        <f t="shared" si="96"/>
        <v>0</v>
      </c>
    </row>
    <row r="1537" spans="1:9" s="2" customFormat="1" x14ac:dyDescent="0.25">
      <c r="A1537" s="17">
        <v>42382</v>
      </c>
      <c r="B1537" s="36">
        <f t="shared" si="94"/>
        <v>600</v>
      </c>
      <c r="C1537" s="37" t="s">
        <v>787</v>
      </c>
      <c r="D1537" s="12">
        <f t="shared" si="93"/>
        <v>50600</v>
      </c>
      <c r="E1537" s="47" t="s">
        <v>1267</v>
      </c>
      <c r="F1537" s="48">
        <v>5237.3999999999996</v>
      </c>
      <c r="G1537" s="15">
        <v>42382</v>
      </c>
      <c r="H1537" s="8">
        <f t="shared" si="95"/>
        <v>5237.3999999999996</v>
      </c>
      <c r="I1537" s="35">
        <f t="shared" si="96"/>
        <v>0</v>
      </c>
    </row>
    <row r="1538" spans="1:9" s="2" customFormat="1" x14ac:dyDescent="0.25">
      <c r="A1538" s="17">
        <v>42382</v>
      </c>
      <c r="B1538" s="36">
        <f>B1537+1</f>
        <v>601</v>
      </c>
      <c r="C1538" s="37" t="s">
        <v>787</v>
      </c>
      <c r="D1538" s="12">
        <f t="shared" si="93"/>
        <v>50601</v>
      </c>
      <c r="E1538" s="47" t="s">
        <v>1268</v>
      </c>
      <c r="F1538" s="48">
        <v>1364</v>
      </c>
      <c r="G1538" s="15">
        <v>42383</v>
      </c>
      <c r="H1538" s="8">
        <v>1364</v>
      </c>
      <c r="I1538" s="35">
        <f t="shared" si="96"/>
        <v>0</v>
      </c>
    </row>
    <row r="1539" spans="1:9" s="2" customFormat="1" x14ac:dyDescent="0.25">
      <c r="A1539" s="17">
        <v>42382</v>
      </c>
      <c r="B1539" s="36">
        <f t="shared" ref="B1539:B1602" si="97">B1538+1</f>
        <v>602</v>
      </c>
      <c r="C1539" s="37" t="s">
        <v>787</v>
      </c>
      <c r="D1539" s="12">
        <f t="shared" si="93"/>
        <v>50602</v>
      </c>
      <c r="E1539" s="47" t="s">
        <v>1269</v>
      </c>
      <c r="F1539" s="48">
        <v>3787.6</v>
      </c>
      <c r="G1539" s="15">
        <v>42383</v>
      </c>
      <c r="H1539" s="8">
        <v>3787.6</v>
      </c>
      <c r="I1539" s="35">
        <f t="shared" si="96"/>
        <v>0</v>
      </c>
    </row>
    <row r="1540" spans="1:9" s="2" customFormat="1" x14ac:dyDescent="0.25">
      <c r="A1540" s="17">
        <v>42382</v>
      </c>
      <c r="B1540" s="36">
        <f t="shared" si="97"/>
        <v>603</v>
      </c>
      <c r="C1540" s="37" t="s">
        <v>787</v>
      </c>
      <c r="D1540" s="12">
        <f t="shared" si="93"/>
        <v>50603</v>
      </c>
      <c r="E1540" s="47" t="s">
        <v>1270</v>
      </c>
      <c r="F1540" s="48">
        <v>26010</v>
      </c>
      <c r="G1540" s="15">
        <v>42382</v>
      </c>
      <c r="H1540" s="8">
        <f t="shared" si="95"/>
        <v>26010</v>
      </c>
      <c r="I1540" s="35">
        <f t="shared" si="96"/>
        <v>0</v>
      </c>
    </row>
    <row r="1541" spans="1:9" s="2" customFormat="1" x14ac:dyDescent="0.25">
      <c r="A1541" s="17">
        <v>42382</v>
      </c>
      <c r="B1541" s="36">
        <f t="shared" si="97"/>
        <v>604</v>
      </c>
      <c r="C1541" s="37" t="s">
        <v>787</v>
      </c>
      <c r="D1541" s="12">
        <f t="shared" si="93"/>
        <v>50604</v>
      </c>
      <c r="E1541" s="47" t="s">
        <v>1271</v>
      </c>
      <c r="F1541" s="48">
        <v>1890.4</v>
      </c>
      <c r="G1541" s="15">
        <v>42382</v>
      </c>
      <c r="H1541" s="8">
        <f t="shared" si="95"/>
        <v>1890.4</v>
      </c>
      <c r="I1541" s="35">
        <f t="shared" si="96"/>
        <v>0</v>
      </c>
    </row>
    <row r="1542" spans="1:9" s="2" customFormat="1" x14ac:dyDescent="0.25">
      <c r="A1542" s="17">
        <v>42382</v>
      </c>
      <c r="B1542" s="36">
        <f t="shared" si="97"/>
        <v>605</v>
      </c>
      <c r="C1542" s="37" t="s">
        <v>787</v>
      </c>
      <c r="D1542" s="12">
        <f t="shared" si="93"/>
        <v>50605</v>
      </c>
      <c r="E1542" s="47" t="s">
        <v>1272</v>
      </c>
      <c r="F1542" s="48">
        <v>2670.1</v>
      </c>
      <c r="G1542" s="15">
        <v>42382</v>
      </c>
      <c r="H1542" s="8">
        <f t="shared" si="95"/>
        <v>2670.1</v>
      </c>
      <c r="I1542" s="35">
        <f t="shared" si="96"/>
        <v>0</v>
      </c>
    </row>
    <row r="1543" spans="1:9" s="2" customFormat="1" x14ac:dyDescent="0.25">
      <c r="A1543" s="17">
        <v>42382</v>
      </c>
      <c r="B1543" s="36">
        <f t="shared" si="97"/>
        <v>606</v>
      </c>
      <c r="C1543" s="37" t="s">
        <v>787</v>
      </c>
      <c r="D1543" s="12">
        <f t="shared" si="93"/>
        <v>50606</v>
      </c>
      <c r="E1543" s="47" t="s">
        <v>1273</v>
      </c>
      <c r="F1543" s="48">
        <v>2851.2</v>
      </c>
      <c r="G1543" s="15">
        <v>42384</v>
      </c>
      <c r="H1543" s="8">
        <v>2851.2</v>
      </c>
      <c r="I1543" s="35">
        <f t="shared" si="96"/>
        <v>0</v>
      </c>
    </row>
    <row r="1544" spans="1:9" s="2" customFormat="1" x14ac:dyDescent="0.25">
      <c r="A1544" s="17">
        <v>42382</v>
      </c>
      <c r="B1544" s="36">
        <f t="shared" si="97"/>
        <v>607</v>
      </c>
      <c r="C1544" s="37" t="s">
        <v>787</v>
      </c>
      <c r="D1544" s="12">
        <f t="shared" si="93"/>
        <v>50607</v>
      </c>
      <c r="E1544" s="47" t="s">
        <v>1274</v>
      </c>
      <c r="F1544" s="48">
        <v>1632</v>
      </c>
      <c r="G1544" s="15">
        <v>42382</v>
      </c>
      <c r="H1544" s="8">
        <f t="shared" si="95"/>
        <v>1632</v>
      </c>
      <c r="I1544" s="35">
        <f t="shared" si="96"/>
        <v>0</v>
      </c>
    </row>
    <row r="1545" spans="1:9" s="2" customFormat="1" x14ac:dyDescent="0.25">
      <c r="A1545" s="17">
        <v>42382</v>
      </c>
      <c r="B1545" s="36">
        <f t="shared" si="97"/>
        <v>608</v>
      </c>
      <c r="C1545" s="37" t="s">
        <v>787</v>
      </c>
      <c r="D1545" s="12">
        <f t="shared" si="93"/>
        <v>50608</v>
      </c>
      <c r="E1545" s="47" t="s">
        <v>1275</v>
      </c>
      <c r="F1545" s="48">
        <v>2488.6</v>
      </c>
      <c r="G1545" s="15">
        <v>42382</v>
      </c>
      <c r="H1545" s="8">
        <f t="shared" si="95"/>
        <v>2488.6</v>
      </c>
      <c r="I1545" s="35">
        <f t="shared" si="96"/>
        <v>0</v>
      </c>
    </row>
    <row r="1546" spans="1:9" s="2" customFormat="1" x14ac:dyDescent="0.25">
      <c r="A1546" s="17">
        <v>42382</v>
      </c>
      <c r="B1546" s="36">
        <f t="shared" si="97"/>
        <v>609</v>
      </c>
      <c r="C1546" s="37" t="s">
        <v>787</v>
      </c>
      <c r="D1546" s="12">
        <f t="shared" si="93"/>
        <v>50609</v>
      </c>
      <c r="E1546" s="47" t="s">
        <v>1276</v>
      </c>
      <c r="F1546" s="48">
        <v>1051.5999999999999</v>
      </c>
      <c r="G1546" s="15">
        <v>42382</v>
      </c>
      <c r="H1546" s="8">
        <f t="shared" si="95"/>
        <v>1051.5999999999999</v>
      </c>
      <c r="I1546" s="35">
        <f t="shared" si="96"/>
        <v>0</v>
      </c>
    </row>
    <row r="1547" spans="1:9" s="2" customFormat="1" x14ac:dyDescent="0.25">
      <c r="A1547" s="17">
        <v>42382</v>
      </c>
      <c r="B1547" s="36">
        <f t="shared" si="97"/>
        <v>610</v>
      </c>
      <c r="C1547" s="37" t="s">
        <v>787</v>
      </c>
      <c r="D1547" s="12">
        <f t="shared" si="93"/>
        <v>50610</v>
      </c>
      <c r="E1547" s="47" t="s">
        <v>1277</v>
      </c>
      <c r="F1547" s="48">
        <v>196.8</v>
      </c>
      <c r="G1547" s="15">
        <v>42382</v>
      </c>
      <c r="H1547" s="8">
        <f t="shared" si="95"/>
        <v>196.8</v>
      </c>
      <c r="I1547" s="35">
        <f t="shared" si="96"/>
        <v>0</v>
      </c>
    </row>
    <row r="1548" spans="1:9" s="2" customFormat="1" x14ac:dyDescent="0.25">
      <c r="A1548" s="17">
        <v>42382</v>
      </c>
      <c r="B1548" s="36">
        <f t="shared" si="97"/>
        <v>611</v>
      </c>
      <c r="C1548" s="37" t="s">
        <v>787</v>
      </c>
      <c r="D1548" s="12">
        <f t="shared" si="93"/>
        <v>50611</v>
      </c>
      <c r="E1548" s="47" t="s">
        <v>1278</v>
      </c>
      <c r="F1548" s="48">
        <v>1550.4</v>
      </c>
      <c r="G1548" s="15">
        <v>42382</v>
      </c>
      <c r="H1548" s="8">
        <f t="shared" si="95"/>
        <v>1550.4</v>
      </c>
      <c r="I1548" s="35">
        <f t="shared" si="96"/>
        <v>0</v>
      </c>
    </row>
    <row r="1549" spans="1:9" s="2" customFormat="1" x14ac:dyDescent="0.25">
      <c r="A1549" s="17">
        <v>42382</v>
      </c>
      <c r="B1549" s="36">
        <f t="shared" si="97"/>
        <v>612</v>
      </c>
      <c r="C1549" s="37" t="s">
        <v>787</v>
      </c>
      <c r="D1549" s="12">
        <f t="shared" si="93"/>
        <v>50612</v>
      </c>
      <c r="E1549" s="47" t="s">
        <v>1279</v>
      </c>
      <c r="F1549" s="48">
        <v>6369.6</v>
      </c>
      <c r="G1549" s="15">
        <v>42382</v>
      </c>
      <c r="H1549" s="8">
        <f t="shared" si="95"/>
        <v>6369.6</v>
      </c>
      <c r="I1549" s="35">
        <f t="shared" si="96"/>
        <v>0</v>
      </c>
    </row>
    <row r="1550" spans="1:9" s="2" customFormat="1" x14ac:dyDescent="0.25">
      <c r="A1550" s="17">
        <v>42382</v>
      </c>
      <c r="B1550" s="36">
        <f t="shared" si="97"/>
        <v>613</v>
      </c>
      <c r="C1550" s="37" t="s">
        <v>787</v>
      </c>
      <c r="D1550" s="12">
        <f t="shared" si="93"/>
        <v>50613</v>
      </c>
      <c r="E1550" s="47" t="s">
        <v>1280</v>
      </c>
      <c r="F1550" s="14">
        <v>7625.12</v>
      </c>
      <c r="G1550" s="15">
        <v>42382</v>
      </c>
      <c r="H1550" s="8">
        <f t="shared" si="95"/>
        <v>7625.12</v>
      </c>
      <c r="I1550" s="35">
        <f t="shared" si="96"/>
        <v>0</v>
      </c>
    </row>
    <row r="1551" spans="1:9" s="2" customFormat="1" x14ac:dyDescent="0.25">
      <c r="A1551" s="17">
        <v>42382</v>
      </c>
      <c r="B1551" s="36">
        <f t="shared" si="97"/>
        <v>614</v>
      </c>
      <c r="C1551" s="37" t="s">
        <v>787</v>
      </c>
      <c r="D1551" s="12">
        <f t="shared" si="93"/>
        <v>50614</v>
      </c>
      <c r="E1551" s="47" t="s">
        <v>1281</v>
      </c>
      <c r="F1551" s="48">
        <v>664.8</v>
      </c>
      <c r="G1551" s="15">
        <v>42382</v>
      </c>
      <c r="H1551" s="8">
        <f t="shared" si="95"/>
        <v>664.8</v>
      </c>
      <c r="I1551" s="35">
        <f t="shared" si="96"/>
        <v>0</v>
      </c>
    </row>
    <row r="1552" spans="1:9" s="2" customFormat="1" x14ac:dyDescent="0.25">
      <c r="A1552" s="17">
        <v>42382</v>
      </c>
      <c r="B1552" s="36">
        <f t="shared" si="97"/>
        <v>615</v>
      </c>
      <c r="C1552" s="37" t="s">
        <v>787</v>
      </c>
      <c r="D1552" s="12">
        <f t="shared" si="93"/>
        <v>50615</v>
      </c>
      <c r="E1552" s="47" t="s">
        <v>1282</v>
      </c>
      <c r="F1552" s="48">
        <v>12542.4</v>
      </c>
      <c r="G1552" s="15">
        <v>42383</v>
      </c>
      <c r="H1552" s="8">
        <v>12542.4</v>
      </c>
      <c r="I1552" s="35">
        <f t="shared" si="96"/>
        <v>0</v>
      </c>
    </row>
    <row r="1553" spans="1:9" s="2" customFormat="1" x14ac:dyDescent="0.25">
      <c r="A1553" s="17">
        <v>42382</v>
      </c>
      <c r="B1553" s="36">
        <f t="shared" si="97"/>
        <v>616</v>
      </c>
      <c r="C1553" s="37" t="s">
        <v>787</v>
      </c>
      <c r="D1553" s="12">
        <f t="shared" si="93"/>
        <v>50616</v>
      </c>
      <c r="E1553" s="47" t="s">
        <v>1283</v>
      </c>
      <c r="F1553" s="48">
        <v>26000.6</v>
      </c>
      <c r="G1553" s="15">
        <v>42399</v>
      </c>
      <c r="H1553" s="8">
        <v>26000.6</v>
      </c>
      <c r="I1553" s="35">
        <f t="shared" si="96"/>
        <v>0</v>
      </c>
    </row>
    <row r="1554" spans="1:9" s="2" customFormat="1" x14ac:dyDescent="0.25">
      <c r="A1554" s="17">
        <v>42382</v>
      </c>
      <c r="B1554" s="36">
        <f t="shared" si="97"/>
        <v>617</v>
      </c>
      <c r="C1554" s="37" t="s">
        <v>787</v>
      </c>
      <c r="D1554" s="12">
        <f t="shared" si="93"/>
        <v>50617</v>
      </c>
      <c r="E1554" s="47" t="s">
        <v>1284</v>
      </c>
      <c r="F1554" s="48">
        <v>10007.4</v>
      </c>
      <c r="G1554" s="15">
        <v>42383</v>
      </c>
      <c r="H1554" s="8">
        <v>10007.4</v>
      </c>
      <c r="I1554" s="35">
        <f t="shared" si="96"/>
        <v>0</v>
      </c>
    </row>
    <row r="1555" spans="1:9" s="2" customFormat="1" x14ac:dyDescent="0.25">
      <c r="A1555" s="17">
        <v>42382</v>
      </c>
      <c r="B1555" s="36">
        <f t="shared" si="97"/>
        <v>618</v>
      </c>
      <c r="C1555" s="37" t="s">
        <v>787</v>
      </c>
      <c r="D1555" s="12">
        <f t="shared" si="93"/>
        <v>50618</v>
      </c>
      <c r="E1555" s="47" t="s">
        <v>1285</v>
      </c>
      <c r="F1555" s="48">
        <v>3914.2</v>
      </c>
      <c r="G1555" s="15">
        <v>42383</v>
      </c>
      <c r="H1555" s="8">
        <v>3914.2</v>
      </c>
      <c r="I1555" s="35">
        <f t="shared" si="96"/>
        <v>0</v>
      </c>
    </row>
    <row r="1556" spans="1:9" s="2" customFormat="1" x14ac:dyDescent="0.25">
      <c r="A1556" s="17">
        <v>42382</v>
      </c>
      <c r="B1556" s="36">
        <f t="shared" si="97"/>
        <v>619</v>
      </c>
      <c r="C1556" s="37" t="s">
        <v>787</v>
      </c>
      <c r="D1556" s="12">
        <f t="shared" si="93"/>
        <v>50619</v>
      </c>
      <c r="E1556" s="47" t="s">
        <v>1286</v>
      </c>
      <c r="F1556" s="48">
        <v>1061.58</v>
      </c>
      <c r="G1556" s="15">
        <v>42383</v>
      </c>
      <c r="H1556" s="8">
        <v>1061.58</v>
      </c>
      <c r="I1556" s="35">
        <f t="shared" si="96"/>
        <v>0</v>
      </c>
    </row>
    <row r="1557" spans="1:9" s="2" customFormat="1" x14ac:dyDescent="0.25">
      <c r="A1557" s="17">
        <v>42382</v>
      </c>
      <c r="B1557" s="36">
        <f t="shared" si="97"/>
        <v>620</v>
      </c>
      <c r="C1557" s="37" t="s">
        <v>787</v>
      </c>
      <c r="D1557" s="12">
        <f t="shared" si="93"/>
        <v>50620</v>
      </c>
      <c r="E1557" s="47" t="s">
        <v>1287</v>
      </c>
      <c r="F1557" s="48">
        <v>1594.3</v>
      </c>
      <c r="G1557" s="15">
        <v>42382</v>
      </c>
      <c r="H1557" s="8">
        <f t="shared" si="95"/>
        <v>1594.3</v>
      </c>
      <c r="I1557" s="35">
        <f t="shared" si="96"/>
        <v>0</v>
      </c>
    </row>
    <row r="1558" spans="1:9" s="2" customFormat="1" x14ac:dyDescent="0.25">
      <c r="A1558" s="17">
        <v>42382</v>
      </c>
      <c r="B1558" s="36">
        <f t="shared" si="97"/>
        <v>621</v>
      </c>
      <c r="C1558" s="37" t="s">
        <v>787</v>
      </c>
      <c r="D1558" s="12">
        <f t="shared" si="93"/>
        <v>50621</v>
      </c>
      <c r="E1558" s="47" t="s">
        <v>1288</v>
      </c>
      <c r="F1558" s="48">
        <v>17805.8</v>
      </c>
      <c r="G1558" s="15" t="s">
        <v>1289</v>
      </c>
      <c r="H1558" s="8">
        <f>14805.8+3000</f>
        <v>17805.8</v>
      </c>
      <c r="I1558" s="35">
        <f t="shared" si="96"/>
        <v>0</v>
      </c>
    </row>
    <row r="1559" spans="1:9" s="2" customFormat="1" x14ac:dyDescent="0.25">
      <c r="A1559" s="17">
        <v>42382</v>
      </c>
      <c r="B1559" s="36">
        <f t="shared" si="97"/>
        <v>622</v>
      </c>
      <c r="C1559" s="37" t="s">
        <v>787</v>
      </c>
      <c r="D1559" s="12">
        <f t="shared" si="93"/>
        <v>50622</v>
      </c>
      <c r="E1559" s="47" t="s">
        <v>1290</v>
      </c>
      <c r="F1559" s="48">
        <v>30624.5</v>
      </c>
      <c r="G1559" s="15">
        <v>42382</v>
      </c>
      <c r="H1559" s="8">
        <f t="shared" si="95"/>
        <v>30624.5</v>
      </c>
      <c r="I1559" s="35">
        <f t="shared" si="96"/>
        <v>0</v>
      </c>
    </row>
    <row r="1560" spans="1:9" s="2" customFormat="1" x14ac:dyDescent="0.25">
      <c r="A1560" s="17">
        <v>42382</v>
      </c>
      <c r="B1560" s="36">
        <f t="shared" si="97"/>
        <v>623</v>
      </c>
      <c r="C1560" s="37" t="s">
        <v>787</v>
      </c>
      <c r="D1560" s="12">
        <f t="shared" si="93"/>
        <v>50623</v>
      </c>
      <c r="E1560" s="47" t="s">
        <v>1291</v>
      </c>
      <c r="F1560" s="48">
        <v>17371.2</v>
      </c>
      <c r="G1560" s="15">
        <v>42391</v>
      </c>
      <c r="H1560" s="8">
        <v>17371.2</v>
      </c>
      <c r="I1560" s="35">
        <f t="shared" si="96"/>
        <v>0</v>
      </c>
    </row>
    <row r="1561" spans="1:9" s="2" customFormat="1" x14ac:dyDescent="0.25">
      <c r="A1561" s="17">
        <v>42382</v>
      </c>
      <c r="B1561" s="36">
        <f t="shared" si="97"/>
        <v>624</v>
      </c>
      <c r="C1561" s="37" t="s">
        <v>787</v>
      </c>
      <c r="D1561" s="12">
        <f t="shared" si="93"/>
        <v>50624</v>
      </c>
      <c r="E1561" s="47" t="s">
        <v>1292</v>
      </c>
      <c r="F1561" s="48">
        <v>1000</v>
      </c>
      <c r="G1561" s="15">
        <v>42382</v>
      </c>
      <c r="H1561" s="8">
        <f t="shared" si="95"/>
        <v>1000</v>
      </c>
      <c r="I1561" s="35">
        <f t="shared" si="96"/>
        <v>0</v>
      </c>
    </row>
    <row r="1562" spans="1:9" s="2" customFormat="1" x14ac:dyDescent="0.25">
      <c r="A1562" s="17">
        <v>42382</v>
      </c>
      <c r="B1562" s="36">
        <f t="shared" si="97"/>
        <v>625</v>
      </c>
      <c r="C1562" s="37" t="s">
        <v>787</v>
      </c>
      <c r="D1562" s="12">
        <f t="shared" si="93"/>
        <v>50625</v>
      </c>
      <c r="E1562" s="47" t="s">
        <v>1293</v>
      </c>
      <c r="F1562" s="48">
        <v>800</v>
      </c>
      <c r="G1562" s="15">
        <v>42382</v>
      </c>
      <c r="H1562" s="8">
        <f t="shared" si="95"/>
        <v>800</v>
      </c>
      <c r="I1562" s="35">
        <f t="shared" si="96"/>
        <v>0</v>
      </c>
    </row>
    <row r="1563" spans="1:9" s="2" customFormat="1" x14ac:dyDescent="0.25">
      <c r="A1563" s="17">
        <v>42382</v>
      </c>
      <c r="B1563" s="36">
        <f t="shared" si="97"/>
        <v>626</v>
      </c>
      <c r="C1563" s="37" t="s">
        <v>787</v>
      </c>
      <c r="D1563" s="12">
        <f t="shared" si="93"/>
        <v>50626</v>
      </c>
      <c r="E1563" s="47" t="s">
        <v>1294</v>
      </c>
      <c r="F1563" s="48">
        <v>780</v>
      </c>
      <c r="G1563" s="15">
        <v>42382</v>
      </c>
      <c r="H1563" s="8">
        <f t="shared" si="95"/>
        <v>780</v>
      </c>
      <c r="I1563" s="35">
        <f t="shared" si="96"/>
        <v>0</v>
      </c>
    </row>
    <row r="1564" spans="1:9" s="2" customFormat="1" x14ac:dyDescent="0.25">
      <c r="A1564" s="17">
        <v>42382</v>
      </c>
      <c r="B1564" s="36">
        <f t="shared" si="97"/>
        <v>627</v>
      </c>
      <c r="C1564" s="37" t="s">
        <v>787</v>
      </c>
      <c r="D1564" s="12">
        <f t="shared" si="93"/>
        <v>50627</v>
      </c>
      <c r="E1564" s="47" t="s">
        <v>1295</v>
      </c>
      <c r="F1564" s="48">
        <v>12224</v>
      </c>
      <c r="G1564" s="15">
        <v>42382</v>
      </c>
      <c r="H1564" s="8">
        <f t="shared" si="95"/>
        <v>12224</v>
      </c>
      <c r="I1564" s="35">
        <f t="shared" si="96"/>
        <v>0</v>
      </c>
    </row>
    <row r="1565" spans="1:9" s="2" customFormat="1" x14ac:dyDescent="0.25">
      <c r="A1565" s="17">
        <v>42382</v>
      </c>
      <c r="B1565" s="36">
        <f t="shared" si="97"/>
        <v>628</v>
      </c>
      <c r="C1565" s="37" t="s">
        <v>787</v>
      </c>
      <c r="D1565" s="12">
        <f t="shared" si="93"/>
        <v>50628</v>
      </c>
      <c r="E1565" s="47" t="s">
        <v>1296</v>
      </c>
      <c r="F1565" s="48">
        <v>655.4</v>
      </c>
      <c r="G1565" s="15">
        <v>42382</v>
      </c>
      <c r="H1565" s="8">
        <f t="shared" si="95"/>
        <v>655.4</v>
      </c>
      <c r="I1565" s="35">
        <f t="shared" si="96"/>
        <v>0</v>
      </c>
    </row>
    <row r="1566" spans="1:9" s="2" customFormat="1" x14ac:dyDescent="0.25">
      <c r="A1566" s="17">
        <v>42382</v>
      </c>
      <c r="B1566" s="36">
        <f t="shared" si="97"/>
        <v>629</v>
      </c>
      <c r="C1566" s="37" t="s">
        <v>787</v>
      </c>
      <c r="D1566" s="12">
        <f t="shared" si="93"/>
        <v>50629</v>
      </c>
      <c r="E1566" s="47" t="s">
        <v>1297</v>
      </c>
      <c r="F1566" s="48">
        <v>1930.4</v>
      </c>
      <c r="G1566" s="15">
        <v>42382</v>
      </c>
      <c r="H1566" s="8">
        <f t="shared" si="95"/>
        <v>1930.4</v>
      </c>
      <c r="I1566" s="35">
        <f t="shared" si="96"/>
        <v>0</v>
      </c>
    </row>
    <row r="1567" spans="1:9" s="2" customFormat="1" x14ac:dyDescent="0.25">
      <c r="A1567" s="17">
        <v>42382</v>
      </c>
      <c r="B1567" s="36">
        <f t="shared" si="97"/>
        <v>630</v>
      </c>
      <c r="C1567" s="37" t="s">
        <v>787</v>
      </c>
      <c r="D1567" s="12">
        <f t="shared" si="93"/>
        <v>50630</v>
      </c>
      <c r="E1567" s="47" t="s">
        <v>1298</v>
      </c>
      <c r="F1567" s="48">
        <v>1229.5999999999999</v>
      </c>
      <c r="G1567" s="15">
        <v>42382</v>
      </c>
      <c r="H1567" s="8">
        <f t="shared" si="95"/>
        <v>1229.5999999999999</v>
      </c>
      <c r="I1567" s="35">
        <f t="shared" si="96"/>
        <v>0</v>
      </c>
    </row>
    <row r="1568" spans="1:9" s="2" customFormat="1" x14ac:dyDescent="0.25">
      <c r="A1568" s="17">
        <v>42382</v>
      </c>
      <c r="B1568" s="36">
        <f t="shared" si="97"/>
        <v>631</v>
      </c>
      <c r="C1568" s="37" t="s">
        <v>787</v>
      </c>
      <c r="D1568" s="12">
        <f t="shared" si="93"/>
        <v>50631</v>
      </c>
      <c r="E1568" s="47" t="s">
        <v>1299</v>
      </c>
      <c r="F1568" s="48">
        <v>3172.6</v>
      </c>
      <c r="G1568" s="15">
        <v>42382</v>
      </c>
      <c r="H1568" s="8">
        <f t="shared" si="95"/>
        <v>3172.6</v>
      </c>
      <c r="I1568" s="35">
        <f t="shared" si="96"/>
        <v>0</v>
      </c>
    </row>
    <row r="1569" spans="1:9" s="2" customFormat="1" x14ac:dyDescent="0.25">
      <c r="A1569" s="17">
        <v>42382</v>
      </c>
      <c r="B1569" s="36">
        <f t="shared" si="97"/>
        <v>632</v>
      </c>
      <c r="C1569" s="37" t="s">
        <v>787</v>
      </c>
      <c r="D1569" s="12">
        <f t="shared" si="93"/>
        <v>50632</v>
      </c>
      <c r="E1569" s="47" t="s">
        <v>1300</v>
      </c>
      <c r="F1569" s="48">
        <v>8038.8</v>
      </c>
      <c r="G1569" s="15">
        <v>42382</v>
      </c>
      <c r="H1569" s="8">
        <f t="shared" si="95"/>
        <v>8038.8</v>
      </c>
      <c r="I1569" s="35">
        <f t="shared" si="96"/>
        <v>0</v>
      </c>
    </row>
    <row r="1570" spans="1:9" s="2" customFormat="1" x14ac:dyDescent="0.25">
      <c r="A1570" s="17">
        <v>42382</v>
      </c>
      <c r="B1570" s="36">
        <f t="shared" si="97"/>
        <v>633</v>
      </c>
      <c r="C1570" s="37" t="s">
        <v>787</v>
      </c>
      <c r="D1570" s="12">
        <f t="shared" si="93"/>
        <v>50633</v>
      </c>
      <c r="E1570" s="47" t="s">
        <v>1301</v>
      </c>
      <c r="F1570" s="48">
        <v>9751.4</v>
      </c>
      <c r="G1570" s="15" t="s">
        <v>1111</v>
      </c>
      <c r="H1570" s="8">
        <f>700+9051.4</f>
        <v>9751.4</v>
      </c>
      <c r="I1570" s="35">
        <f t="shared" si="96"/>
        <v>0</v>
      </c>
    </row>
    <row r="1571" spans="1:9" s="2" customFormat="1" x14ac:dyDescent="0.25">
      <c r="A1571" s="17">
        <v>42382</v>
      </c>
      <c r="B1571" s="36">
        <f t="shared" si="97"/>
        <v>634</v>
      </c>
      <c r="C1571" s="37" t="s">
        <v>787</v>
      </c>
      <c r="D1571" s="12">
        <f t="shared" si="93"/>
        <v>50634</v>
      </c>
      <c r="E1571" s="47" t="s">
        <v>1302</v>
      </c>
      <c r="F1571" s="48">
        <v>1096.5</v>
      </c>
      <c r="G1571" s="15">
        <v>42382</v>
      </c>
      <c r="H1571" s="8">
        <f t="shared" si="95"/>
        <v>1096.5</v>
      </c>
      <c r="I1571" s="35">
        <f t="shared" si="96"/>
        <v>0</v>
      </c>
    </row>
    <row r="1572" spans="1:9" s="2" customFormat="1" x14ac:dyDescent="0.25">
      <c r="A1572" s="17">
        <v>42382</v>
      </c>
      <c r="B1572" s="36">
        <f t="shared" si="97"/>
        <v>635</v>
      </c>
      <c r="C1572" s="37" t="s">
        <v>787</v>
      </c>
      <c r="D1572" s="12">
        <f t="shared" ref="D1572:D1635" si="98">D1571+1</f>
        <v>50635</v>
      </c>
      <c r="E1572" s="47" t="s">
        <v>1303</v>
      </c>
      <c r="F1572" s="48">
        <v>359.6</v>
      </c>
      <c r="G1572" s="15">
        <v>42382</v>
      </c>
      <c r="H1572" s="8">
        <f t="shared" si="95"/>
        <v>359.6</v>
      </c>
      <c r="I1572" s="35">
        <f t="shared" si="96"/>
        <v>0</v>
      </c>
    </row>
    <row r="1573" spans="1:9" s="2" customFormat="1" x14ac:dyDescent="0.25">
      <c r="A1573" s="17">
        <v>42382</v>
      </c>
      <c r="B1573" s="36">
        <f t="shared" si="97"/>
        <v>636</v>
      </c>
      <c r="C1573" s="37" t="s">
        <v>787</v>
      </c>
      <c r="D1573" s="12">
        <f t="shared" si="98"/>
        <v>50636</v>
      </c>
      <c r="E1573" s="47" t="s">
        <v>1304</v>
      </c>
      <c r="F1573" s="48">
        <v>12969</v>
      </c>
      <c r="G1573" s="15">
        <v>42388</v>
      </c>
      <c r="H1573" s="8">
        <v>12969</v>
      </c>
      <c r="I1573" s="35">
        <f t="shared" si="96"/>
        <v>0</v>
      </c>
    </row>
    <row r="1574" spans="1:9" s="2" customFormat="1" x14ac:dyDescent="0.25">
      <c r="A1574" s="17">
        <v>42382</v>
      </c>
      <c r="B1574" s="36">
        <f t="shared" si="97"/>
        <v>637</v>
      </c>
      <c r="C1574" s="37" t="s">
        <v>787</v>
      </c>
      <c r="D1574" s="12">
        <f t="shared" si="98"/>
        <v>50637</v>
      </c>
      <c r="E1574" s="42" t="s">
        <v>1305</v>
      </c>
      <c r="F1574" s="48">
        <v>12718.2</v>
      </c>
      <c r="G1574" s="15">
        <v>42388</v>
      </c>
      <c r="H1574" s="8">
        <v>12718.2</v>
      </c>
      <c r="I1574" s="35">
        <f t="shared" si="96"/>
        <v>0</v>
      </c>
    </row>
    <row r="1575" spans="1:9" s="2" customFormat="1" x14ac:dyDescent="0.25">
      <c r="A1575" s="17">
        <v>42382</v>
      </c>
      <c r="B1575" s="36">
        <f t="shared" si="97"/>
        <v>638</v>
      </c>
      <c r="C1575" s="37" t="s">
        <v>787</v>
      </c>
      <c r="D1575" s="12">
        <f t="shared" si="98"/>
        <v>50638</v>
      </c>
      <c r="E1575" s="45" t="s">
        <v>1306</v>
      </c>
      <c r="F1575" s="46">
        <v>2907</v>
      </c>
      <c r="G1575" s="15">
        <v>42382</v>
      </c>
      <c r="H1575" s="8">
        <f t="shared" si="95"/>
        <v>2907</v>
      </c>
      <c r="I1575" s="35">
        <f t="shared" si="96"/>
        <v>0</v>
      </c>
    </row>
    <row r="1576" spans="1:9" s="2" customFormat="1" x14ac:dyDescent="0.25">
      <c r="A1576" s="17">
        <v>42382</v>
      </c>
      <c r="B1576" s="36">
        <f t="shared" si="97"/>
        <v>639</v>
      </c>
      <c r="C1576" s="37" t="s">
        <v>787</v>
      </c>
      <c r="D1576" s="12">
        <f t="shared" si="98"/>
        <v>50639</v>
      </c>
      <c r="E1576" s="47" t="s">
        <v>1307</v>
      </c>
      <c r="F1576" s="48">
        <v>1959.5</v>
      </c>
      <c r="G1576" s="15">
        <v>42382</v>
      </c>
      <c r="H1576" s="8">
        <f t="shared" si="95"/>
        <v>1959.5</v>
      </c>
      <c r="I1576" s="35">
        <f t="shared" si="96"/>
        <v>0</v>
      </c>
    </row>
    <row r="1577" spans="1:9" s="2" customFormat="1" x14ac:dyDescent="0.25">
      <c r="A1577" s="17">
        <v>42382</v>
      </c>
      <c r="B1577" s="36">
        <f t="shared" si="97"/>
        <v>640</v>
      </c>
      <c r="C1577" s="37" t="s">
        <v>787</v>
      </c>
      <c r="D1577" s="12">
        <f t="shared" si="98"/>
        <v>50640</v>
      </c>
      <c r="E1577" s="47" t="s">
        <v>1308</v>
      </c>
      <c r="F1577" s="48">
        <v>482.2</v>
      </c>
      <c r="G1577" s="15">
        <v>42382</v>
      </c>
      <c r="H1577" s="8">
        <f t="shared" si="95"/>
        <v>482.2</v>
      </c>
      <c r="I1577" s="35">
        <f t="shared" si="96"/>
        <v>0</v>
      </c>
    </row>
    <row r="1578" spans="1:9" s="2" customFormat="1" x14ac:dyDescent="0.25">
      <c r="A1578" s="17">
        <v>42382</v>
      </c>
      <c r="B1578" s="36">
        <f t="shared" si="97"/>
        <v>641</v>
      </c>
      <c r="C1578" s="37" t="s">
        <v>787</v>
      </c>
      <c r="D1578" s="12">
        <f t="shared" si="98"/>
        <v>50641</v>
      </c>
      <c r="E1578" s="49" t="s">
        <v>105</v>
      </c>
      <c r="F1578" s="48">
        <v>0</v>
      </c>
      <c r="G1578" s="15"/>
      <c r="H1578" s="8"/>
      <c r="I1578" s="35">
        <f t="shared" si="96"/>
        <v>0</v>
      </c>
    </row>
    <row r="1579" spans="1:9" s="2" customFormat="1" x14ac:dyDescent="0.25">
      <c r="A1579" s="17">
        <v>42382</v>
      </c>
      <c r="B1579" s="36">
        <f t="shared" si="97"/>
        <v>642</v>
      </c>
      <c r="C1579" s="37" t="s">
        <v>787</v>
      </c>
      <c r="D1579" s="12">
        <f t="shared" si="98"/>
        <v>50642</v>
      </c>
      <c r="E1579" s="47" t="s">
        <v>1309</v>
      </c>
      <c r="F1579" s="48">
        <v>1193.9000000000001</v>
      </c>
      <c r="G1579" s="15">
        <v>42388</v>
      </c>
      <c r="H1579" s="8">
        <v>1193.9000000000001</v>
      </c>
      <c r="I1579" s="35">
        <f t="shared" si="96"/>
        <v>0</v>
      </c>
    </row>
    <row r="1580" spans="1:9" s="2" customFormat="1" x14ac:dyDescent="0.25">
      <c r="A1580" s="17">
        <v>42382</v>
      </c>
      <c r="B1580" s="36">
        <f t="shared" si="97"/>
        <v>643</v>
      </c>
      <c r="C1580" s="37" t="s">
        <v>787</v>
      </c>
      <c r="D1580" s="12">
        <f t="shared" si="98"/>
        <v>50643</v>
      </c>
      <c r="E1580" s="47" t="s">
        <v>1310</v>
      </c>
      <c r="F1580" s="48">
        <v>765</v>
      </c>
      <c r="G1580" s="15">
        <v>42388</v>
      </c>
      <c r="H1580" s="8">
        <v>765</v>
      </c>
      <c r="I1580" s="35">
        <f t="shared" si="96"/>
        <v>0</v>
      </c>
    </row>
    <row r="1581" spans="1:9" s="2" customFormat="1" x14ac:dyDescent="0.25">
      <c r="A1581" s="17">
        <v>42382</v>
      </c>
      <c r="B1581" s="36">
        <f t="shared" si="97"/>
        <v>644</v>
      </c>
      <c r="C1581" s="37" t="s">
        <v>787</v>
      </c>
      <c r="D1581" s="12">
        <f t="shared" si="98"/>
        <v>50644</v>
      </c>
      <c r="E1581" s="47" t="s">
        <v>1311</v>
      </c>
      <c r="F1581" s="48">
        <v>577.70000000000005</v>
      </c>
      <c r="G1581" s="15">
        <v>42388</v>
      </c>
      <c r="H1581" s="8">
        <v>577.70000000000005</v>
      </c>
      <c r="I1581" s="35">
        <f t="shared" si="96"/>
        <v>0</v>
      </c>
    </row>
    <row r="1582" spans="1:9" s="2" customFormat="1" x14ac:dyDescent="0.25">
      <c r="A1582" s="17">
        <v>42382</v>
      </c>
      <c r="B1582" s="36">
        <f t="shared" si="97"/>
        <v>645</v>
      </c>
      <c r="C1582" s="37" t="s">
        <v>787</v>
      </c>
      <c r="D1582" s="12">
        <f t="shared" si="98"/>
        <v>50645</v>
      </c>
      <c r="E1582" s="47" t="s">
        <v>1312</v>
      </c>
      <c r="F1582" s="48">
        <v>5014.68</v>
      </c>
      <c r="G1582" s="15">
        <v>42388</v>
      </c>
      <c r="H1582" s="8">
        <v>5014.68</v>
      </c>
      <c r="I1582" s="35">
        <f t="shared" si="96"/>
        <v>0</v>
      </c>
    </row>
    <row r="1583" spans="1:9" s="2" customFormat="1" x14ac:dyDescent="0.25">
      <c r="A1583" s="17">
        <v>42382</v>
      </c>
      <c r="B1583" s="36">
        <f t="shared" si="97"/>
        <v>646</v>
      </c>
      <c r="C1583" s="37" t="s">
        <v>787</v>
      </c>
      <c r="D1583" s="12">
        <f t="shared" si="98"/>
        <v>50646</v>
      </c>
      <c r="E1583" s="47" t="s">
        <v>1310</v>
      </c>
      <c r="F1583" s="48">
        <v>1874.8</v>
      </c>
      <c r="G1583" s="15">
        <v>42388</v>
      </c>
      <c r="H1583" s="8">
        <v>1874.8</v>
      </c>
      <c r="I1583" s="35">
        <f t="shared" si="96"/>
        <v>0</v>
      </c>
    </row>
    <row r="1584" spans="1:9" s="2" customFormat="1" x14ac:dyDescent="0.25">
      <c r="A1584" s="17">
        <v>42382</v>
      </c>
      <c r="B1584" s="36">
        <f t="shared" si="97"/>
        <v>647</v>
      </c>
      <c r="C1584" s="37" t="s">
        <v>787</v>
      </c>
      <c r="D1584" s="12">
        <f t="shared" si="98"/>
        <v>50647</v>
      </c>
      <c r="E1584" s="47" t="s">
        <v>1304</v>
      </c>
      <c r="F1584" s="48">
        <v>7098.4</v>
      </c>
      <c r="G1584" s="15">
        <v>42388</v>
      </c>
      <c r="H1584" s="8">
        <v>7098.4</v>
      </c>
      <c r="I1584" s="35">
        <f t="shared" si="96"/>
        <v>0</v>
      </c>
    </row>
    <row r="1585" spans="1:9" s="2" customFormat="1" x14ac:dyDescent="0.25">
      <c r="A1585" s="17">
        <v>42382</v>
      </c>
      <c r="B1585" s="36">
        <f t="shared" si="97"/>
        <v>648</v>
      </c>
      <c r="C1585" s="37" t="s">
        <v>787</v>
      </c>
      <c r="D1585" s="12">
        <f t="shared" si="98"/>
        <v>50648</v>
      </c>
      <c r="E1585" s="47" t="s">
        <v>1313</v>
      </c>
      <c r="F1585" s="48">
        <v>9541.2000000000007</v>
      </c>
      <c r="G1585" s="15">
        <v>42382</v>
      </c>
      <c r="H1585" s="8">
        <f t="shared" si="95"/>
        <v>9541.2000000000007</v>
      </c>
      <c r="I1585" s="35">
        <f t="shared" si="96"/>
        <v>0</v>
      </c>
    </row>
    <row r="1586" spans="1:9" s="2" customFormat="1" x14ac:dyDescent="0.25">
      <c r="A1586" s="17">
        <v>42382</v>
      </c>
      <c r="B1586" s="36">
        <f t="shared" si="97"/>
        <v>649</v>
      </c>
      <c r="C1586" s="37" t="s">
        <v>787</v>
      </c>
      <c r="D1586" s="12">
        <f t="shared" si="98"/>
        <v>50649</v>
      </c>
      <c r="E1586" s="47" t="s">
        <v>1314</v>
      </c>
      <c r="F1586" s="48">
        <v>1776.6</v>
      </c>
      <c r="G1586" s="15">
        <v>42382</v>
      </c>
      <c r="H1586" s="8">
        <f t="shared" si="95"/>
        <v>1776.6</v>
      </c>
      <c r="I1586" s="35">
        <f t="shared" si="96"/>
        <v>0</v>
      </c>
    </row>
    <row r="1587" spans="1:9" s="2" customFormat="1" x14ac:dyDescent="0.25">
      <c r="A1587" s="17">
        <v>42382</v>
      </c>
      <c r="B1587" s="36">
        <f t="shared" si="97"/>
        <v>650</v>
      </c>
      <c r="C1587" s="37" t="s">
        <v>787</v>
      </c>
      <c r="D1587" s="12">
        <f t="shared" si="98"/>
        <v>50650</v>
      </c>
      <c r="E1587" s="47" t="s">
        <v>1315</v>
      </c>
      <c r="F1587" s="48">
        <v>1986.6</v>
      </c>
      <c r="G1587" s="15">
        <v>42382</v>
      </c>
      <c r="H1587" s="8">
        <f t="shared" ref="H1587:H1644" si="99">F1587</f>
        <v>1986.6</v>
      </c>
      <c r="I1587" s="35">
        <f t="shared" si="96"/>
        <v>0</v>
      </c>
    </row>
    <row r="1588" spans="1:9" s="2" customFormat="1" x14ac:dyDescent="0.25">
      <c r="A1588" s="17">
        <v>42382</v>
      </c>
      <c r="B1588" s="36">
        <f t="shared" si="97"/>
        <v>651</v>
      </c>
      <c r="C1588" s="37" t="s">
        <v>787</v>
      </c>
      <c r="D1588" s="12">
        <f t="shared" si="98"/>
        <v>50651</v>
      </c>
      <c r="E1588" s="47" t="s">
        <v>1316</v>
      </c>
      <c r="F1588" s="14">
        <v>15110.8</v>
      </c>
      <c r="G1588" s="15">
        <v>42383</v>
      </c>
      <c r="H1588" s="8">
        <v>15110.8</v>
      </c>
      <c r="I1588" s="35">
        <f t="shared" si="96"/>
        <v>0</v>
      </c>
    </row>
    <row r="1589" spans="1:9" s="2" customFormat="1" x14ac:dyDescent="0.25">
      <c r="A1589" s="17">
        <v>42382</v>
      </c>
      <c r="B1589" s="36">
        <f t="shared" si="97"/>
        <v>652</v>
      </c>
      <c r="C1589" s="37" t="s">
        <v>787</v>
      </c>
      <c r="D1589" s="12">
        <f t="shared" si="98"/>
        <v>50652</v>
      </c>
      <c r="E1589" s="47" t="s">
        <v>1317</v>
      </c>
      <c r="F1589" s="48">
        <v>1156.7</v>
      </c>
      <c r="G1589" s="15">
        <v>42382</v>
      </c>
      <c r="H1589" s="8">
        <f t="shared" si="99"/>
        <v>1156.7</v>
      </c>
      <c r="I1589" s="35">
        <f t="shared" ref="I1589:I1652" si="100">F1589-H1589</f>
        <v>0</v>
      </c>
    </row>
    <row r="1590" spans="1:9" s="2" customFormat="1" x14ac:dyDescent="0.25">
      <c r="A1590" s="17">
        <v>42382</v>
      </c>
      <c r="B1590" s="36">
        <f t="shared" si="97"/>
        <v>653</v>
      </c>
      <c r="C1590" s="37" t="s">
        <v>787</v>
      </c>
      <c r="D1590" s="12">
        <f t="shared" si="98"/>
        <v>50653</v>
      </c>
      <c r="E1590" s="47" t="s">
        <v>1318</v>
      </c>
      <c r="F1590" s="48">
        <v>2667</v>
      </c>
      <c r="G1590" s="15">
        <v>42383</v>
      </c>
      <c r="H1590" s="8">
        <v>2667</v>
      </c>
      <c r="I1590" s="35">
        <f t="shared" si="100"/>
        <v>0</v>
      </c>
    </row>
    <row r="1591" spans="1:9" s="2" customFormat="1" x14ac:dyDescent="0.25">
      <c r="A1591" s="17">
        <v>42382</v>
      </c>
      <c r="B1591" s="36">
        <f t="shared" si="97"/>
        <v>654</v>
      </c>
      <c r="C1591" s="37" t="s">
        <v>787</v>
      </c>
      <c r="D1591" s="12">
        <f t="shared" si="98"/>
        <v>50654</v>
      </c>
      <c r="E1591" s="47" t="s">
        <v>1319</v>
      </c>
      <c r="F1591" s="48">
        <v>1672.8</v>
      </c>
      <c r="G1591" s="15">
        <v>42382</v>
      </c>
      <c r="H1591" s="8">
        <f t="shared" si="99"/>
        <v>1672.8</v>
      </c>
      <c r="I1591" s="35">
        <f t="shared" si="100"/>
        <v>0</v>
      </c>
    </row>
    <row r="1592" spans="1:9" s="2" customFormat="1" x14ac:dyDescent="0.25">
      <c r="A1592" s="17">
        <v>42382</v>
      </c>
      <c r="B1592" s="36">
        <f t="shared" si="97"/>
        <v>655</v>
      </c>
      <c r="C1592" s="37" t="s">
        <v>787</v>
      </c>
      <c r="D1592" s="12">
        <f t="shared" si="98"/>
        <v>50655</v>
      </c>
      <c r="E1592" s="47" t="s">
        <v>1320</v>
      </c>
      <c r="F1592" s="48">
        <v>804</v>
      </c>
      <c r="G1592" s="15">
        <v>42382</v>
      </c>
      <c r="H1592" s="8">
        <f t="shared" si="99"/>
        <v>804</v>
      </c>
      <c r="I1592" s="35">
        <f t="shared" si="100"/>
        <v>0</v>
      </c>
    </row>
    <row r="1593" spans="1:9" s="2" customFormat="1" x14ac:dyDescent="0.25">
      <c r="A1593" s="17">
        <v>42382</v>
      </c>
      <c r="B1593" s="36">
        <f t="shared" si="97"/>
        <v>656</v>
      </c>
      <c r="C1593" s="37" t="s">
        <v>787</v>
      </c>
      <c r="D1593" s="12">
        <f t="shared" si="98"/>
        <v>50656</v>
      </c>
      <c r="E1593" s="47" t="s">
        <v>1321</v>
      </c>
      <c r="F1593" s="48">
        <v>2836.7</v>
      </c>
      <c r="G1593" s="15">
        <v>42382</v>
      </c>
      <c r="H1593" s="8">
        <f t="shared" si="99"/>
        <v>2836.7</v>
      </c>
      <c r="I1593" s="35">
        <f t="shared" si="100"/>
        <v>0</v>
      </c>
    </row>
    <row r="1594" spans="1:9" s="2" customFormat="1" x14ac:dyDescent="0.25">
      <c r="A1594" s="17">
        <v>42382</v>
      </c>
      <c r="B1594" s="36">
        <f t="shared" si="97"/>
        <v>657</v>
      </c>
      <c r="C1594" s="37" t="s">
        <v>787</v>
      </c>
      <c r="D1594" s="12">
        <f t="shared" si="98"/>
        <v>50657</v>
      </c>
      <c r="E1594" s="47" t="s">
        <v>1322</v>
      </c>
      <c r="F1594" s="48">
        <v>4418.2</v>
      </c>
      <c r="G1594" s="15">
        <v>42384</v>
      </c>
      <c r="H1594" s="8">
        <v>4418.2</v>
      </c>
      <c r="I1594" s="35">
        <f t="shared" si="100"/>
        <v>0</v>
      </c>
    </row>
    <row r="1595" spans="1:9" s="2" customFormat="1" x14ac:dyDescent="0.25">
      <c r="A1595" s="17">
        <v>42382</v>
      </c>
      <c r="B1595" s="36">
        <f t="shared" si="97"/>
        <v>658</v>
      </c>
      <c r="C1595" s="37" t="s">
        <v>787</v>
      </c>
      <c r="D1595" s="12">
        <f t="shared" si="98"/>
        <v>50658</v>
      </c>
      <c r="E1595" s="47" t="s">
        <v>1322</v>
      </c>
      <c r="F1595" s="48">
        <v>10171.4</v>
      </c>
      <c r="G1595" s="15">
        <v>42382</v>
      </c>
      <c r="H1595" s="8">
        <f t="shared" si="99"/>
        <v>10171.4</v>
      </c>
      <c r="I1595" s="35">
        <f t="shared" si="100"/>
        <v>0</v>
      </c>
    </row>
    <row r="1596" spans="1:9" s="2" customFormat="1" x14ac:dyDescent="0.25">
      <c r="A1596" s="17">
        <v>42382</v>
      </c>
      <c r="B1596" s="36">
        <f t="shared" si="97"/>
        <v>659</v>
      </c>
      <c r="C1596" s="37" t="s">
        <v>787</v>
      </c>
      <c r="D1596" s="12">
        <f t="shared" si="98"/>
        <v>50659</v>
      </c>
      <c r="E1596" s="47" t="s">
        <v>1323</v>
      </c>
      <c r="F1596" s="48">
        <v>4213.3999999999996</v>
      </c>
      <c r="G1596" s="15">
        <v>42385</v>
      </c>
      <c r="H1596" s="8">
        <v>4213.3999999999996</v>
      </c>
      <c r="I1596" s="35">
        <f t="shared" si="100"/>
        <v>0</v>
      </c>
    </row>
    <row r="1597" spans="1:9" s="2" customFormat="1" x14ac:dyDescent="0.25">
      <c r="A1597" s="17">
        <v>42382</v>
      </c>
      <c r="B1597" s="36">
        <f t="shared" si="97"/>
        <v>660</v>
      </c>
      <c r="C1597" s="37" t="s">
        <v>787</v>
      </c>
      <c r="D1597" s="12">
        <f t="shared" si="98"/>
        <v>50660</v>
      </c>
      <c r="E1597" s="47" t="s">
        <v>1322</v>
      </c>
      <c r="F1597" s="48">
        <v>2849.2</v>
      </c>
      <c r="G1597" s="15">
        <v>42384</v>
      </c>
      <c r="H1597" s="8">
        <v>2849.2</v>
      </c>
      <c r="I1597" s="35">
        <f t="shared" si="100"/>
        <v>0</v>
      </c>
    </row>
    <row r="1598" spans="1:9" s="2" customFormat="1" x14ac:dyDescent="0.25">
      <c r="A1598" s="17">
        <v>42382</v>
      </c>
      <c r="B1598" s="36">
        <f t="shared" si="97"/>
        <v>661</v>
      </c>
      <c r="C1598" s="37" t="s">
        <v>787</v>
      </c>
      <c r="D1598" s="12">
        <f t="shared" si="98"/>
        <v>50661</v>
      </c>
      <c r="E1598" s="47" t="s">
        <v>1324</v>
      </c>
      <c r="F1598" s="48">
        <v>48</v>
      </c>
      <c r="G1598" s="15">
        <v>42382</v>
      </c>
      <c r="H1598" s="8">
        <f t="shared" si="99"/>
        <v>48</v>
      </c>
      <c r="I1598" s="35">
        <f t="shared" si="100"/>
        <v>0</v>
      </c>
    </row>
    <row r="1599" spans="1:9" s="2" customFormat="1" x14ac:dyDescent="0.25">
      <c r="A1599" s="17">
        <v>42382</v>
      </c>
      <c r="B1599" s="36">
        <f t="shared" si="97"/>
        <v>662</v>
      </c>
      <c r="C1599" s="37" t="s">
        <v>787</v>
      </c>
      <c r="D1599" s="12">
        <f t="shared" si="98"/>
        <v>50662</v>
      </c>
      <c r="E1599" s="47" t="s">
        <v>1325</v>
      </c>
      <c r="F1599" s="48">
        <v>26620</v>
      </c>
      <c r="G1599" s="15">
        <v>42382</v>
      </c>
      <c r="H1599" s="8">
        <f t="shared" si="99"/>
        <v>26620</v>
      </c>
      <c r="I1599" s="35">
        <f t="shared" si="100"/>
        <v>0</v>
      </c>
    </row>
    <row r="1600" spans="1:9" s="2" customFormat="1" x14ac:dyDescent="0.25">
      <c r="A1600" s="17">
        <v>42382</v>
      </c>
      <c r="B1600" s="36">
        <f t="shared" si="97"/>
        <v>663</v>
      </c>
      <c r="C1600" s="37" t="s">
        <v>787</v>
      </c>
      <c r="D1600" s="12">
        <f t="shared" si="98"/>
        <v>50663</v>
      </c>
      <c r="E1600" s="47" t="s">
        <v>1326</v>
      </c>
      <c r="F1600" s="48">
        <v>2567</v>
      </c>
      <c r="G1600" s="15">
        <v>42384</v>
      </c>
      <c r="H1600" s="8">
        <v>2567</v>
      </c>
      <c r="I1600" s="35">
        <f t="shared" si="100"/>
        <v>0</v>
      </c>
    </row>
    <row r="1601" spans="1:9" s="2" customFormat="1" x14ac:dyDescent="0.25">
      <c r="A1601" s="17">
        <v>42382</v>
      </c>
      <c r="B1601" s="36">
        <f t="shared" si="97"/>
        <v>664</v>
      </c>
      <c r="C1601" s="37" t="s">
        <v>787</v>
      </c>
      <c r="D1601" s="12">
        <f t="shared" si="98"/>
        <v>50664</v>
      </c>
      <c r="E1601" s="47" t="s">
        <v>1324</v>
      </c>
      <c r="F1601" s="48">
        <v>40</v>
      </c>
      <c r="G1601" s="15">
        <v>42382</v>
      </c>
      <c r="H1601" s="8">
        <f t="shared" si="99"/>
        <v>40</v>
      </c>
      <c r="I1601" s="35">
        <f t="shared" si="100"/>
        <v>0</v>
      </c>
    </row>
    <row r="1602" spans="1:9" s="2" customFormat="1" x14ac:dyDescent="0.25">
      <c r="A1602" s="17">
        <v>42382</v>
      </c>
      <c r="B1602" s="36">
        <f t="shared" si="97"/>
        <v>665</v>
      </c>
      <c r="C1602" s="37" t="s">
        <v>787</v>
      </c>
      <c r="D1602" s="12">
        <f t="shared" si="98"/>
        <v>50665</v>
      </c>
      <c r="E1602" s="47" t="s">
        <v>1327</v>
      </c>
      <c r="F1602" s="48">
        <v>21691.8</v>
      </c>
      <c r="G1602" s="15">
        <v>42383</v>
      </c>
      <c r="H1602" s="8">
        <v>21691.8</v>
      </c>
      <c r="I1602" s="35">
        <f t="shared" si="100"/>
        <v>0</v>
      </c>
    </row>
    <row r="1603" spans="1:9" s="2" customFormat="1" x14ac:dyDescent="0.25">
      <c r="A1603" s="17">
        <v>42382</v>
      </c>
      <c r="B1603" s="36">
        <f t="shared" ref="B1603:B1666" si="101">B1602+1</f>
        <v>666</v>
      </c>
      <c r="C1603" s="37" t="s">
        <v>787</v>
      </c>
      <c r="D1603" s="12">
        <f t="shared" si="98"/>
        <v>50666</v>
      </c>
      <c r="E1603" s="47" t="s">
        <v>1328</v>
      </c>
      <c r="F1603" s="48">
        <v>6655.5</v>
      </c>
      <c r="G1603" s="15">
        <v>42382</v>
      </c>
      <c r="H1603" s="8">
        <f t="shared" si="99"/>
        <v>6655.5</v>
      </c>
      <c r="I1603" s="35">
        <f t="shared" si="100"/>
        <v>0</v>
      </c>
    </row>
    <row r="1604" spans="1:9" s="2" customFormat="1" x14ac:dyDescent="0.25">
      <c r="A1604" s="17">
        <v>42382</v>
      </c>
      <c r="B1604" s="36">
        <f t="shared" si="101"/>
        <v>667</v>
      </c>
      <c r="C1604" s="37" t="s">
        <v>787</v>
      </c>
      <c r="D1604" s="12">
        <f t="shared" si="98"/>
        <v>50667</v>
      </c>
      <c r="E1604" s="47" t="s">
        <v>1329</v>
      </c>
      <c r="F1604" s="48">
        <v>2410</v>
      </c>
      <c r="G1604" s="15">
        <v>42382</v>
      </c>
      <c r="H1604" s="8">
        <f t="shared" si="99"/>
        <v>2410</v>
      </c>
      <c r="I1604" s="35">
        <f t="shared" si="100"/>
        <v>0</v>
      </c>
    </row>
    <row r="1605" spans="1:9" s="2" customFormat="1" x14ac:dyDescent="0.25">
      <c r="A1605" s="17">
        <v>42382</v>
      </c>
      <c r="B1605" s="36">
        <f t="shared" si="101"/>
        <v>668</v>
      </c>
      <c r="C1605" s="37" t="s">
        <v>787</v>
      </c>
      <c r="D1605" s="12">
        <f t="shared" si="98"/>
        <v>50668</v>
      </c>
      <c r="E1605" s="47" t="s">
        <v>1330</v>
      </c>
      <c r="F1605" s="48">
        <v>666.6</v>
      </c>
      <c r="G1605" s="15">
        <v>42382</v>
      </c>
      <c r="H1605" s="8">
        <f t="shared" si="99"/>
        <v>666.6</v>
      </c>
      <c r="I1605" s="35">
        <f t="shared" si="100"/>
        <v>0</v>
      </c>
    </row>
    <row r="1606" spans="1:9" s="2" customFormat="1" x14ac:dyDescent="0.25">
      <c r="A1606" s="17">
        <v>42382</v>
      </c>
      <c r="B1606" s="36">
        <f t="shared" si="101"/>
        <v>669</v>
      </c>
      <c r="C1606" s="37" t="s">
        <v>787</v>
      </c>
      <c r="D1606" s="12">
        <f t="shared" si="98"/>
        <v>50669</v>
      </c>
      <c r="E1606" s="47" t="s">
        <v>1330</v>
      </c>
      <c r="F1606" s="48">
        <v>1752</v>
      </c>
      <c r="G1606" s="15">
        <v>42384</v>
      </c>
      <c r="H1606" s="8">
        <v>1752</v>
      </c>
      <c r="I1606" s="35">
        <f t="shared" si="100"/>
        <v>0</v>
      </c>
    </row>
    <row r="1607" spans="1:9" s="2" customFormat="1" x14ac:dyDescent="0.25">
      <c r="A1607" s="17">
        <v>42382</v>
      </c>
      <c r="B1607" s="36">
        <f t="shared" si="101"/>
        <v>670</v>
      </c>
      <c r="C1607" s="37" t="s">
        <v>787</v>
      </c>
      <c r="D1607" s="12">
        <f t="shared" si="98"/>
        <v>50670</v>
      </c>
      <c r="E1607" s="47" t="s">
        <v>1331</v>
      </c>
      <c r="F1607" s="48">
        <v>2461.6799999999998</v>
      </c>
      <c r="G1607" s="15">
        <v>42385</v>
      </c>
      <c r="H1607" s="8">
        <v>2461.6799999999998</v>
      </c>
      <c r="I1607" s="35">
        <f t="shared" si="100"/>
        <v>0</v>
      </c>
    </row>
    <row r="1608" spans="1:9" s="2" customFormat="1" x14ac:dyDescent="0.25">
      <c r="A1608" s="17">
        <v>42382</v>
      </c>
      <c r="B1608" s="36">
        <f t="shared" si="101"/>
        <v>671</v>
      </c>
      <c r="C1608" s="37" t="s">
        <v>787</v>
      </c>
      <c r="D1608" s="12">
        <f t="shared" si="98"/>
        <v>50671</v>
      </c>
      <c r="E1608" s="47" t="s">
        <v>1332</v>
      </c>
      <c r="F1608" s="48">
        <v>1574.24</v>
      </c>
      <c r="G1608" s="15">
        <v>42383</v>
      </c>
      <c r="H1608" s="8">
        <v>1574.24</v>
      </c>
      <c r="I1608" s="35">
        <f t="shared" si="100"/>
        <v>0</v>
      </c>
    </row>
    <row r="1609" spans="1:9" s="2" customFormat="1" x14ac:dyDescent="0.25">
      <c r="A1609" s="17">
        <v>42382</v>
      </c>
      <c r="B1609" s="36">
        <f t="shared" si="101"/>
        <v>672</v>
      </c>
      <c r="C1609" s="37" t="s">
        <v>787</v>
      </c>
      <c r="D1609" s="12">
        <f t="shared" si="98"/>
        <v>50672</v>
      </c>
      <c r="E1609" s="47" t="s">
        <v>1333</v>
      </c>
      <c r="F1609" s="48">
        <v>7005.3</v>
      </c>
      <c r="G1609" s="15">
        <v>42385</v>
      </c>
      <c r="H1609" s="8">
        <v>7005.3</v>
      </c>
      <c r="I1609" s="35">
        <f t="shared" si="100"/>
        <v>0</v>
      </c>
    </row>
    <row r="1610" spans="1:9" s="2" customFormat="1" x14ac:dyDescent="0.25">
      <c r="A1610" s="17">
        <v>42382</v>
      </c>
      <c r="B1610" s="36">
        <f t="shared" si="101"/>
        <v>673</v>
      </c>
      <c r="C1610" s="37" t="s">
        <v>787</v>
      </c>
      <c r="D1610" s="12">
        <f t="shared" si="98"/>
        <v>50673</v>
      </c>
      <c r="E1610" s="47" t="s">
        <v>1334</v>
      </c>
      <c r="F1610" s="48">
        <v>2400</v>
      </c>
      <c r="G1610" s="15">
        <v>42382</v>
      </c>
      <c r="H1610" s="8">
        <f t="shared" si="99"/>
        <v>2400</v>
      </c>
      <c r="I1610" s="35">
        <f t="shared" si="100"/>
        <v>0</v>
      </c>
    </row>
    <row r="1611" spans="1:9" s="2" customFormat="1" x14ac:dyDescent="0.25">
      <c r="A1611" s="17">
        <v>42382</v>
      </c>
      <c r="B1611" s="36">
        <f t="shared" si="101"/>
        <v>674</v>
      </c>
      <c r="C1611" s="37" t="s">
        <v>787</v>
      </c>
      <c r="D1611" s="12">
        <f t="shared" si="98"/>
        <v>50674</v>
      </c>
      <c r="E1611" s="47" t="s">
        <v>1255</v>
      </c>
      <c r="F1611" s="48">
        <v>826.2</v>
      </c>
      <c r="G1611" s="15">
        <v>42382</v>
      </c>
      <c r="H1611" s="8">
        <f t="shared" si="99"/>
        <v>826.2</v>
      </c>
      <c r="I1611" s="35">
        <f t="shared" si="100"/>
        <v>0</v>
      </c>
    </row>
    <row r="1612" spans="1:9" s="2" customFormat="1" x14ac:dyDescent="0.25">
      <c r="A1612" s="17">
        <v>42382</v>
      </c>
      <c r="B1612" s="36">
        <f t="shared" si="101"/>
        <v>675</v>
      </c>
      <c r="C1612" s="37" t="s">
        <v>787</v>
      </c>
      <c r="D1612" s="12">
        <f t="shared" si="98"/>
        <v>50675</v>
      </c>
      <c r="E1612" s="47" t="s">
        <v>1335</v>
      </c>
      <c r="F1612" s="48">
        <v>1193.9000000000001</v>
      </c>
      <c r="G1612" s="15">
        <v>42382</v>
      </c>
      <c r="H1612" s="8">
        <f t="shared" si="99"/>
        <v>1193.9000000000001</v>
      </c>
      <c r="I1612" s="35">
        <f t="shared" si="100"/>
        <v>0</v>
      </c>
    </row>
    <row r="1613" spans="1:9" s="2" customFormat="1" x14ac:dyDescent="0.25">
      <c r="A1613" s="17">
        <v>42382</v>
      </c>
      <c r="B1613" s="36">
        <f t="shared" si="101"/>
        <v>676</v>
      </c>
      <c r="C1613" s="37" t="s">
        <v>787</v>
      </c>
      <c r="D1613" s="12">
        <f t="shared" si="98"/>
        <v>50676</v>
      </c>
      <c r="E1613" s="47" t="s">
        <v>1336</v>
      </c>
      <c r="F1613" s="48">
        <v>39045.599999999999</v>
      </c>
      <c r="G1613" s="15">
        <v>42391</v>
      </c>
      <c r="H1613" s="8">
        <v>39045.599999999999</v>
      </c>
      <c r="I1613" s="35">
        <f t="shared" si="100"/>
        <v>0</v>
      </c>
    </row>
    <row r="1614" spans="1:9" s="2" customFormat="1" x14ac:dyDescent="0.25">
      <c r="A1614" s="17">
        <v>42382</v>
      </c>
      <c r="B1614" s="36">
        <f t="shared" si="101"/>
        <v>677</v>
      </c>
      <c r="C1614" s="37" t="s">
        <v>787</v>
      </c>
      <c r="D1614" s="12">
        <f t="shared" si="98"/>
        <v>50677</v>
      </c>
      <c r="E1614" s="47" t="s">
        <v>1337</v>
      </c>
      <c r="F1614" s="48">
        <v>28297.5</v>
      </c>
      <c r="G1614" s="15">
        <v>42383</v>
      </c>
      <c r="H1614" s="8">
        <v>28297.5</v>
      </c>
      <c r="I1614" s="35">
        <f t="shared" si="100"/>
        <v>0</v>
      </c>
    </row>
    <row r="1615" spans="1:9" s="2" customFormat="1" x14ac:dyDescent="0.25">
      <c r="A1615" s="17">
        <v>42382</v>
      </c>
      <c r="B1615" s="36">
        <f t="shared" si="101"/>
        <v>678</v>
      </c>
      <c r="C1615" s="37" t="s">
        <v>787</v>
      </c>
      <c r="D1615" s="12">
        <f t="shared" si="98"/>
        <v>50678</v>
      </c>
      <c r="E1615" s="47" t="s">
        <v>1338</v>
      </c>
      <c r="F1615" s="48">
        <v>2343.5</v>
      </c>
      <c r="G1615" s="15">
        <v>42382</v>
      </c>
      <c r="H1615" s="8">
        <f t="shared" si="99"/>
        <v>2343.5</v>
      </c>
      <c r="I1615" s="35">
        <f t="shared" si="100"/>
        <v>0</v>
      </c>
    </row>
    <row r="1616" spans="1:9" s="2" customFormat="1" x14ac:dyDescent="0.25">
      <c r="A1616" s="17">
        <v>42382</v>
      </c>
      <c r="B1616" s="36">
        <f t="shared" si="101"/>
        <v>679</v>
      </c>
      <c r="C1616" s="37" t="s">
        <v>787</v>
      </c>
      <c r="D1616" s="12">
        <f t="shared" si="98"/>
        <v>50679</v>
      </c>
      <c r="E1616" s="47" t="s">
        <v>1324</v>
      </c>
      <c r="F1616" s="48">
        <v>646.79999999999995</v>
      </c>
      <c r="G1616" s="15">
        <v>42383</v>
      </c>
      <c r="H1616" s="8">
        <v>646.79999999999995</v>
      </c>
      <c r="I1616" s="35">
        <f t="shared" si="100"/>
        <v>0</v>
      </c>
    </row>
    <row r="1617" spans="1:9" s="2" customFormat="1" x14ac:dyDescent="0.25">
      <c r="A1617" s="17">
        <v>42382</v>
      </c>
      <c r="B1617" s="36">
        <f t="shared" si="101"/>
        <v>680</v>
      </c>
      <c r="C1617" s="37" t="s">
        <v>787</v>
      </c>
      <c r="D1617" s="12">
        <f t="shared" si="98"/>
        <v>50680</v>
      </c>
      <c r="E1617" s="47" t="s">
        <v>1339</v>
      </c>
      <c r="F1617" s="48">
        <v>14054.4</v>
      </c>
      <c r="G1617" s="15">
        <v>42382</v>
      </c>
      <c r="H1617" s="8">
        <f t="shared" si="99"/>
        <v>14054.4</v>
      </c>
      <c r="I1617" s="35">
        <f t="shared" si="100"/>
        <v>0</v>
      </c>
    </row>
    <row r="1618" spans="1:9" s="2" customFormat="1" x14ac:dyDescent="0.25">
      <c r="A1618" s="17">
        <v>42382</v>
      </c>
      <c r="B1618" s="36">
        <f t="shared" si="101"/>
        <v>681</v>
      </c>
      <c r="C1618" s="37" t="s">
        <v>787</v>
      </c>
      <c r="D1618" s="12">
        <f t="shared" si="98"/>
        <v>50681</v>
      </c>
      <c r="E1618" s="47" t="s">
        <v>1340</v>
      </c>
      <c r="F1618" s="48">
        <v>665.8</v>
      </c>
      <c r="G1618" s="15">
        <v>42382</v>
      </c>
      <c r="H1618" s="8">
        <f t="shared" si="99"/>
        <v>665.8</v>
      </c>
      <c r="I1618" s="35">
        <f t="shared" si="100"/>
        <v>0</v>
      </c>
    </row>
    <row r="1619" spans="1:9" s="2" customFormat="1" x14ac:dyDescent="0.25">
      <c r="A1619" s="17">
        <v>42382</v>
      </c>
      <c r="B1619" s="36">
        <f t="shared" si="101"/>
        <v>682</v>
      </c>
      <c r="C1619" s="37" t="s">
        <v>787</v>
      </c>
      <c r="D1619" s="12">
        <f t="shared" si="98"/>
        <v>50682</v>
      </c>
      <c r="E1619" s="42" t="s">
        <v>1341</v>
      </c>
      <c r="F1619" s="48">
        <v>2100</v>
      </c>
      <c r="G1619" s="15">
        <v>42383</v>
      </c>
      <c r="H1619" s="8">
        <v>2100</v>
      </c>
      <c r="I1619" s="35">
        <f t="shared" si="100"/>
        <v>0</v>
      </c>
    </row>
    <row r="1620" spans="1:9" s="2" customFormat="1" x14ac:dyDescent="0.25">
      <c r="A1620" s="17">
        <v>42382</v>
      </c>
      <c r="B1620" s="36">
        <f t="shared" si="101"/>
        <v>683</v>
      </c>
      <c r="C1620" s="37" t="s">
        <v>787</v>
      </c>
      <c r="D1620" s="12">
        <f t="shared" si="98"/>
        <v>50683</v>
      </c>
      <c r="E1620" s="45" t="s">
        <v>1342</v>
      </c>
      <c r="F1620" s="46">
        <v>2393</v>
      </c>
      <c r="G1620" s="15">
        <v>42384</v>
      </c>
      <c r="H1620" s="8">
        <v>2393</v>
      </c>
      <c r="I1620" s="35">
        <f t="shared" si="100"/>
        <v>0</v>
      </c>
    </row>
    <row r="1621" spans="1:9" s="2" customFormat="1" x14ac:dyDescent="0.25">
      <c r="A1621" s="17">
        <v>42382</v>
      </c>
      <c r="B1621" s="36">
        <f t="shared" si="101"/>
        <v>684</v>
      </c>
      <c r="C1621" s="37" t="s">
        <v>787</v>
      </c>
      <c r="D1621" s="12">
        <f t="shared" si="98"/>
        <v>50684</v>
      </c>
      <c r="E1621" s="47" t="s">
        <v>1343</v>
      </c>
      <c r="F1621" s="48">
        <v>12887.6</v>
      </c>
      <c r="G1621" s="15">
        <v>42384</v>
      </c>
      <c r="H1621" s="8">
        <v>12887.6</v>
      </c>
      <c r="I1621" s="35">
        <f t="shared" si="100"/>
        <v>0</v>
      </c>
    </row>
    <row r="1622" spans="1:9" s="2" customFormat="1" x14ac:dyDescent="0.25">
      <c r="A1622" s="17">
        <v>42382</v>
      </c>
      <c r="B1622" s="36">
        <f t="shared" si="101"/>
        <v>685</v>
      </c>
      <c r="C1622" s="37" t="s">
        <v>787</v>
      </c>
      <c r="D1622" s="12">
        <f t="shared" si="98"/>
        <v>50685</v>
      </c>
      <c r="E1622" s="47" t="s">
        <v>1344</v>
      </c>
      <c r="F1622" s="48">
        <v>2144</v>
      </c>
      <c r="G1622" s="15">
        <v>42382</v>
      </c>
      <c r="H1622" s="8">
        <f t="shared" si="99"/>
        <v>2144</v>
      </c>
      <c r="I1622" s="35">
        <f t="shared" si="100"/>
        <v>0</v>
      </c>
    </row>
    <row r="1623" spans="1:9" s="2" customFormat="1" x14ac:dyDescent="0.25">
      <c r="A1623" s="17">
        <v>42382</v>
      </c>
      <c r="B1623" s="36">
        <f t="shared" si="101"/>
        <v>686</v>
      </c>
      <c r="C1623" s="37" t="s">
        <v>787</v>
      </c>
      <c r="D1623" s="12">
        <f t="shared" si="98"/>
        <v>50686</v>
      </c>
      <c r="E1623" s="47" t="s">
        <v>1344</v>
      </c>
      <c r="F1623" s="48">
        <v>6960</v>
      </c>
      <c r="G1623" s="15">
        <v>42382</v>
      </c>
      <c r="H1623" s="8">
        <f t="shared" si="99"/>
        <v>6960</v>
      </c>
      <c r="I1623" s="35">
        <f t="shared" si="100"/>
        <v>0</v>
      </c>
    </row>
    <row r="1624" spans="1:9" s="2" customFormat="1" x14ac:dyDescent="0.25">
      <c r="A1624" s="17">
        <v>42382</v>
      </c>
      <c r="B1624" s="36">
        <f t="shared" si="101"/>
        <v>687</v>
      </c>
      <c r="C1624" s="37" t="s">
        <v>787</v>
      </c>
      <c r="D1624" s="12">
        <f t="shared" si="98"/>
        <v>50687</v>
      </c>
      <c r="E1624" s="47" t="s">
        <v>1319</v>
      </c>
      <c r="F1624" s="48">
        <v>3093.4</v>
      </c>
      <c r="G1624" s="15">
        <v>42388</v>
      </c>
      <c r="H1624" s="8">
        <v>3093.4</v>
      </c>
      <c r="I1624" s="35">
        <f t="shared" si="100"/>
        <v>0</v>
      </c>
    </row>
    <row r="1625" spans="1:9" s="2" customFormat="1" x14ac:dyDescent="0.25">
      <c r="A1625" s="17">
        <v>42382</v>
      </c>
      <c r="B1625" s="36">
        <f t="shared" si="101"/>
        <v>688</v>
      </c>
      <c r="C1625" s="37" t="s">
        <v>787</v>
      </c>
      <c r="D1625" s="12">
        <f t="shared" si="98"/>
        <v>50688</v>
      </c>
      <c r="E1625" s="47" t="s">
        <v>1345</v>
      </c>
      <c r="F1625" s="14">
        <v>51641.279999999999</v>
      </c>
      <c r="G1625" s="15">
        <v>42386</v>
      </c>
      <c r="H1625" s="8">
        <v>51641.279999999999</v>
      </c>
      <c r="I1625" s="35">
        <f t="shared" si="100"/>
        <v>0</v>
      </c>
    </row>
    <row r="1626" spans="1:9" s="2" customFormat="1" x14ac:dyDescent="0.25">
      <c r="A1626" s="17">
        <v>42382</v>
      </c>
      <c r="B1626" s="36">
        <f t="shared" si="101"/>
        <v>689</v>
      </c>
      <c r="C1626" s="37" t="s">
        <v>787</v>
      </c>
      <c r="D1626" s="12">
        <f t="shared" si="98"/>
        <v>50689</v>
      </c>
      <c r="E1626" s="47" t="s">
        <v>1346</v>
      </c>
      <c r="F1626" s="48">
        <v>37162.800000000003</v>
      </c>
      <c r="G1626" s="15" t="s">
        <v>1347</v>
      </c>
      <c r="H1626" s="8">
        <f>24985.1+12177.7</f>
        <v>37162.800000000003</v>
      </c>
      <c r="I1626" s="35">
        <f t="shared" si="100"/>
        <v>0</v>
      </c>
    </row>
    <row r="1627" spans="1:9" s="2" customFormat="1" x14ac:dyDescent="0.25">
      <c r="A1627" s="17">
        <v>42382</v>
      </c>
      <c r="B1627" s="36">
        <f t="shared" si="101"/>
        <v>690</v>
      </c>
      <c r="C1627" s="37" t="s">
        <v>787</v>
      </c>
      <c r="D1627" s="12">
        <f t="shared" si="98"/>
        <v>50690</v>
      </c>
      <c r="E1627" s="47" t="s">
        <v>1348</v>
      </c>
      <c r="F1627" s="14">
        <v>5084.45</v>
      </c>
      <c r="G1627" s="15">
        <v>42389</v>
      </c>
      <c r="H1627" s="8">
        <v>5084.45</v>
      </c>
      <c r="I1627" s="35">
        <f t="shared" si="100"/>
        <v>0</v>
      </c>
    </row>
    <row r="1628" spans="1:9" s="2" customFormat="1" x14ac:dyDescent="0.25">
      <c r="A1628" s="17">
        <v>42382</v>
      </c>
      <c r="B1628" s="36">
        <f t="shared" si="101"/>
        <v>691</v>
      </c>
      <c r="C1628" s="37" t="s">
        <v>787</v>
      </c>
      <c r="D1628" s="12">
        <f t="shared" si="98"/>
        <v>50691</v>
      </c>
      <c r="E1628" s="47" t="s">
        <v>1349</v>
      </c>
      <c r="F1628" s="14">
        <v>245070</v>
      </c>
      <c r="G1628" s="15">
        <v>42384</v>
      </c>
      <c r="H1628" s="8">
        <v>245070</v>
      </c>
      <c r="I1628" s="35">
        <f t="shared" si="100"/>
        <v>0</v>
      </c>
    </row>
    <row r="1629" spans="1:9" s="2" customFormat="1" x14ac:dyDescent="0.25">
      <c r="A1629" s="17">
        <v>42382</v>
      </c>
      <c r="B1629" s="36">
        <f t="shared" si="101"/>
        <v>692</v>
      </c>
      <c r="C1629" s="37" t="s">
        <v>787</v>
      </c>
      <c r="D1629" s="12">
        <f t="shared" si="98"/>
        <v>50692</v>
      </c>
      <c r="E1629" s="47" t="s">
        <v>1350</v>
      </c>
      <c r="F1629" s="14">
        <v>32681.48</v>
      </c>
      <c r="G1629" s="15" t="s">
        <v>1351</v>
      </c>
      <c r="H1629" s="8">
        <f>16076.46+16605.02</f>
        <v>32681.48</v>
      </c>
      <c r="I1629" s="35">
        <f t="shared" si="100"/>
        <v>0</v>
      </c>
    </row>
    <row r="1630" spans="1:9" s="2" customFormat="1" x14ac:dyDescent="0.25">
      <c r="A1630" s="17">
        <v>42382</v>
      </c>
      <c r="B1630" s="36">
        <f t="shared" si="101"/>
        <v>693</v>
      </c>
      <c r="C1630" s="37" t="s">
        <v>787</v>
      </c>
      <c r="D1630" s="12">
        <f t="shared" si="98"/>
        <v>50693</v>
      </c>
      <c r="E1630" s="47" t="s">
        <v>1352</v>
      </c>
      <c r="F1630" s="14">
        <v>26290</v>
      </c>
      <c r="G1630" s="15">
        <v>42382</v>
      </c>
      <c r="H1630" s="8">
        <f t="shared" si="99"/>
        <v>26290</v>
      </c>
      <c r="I1630" s="35">
        <f t="shared" si="100"/>
        <v>0</v>
      </c>
    </row>
    <row r="1631" spans="1:9" s="2" customFormat="1" x14ac:dyDescent="0.25">
      <c r="A1631" s="17">
        <v>42382</v>
      </c>
      <c r="B1631" s="36">
        <f t="shared" si="101"/>
        <v>694</v>
      </c>
      <c r="C1631" s="37" t="s">
        <v>787</v>
      </c>
      <c r="D1631" s="12">
        <f t="shared" si="98"/>
        <v>50694</v>
      </c>
      <c r="E1631" s="47" t="s">
        <v>1339</v>
      </c>
      <c r="F1631" s="48">
        <v>10900.8</v>
      </c>
      <c r="G1631" s="15">
        <v>42382</v>
      </c>
      <c r="H1631" s="8">
        <f t="shared" si="99"/>
        <v>10900.8</v>
      </c>
      <c r="I1631" s="35">
        <f t="shared" si="100"/>
        <v>0</v>
      </c>
    </row>
    <row r="1632" spans="1:9" s="2" customFormat="1" x14ac:dyDescent="0.25">
      <c r="A1632" s="17">
        <v>42382</v>
      </c>
      <c r="B1632" s="36">
        <f t="shared" si="101"/>
        <v>695</v>
      </c>
      <c r="C1632" s="37" t="s">
        <v>787</v>
      </c>
      <c r="D1632" s="12">
        <f t="shared" si="98"/>
        <v>50695</v>
      </c>
      <c r="E1632" s="47" t="s">
        <v>1353</v>
      </c>
      <c r="F1632" s="48">
        <v>347.1</v>
      </c>
      <c r="G1632" s="15">
        <v>42382</v>
      </c>
      <c r="H1632" s="8">
        <f t="shared" si="99"/>
        <v>347.1</v>
      </c>
      <c r="I1632" s="35">
        <f t="shared" si="100"/>
        <v>0</v>
      </c>
    </row>
    <row r="1633" spans="1:9" s="2" customFormat="1" x14ac:dyDescent="0.25">
      <c r="A1633" s="17">
        <v>42382</v>
      </c>
      <c r="B1633" s="36">
        <f t="shared" si="101"/>
        <v>696</v>
      </c>
      <c r="C1633" s="37" t="s">
        <v>787</v>
      </c>
      <c r="D1633" s="12">
        <f t="shared" si="98"/>
        <v>50696</v>
      </c>
      <c r="E1633" s="47" t="s">
        <v>1277</v>
      </c>
      <c r="F1633" s="48">
        <v>624.6</v>
      </c>
      <c r="G1633" s="15">
        <v>42382</v>
      </c>
      <c r="H1633" s="8">
        <f t="shared" si="99"/>
        <v>624.6</v>
      </c>
      <c r="I1633" s="35">
        <f t="shared" si="100"/>
        <v>0</v>
      </c>
    </row>
    <row r="1634" spans="1:9" s="2" customFormat="1" x14ac:dyDescent="0.25">
      <c r="A1634" s="17">
        <v>42382</v>
      </c>
      <c r="B1634" s="36">
        <f t="shared" si="101"/>
        <v>697</v>
      </c>
      <c r="C1634" s="37" t="s">
        <v>787</v>
      </c>
      <c r="D1634" s="12">
        <f t="shared" si="98"/>
        <v>50697</v>
      </c>
      <c r="E1634" s="47" t="s">
        <v>1349</v>
      </c>
      <c r="F1634" s="14">
        <v>293895</v>
      </c>
      <c r="G1634" s="15">
        <v>42384</v>
      </c>
      <c r="H1634" s="8">
        <v>293895</v>
      </c>
      <c r="I1634" s="35">
        <f t="shared" si="100"/>
        <v>0</v>
      </c>
    </row>
    <row r="1635" spans="1:9" s="2" customFormat="1" x14ac:dyDescent="0.25">
      <c r="A1635" s="17">
        <v>42382</v>
      </c>
      <c r="B1635" s="36">
        <f t="shared" si="101"/>
        <v>698</v>
      </c>
      <c r="C1635" s="37" t="s">
        <v>787</v>
      </c>
      <c r="D1635" s="12">
        <f t="shared" si="98"/>
        <v>50698</v>
      </c>
      <c r="E1635" s="47" t="s">
        <v>1354</v>
      </c>
      <c r="F1635" s="48">
        <v>3856.5</v>
      </c>
      <c r="G1635" s="15">
        <v>42382</v>
      </c>
      <c r="H1635" s="8">
        <f t="shared" si="99"/>
        <v>3856.5</v>
      </c>
      <c r="I1635" s="35">
        <f t="shared" si="100"/>
        <v>0</v>
      </c>
    </row>
    <row r="1636" spans="1:9" s="2" customFormat="1" x14ac:dyDescent="0.25">
      <c r="A1636" s="17">
        <v>42382</v>
      </c>
      <c r="B1636" s="36">
        <f t="shared" si="101"/>
        <v>699</v>
      </c>
      <c r="C1636" s="37" t="s">
        <v>787</v>
      </c>
      <c r="D1636" s="12">
        <f t="shared" ref="D1636:D1699" si="102">D1635+1</f>
        <v>50699</v>
      </c>
      <c r="E1636" s="47" t="s">
        <v>1355</v>
      </c>
      <c r="F1636" s="48">
        <v>684.4</v>
      </c>
      <c r="G1636" s="15">
        <v>42382</v>
      </c>
      <c r="H1636" s="8">
        <f t="shared" si="99"/>
        <v>684.4</v>
      </c>
      <c r="I1636" s="35">
        <f t="shared" si="100"/>
        <v>0</v>
      </c>
    </row>
    <row r="1637" spans="1:9" s="2" customFormat="1" x14ac:dyDescent="0.25">
      <c r="A1637" s="17">
        <v>42382</v>
      </c>
      <c r="B1637" s="36">
        <f t="shared" si="101"/>
        <v>700</v>
      </c>
      <c r="C1637" s="37" t="s">
        <v>787</v>
      </c>
      <c r="D1637" s="12">
        <f t="shared" si="102"/>
        <v>50700</v>
      </c>
      <c r="E1637" s="47" t="s">
        <v>1356</v>
      </c>
      <c r="F1637" s="48">
        <v>3127.8</v>
      </c>
      <c r="G1637" s="15">
        <v>42383</v>
      </c>
      <c r="H1637" s="8">
        <v>3127.8</v>
      </c>
      <c r="I1637" s="35">
        <f t="shared" si="100"/>
        <v>0</v>
      </c>
    </row>
    <row r="1638" spans="1:9" s="2" customFormat="1" x14ac:dyDescent="0.25">
      <c r="A1638" s="17">
        <v>42382</v>
      </c>
      <c r="B1638" s="36">
        <f t="shared" si="101"/>
        <v>701</v>
      </c>
      <c r="C1638" s="37" t="s">
        <v>787</v>
      </c>
      <c r="D1638" s="12">
        <f t="shared" si="102"/>
        <v>50701</v>
      </c>
      <c r="E1638" s="47" t="s">
        <v>1357</v>
      </c>
      <c r="F1638" s="14">
        <v>19732.400000000001</v>
      </c>
      <c r="G1638" s="15">
        <v>42390</v>
      </c>
      <c r="H1638" s="8">
        <v>19732.400000000001</v>
      </c>
      <c r="I1638" s="35">
        <f t="shared" si="100"/>
        <v>0</v>
      </c>
    </row>
    <row r="1639" spans="1:9" s="2" customFormat="1" x14ac:dyDescent="0.25">
      <c r="A1639" s="17">
        <v>42382</v>
      </c>
      <c r="B1639" s="36">
        <f t="shared" si="101"/>
        <v>702</v>
      </c>
      <c r="C1639" s="37" t="s">
        <v>787</v>
      </c>
      <c r="D1639" s="12">
        <f t="shared" si="102"/>
        <v>50702</v>
      </c>
      <c r="E1639" s="47" t="s">
        <v>1358</v>
      </c>
      <c r="F1639" s="48">
        <v>15779.4</v>
      </c>
      <c r="G1639" s="15">
        <v>42383</v>
      </c>
      <c r="H1639" s="8">
        <v>15779.4</v>
      </c>
      <c r="I1639" s="35">
        <f t="shared" si="100"/>
        <v>0</v>
      </c>
    </row>
    <row r="1640" spans="1:9" s="2" customFormat="1" x14ac:dyDescent="0.25">
      <c r="A1640" s="17">
        <v>42382</v>
      </c>
      <c r="B1640" s="36">
        <f t="shared" si="101"/>
        <v>703</v>
      </c>
      <c r="C1640" s="37" t="s">
        <v>787</v>
      </c>
      <c r="D1640" s="12">
        <f t="shared" si="102"/>
        <v>50703</v>
      </c>
      <c r="E1640" s="47" t="s">
        <v>1359</v>
      </c>
      <c r="F1640" s="48">
        <v>4122</v>
      </c>
      <c r="G1640" s="15">
        <v>42382</v>
      </c>
      <c r="H1640" s="8">
        <f t="shared" si="99"/>
        <v>4122</v>
      </c>
      <c r="I1640" s="35">
        <f t="shared" si="100"/>
        <v>0</v>
      </c>
    </row>
    <row r="1641" spans="1:9" s="2" customFormat="1" x14ac:dyDescent="0.25">
      <c r="A1641" s="17">
        <v>42382</v>
      </c>
      <c r="B1641" s="36">
        <f t="shared" si="101"/>
        <v>704</v>
      </c>
      <c r="C1641" s="37" t="s">
        <v>787</v>
      </c>
      <c r="D1641" s="12">
        <f t="shared" si="102"/>
        <v>50704</v>
      </c>
      <c r="E1641" s="47" t="s">
        <v>1360</v>
      </c>
      <c r="F1641" s="48">
        <v>2827.2</v>
      </c>
      <c r="G1641" s="15">
        <v>42383</v>
      </c>
      <c r="H1641" s="8">
        <v>2827.2</v>
      </c>
      <c r="I1641" s="35">
        <f t="shared" si="100"/>
        <v>0</v>
      </c>
    </row>
    <row r="1642" spans="1:9" s="2" customFormat="1" x14ac:dyDescent="0.25">
      <c r="A1642" s="17">
        <v>42382</v>
      </c>
      <c r="B1642" s="36">
        <f t="shared" si="101"/>
        <v>705</v>
      </c>
      <c r="C1642" s="37" t="s">
        <v>787</v>
      </c>
      <c r="D1642" s="12">
        <f t="shared" si="102"/>
        <v>50705</v>
      </c>
      <c r="E1642" s="47" t="s">
        <v>1361</v>
      </c>
      <c r="F1642" s="48">
        <v>2401.6</v>
      </c>
      <c r="G1642" s="15">
        <v>42384</v>
      </c>
      <c r="H1642" s="8">
        <v>2401.6</v>
      </c>
      <c r="I1642" s="35">
        <f t="shared" si="100"/>
        <v>0</v>
      </c>
    </row>
    <row r="1643" spans="1:9" s="2" customFormat="1" x14ac:dyDescent="0.25">
      <c r="A1643" s="17">
        <v>42382</v>
      </c>
      <c r="B1643" s="36">
        <f t="shared" si="101"/>
        <v>706</v>
      </c>
      <c r="C1643" s="37" t="s">
        <v>787</v>
      </c>
      <c r="D1643" s="12">
        <f t="shared" si="102"/>
        <v>50706</v>
      </c>
      <c r="E1643" s="47" t="s">
        <v>1362</v>
      </c>
      <c r="F1643" s="48">
        <v>2932.4</v>
      </c>
      <c r="G1643" s="15">
        <v>42383</v>
      </c>
      <c r="H1643" s="8">
        <v>2932.4</v>
      </c>
      <c r="I1643" s="35">
        <f t="shared" si="100"/>
        <v>0</v>
      </c>
    </row>
    <row r="1644" spans="1:9" s="2" customFormat="1" x14ac:dyDescent="0.25">
      <c r="A1644" s="17">
        <v>42382</v>
      </c>
      <c r="B1644" s="36">
        <f t="shared" si="101"/>
        <v>707</v>
      </c>
      <c r="C1644" s="37" t="s">
        <v>787</v>
      </c>
      <c r="D1644" s="12">
        <f t="shared" si="102"/>
        <v>50707</v>
      </c>
      <c r="E1644" s="47" t="s">
        <v>1363</v>
      </c>
      <c r="F1644" s="48">
        <v>1473.28</v>
      </c>
      <c r="G1644" s="15">
        <v>42382</v>
      </c>
      <c r="H1644" s="8">
        <f t="shared" si="99"/>
        <v>1473.28</v>
      </c>
      <c r="I1644" s="35">
        <f t="shared" si="100"/>
        <v>0</v>
      </c>
    </row>
    <row r="1645" spans="1:9" s="2" customFormat="1" x14ac:dyDescent="0.25">
      <c r="A1645" s="17">
        <v>42382</v>
      </c>
      <c r="B1645" s="36">
        <f t="shared" si="101"/>
        <v>708</v>
      </c>
      <c r="C1645" s="37" t="s">
        <v>787</v>
      </c>
      <c r="D1645" s="12">
        <f t="shared" si="102"/>
        <v>50708</v>
      </c>
      <c r="E1645" s="47" t="s">
        <v>1364</v>
      </c>
      <c r="F1645" s="48">
        <v>65837</v>
      </c>
      <c r="G1645" s="88"/>
      <c r="H1645" s="89"/>
      <c r="I1645" s="35">
        <f t="shared" si="100"/>
        <v>65837</v>
      </c>
    </row>
    <row r="1646" spans="1:9" s="2" customFormat="1" x14ac:dyDescent="0.25">
      <c r="A1646" s="17">
        <v>42382</v>
      </c>
      <c r="B1646" s="36">
        <f t="shared" si="101"/>
        <v>709</v>
      </c>
      <c r="C1646" s="37" t="s">
        <v>787</v>
      </c>
      <c r="D1646" s="12">
        <f t="shared" si="102"/>
        <v>50709</v>
      </c>
      <c r="E1646" s="47" t="s">
        <v>1365</v>
      </c>
      <c r="F1646" s="14">
        <v>161327.25</v>
      </c>
      <c r="G1646" s="15">
        <v>42387</v>
      </c>
      <c r="H1646" s="8">
        <f>102957.1+58370.15</f>
        <v>161327.25</v>
      </c>
      <c r="I1646" s="35">
        <f t="shared" si="100"/>
        <v>0</v>
      </c>
    </row>
    <row r="1647" spans="1:9" s="2" customFormat="1" x14ac:dyDescent="0.25">
      <c r="A1647" s="17">
        <v>42382</v>
      </c>
      <c r="B1647" s="36">
        <f t="shared" si="101"/>
        <v>710</v>
      </c>
      <c r="C1647" s="37" t="s">
        <v>787</v>
      </c>
      <c r="D1647" s="12">
        <f t="shared" si="102"/>
        <v>50710</v>
      </c>
      <c r="E1647" s="47" t="s">
        <v>1365</v>
      </c>
      <c r="F1647" s="14">
        <v>64485</v>
      </c>
      <c r="G1647" s="15">
        <v>42387</v>
      </c>
      <c r="H1647" s="8">
        <v>64485</v>
      </c>
      <c r="I1647" s="35">
        <f t="shared" si="100"/>
        <v>0</v>
      </c>
    </row>
    <row r="1648" spans="1:9" s="2" customFormat="1" x14ac:dyDescent="0.25">
      <c r="A1648" s="17">
        <v>42382</v>
      </c>
      <c r="B1648" s="36">
        <f t="shared" si="101"/>
        <v>711</v>
      </c>
      <c r="C1648" s="37" t="s">
        <v>787</v>
      </c>
      <c r="D1648" s="12">
        <f t="shared" si="102"/>
        <v>50711</v>
      </c>
      <c r="E1648" s="47" t="s">
        <v>1341</v>
      </c>
      <c r="F1648" s="48">
        <v>130.19999999999999</v>
      </c>
      <c r="G1648" s="15">
        <v>42383</v>
      </c>
      <c r="H1648" s="8">
        <v>130.19999999999999</v>
      </c>
      <c r="I1648" s="35">
        <f t="shared" si="100"/>
        <v>0</v>
      </c>
    </row>
    <row r="1649" spans="1:9" s="2" customFormat="1" x14ac:dyDescent="0.25">
      <c r="A1649" s="17">
        <v>42382</v>
      </c>
      <c r="B1649" s="36">
        <f t="shared" si="101"/>
        <v>712</v>
      </c>
      <c r="C1649" s="37" t="s">
        <v>787</v>
      </c>
      <c r="D1649" s="12">
        <f t="shared" si="102"/>
        <v>50712</v>
      </c>
      <c r="E1649" s="47" t="s">
        <v>1366</v>
      </c>
      <c r="F1649" s="48">
        <v>4797</v>
      </c>
      <c r="G1649" s="15">
        <v>42383</v>
      </c>
      <c r="H1649" s="8">
        <v>4797</v>
      </c>
      <c r="I1649" s="35">
        <f t="shared" si="100"/>
        <v>0</v>
      </c>
    </row>
    <row r="1650" spans="1:9" s="2" customFormat="1" x14ac:dyDescent="0.25">
      <c r="A1650" s="17">
        <v>42382</v>
      </c>
      <c r="B1650" s="36">
        <f t="shared" si="101"/>
        <v>713</v>
      </c>
      <c r="C1650" s="37" t="s">
        <v>787</v>
      </c>
      <c r="D1650" s="12">
        <f t="shared" si="102"/>
        <v>50713</v>
      </c>
      <c r="E1650" s="47" t="s">
        <v>1367</v>
      </c>
      <c r="F1650" s="48">
        <v>78662.149999999994</v>
      </c>
      <c r="G1650" s="15">
        <v>42388</v>
      </c>
      <c r="H1650" s="8">
        <v>78662.149999999994</v>
      </c>
      <c r="I1650" s="35">
        <f t="shared" si="100"/>
        <v>0</v>
      </c>
    </row>
    <row r="1651" spans="1:9" s="2" customFormat="1" x14ac:dyDescent="0.25">
      <c r="A1651" s="17">
        <v>42382</v>
      </c>
      <c r="B1651" s="36">
        <f t="shared" si="101"/>
        <v>714</v>
      </c>
      <c r="C1651" s="37" t="s">
        <v>787</v>
      </c>
      <c r="D1651" s="12">
        <f t="shared" si="102"/>
        <v>50714</v>
      </c>
      <c r="E1651" s="47" t="s">
        <v>1365</v>
      </c>
      <c r="F1651" s="14">
        <v>170035.76</v>
      </c>
      <c r="G1651" s="15">
        <v>42387</v>
      </c>
      <c r="H1651" s="8">
        <v>170035.76</v>
      </c>
      <c r="I1651" s="35">
        <f t="shared" si="100"/>
        <v>0</v>
      </c>
    </row>
    <row r="1652" spans="1:9" s="2" customFormat="1" x14ac:dyDescent="0.25">
      <c r="A1652" s="17">
        <v>42382</v>
      </c>
      <c r="B1652" s="36">
        <f t="shared" si="101"/>
        <v>715</v>
      </c>
      <c r="C1652" s="37" t="s">
        <v>787</v>
      </c>
      <c r="D1652" s="12">
        <f t="shared" si="102"/>
        <v>50715</v>
      </c>
      <c r="E1652" s="47" t="s">
        <v>1346</v>
      </c>
      <c r="F1652" s="48">
        <v>34609.800000000003</v>
      </c>
      <c r="G1652" s="15">
        <v>42386</v>
      </c>
      <c r="H1652" s="8">
        <v>34609.800000000003</v>
      </c>
      <c r="I1652" s="35">
        <f t="shared" si="100"/>
        <v>0</v>
      </c>
    </row>
    <row r="1653" spans="1:9" s="2" customFormat="1" x14ac:dyDescent="0.25">
      <c r="A1653" s="17">
        <v>42382</v>
      </c>
      <c r="B1653" s="36">
        <f t="shared" si="101"/>
        <v>716</v>
      </c>
      <c r="C1653" s="37" t="s">
        <v>787</v>
      </c>
      <c r="D1653" s="12">
        <f t="shared" si="102"/>
        <v>50716</v>
      </c>
      <c r="E1653" s="47" t="s">
        <v>1368</v>
      </c>
      <c r="F1653" s="48">
        <v>83.6</v>
      </c>
      <c r="G1653" s="15">
        <v>42382</v>
      </c>
      <c r="H1653" s="8">
        <f t="shared" ref="H1653:H1711" si="103">F1653</f>
        <v>83.6</v>
      </c>
      <c r="I1653" s="35">
        <f t="shared" ref="I1653:I1718" si="104">F1653-H1653</f>
        <v>0</v>
      </c>
    </row>
    <row r="1654" spans="1:9" s="2" customFormat="1" x14ac:dyDescent="0.25">
      <c r="A1654" s="17">
        <v>42382</v>
      </c>
      <c r="B1654" s="36">
        <f t="shared" si="101"/>
        <v>717</v>
      </c>
      <c r="C1654" s="37" t="s">
        <v>787</v>
      </c>
      <c r="D1654" s="12">
        <f t="shared" si="102"/>
        <v>50717</v>
      </c>
      <c r="E1654" s="47" t="s">
        <v>1369</v>
      </c>
      <c r="F1654" s="48">
        <v>52.5</v>
      </c>
      <c r="G1654" s="15">
        <v>42383</v>
      </c>
      <c r="H1654" s="8">
        <v>52.5</v>
      </c>
      <c r="I1654" s="35">
        <f t="shared" si="104"/>
        <v>0</v>
      </c>
    </row>
    <row r="1655" spans="1:9" s="2" customFormat="1" x14ac:dyDescent="0.25">
      <c r="A1655" s="17">
        <v>42382</v>
      </c>
      <c r="B1655" s="36">
        <f t="shared" si="101"/>
        <v>718</v>
      </c>
      <c r="C1655" s="37" t="s">
        <v>787</v>
      </c>
      <c r="D1655" s="12">
        <f t="shared" si="102"/>
        <v>50718</v>
      </c>
      <c r="E1655" s="47" t="s">
        <v>1370</v>
      </c>
      <c r="F1655" s="48">
        <v>4508.7</v>
      </c>
      <c r="G1655" s="15">
        <v>42387</v>
      </c>
      <c r="H1655" s="8">
        <v>4508.7</v>
      </c>
      <c r="I1655" s="35">
        <f t="shared" si="104"/>
        <v>0</v>
      </c>
    </row>
    <row r="1656" spans="1:9" s="2" customFormat="1" x14ac:dyDescent="0.25">
      <c r="A1656" s="17">
        <v>42383</v>
      </c>
      <c r="B1656" s="36">
        <f t="shared" si="101"/>
        <v>719</v>
      </c>
      <c r="C1656" s="37" t="s">
        <v>787</v>
      </c>
      <c r="D1656" s="12">
        <f t="shared" si="102"/>
        <v>50719</v>
      </c>
      <c r="E1656" s="47" t="s">
        <v>1371</v>
      </c>
      <c r="F1656" s="48">
        <v>12421.2</v>
      </c>
      <c r="G1656" s="88">
        <v>42445</v>
      </c>
      <c r="H1656" s="89">
        <v>12421.2</v>
      </c>
      <c r="I1656" s="35">
        <f t="shared" si="104"/>
        <v>0</v>
      </c>
    </row>
    <row r="1657" spans="1:9" s="2" customFormat="1" x14ac:dyDescent="0.25">
      <c r="A1657" s="17">
        <v>42383</v>
      </c>
      <c r="B1657" s="36">
        <f t="shared" si="101"/>
        <v>720</v>
      </c>
      <c r="C1657" s="37" t="s">
        <v>787</v>
      </c>
      <c r="D1657" s="12">
        <f t="shared" si="102"/>
        <v>50720</v>
      </c>
      <c r="E1657" s="47" t="s">
        <v>1372</v>
      </c>
      <c r="F1657" s="48">
        <v>4550.1000000000004</v>
      </c>
      <c r="G1657" s="15">
        <v>42384</v>
      </c>
      <c r="H1657" s="8">
        <v>4550.1000000000004</v>
      </c>
      <c r="I1657" s="35">
        <f t="shared" si="104"/>
        <v>0</v>
      </c>
    </row>
    <row r="1658" spans="1:9" s="2" customFormat="1" x14ac:dyDescent="0.25">
      <c r="A1658" s="17">
        <v>42383</v>
      </c>
      <c r="B1658" s="36">
        <f t="shared" si="101"/>
        <v>721</v>
      </c>
      <c r="C1658" s="37" t="s">
        <v>787</v>
      </c>
      <c r="D1658" s="12">
        <f t="shared" si="102"/>
        <v>50721</v>
      </c>
      <c r="E1658" s="47" t="s">
        <v>1373</v>
      </c>
      <c r="F1658" s="48">
        <v>7646.2</v>
      </c>
      <c r="G1658" s="15">
        <v>42383</v>
      </c>
      <c r="H1658" s="8">
        <f t="shared" si="103"/>
        <v>7646.2</v>
      </c>
      <c r="I1658" s="35">
        <f t="shared" si="104"/>
        <v>0</v>
      </c>
    </row>
    <row r="1659" spans="1:9" s="2" customFormat="1" x14ac:dyDescent="0.25">
      <c r="A1659" s="17">
        <v>42383</v>
      </c>
      <c r="B1659" s="36">
        <f t="shared" si="101"/>
        <v>722</v>
      </c>
      <c r="C1659" s="37" t="s">
        <v>787</v>
      </c>
      <c r="D1659" s="12">
        <f t="shared" si="102"/>
        <v>50722</v>
      </c>
      <c r="E1659" s="47" t="s">
        <v>1374</v>
      </c>
      <c r="F1659" s="48">
        <v>25085.5</v>
      </c>
      <c r="G1659" s="15">
        <v>42395</v>
      </c>
      <c r="H1659" s="8">
        <v>25085.5</v>
      </c>
      <c r="I1659" s="35">
        <f t="shared" si="104"/>
        <v>0</v>
      </c>
    </row>
    <row r="1660" spans="1:9" s="2" customFormat="1" x14ac:dyDescent="0.25">
      <c r="A1660" s="17">
        <v>42383</v>
      </c>
      <c r="B1660" s="36">
        <f t="shared" si="101"/>
        <v>723</v>
      </c>
      <c r="C1660" s="37" t="s">
        <v>787</v>
      </c>
      <c r="D1660" s="12">
        <f t="shared" si="102"/>
        <v>50723</v>
      </c>
      <c r="E1660" s="47" t="s">
        <v>1375</v>
      </c>
      <c r="F1660" s="14">
        <v>46632.3</v>
      </c>
      <c r="G1660" s="88">
        <v>42406</v>
      </c>
      <c r="H1660" s="89">
        <v>46632.3</v>
      </c>
      <c r="I1660" s="35">
        <f t="shared" si="104"/>
        <v>0</v>
      </c>
    </row>
    <row r="1661" spans="1:9" s="2" customFormat="1" x14ac:dyDescent="0.25">
      <c r="A1661" s="17">
        <v>42383</v>
      </c>
      <c r="B1661" s="36">
        <f t="shared" si="101"/>
        <v>724</v>
      </c>
      <c r="C1661" s="37" t="s">
        <v>787</v>
      </c>
      <c r="D1661" s="12">
        <f t="shared" si="102"/>
        <v>50724</v>
      </c>
      <c r="E1661" s="47" t="s">
        <v>1376</v>
      </c>
      <c r="F1661" s="48">
        <v>9590</v>
      </c>
      <c r="G1661" s="15">
        <v>42386</v>
      </c>
      <c r="H1661" s="8">
        <v>9590</v>
      </c>
      <c r="I1661" s="35">
        <f t="shared" si="104"/>
        <v>0</v>
      </c>
    </row>
    <row r="1662" spans="1:9" s="2" customFormat="1" x14ac:dyDescent="0.25">
      <c r="A1662" s="17">
        <v>42383</v>
      </c>
      <c r="B1662" s="36">
        <f t="shared" si="101"/>
        <v>725</v>
      </c>
      <c r="C1662" s="37" t="s">
        <v>787</v>
      </c>
      <c r="D1662" s="12">
        <f t="shared" si="102"/>
        <v>50725</v>
      </c>
      <c r="E1662" s="49" t="s">
        <v>105</v>
      </c>
      <c r="F1662" s="48">
        <v>0</v>
      </c>
      <c r="G1662" s="15"/>
      <c r="H1662" s="8"/>
      <c r="I1662" s="35">
        <f t="shared" si="104"/>
        <v>0</v>
      </c>
    </row>
    <row r="1663" spans="1:9" s="2" customFormat="1" x14ac:dyDescent="0.25">
      <c r="A1663" s="17">
        <v>42383</v>
      </c>
      <c r="B1663" s="36">
        <f t="shared" si="101"/>
        <v>726</v>
      </c>
      <c r="C1663" s="37" t="s">
        <v>787</v>
      </c>
      <c r="D1663" s="12">
        <f t="shared" si="102"/>
        <v>50726</v>
      </c>
      <c r="E1663" s="47" t="s">
        <v>1377</v>
      </c>
      <c r="F1663" s="48">
        <v>14064.45</v>
      </c>
      <c r="G1663" s="15">
        <v>42384</v>
      </c>
      <c r="H1663" s="8">
        <v>14064.45</v>
      </c>
      <c r="I1663" s="35">
        <f t="shared" si="104"/>
        <v>0</v>
      </c>
    </row>
    <row r="1664" spans="1:9" s="2" customFormat="1" x14ac:dyDescent="0.25">
      <c r="A1664" s="17">
        <v>42383</v>
      </c>
      <c r="B1664" s="36">
        <f t="shared" si="101"/>
        <v>727</v>
      </c>
      <c r="C1664" s="37" t="s">
        <v>787</v>
      </c>
      <c r="D1664" s="12">
        <f t="shared" si="102"/>
        <v>50727</v>
      </c>
      <c r="E1664" s="42" t="s">
        <v>1378</v>
      </c>
      <c r="F1664" s="48">
        <v>10250.1</v>
      </c>
      <c r="G1664" s="15">
        <v>42383</v>
      </c>
      <c r="H1664" s="8">
        <f t="shared" si="103"/>
        <v>10250.1</v>
      </c>
      <c r="I1664" s="35">
        <f t="shared" si="104"/>
        <v>0</v>
      </c>
    </row>
    <row r="1665" spans="1:9" s="2" customFormat="1" x14ac:dyDescent="0.25">
      <c r="A1665" s="17">
        <v>42383</v>
      </c>
      <c r="B1665" s="36">
        <f t="shared" si="101"/>
        <v>728</v>
      </c>
      <c r="C1665" s="37" t="s">
        <v>787</v>
      </c>
      <c r="D1665" s="12">
        <f t="shared" si="102"/>
        <v>50728</v>
      </c>
      <c r="E1665" s="45" t="s">
        <v>1379</v>
      </c>
      <c r="F1665" s="46">
        <v>2549.4</v>
      </c>
      <c r="G1665" s="15">
        <v>42385</v>
      </c>
      <c r="H1665" s="8">
        <v>2549.4</v>
      </c>
      <c r="I1665" s="35">
        <f t="shared" si="104"/>
        <v>0</v>
      </c>
    </row>
    <row r="1666" spans="1:9" s="2" customFormat="1" x14ac:dyDescent="0.25">
      <c r="A1666" s="17">
        <v>42383</v>
      </c>
      <c r="B1666" s="36">
        <f t="shared" si="101"/>
        <v>729</v>
      </c>
      <c r="C1666" s="37" t="s">
        <v>787</v>
      </c>
      <c r="D1666" s="12">
        <f t="shared" si="102"/>
        <v>50729</v>
      </c>
      <c r="E1666" s="47" t="s">
        <v>1380</v>
      </c>
      <c r="F1666" s="48">
        <v>12144.6</v>
      </c>
      <c r="G1666" s="15">
        <v>42383</v>
      </c>
      <c r="H1666" s="8">
        <f t="shared" si="103"/>
        <v>12144.6</v>
      </c>
      <c r="I1666" s="35">
        <f t="shared" si="104"/>
        <v>0</v>
      </c>
    </row>
    <row r="1667" spans="1:9" s="2" customFormat="1" x14ac:dyDescent="0.25">
      <c r="A1667" s="17">
        <v>42383</v>
      </c>
      <c r="B1667" s="36">
        <f t="shared" ref="B1667:B1730" si="105">B1666+1</f>
        <v>730</v>
      </c>
      <c r="C1667" s="37" t="s">
        <v>787</v>
      </c>
      <c r="D1667" s="12">
        <f t="shared" si="102"/>
        <v>50730</v>
      </c>
      <c r="E1667" s="47" t="s">
        <v>1372</v>
      </c>
      <c r="F1667" s="48">
        <v>18910.900000000001</v>
      </c>
      <c r="G1667" s="15">
        <v>42384</v>
      </c>
      <c r="H1667" s="8">
        <v>18910.900000000001</v>
      </c>
      <c r="I1667" s="35">
        <f t="shared" si="104"/>
        <v>0</v>
      </c>
    </row>
    <row r="1668" spans="1:9" s="2" customFormat="1" x14ac:dyDescent="0.25">
      <c r="A1668" s="17">
        <v>42383</v>
      </c>
      <c r="B1668" s="36">
        <f t="shared" si="105"/>
        <v>731</v>
      </c>
      <c r="C1668" s="37" t="s">
        <v>787</v>
      </c>
      <c r="D1668" s="12">
        <f t="shared" si="102"/>
        <v>50731</v>
      </c>
      <c r="E1668" s="47" t="s">
        <v>1381</v>
      </c>
      <c r="F1668" s="48">
        <v>5299.8</v>
      </c>
      <c r="G1668" s="15">
        <v>42384</v>
      </c>
      <c r="H1668" s="8">
        <v>5299.8</v>
      </c>
      <c r="I1668" s="35">
        <f t="shared" si="104"/>
        <v>0</v>
      </c>
    </row>
    <row r="1669" spans="1:9" s="2" customFormat="1" x14ac:dyDescent="0.25">
      <c r="A1669" s="17">
        <v>42383</v>
      </c>
      <c r="B1669" s="36">
        <f t="shared" si="105"/>
        <v>732</v>
      </c>
      <c r="C1669" s="37" t="s">
        <v>787</v>
      </c>
      <c r="D1669" s="12">
        <f t="shared" si="102"/>
        <v>50732</v>
      </c>
      <c r="E1669" s="47" t="s">
        <v>1382</v>
      </c>
      <c r="F1669" s="48">
        <v>2215.1999999999998</v>
      </c>
      <c r="G1669" s="15">
        <v>42384</v>
      </c>
      <c r="H1669" s="8">
        <v>2215.1999999999998</v>
      </c>
      <c r="I1669" s="35">
        <f t="shared" si="104"/>
        <v>0</v>
      </c>
    </row>
    <row r="1670" spans="1:9" s="2" customFormat="1" x14ac:dyDescent="0.25">
      <c r="A1670" s="17">
        <v>42383</v>
      </c>
      <c r="B1670" s="36">
        <f t="shared" si="105"/>
        <v>733</v>
      </c>
      <c r="C1670" s="37" t="s">
        <v>787</v>
      </c>
      <c r="D1670" s="12">
        <f t="shared" si="102"/>
        <v>50733</v>
      </c>
      <c r="E1670" s="47" t="s">
        <v>1383</v>
      </c>
      <c r="F1670" s="14">
        <v>113676.66</v>
      </c>
      <c r="G1670" s="15">
        <v>42396</v>
      </c>
      <c r="H1670" s="8">
        <v>113676.66</v>
      </c>
      <c r="I1670" s="35">
        <f t="shared" si="104"/>
        <v>0</v>
      </c>
    </row>
    <row r="1671" spans="1:9" s="2" customFormat="1" x14ac:dyDescent="0.25">
      <c r="A1671" s="17">
        <v>42383</v>
      </c>
      <c r="B1671" s="36">
        <f t="shared" si="105"/>
        <v>734</v>
      </c>
      <c r="C1671" s="37" t="s">
        <v>787</v>
      </c>
      <c r="D1671" s="12">
        <f t="shared" si="102"/>
        <v>50734</v>
      </c>
      <c r="E1671" s="47" t="s">
        <v>1377</v>
      </c>
      <c r="F1671" s="48">
        <v>404</v>
      </c>
      <c r="G1671" s="15">
        <v>42383</v>
      </c>
      <c r="H1671" s="8">
        <f t="shared" si="103"/>
        <v>404</v>
      </c>
      <c r="I1671" s="35">
        <f t="shared" si="104"/>
        <v>0</v>
      </c>
    </row>
    <row r="1672" spans="1:9" s="2" customFormat="1" x14ac:dyDescent="0.25">
      <c r="A1672" s="17">
        <v>42383</v>
      </c>
      <c r="B1672" s="36">
        <f t="shared" si="105"/>
        <v>735</v>
      </c>
      <c r="C1672" s="37" t="s">
        <v>787</v>
      </c>
      <c r="D1672" s="12">
        <f t="shared" si="102"/>
        <v>50735</v>
      </c>
      <c r="E1672" s="47" t="s">
        <v>1384</v>
      </c>
      <c r="F1672" s="48">
        <v>1865.6</v>
      </c>
      <c r="G1672" s="15">
        <v>42387</v>
      </c>
      <c r="H1672" s="8">
        <v>1865.6</v>
      </c>
      <c r="I1672" s="35">
        <f t="shared" si="104"/>
        <v>0</v>
      </c>
    </row>
    <row r="1673" spans="1:9" s="2" customFormat="1" x14ac:dyDescent="0.25">
      <c r="A1673" s="17">
        <v>42383</v>
      </c>
      <c r="B1673" s="36">
        <f t="shared" si="105"/>
        <v>736</v>
      </c>
      <c r="C1673" s="37" t="s">
        <v>787</v>
      </c>
      <c r="D1673" s="12">
        <f t="shared" si="102"/>
        <v>50736</v>
      </c>
      <c r="E1673" s="47" t="s">
        <v>1384</v>
      </c>
      <c r="F1673" s="48">
        <v>6931.2</v>
      </c>
      <c r="G1673" s="15">
        <v>42388</v>
      </c>
      <c r="H1673" s="8">
        <v>6931.2</v>
      </c>
      <c r="I1673" s="35">
        <f t="shared" si="104"/>
        <v>0</v>
      </c>
    </row>
    <row r="1674" spans="1:9" s="2" customFormat="1" x14ac:dyDescent="0.25">
      <c r="A1674" s="17">
        <v>42383</v>
      </c>
      <c r="B1674" s="36">
        <f t="shared" si="105"/>
        <v>737</v>
      </c>
      <c r="C1674" s="37" t="s">
        <v>787</v>
      </c>
      <c r="D1674" s="12">
        <f t="shared" si="102"/>
        <v>50737</v>
      </c>
      <c r="E1674" s="47" t="s">
        <v>1385</v>
      </c>
      <c r="F1674" s="14">
        <v>39210.6</v>
      </c>
      <c r="G1674" s="15">
        <v>42385</v>
      </c>
      <c r="H1674" s="8">
        <v>39210.6</v>
      </c>
      <c r="I1674" s="35">
        <f t="shared" si="104"/>
        <v>0</v>
      </c>
    </row>
    <row r="1675" spans="1:9" s="2" customFormat="1" x14ac:dyDescent="0.25">
      <c r="A1675" s="17">
        <v>42383</v>
      </c>
      <c r="B1675" s="36">
        <f t="shared" si="105"/>
        <v>738</v>
      </c>
      <c r="C1675" s="37" t="s">
        <v>787</v>
      </c>
      <c r="D1675" s="12">
        <f t="shared" si="102"/>
        <v>50738</v>
      </c>
      <c r="E1675" s="47" t="s">
        <v>1386</v>
      </c>
      <c r="F1675" s="48">
        <v>6500.5</v>
      </c>
      <c r="G1675" s="15">
        <v>42383</v>
      </c>
      <c r="H1675" s="8">
        <f t="shared" si="103"/>
        <v>6500.5</v>
      </c>
      <c r="I1675" s="35">
        <f t="shared" si="104"/>
        <v>0</v>
      </c>
    </row>
    <row r="1676" spans="1:9" s="2" customFormat="1" x14ac:dyDescent="0.25">
      <c r="A1676" s="17">
        <v>42383</v>
      </c>
      <c r="B1676" s="36">
        <f t="shared" si="105"/>
        <v>739</v>
      </c>
      <c r="C1676" s="37" t="s">
        <v>787</v>
      </c>
      <c r="D1676" s="12">
        <f t="shared" si="102"/>
        <v>50739</v>
      </c>
      <c r="E1676" s="47" t="s">
        <v>1387</v>
      </c>
      <c r="F1676" s="48">
        <v>5420.3</v>
      </c>
      <c r="G1676" s="15">
        <v>42383</v>
      </c>
      <c r="H1676" s="8">
        <f t="shared" si="103"/>
        <v>5420.3</v>
      </c>
      <c r="I1676" s="35">
        <f t="shared" si="104"/>
        <v>0</v>
      </c>
    </row>
    <row r="1677" spans="1:9" s="2" customFormat="1" x14ac:dyDescent="0.25">
      <c r="A1677" s="17">
        <v>42383</v>
      </c>
      <c r="B1677" s="36">
        <f t="shared" si="105"/>
        <v>740</v>
      </c>
      <c r="C1677" s="37" t="s">
        <v>787</v>
      </c>
      <c r="D1677" s="12">
        <f t="shared" si="102"/>
        <v>50740</v>
      </c>
      <c r="E1677" s="47" t="s">
        <v>1376</v>
      </c>
      <c r="F1677" s="48">
        <v>2146.1999999999998</v>
      </c>
      <c r="G1677" s="15">
        <v>42386</v>
      </c>
      <c r="H1677" s="8">
        <v>2146.1999999999998</v>
      </c>
      <c r="I1677" s="35">
        <f t="shared" si="104"/>
        <v>0</v>
      </c>
    </row>
    <row r="1678" spans="1:9" s="2" customFormat="1" x14ac:dyDescent="0.25">
      <c r="A1678" s="17">
        <v>42383</v>
      </c>
      <c r="B1678" s="36">
        <f t="shared" si="105"/>
        <v>741</v>
      </c>
      <c r="C1678" s="37" t="s">
        <v>787</v>
      </c>
      <c r="D1678" s="12">
        <f t="shared" si="102"/>
        <v>50741</v>
      </c>
      <c r="E1678" s="47" t="s">
        <v>1388</v>
      </c>
      <c r="F1678" s="48">
        <v>990</v>
      </c>
      <c r="G1678" s="15">
        <v>42383</v>
      </c>
      <c r="H1678" s="8">
        <f t="shared" si="103"/>
        <v>990</v>
      </c>
      <c r="I1678" s="35">
        <f t="shared" si="104"/>
        <v>0</v>
      </c>
    </row>
    <row r="1679" spans="1:9" s="2" customFormat="1" x14ac:dyDescent="0.25">
      <c r="A1679" s="17">
        <v>42383</v>
      </c>
      <c r="B1679" s="36">
        <f t="shared" si="105"/>
        <v>742</v>
      </c>
      <c r="C1679" s="37" t="s">
        <v>787</v>
      </c>
      <c r="D1679" s="12">
        <f t="shared" si="102"/>
        <v>50742</v>
      </c>
      <c r="E1679" s="47" t="s">
        <v>1389</v>
      </c>
      <c r="F1679" s="48">
        <v>1200</v>
      </c>
      <c r="G1679" s="15">
        <v>42383</v>
      </c>
      <c r="H1679" s="8">
        <f t="shared" si="103"/>
        <v>1200</v>
      </c>
      <c r="I1679" s="35">
        <f t="shared" si="104"/>
        <v>0</v>
      </c>
    </row>
    <row r="1680" spans="1:9" s="2" customFormat="1" x14ac:dyDescent="0.25">
      <c r="A1680" s="17">
        <v>42383</v>
      </c>
      <c r="B1680" s="36">
        <f t="shared" si="105"/>
        <v>743</v>
      </c>
      <c r="C1680" s="37" t="s">
        <v>787</v>
      </c>
      <c r="D1680" s="12">
        <f t="shared" si="102"/>
        <v>50743</v>
      </c>
      <c r="E1680" s="47" t="s">
        <v>1389</v>
      </c>
      <c r="F1680" s="48">
        <v>400</v>
      </c>
      <c r="G1680" s="15">
        <v>42383</v>
      </c>
      <c r="H1680" s="8">
        <f t="shared" si="103"/>
        <v>400</v>
      </c>
      <c r="I1680" s="35">
        <f t="shared" si="104"/>
        <v>0</v>
      </c>
    </row>
    <row r="1681" spans="1:9" s="2" customFormat="1" x14ac:dyDescent="0.25">
      <c r="A1681" s="17">
        <v>42383</v>
      </c>
      <c r="B1681" s="36">
        <f t="shared" si="105"/>
        <v>744</v>
      </c>
      <c r="C1681" s="37" t="s">
        <v>787</v>
      </c>
      <c r="D1681" s="12">
        <f t="shared" si="102"/>
        <v>50744</v>
      </c>
      <c r="E1681" s="47" t="s">
        <v>1390</v>
      </c>
      <c r="F1681" s="48">
        <v>1200</v>
      </c>
      <c r="G1681" s="15">
        <v>42383</v>
      </c>
      <c r="H1681" s="8">
        <f t="shared" si="103"/>
        <v>1200</v>
      </c>
      <c r="I1681" s="35">
        <f t="shared" si="104"/>
        <v>0</v>
      </c>
    </row>
    <row r="1682" spans="1:9" s="2" customFormat="1" x14ac:dyDescent="0.25">
      <c r="A1682" s="17">
        <v>42383</v>
      </c>
      <c r="B1682" s="36">
        <f t="shared" si="105"/>
        <v>745</v>
      </c>
      <c r="C1682" s="37" t="s">
        <v>787</v>
      </c>
      <c r="D1682" s="12">
        <f t="shared" si="102"/>
        <v>50745</v>
      </c>
      <c r="E1682" s="47" t="s">
        <v>1391</v>
      </c>
      <c r="F1682" s="14">
        <v>20217.96</v>
      </c>
      <c r="G1682" s="15">
        <v>42387</v>
      </c>
      <c r="H1682" s="8">
        <v>20217.96</v>
      </c>
      <c r="I1682" s="35">
        <f t="shared" si="104"/>
        <v>0</v>
      </c>
    </row>
    <row r="1683" spans="1:9" s="2" customFormat="1" x14ac:dyDescent="0.25">
      <c r="A1683" s="17">
        <v>42383</v>
      </c>
      <c r="B1683" s="36">
        <f t="shared" si="105"/>
        <v>746</v>
      </c>
      <c r="C1683" s="37" t="s">
        <v>787</v>
      </c>
      <c r="D1683" s="12">
        <f t="shared" si="102"/>
        <v>50746</v>
      </c>
      <c r="E1683" s="47" t="s">
        <v>1392</v>
      </c>
      <c r="F1683" s="14">
        <v>4315</v>
      </c>
      <c r="G1683" s="15">
        <v>42383</v>
      </c>
      <c r="H1683" s="8">
        <f t="shared" si="103"/>
        <v>4315</v>
      </c>
      <c r="I1683" s="35">
        <f t="shared" si="104"/>
        <v>0</v>
      </c>
    </row>
    <row r="1684" spans="1:9" s="2" customFormat="1" x14ac:dyDescent="0.25">
      <c r="A1684" s="17">
        <v>42383</v>
      </c>
      <c r="B1684" s="36">
        <f t="shared" si="105"/>
        <v>747</v>
      </c>
      <c r="C1684" s="37" t="s">
        <v>787</v>
      </c>
      <c r="D1684" s="12">
        <f t="shared" si="102"/>
        <v>50747</v>
      </c>
      <c r="E1684" s="47" t="s">
        <v>1393</v>
      </c>
      <c r="F1684" s="48">
        <v>1394.4</v>
      </c>
      <c r="G1684" s="15">
        <v>42383</v>
      </c>
      <c r="H1684" s="8">
        <f t="shared" si="103"/>
        <v>1394.4</v>
      </c>
      <c r="I1684" s="35">
        <f t="shared" si="104"/>
        <v>0</v>
      </c>
    </row>
    <row r="1685" spans="1:9" s="2" customFormat="1" x14ac:dyDescent="0.25">
      <c r="A1685" s="17">
        <v>42383</v>
      </c>
      <c r="B1685" s="36">
        <f t="shared" si="105"/>
        <v>748</v>
      </c>
      <c r="C1685" s="37" t="s">
        <v>787</v>
      </c>
      <c r="D1685" s="12">
        <f t="shared" si="102"/>
        <v>50748</v>
      </c>
      <c r="E1685" s="47" t="s">
        <v>1394</v>
      </c>
      <c r="F1685" s="48">
        <v>9931.7999999999993</v>
      </c>
      <c r="G1685" s="15">
        <v>42383</v>
      </c>
      <c r="H1685" s="8">
        <f t="shared" si="103"/>
        <v>9931.7999999999993</v>
      </c>
      <c r="I1685" s="35">
        <f t="shared" si="104"/>
        <v>0</v>
      </c>
    </row>
    <row r="1686" spans="1:9" s="2" customFormat="1" x14ac:dyDescent="0.25">
      <c r="A1686" s="17">
        <v>42383</v>
      </c>
      <c r="B1686" s="36">
        <f t="shared" si="105"/>
        <v>749</v>
      </c>
      <c r="C1686" s="37" t="s">
        <v>787</v>
      </c>
      <c r="D1686" s="12">
        <f t="shared" si="102"/>
        <v>50749</v>
      </c>
      <c r="E1686" s="47" t="s">
        <v>1395</v>
      </c>
      <c r="F1686" s="48">
        <v>2494.8000000000002</v>
      </c>
      <c r="G1686" s="15">
        <v>42383</v>
      </c>
      <c r="H1686" s="8">
        <f t="shared" si="103"/>
        <v>2494.8000000000002</v>
      </c>
      <c r="I1686" s="35">
        <f t="shared" si="104"/>
        <v>0</v>
      </c>
    </row>
    <row r="1687" spans="1:9" s="2" customFormat="1" x14ac:dyDescent="0.25">
      <c r="A1687" s="17">
        <v>42383</v>
      </c>
      <c r="B1687" s="36">
        <f t="shared" si="105"/>
        <v>750</v>
      </c>
      <c r="C1687" s="37" t="s">
        <v>787</v>
      </c>
      <c r="D1687" s="12">
        <f t="shared" si="102"/>
        <v>50750</v>
      </c>
      <c r="E1687" s="47" t="s">
        <v>1396</v>
      </c>
      <c r="F1687" s="48">
        <v>3778.8</v>
      </c>
      <c r="G1687" s="15">
        <v>42383</v>
      </c>
      <c r="H1687" s="8">
        <f t="shared" si="103"/>
        <v>3778.8</v>
      </c>
      <c r="I1687" s="35">
        <f t="shared" si="104"/>
        <v>0</v>
      </c>
    </row>
    <row r="1688" spans="1:9" s="2" customFormat="1" x14ac:dyDescent="0.25">
      <c r="A1688" s="17">
        <v>42383</v>
      </c>
      <c r="B1688" s="36">
        <f t="shared" si="105"/>
        <v>751</v>
      </c>
      <c r="C1688" s="37" t="s">
        <v>787</v>
      </c>
      <c r="D1688" s="12">
        <f t="shared" si="102"/>
        <v>50751</v>
      </c>
      <c r="E1688" s="47" t="s">
        <v>1397</v>
      </c>
      <c r="F1688" s="14">
        <v>11353.9</v>
      </c>
      <c r="G1688" s="15">
        <v>42383</v>
      </c>
      <c r="H1688" s="8">
        <f t="shared" si="103"/>
        <v>11353.9</v>
      </c>
      <c r="I1688" s="35">
        <f t="shared" si="104"/>
        <v>0</v>
      </c>
    </row>
    <row r="1689" spans="1:9" s="2" customFormat="1" x14ac:dyDescent="0.25">
      <c r="A1689" s="17">
        <v>42383</v>
      </c>
      <c r="B1689" s="36">
        <f t="shared" si="105"/>
        <v>752</v>
      </c>
      <c r="C1689" s="37" t="s">
        <v>787</v>
      </c>
      <c r="D1689" s="12">
        <f t="shared" si="102"/>
        <v>50752</v>
      </c>
      <c r="E1689" s="47" t="s">
        <v>1398</v>
      </c>
      <c r="F1689" s="48">
        <v>1200</v>
      </c>
      <c r="G1689" s="15">
        <v>42383</v>
      </c>
      <c r="H1689" s="8">
        <f t="shared" si="103"/>
        <v>1200</v>
      </c>
      <c r="I1689" s="35">
        <f t="shared" si="104"/>
        <v>0</v>
      </c>
    </row>
    <row r="1690" spans="1:9" s="2" customFormat="1" x14ac:dyDescent="0.25">
      <c r="A1690" s="17">
        <v>42383</v>
      </c>
      <c r="B1690" s="36">
        <f t="shared" si="105"/>
        <v>753</v>
      </c>
      <c r="C1690" s="37" t="s">
        <v>787</v>
      </c>
      <c r="D1690" s="12">
        <f t="shared" si="102"/>
        <v>50753</v>
      </c>
      <c r="E1690" s="47" t="s">
        <v>1399</v>
      </c>
      <c r="F1690" s="48">
        <v>1632</v>
      </c>
      <c r="G1690" s="15">
        <v>42383</v>
      </c>
      <c r="H1690" s="8">
        <f t="shared" si="103"/>
        <v>1632</v>
      </c>
      <c r="I1690" s="35">
        <f t="shared" si="104"/>
        <v>0</v>
      </c>
    </row>
    <row r="1691" spans="1:9" s="2" customFormat="1" x14ac:dyDescent="0.25">
      <c r="A1691" s="17">
        <v>42383</v>
      </c>
      <c r="B1691" s="36">
        <f t="shared" si="105"/>
        <v>754</v>
      </c>
      <c r="C1691" s="37" t="s">
        <v>787</v>
      </c>
      <c r="D1691" s="12">
        <f t="shared" si="102"/>
        <v>50754</v>
      </c>
      <c r="E1691" s="47" t="s">
        <v>1400</v>
      </c>
      <c r="F1691" s="48">
        <v>4857.6000000000004</v>
      </c>
      <c r="G1691" s="15">
        <v>42383</v>
      </c>
      <c r="H1691" s="8">
        <f t="shared" si="103"/>
        <v>4857.6000000000004</v>
      </c>
      <c r="I1691" s="35">
        <f t="shared" si="104"/>
        <v>0</v>
      </c>
    </row>
    <row r="1692" spans="1:9" s="2" customFormat="1" x14ac:dyDescent="0.25">
      <c r="A1692" s="17">
        <v>42383</v>
      </c>
      <c r="B1692" s="36">
        <f t="shared" si="105"/>
        <v>755</v>
      </c>
      <c r="C1692" s="37" t="s">
        <v>787</v>
      </c>
      <c r="D1692" s="12">
        <f t="shared" si="102"/>
        <v>50755</v>
      </c>
      <c r="E1692" s="47" t="s">
        <v>1398</v>
      </c>
      <c r="F1692" s="48">
        <v>1600</v>
      </c>
      <c r="G1692" s="15">
        <v>42383</v>
      </c>
      <c r="H1692" s="8">
        <f t="shared" si="103"/>
        <v>1600</v>
      </c>
      <c r="I1692" s="35">
        <f t="shared" si="104"/>
        <v>0</v>
      </c>
    </row>
    <row r="1693" spans="1:9" s="2" customFormat="1" x14ac:dyDescent="0.25">
      <c r="A1693" s="17">
        <v>42383</v>
      </c>
      <c r="B1693" s="36">
        <f t="shared" si="105"/>
        <v>756</v>
      </c>
      <c r="C1693" s="37" t="s">
        <v>787</v>
      </c>
      <c r="D1693" s="12">
        <f t="shared" si="102"/>
        <v>50756</v>
      </c>
      <c r="E1693" s="47" t="s">
        <v>1401</v>
      </c>
      <c r="F1693" s="48">
        <v>5409.6</v>
      </c>
      <c r="G1693" s="15" t="s">
        <v>1402</v>
      </c>
      <c r="H1693" s="8">
        <f>2175.6+3234</f>
        <v>5409.6</v>
      </c>
      <c r="I1693" s="35">
        <f t="shared" si="104"/>
        <v>0</v>
      </c>
    </row>
    <row r="1694" spans="1:9" s="2" customFormat="1" x14ac:dyDescent="0.25">
      <c r="A1694" s="17">
        <v>42383</v>
      </c>
      <c r="B1694" s="36">
        <f t="shared" si="105"/>
        <v>757</v>
      </c>
      <c r="C1694" s="37" t="s">
        <v>787</v>
      </c>
      <c r="D1694" s="12">
        <f t="shared" si="102"/>
        <v>50757</v>
      </c>
      <c r="E1694" s="47" t="s">
        <v>1403</v>
      </c>
      <c r="F1694" s="48">
        <v>1122.3</v>
      </c>
      <c r="G1694" s="15">
        <v>42383</v>
      </c>
      <c r="H1694" s="8">
        <f t="shared" si="103"/>
        <v>1122.3</v>
      </c>
      <c r="I1694" s="35">
        <f t="shared" si="104"/>
        <v>0</v>
      </c>
    </row>
    <row r="1695" spans="1:9" s="2" customFormat="1" x14ac:dyDescent="0.25">
      <c r="A1695" s="17">
        <v>42383</v>
      </c>
      <c r="B1695" s="36">
        <f t="shared" si="105"/>
        <v>758</v>
      </c>
      <c r="C1695" s="37" t="s">
        <v>787</v>
      </c>
      <c r="D1695" s="12">
        <f t="shared" si="102"/>
        <v>50758</v>
      </c>
      <c r="E1695" s="47" t="s">
        <v>1404</v>
      </c>
      <c r="F1695" s="48">
        <v>591.6</v>
      </c>
      <c r="G1695" s="15">
        <v>42383</v>
      </c>
      <c r="H1695" s="8">
        <f t="shared" si="103"/>
        <v>591.6</v>
      </c>
      <c r="I1695" s="35">
        <f t="shared" si="104"/>
        <v>0</v>
      </c>
    </row>
    <row r="1696" spans="1:9" s="2" customFormat="1" x14ac:dyDescent="0.25">
      <c r="A1696" s="17">
        <v>42383</v>
      </c>
      <c r="B1696" s="36">
        <f t="shared" si="105"/>
        <v>759</v>
      </c>
      <c r="C1696" s="37" t="s">
        <v>787</v>
      </c>
      <c r="D1696" s="12">
        <f t="shared" si="102"/>
        <v>50759</v>
      </c>
      <c r="E1696" s="47" t="s">
        <v>1405</v>
      </c>
      <c r="F1696" s="48">
        <v>2014</v>
      </c>
      <c r="G1696" s="15">
        <v>42383</v>
      </c>
      <c r="H1696" s="8">
        <f t="shared" si="103"/>
        <v>2014</v>
      </c>
      <c r="I1696" s="35">
        <f t="shared" si="104"/>
        <v>0</v>
      </c>
    </row>
    <row r="1697" spans="1:9" s="2" customFormat="1" x14ac:dyDescent="0.25">
      <c r="A1697" s="17">
        <v>42383</v>
      </c>
      <c r="B1697" s="36">
        <f t="shared" si="105"/>
        <v>760</v>
      </c>
      <c r="C1697" s="37" t="s">
        <v>787</v>
      </c>
      <c r="D1697" s="12">
        <f t="shared" si="102"/>
        <v>50760</v>
      </c>
      <c r="E1697" s="47" t="s">
        <v>1406</v>
      </c>
      <c r="F1697" s="14">
        <v>2663.5</v>
      </c>
      <c r="G1697" s="15">
        <v>42383</v>
      </c>
      <c r="H1697" s="8">
        <f t="shared" si="103"/>
        <v>2663.5</v>
      </c>
      <c r="I1697" s="35">
        <f t="shared" si="104"/>
        <v>0</v>
      </c>
    </row>
    <row r="1698" spans="1:9" s="2" customFormat="1" x14ac:dyDescent="0.25">
      <c r="A1698" s="17">
        <v>42383</v>
      </c>
      <c r="B1698" s="36">
        <f t="shared" si="105"/>
        <v>761</v>
      </c>
      <c r="C1698" s="37" t="s">
        <v>787</v>
      </c>
      <c r="D1698" s="12">
        <f t="shared" si="102"/>
        <v>50761</v>
      </c>
      <c r="E1698" s="47" t="s">
        <v>1407</v>
      </c>
      <c r="F1698" s="48">
        <v>6510.6</v>
      </c>
      <c r="G1698" s="15">
        <v>42385</v>
      </c>
      <c r="H1698" s="8">
        <v>6510.6</v>
      </c>
      <c r="I1698" s="35">
        <f t="shared" si="104"/>
        <v>0</v>
      </c>
    </row>
    <row r="1699" spans="1:9" s="2" customFormat="1" x14ac:dyDescent="0.25">
      <c r="A1699" s="17">
        <v>42383</v>
      </c>
      <c r="B1699" s="36">
        <f t="shared" si="105"/>
        <v>762</v>
      </c>
      <c r="C1699" s="37" t="s">
        <v>787</v>
      </c>
      <c r="D1699" s="12">
        <f t="shared" si="102"/>
        <v>50762</v>
      </c>
      <c r="E1699" s="47" t="s">
        <v>1408</v>
      </c>
      <c r="F1699" s="48">
        <v>3741.6</v>
      </c>
      <c r="G1699" s="15">
        <v>42383</v>
      </c>
      <c r="H1699" s="8">
        <f t="shared" si="103"/>
        <v>3741.6</v>
      </c>
      <c r="I1699" s="35">
        <f t="shared" si="104"/>
        <v>0</v>
      </c>
    </row>
    <row r="1700" spans="1:9" s="2" customFormat="1" x14ac:dyDescent="0.25">
      <c r="A1700" s="17">
        <v>42383</v>
      </c>
      <c r="B1700" s="36">
        <f t="shared" si="105"/>
        <v>763</v>
      </c>
      <c r="C1700" s="37" t="s">
        <v>787</v>
      </c>
      <c r="D1700" s="12">
        <f t="shared" ref="D1700:D1763" si="106">D1699+1</f>
        <v>50763</v>
      </c>
      <c r="E1700" s="47" t="s">
        <v>1409</v>
      </c>
      <c r="F1700" s="48">
        <v>580</v>
      </c>
      <c r="G1700" s="15">
        <v>42383</v>
      </c>
      <c r="H1700" s="8">
        <f t="shared" si="103"/>
        <v>580</v>
      </c>
      <c r="I1700" s="35">
        <f t="shared" si="104"/>
        <v>0</v>
      </c>
    </row>
    <row r="1701" spans="1:9" s="2" customFormat="1" x14ac:dyDescent="0.25">
      <c r="A1701" s="17">
        <v>42383</v>
      </c>
      <c r="B1701" s="36">
        <f t="shared" si="105"/>
        <v>764</v>
      </c>
      <c r="C1701" s="37" t="s">
        <v>787</v>
      </c>
      <c r="D1701" s="12">
        <f t="shared" si="106"/>
        <v>50764</v>
      </c>
      <c r="E1701" s="47" t="s">
        <v>1410</v>
      </c>
      <c r="F1701" s="48">
        <v>2598.8000000000002</v>
      </c>
      <c r="G1701" s="15">
        <v>42383</v>
      </c>
      <c r="H1701" s="8">
        <f t="shared" si="103"/>
        <v>2598.8000000000002</v>
      </c>
      <c r="I1701" s="35">
        <f t="shared" si="104"/>
        <v>0</v>
      </c>
    </row>
    <row r="1702" spans="1:9" s="2" customFormat="1" x14ac:dyDescent="0.25">
      <c r="A1702" s="17">
        <v>42383</v>
      </c>
      <c r="B1702" s="36">
        <f t="shared" si="105"/>
        <v>765</v>
      </c>
      <c r="C1702" s="37" t="s">
        <v>787</v>
      </c>
      <c r="D1702" s="12">
        <f t="shared" si="106"/>
        <v>50765</v>
      </c>
      <c r="E1702" s="47" t="s">
        <v>1411</v>
      </c>
      <c r="F1702" s="48">
        <v>596.20000000000005</v>
      </c>
      <c r="G1702" s="15">
        <v>42383</v>
      </c>
      <c r="H1702" s="8">
        <f t="shared" si="103"/>
        <v>596.20000000000005</v>
      </c>
      <c r="I1702" s="35">
        <f t="shared" si="104"/>
        <v>0</v>
      </c>
    </row>
    <row r="1703" spans="1:9" s="2" customFormat="1" x14ac:dyDescent="0.25">
      <c r="A1703" s="17">
        <v>42383</v>
      </c>
      <c r="B1703" s="36">
        <f t="shared" si="105"/>
        <v>766</v>
      </c>
      <c r="C1703" s="37" t="s">
        <v>787</v>
      </c>
      <c r="D1703" s="12">
        <f t="shared" si="106"/>
        <v>50766</v>
      </c>
      <c r="E1703" s="47" t="s">
        <v>1412</v>
      </c>
      <c r="F1703" s="14">
        <v>1729.2</v>
      </c>
      <c r="G1703" s="15">
        <v>42383</v>
      </c>
      <c r="H1703" s="8">
        <f t="shared" si="103"/>
        <v>1729.2</v>
      </c>
      <c r="I1703" s="35">
        <f t="shared" si="104"/>
        <v>0</v>
      </c>
    </row>
    <row r="1704" spans="1:9" s="2" customFormat="1" x14ac:dyDescent="0.25">
      <c r="A1704" s="17">
        <v>42383</v>
      </c>
      <c r="B1704" s="36">
        <f t="shared" si="105"/>
        <v>767</v>
      </c>
      <c r="C1704" s="37" t="s">
        <v>787</v>
      </c>
      <c r="D1704" s="12">
        <f t="shared" si="106"/>
        <v>50767</v>
      </c>
      <c r="E1704" s="47" t="s">
        <v>1413</v>
      </c>
      <c r="F1704" s="48">
        <v>5769.4</v>
      </c>
      <c r="G1704" s="15">
        <v>42383</v>
      </c>
      <c r="H1704" s="8">
        <f t="shared" si="103"/>
        <v>5769.4</v>
      </c>
      <c r="I1704" s="35">
        <f t="shared" si="104"/>
        <v>0</v>
      </c>
    </row>
    <row r="1705" spans="1:9" s="2" customFormat="1" x14ac:dyDescent="0.25">
      <c r="A1705" s="17">
        <v>42383</v>
      </c>
      <c r="B1705" s="36">
        <f t="shared" si="105"/>
        <v>768</v>
      </c>
      <c r="C1705" s="37" t="s">
        <v>787</v>
      </c>
      <c r="D1705" s="12">
        <f t="shared" si="106"/>
        <v>50768</v>
      </c>
      <c r="E1705" s="47" t="s">
        <v>1414</v>
      </c>
      <c r="F1705" s="48">
        <v>6788.2</v>
      </c>
      <c r="G1705" s="15">
        <v>42383</v>
      </c>
      <c r="H1705" s="8">
        <f t="shared" si="103"/>
        <v>6788.2</v>
      </c>
      <c r="I1705" s="35">
        <f t="shared" si="104"/>
        <v>0</v>
      </c>
    </row>
    <row r="1706" spans="1:9" s="2" customFormat="1" x14ac:dyDescent="0.25">
      <c r="A1706" s="17">
        <v>42383</v>
      </c>
      <c r="B1706" s="36">
        <f t="shared" si="105"/>
        <v>769</v>
      </c>
      <c r="C1706" s="37" t="s">
        <v>787</v>
      </c>
      <c r="D1706" s="12">
        <f t="shared" si="106"/>
        <v>50769</v>
      </c>
      <c r="E1706" s="47" t="s">
        <v>1415</v>
      </c>
      <c r="F1706" s="48">
        <v>2183.9</v>
      </c>
      <c r="G1706" s="15">
        <v>42383</v>
      </c>
      <c r="H1706" s="8">
        <f t="shared" si="103"/>
        <v>2183.9</v>
      </c>
      <c r="I1706" s="35">
        <f t="shared" si="104"/>
        <v>0</v>
      </c>
    </row>
    <row r="1707" spans="1:9" s="2" customFormat="1" x14ac:dyDescent="0.25">
      <c r="A1707" s="17">
        <v>42383</v>
      </c>
      <c r="B1707" s="36">
        <f t="shared" si="105"/>
        <v>770</v>
      </c>
      <c r="C1707" s="37" t="s">
        <v>787</v>
      </c>
      <c r="D1707" s="12">
        <f t="shared" si="106"/>
        <v>50770</v>
      </c>
      <c r="E1707" s="47" t="s">
        <v>1416</v>
      </c>
      <c r="F1707" s="48">
        <v>2059.1999999999998</v>
      </c>
      <c r="G1707" s="15">
        <v>42383</v>
      </c>
      <c r="H1707" s="8">
        <f t="shared" si="103"/>
        <v>2059.1999999999998</v>
      </c>
      <c r="I1707" s="35">
        <f t="shared" si="104"/>
        <v>0</v>
      </c>
    </row>
    <row r="1708" spans="1:9" s="2" customFormat="1" x14ac:dyDescent="0.25">
      <c r="A1708" s="17">
        <v>42383</v>
      </c>
      <c r="B1708" s="36">
        <f t="shared" si="105"/>
        <v>771</v>
      </c>
      <c r="C1708" s="37" t="s">
        <v>787</v>
      </c>
      <c r="D1708" s="12">
        <f t="shared" si="106"/>
        <v>50771</v>
      </c>
      <c r="E1708" s="42" t="s">
        <v>1403</v>
      </c>
      <c r="F1708" s="48">
        <v>218.4</v>
      </c>
      <c r="G1708" s="15">
        <v>42383</v>
      </c>
      <c r="H1708" s="8">
        <f t="shared" si="103"/>
        <v>218.4</v>
      </c>
      <c r="I1708" s="35">
        <f t="shared" si="104"/>
        <v>0</v>
      </c>
    </row>
    <row r="1709" spans="1:9" s="2" customFormat="1" x14ac:dyDescent="0.25">
      <c r="A1709" s="17">
        <v>42383</v>
      </c>
      <c r="B1709" s="36">
        <f t="shared" si="105"/>
        <v>772</v>
      </c>
      <c r="C1709" s="37" t="s">
        <v>787</v>
      </c>
      <c r="D1709" s="12">
        <f t="shared" si="106"/>
        <v>50772</v>
      </c>
      <c r="E1709" s="45" t="s">
        <v>1417</v>
      </c>
      <c r="F1709" s="46">
        <v>432.4</v>
      </c>
      <c r="G1709" s="15">
        <v>42383</v>
      </c>
      <c r="H1709" s="8">
        <f t="shared" si="103"/>
        <v>432.4</v>
      </c>
      <c r="I1709" s="35">
        <f t="shared" si="104"/>
        <v>0</v>
      </c>
    </row>
    <row r="1710" spans="1:9" s="2" customFormat="1" x14ac:dyDescent="0.25">
      <c r="A1710" s="17">
        <v>42383</v>
      </c>
      <c r="B1710" s="36">
        <f t="shared" si="105"/>
        <v>773</v>
      </c>
      <c r="C1710" s="37" t="s">
        <v>787</v>
      </c>
      <c r="D1710" s="12">
        <f t="shared" si="106"/>
        <v>50773</v>
      </c>
      <c r="E1710" s="47" t="s">
        <v>1418</v>
      </c>
      <c r="F1710" s="48">
        <v>10514</v>
      </c>
      <c r="G1710" s="15">
        <v>42383</v>
      </c>
      <c r="H1710" s="8">
        <f t="shared" si="103"/>
        <v>10514</v>
      </c>
      <c r="I1710" s="35">
        <f t="shared" si="104"/>
        <v>0</v>
      </c>
    </row>
    <row r="1711" spans="1:9" s="2" customFormat="1" x14ac:dyDescent="0.25">
      <c r="A1711" s="17">
        <v>42383</v>
      </c>
      <c r="B1711" s="36">
        <f t="shared" si="105"/>
        <v>774</v>
      </c>
      <c r="C1711" s="37" t="s">
        <v>787</v>
      </c>
      <c r="D1711" s="12">
        <f t="shared" si="106"/>
        <v>50774</v>
      </c>
      <c r="E1711" s="47" t="s">
        <v>1419</v>
      </c>
      <c r="F1711" s="48">
        <v>220</v>
      </c>
      <c r="G1711" s="15">
        <v>42383</v>
      </c>
      <c r="H1711" s="8">
        <f t="shared" si="103"/>
        <v>220</v>
      </c>
      <c r="I1711" s="35">
        <f t="shared" si="104"/>
        <v>0</v>
      </c>
    </row>
    <row r="1712" spans="1:9" s="2" customFormat="1" x14ac:dyDescent="0.25">
      <c r="A1712" s="17">
        <v>42383</v>
      </c>
      <c r="B1712" s="36">
        <f t="shared" si="105"/>
        <v>775</v>
      </c>
      <c r="C1712" s="37" t="s">
        <v>787</v>
      </c>
      <c r="D1712" s="12">
        <f t="shared" si="106"/>
        <v>50775</v>
      </c>
      <c r="E1712" s="47" t="s">
        <v>1371</v>
      </c>
      <c r="F1712" s="48">
        <v>5352.6</v>
      </c>
      <c r="G1712" s="88">
        <v>42445</v>
      </c>
      <c r="H1712" s="89">
        <v>5352.6</v>
      </c>
      <c r="I1712" s="35">
        <f t="shared" si="104"/>
        <v>0</v>
      </c>
    </row>
    <row r="1713" spans="1:9" s="2" customFormat="1" x14ac:dyDescent="0.25">
      <c r="A1713" s="17">
        <v>42383</v>
      </c>
      <c r="B1713" s="36">
        <f t="shared" si="105"/>
        <v>776</v>
      </c>
      <c r="C1713" s="37" t="s">
        <v>787</v>
      </c>
      <c r="D1713" s="12">
        <f t="shared" si="106"/>
        <v>50776</v>
      </c>
      <c r="E1713" s="47" t="s">
        <v>1420</v>
      </c>
      <c r="F1713" s="48">
        <v>10010.299999999999</v>
      </c>
      <c r="G1713" s="15">
        <v>42385</v>
      </c>
      <c r="H1713" s="8">
        <v>10010.299999999999</v>
      </c>
      <c r="I1713" s="35">
        <f t="shared" si="104"/>
        <v>0</v>
      </c>
    </row>
    <row r="1714" spans="1:9" s="2" customFormat="1" x14ac:dyDescent="0.25">
      <c r="A1714" s="17">
        <v>42383</v>
      </c>
      <c r="B1714" s="36">
        <f t="shared" si="105"/>
        <v>777</v>
      </c>
      <c r="C1714" s="37" t="s">
        <v>787</v>
      </c>
      <c r="D1714" s="12">
        <f t="shared" si="106"/>
        <v>50777</v>
      </c>
      <c r="E1714" s="47" t="s">
        <v>1421</v>
      </c>
      <c r="F1714" s="48">
        <v>428</v>
      </c>
      <c r="G1714" s="15">
        <v>42385</v>
      </c>
      <c r="H1714" s="8">
        <v>428</v>
      </c>
      <c r="I1714" s="35">
        <f t="shared" si="104"/>
        <v>0</v>
      </c>
    </row>
    <row r="1715" spans="1:9" s="2" customFormat="1" x14ac:dyDescent="0.25">
      <c r="A1715" s="17">
        <v>42383</v>
      </c>
      <c r="B1715" s="36">
        <f t="shared" si="105"/>
        <v>778</v>
      </c>
      <c r="C1715" s="37" t="s">
        <v>787</v>
      </c>
      <c r="D1715" s="12">
        <f t="shared" si="106"/>
        <v>50778</v>
      </c>
      <c r="E1715" s="47" t="s">
        <v>1422</v>
      </c>
      <c r="F1715" s="48">
        <v>13801.5</v>
      </c>
      <c r="G1715" s="15">
        <v>42388</v>
      </c>
      <c r="H1715" s="8">
        <v>13801.5</v>
      </c>
      <c r="I1715" s="35">
        <f t="shared" si="104"/>
        <v>0</v>
      </c>
    </row>
    <row r="1716" spans="1:9" s="2" customFormat="1" x14ac:dyDescent="0.25">
      <c r="A1716" s="17">
        <v>42383</v>
      </c>
      <c r="B1716" s="36">
        <f t="shared" si="105"/>
        <v>779</v>
      </c>
      <c r="C1716" s="37" t="s">
        <v>787</v>
      </c>
      <c r="D1716" s="12">
        <f t="shared" si="106"/>
        <v>50779</v>
      </c>
      <c r="E1716" s="47" t="s">
        <v>1385</v>
      </c>
      <c r="F1716" s="14">
        <v>3369.6</v>
      </c>
      <c r="G1716" s="15">
        <v>42385</v>
      </c>
      <c r="H1716" s="8">
        <v>3369.6</v>
      </c>
      <c r="I1716" s="35">
        <f t="shared" si="104"/>
        <v>0</v>
      </c>
    </row>
    <row r="1717" spans="1:9" s="2" customFormat="1" x14ac:dyDescent="0.25">
      <c r="A1717" s="17">
        <v>42383</v>
      </c>
      <c r="B1717" s="36">
        <f t="shared" si="105"/>
        <v>780</v>
      </c>
      <c r="C1717" s="37" t="s">
        <v>787</v>
      </c>
      <c r="D1717" s="12">
        <f t="shared" si="106"/>
        <v>50780</v>
      </c>
      <c r="E1717" s="49" t="s">
        <v>105</v>
      </c>
      <c r="F1717" s="14">
        <v>0</v>
      </c>
      <c r="G1717" s="15"/>
      <c r="H1717" s="8"/>
      <c r="I1717" s="35">
        <f t="shared" si="104"/>
        <v>0</v>
      </c>
    </row>
    <row r="1718" spans="1:9" s="2" customFormat="1" x14ac:dyDescent="0.25">
      <c r="A1718" s="17">
        <v>42383</v>
      </c>
      <c r="B1718" s="36">
        <f t="shared" si="105"/>
        <v>781</v>
      </c>
      <c r="C1718" s="37" t="s">
        <v>787</v>
      </c>
      <c r="D1718" s="12">
        <f t="shared" si="106"/>
        <v>50781</v>
      </c>
      <c r="E1718" s="47" t="s">
        <v>1397</v>
      </c>
      <c r="F1718" s="14">
        <v>22347.8</v>
      </c>
      <c r="G1718" s="15">
        <v>42390</v>
      </c>
      <c r="H1718" s="8">
        <v>22347.8</v>
      </c>
      <c r="I1718" s="35">
        <f t="shared" si="104"/>
        <v>0</v>
      </c>
    </row>
    <row r="1719" spans="1:9" s="2" customFormat="1" x14ac:dyDescent="0.25">
      <c r="A1719" s="17">
        <v>42383</v>
      </c>
      <c r="B1719" s="36">
        <f t="shared" si="105"/>
        <v>782</v>
      </c>
      <c r="C1719" s="37" t="s">
        <v>787</v>
      </c>
      <c r="D1719" s="12">
        <f t="shared" si="106"/>
        <v>50782</v>
      </c>
      <c r="E1719" s="47" t="s">
        <v>1423</v>
      </c>
      <c r="F1719" s="48">
        <v>2746</v>
      </c>
      <c r="G1719" s="15">
        <v>42383</v>
      </c>
      <c r="H1719" s="8">
        <f t="shared" ref="H1719:H1774" si="107">F1719</f>
        <v>2746</v>
      </c>
      <c r="I1719" s="35">
        <f t="shared" ref="I1719:I1784" si="108">F1719-H1719</f>
        <v>0</v>
      </c>
    </row>
    <row r="1720" spans="1:9" s="2" customFormat="1" x14ac:dyDescent="0.25">
      <c r="A1720" s="17">
        <v>42383</v>
      </c>
      <c r="B1720" s="36">
        <f t="shared" si="105"/>
        <v>783</v>
      </c>
      <c r="C1720" s="37" t="s">
        <v>787</v>
      </c>
      <c r="D1720" s="12">
        <f t="shared" si="106"/>
        <v>50783</v>
      </c>
      <c r="E1720" s="47" t="s">
        <v>1423</v>
      </c>
      <c r="F1720" s="48">
        <v>42</v>
      </c>
      <c r="G1720" s="15">
        <v>42383</v>
      </c>
      <c r="H1720" s="8">
        <f t="shared" si="107"/>
        <v>42</v>
      </c>
      <c r="I1720" s="35">
        <f t="shared" si="108"/>
        <v>0</v>
      </c>
    </row>
    <row r="1721" spans="1:9" s="2" customFormat="1" x14ac:dyDescent="0.25">
      <c r="A1721" s="17">
        <v>42383</v>
      </c>
      <c r="B1721" s="36">
        <f t="shared" si="105"/>
        <v>784</v>
      </c>
      <c r="C1721" s="37" t="s">
        <v>787</v>
      </c>
      <c r="D1721" s="12">
        <f t="shared" si="106"/>
        <v>50784</v>
      </c>
      <c r="E1721" s="47" t="s">
        <v>1424</v>
      </c>
      <c r="F1721" s="48">
        <v>10508.5</v>
      </c>
      <c r="G1721" s="15">
        <v>42385</v>
      </c>
      <c r="H1721" s="8">
        <v>10508.5</v>
      </c>
      <c r="I1721" s="35">
        <f t="shared" si="108"/>
        <v>0</v>
      </c>
    </row>
    <row r="1722" spans="1:9" s="2" customFormat="1" x14ac:dyDescent="0.25">
      <c r="A1722" s="17">
        <v>42383</v>
      </c>
      <c r="B1722" s="36">
        <f t="shared" si="105"/>
        <v>785</v>
      </c>
      <c r="C1722" s="37" t="s">
        <v>787</v>
      </c>
      <c r="D1722" s="12">
        <f t="shared" si="106"/>
        <v>50785</v>
      </c>
      <c r="E1722" s="47" t="s">
        <v>1425</v>
      </c>
      <c r="F1722" s="48">
        <v>9522.9</v>
      </c>
      <c r="G1722" s="15">
        <v>42385</v>
      </c>
      <c r="H1722" s="8">
        <v>9522.9</v>
      </c>
      <c r="I1722" s="35">
        <f t="shared" si="108"/>
        <v>0</v>
      </c>
    </row>
    <row r="1723" spans="1:9" s="2" customFormat="1" x14ac:dyDescent="0.25">
      <c r="A1723" s="17">
        <v>42383</v>
      </c>
      <c r="B1723" s="36">
        <f t="shared" si="105"/>
        <v>786</v>
      </c>
      <c r="C1723" s="37" t="s">
        <v>787</v>
      </c>
      <c r="D1723" s="12">
        <f t="shared" si="106"/>
        <v>50786</v>
      </c>
      <c r="E1723" s="47" t="s">
        <v>1426</v>
      </c>
      <c r="F1723" s="48">
        <v>9880.4</v>
      </c>
      <c r="G1723" s="15">
        <v>42385</v>
      </c>
      <c r="H1723" s="8">
        <v>9880.4</v>
      </c>
      <c r="I1723" s="35">
        <f t="shared" si="108"/>
        <v>0</v>
      </c>
    </row>
    <row r="1724" spans="1:9" s="2" customFormat="1" x14ac:dyDescent="0.25">
      <c r="A1724" s="17">
        <v>42383</v>
      </c>
      <c r="B1724" s="36">
        <f t="shared" si="105"/>
        <v>787</v>
      </c>
      <c r="C1724" s="37" t="s">
        <v>787</v>
      </c>
      <c r="D1724" s="12">
        <f t="shared" si="106"/>
        <v>50787</v>
      </c>
      <c r="E1724" s="47" t="s">
        <v>1427</v>
      </c>
      <c r="F1724" s="48">
        <v>11438.8</v>
      </c>
      <c r="G1724" s="15">
        <v>42388</v>
      </c>
      <c r="H1724" s="8">
        <v>11438.8</v>
      </c>
      <c r="I1724" s="35">
        <f t="shared" si="108"/>
        <v>0</v>
      </c>
    </row>
    <row r="1725" spans="1:9" s="2" customFormat="1" x14ac:dyDescent="0.25">
      <c r="A1725" s="17">
        <v>42383</v>
      </c>
      <c r="B1725" s="36">
        <f t="shared" si="105"/>
        <v>788</v>
      </c>
      <c r="C1725" s="37" t="s">
        <v>787</v>
      </c>
      <c r="D1725" s="12">
        <f t="shared" si="106"/>
        <v>50788</v>
      </c>
      <c r="E1725" s="47" t="s">
        <v>1428</v>
      </c>
      <c r="F1725" s="48">
        <v>1662.9</v>
      </c>
      <c r="G1725" s="15">
        <v>42383</v>
      </c>
      <c r="H1725" s="8">
        <f t="shared" si="107"/>
        <v>1662.9</v>
      </c>
      <c r="I1725" s="35">
        <f t="shared" si="108"/>
        <v>0</v>
      </c>
    </row>
    <row r="1726" spans="1:9" s="2" customFormat="1" x14ac:dyDescent="0.25">
      <c r="A1726" s="17">
        <v>42383</v>
      </c>
      <c r="B1726" s="36">
        <f t="shared" si="105"/>
        <v>789</v>
      </c>
      <c r="C1726" s="37" t="s">
        <v>787</v>
      </c>
      <c r="D1726" s="12">
        <f t="shared" si="106"/>
        <v>50789</v>
      </c>
      <c r="E1726" s="47" t="s">
        <v>1429</v>
      </c>
      <c r="F1726" s="48">
        <v>5614.5</v>
      </c>
      <c r="G1726" s="15">
        <v>42385</v>
      </c>
      <c r="H1726" s="8">
        <v>5614.5</v>
      </c>
      <c r="I1726" s="35">
        <f t="shared" si="108"/>
        <v>0</v>
      </c>
    </row>
    <row r="1727" spans="1:9" s="2" customFormat="1" x14ac:dyDescent="0.25">
      <c r="A1727" s="17">
        <v>42383</v>
      </c>
      <c r="B1727" s="36">
        <f t="shared" si="105"/>
        <v>790</v>
      </c>
      <c r="C1727" s="37" t="s">
        <v>787</v>
      </c>
      <c r="D1727" s="12">
        <f t="shared" si="106"/>
        <v>50790</v>
      </c>
      <c r="E1727" s="47" t="s">
        <v>1430</v>
      </c>
      <c r="F1727" s="48">
        <v>25346.75</v>
      </c>
      <c r="G1727" s="15">
        <v>42385</v>
      </c>
      <c r="H1727" s="8">
        <v>25346.75</v>
      </c>
      <c r="I1727" s="35">
        <f t="shared" si="108"/>
        <v>0</v>
      </c>
    </row>
    <row r="1728" spans="1:9" s="2" customFormat="1" x14ac:dyDescent="0.25">
      <c r="A1728" s="17">
        <v>42383</v>
      </c>
      <c r="B1728" s="36">
        <f t="shared" si="105"/>
        <v>791</v>
      </c>
      <c r="C1728" s="37" t="s">
        <v>787</v>
      </c>
      <c r="D1728" s="12">
        <f t="shared" si="106"/>
        <v>50791</v>
      </c>
      <c r="E1728" s="47" t="s">
        <v>1431</v>
      </c>
      <c r="F1728" s="48">
        <v>1550.8</v>
      </c>
      <c r="G1728" s="15">
        <v>42383</v>
      </c>
      <c r="H1728" s="8">
        <f t="shared" si="107"/>
        <v>1550.8</v>
      </c>
      <c r="I1728" s="30">
        <f t="shared" si="108"/>
        <v>0</v>
      </c>
    </row>
    <row r="1729" spans="1:9" s="2" customFormat="1" x14ac:dyDescent="0.25">
      <c r="A1729" s="17">
        <v>42383</v>
      </c>
      <c r="B1729" s="36">
        <f t="shared" si="105"/>
        <v>792</v>
      </c>
      <c r="C1729" s="37" t="s">
        <v>787</v>
      </c>
      <c r="D1729" s="12">
        <f t="shared" si="106"/>
        <v>50792</v>
      </c>
      <c r="E1729" s="47" t="s">
        <v>1432</v>
      </c>
      <c r="F1729" s="48">
        <v>2436</v>
      </c>
      <c r="G1729" s="15">
        <v>42383</v>
      </c>
      <c r="H1729" s="8">
        <f t="shared" si="107"/>
        <v>2436</v>
      </c>
      <c r="I1729" s="30">
        <f t="shared" si="108"/>
        <v>0</v>
      </c>
    </row>
    <row r="1730" spans="1:9" s="2" customFormat="1" x14ac:dyDescent="0.25">
      <c r="A1730" s="17">
        <v>42383</v>
      </c>
      <c r="B1730" s="36">
        <f t="shared" si="105"/>
        <v>793</v>
      </c>
      <c r="C1730" s="37" t="s">
        <v>787</v>
      </c>
      <c r="D1730" s="12">
        <f t="shared" si="106"/>
        <v>50793</v>
      </c>
      <c r="E1730" s="47" t="s">
        <v>1433</v>
      </c>
      <c r="F1730" s="48">
        <v>4597.3999999999996</v>
      </c>
      <c r="G1730" s="15">
        <v>42384</v>
      </c>
      <c r="H1730" s="8">
        <v>4597.3999999999996</v>
      </c>
      <c r="I1730" s="30">
        <f t="shared" si="108"/>
        <v>0</v>
      </c>
    </row>
    <row r="1731" spans="1:9" s="2" customFormat="1" x14ac:dyDescent="0.25">
      <c r="A1731" s="17">
        <v>42383</v>
      </c>
      <c r="B1731" s="36">
        <f t="shared" ref="B1731:B1794" si="109">B1730+1</f>
        <v>794</v>
      </c>
      <c r="C1731" s="37" t="s">
        <v>787</v>
      </c>
      <c r="D1731" s="12">
        <f t="shared" si="106"/>
        <v>50794</v>
      </c>
      <c r="E1731" s="47" t="s">
        <v>1434</v>
      </c>
      <c r="F1731" s="48">
        <v>403.2</v>
      </c>
      <c r="G1731" s="15">
        <v>42383</v>
      </c>
      <c r="H1731" s="8">
        <f t="shared" si="107"/>
        <v>403.2</v>
      </c>
      <c r="I1731" s="30">
        <f t="shared" si="108"/>
        <v>0</v>
      </c>
    </row>
    <row r="1732" spans="1:9" s="2" customFormat="1" x14ac:dyDescent="0.25">
      <c r="A1732" s="17">
        <v>42383</v>
      </c>
      <c r="B1732" s="36">
        <f t="shared" si="109"/>
        <v>795</v>
      </c>
      <c r="C1732" s="37" t="s">
        <v>787</v>
      </c>
      <c r="D1732" s="12">
        <f t="shared" si="106"/>
        <v>50795</v>
      </c>
      <c r="E1732" s="47" t="s">
        <v>1435</v>
      </c>
      <c r="F1732" s="48">
        <v>3039.6</v>
      </c>
      <c r="G1732" s="15">
        <v>42383</v>
      </c>
      <c r="H1732" s="8">
        <f t="shared" si="107"/>
        <v>3039.6</v>
      </c>
      <c r="I1732" s="30">
        <f t="shared" si="108"/>
        <v>0</v>
      </c>
    </row>
    <row r="1733" spans="1:9" s="2" customFormat="1" x14ac:dyDescent="0.25">
      <c r="A1733" s="17">
        <v>42383</v>
      </c>
      <c r="B1733" s="36">
        <f t="shared" si="109"/>
        <v>796</v>
      </c>
      <c r="C1733" s="37" t="s">
        <v>787</v>
      </c>
      <c r="D1733" s="12">
        <f t="shared" si="106"/>
        <v>50796</v>
      </c>
      <c r="E1733" s="47" t="s">
        <v>1375</v>
      </c>
      <c r="F1733" s="14">
        <v>22954.799999999999</v>
      </c>
      <c r="G1733" s="88">
        <v>42406</v>
      </c>
      <c r="H1733" s="89">
        <v>22954.799999999999</v>
      </c>
      <c r="I1733" s="30">
        <f t="shared" si="108"/>
        <v>0</v>
      </c>
    </row>
    <row r="1734" spans="1:9" s="2" customFormat="1" x14ac:dyDescent="0.25">
      <c r="A1734" s="17">
        <v>42383</v>
      </c>
      <c r="B1734" s="36">
        <f t="shared" si="109"/>
        <v>797</v>
      </c>
      <c r="C1734" s="37" t="s">
        <v>787</v>
      </c>
      <c r="D1734" s="12">
        <f t="shared" si="106"/>
        <v>50797</v>
      </c>
      <c r="E1734" s="47" t="s">
        <v>1436</v>
      </c>
      <c r="F1734" s="48">
        <v>9674.4</v>
      </c>
      <c r="G1734" s="15">
        <v>42385</v>
      </c>
      <c r="H1734" s="8">
        <v>9674.4</v>
      </c>
      <c r="I1734" s="30">
        <f t="shared" si="108"/>
        <v>0</v>
      </c>
    </row>
    <row r="1735" spans="1:9" s="2" customFormat="1" x14ac:dyDescent="0.25">
      <c r="A1735" s="17">
        <v>42383</v>
      </c>
      <c r="B1735" s="36">
        <f t="shared" si="109"/>
        <v>798</v>
      </c>
      <c r="C1735" s="37" t="s">
        <v>787</v>
      </c>
      <c r="D1735" s="12">
        <f t="shared" si="106"/>
        <v>50798</v>
      </c>
      <c r="E1735" s="47" t="s">
        <v>1437</v>
      </c>
      <c r="F1735" s="48">
        <v>3981.2</v>
      </c>
      <c r="G1735" s="15">
        <v>42384</v>
      </c>
      <c r="H1735" s="8">
        <v>3981.2</v>
      </c>
      <c r="I1735" s="30">
        <f t="shared" si="108"/>
        <v>0</v>
      </c>
    </row>
    <row r="1736" spans="1:9" s="2" customFormat="1" x14ac:dyDescent="0.25">
      <c r="A1736" s="17">
        <v>42383</v>
      </c>
      <c r="B1736" s="36">
        <f t="shared" si="109"/>
        <v>799</v>
      </c>
      <c r="C1736" s="37" t="s">
        <v>787</v>
      </c>
      <c r="D1736" s="12">
        <f t="shared" si="106"/>
        <v>50799</v>
      </c>
      <c r="E1736" s="47" t="s">
        <v>1438</v>
      </c>
      <c r="F1736" s="14">
        <v>21860.1</v>
      </c>
      <c r="G1736" s="15">
        <v>42386</v>
      </c>
      <c r="H1736" s="8">
        <v>21860.1</v>
      </c>
      <c r="I1736" s="30">
        <f t="shared" si="108"/>
        <v>0</v>
      </c>
    </row>
    <row r="1737" spans="1:9" s="2" customFormat="1" x14ac:dyDescent="0.25">
      <c r="A1737" s="17">
        <v>42383</v>
      </c>
      <c r="B1737" s="36">
        <f t="shared" si="109"/>
        <v>800</v>
      </c>
      <c r="C1737" s="37" t="s">
        <v>787</v>
      </c>
      <c r="D1737" s="12">
        <f t="shared" si="106"/>
        <v>50800</v>
      </c>
      <c r="E1737" s="47" t="s">
        <v>1439</v>
      </c>
      <c r="F1737" s="48">
        <v>29813.5</v>
      </c>
      <c r="G1737" s="15">
        <v>42383</v>
      </c>
      <c r="H1737" s="8">
        <f t="shared" si="107"/>
        <v>29813.5</v>
      </c>
      <c r="I1737" s="30">
        <f t="shared" si="108"/>
        <v>0</v>
      </c>
    </row>
    <row r="1738" spans="1:9" s="2" customFormat="1" x14ac:dyDescent="0.25">
      <c r="A1738" s="17">
        <v>42383</v>
      </c>
      <c r="B1738" s="36">
        <f t="shared" si="109"/>
        <v>801</v>
      </c>
      <c r="C1738" s="37" t="s">
        <v>787</v>
      </c>
      <c r="D1738" s="12">
        <f t="shared" si="106"/>
        <v>50801</v>
      </c>
      <c r="E1738" s="47" t="s">
        <v>1440</v>
      </c>
      <c r="F1738" s="14">
        <v>8021.4</v>
      </c>
      <c r="G1738" s="15">
        <v>42385</v>
      </c>
      <c r="H1738" s="8">
        <v>8021.4</v>
      </c>
      <c r="I1738" s="30">
        <f t="shared" si="108"/>
        <v>0</v>
      </c>
    </row>
    <row r="1739" spans="1:9" s="2" customFormat="1" x14ac:dyDescent="0.25">
      <c r="A1739" s="17">
        <v>42383</v>
      </c>
      <c r="B1739" s="36">
        <f t="shared" si="109"/>
        <v>802</v>
      </c>
      <c r="C1739" s="37" t="s">
        <v>787</v>
      </c>
      <c r="D1739" s="12">
        <f t="shared" si="106"/>
        <v>50802</v>
      </c>
      <c r="E1739" s="47" t="s">
        <v>1441</v>
      </c>
      <c r="F1739" s="48">
        <v>7727.3</v>
      </c>
      <c r="G1739" s="15">
        <v>42385</v>
      </c>
      <c r="H1739" s="8">
        <v>7727.3</v>
      </c>
      <c r="I1739" s="30">
        <f t="shared" si="108"/>
        <v>0</v>
      </c>
    </row>
    <row r="1740" spans="1:9" s="2" customFormat="1" x14ac:dyDescent="0.25">
      <c r="A1740" s="17">
        <v>42383</v>
      </c>
      <c r="B1740" s="36">
        <f t="shared" si="109"/>
        <v>803</v>
      </c>
      <c r="C1740" s="37" t="s">
        <v>787</v>
      </c>
      <c r="D1740" s="12">
        <f t="shared" si="106"/>
        <v>50803</v>
      </c>
      <c r="E1740" s="49" t="s">
        <v>105</v>
      </c>
      <c r="F1740" s="48">
        <v>0</v>
      </c>
      <c r="G1740" s="15"/>
      <c r="H1740" s="8"/>
      <c r="I1740" s="30">
        <f t="shared" si="108"/>
        <v>0</v>
      </c>
    </row>
    <row r="1741" spans="1:9" s="2" customFormat="1" x14ac:dyDescent="0.25">
      <c r="A1741" s="17">
        <v>42383</v>
      </c>
      <c r="B1741" s="36">
        <f t="shared" si="109"/>
        <v>804</v>
      </c>
      <c r="C1741" s="37" t="s">
        <v>787</v>
      </c>
      <c r="D1741" s="12">
        <f t="shared" si="106"/>
        <v>50804</v>
      </c>
      <c r="E1741" s="47" t="s">
        <v>1442</v>
      </c>
      <c r="F1741" s="48">
        <v>2310.4</v>
      </c>
      <c r="G1741" s="15">
        <v>42383</v>
      </c>
      <c r="H1741" s="8">
        <f t="shared" si="107"/>
        <v>2310.4</v>
      </c>
      <c r="I1741" s="30">
        <f t="shared" si="108"/>
        <v>0</v>
      </c>
    </row>
    <row r="1742" spans="1:9" s="2" customFormat="1" x14ac:dyDescent="0.25">
      <c r="A1742" s="17">
        <v>42383</v>
      </c>
      <c r="B1742" s="36">
        <f t="shared" si="109"/>
        <v>805</v>
      </c>
      <c r="C1742" s="37" t="s">
        <v>787</v>
      </c>
      <c r="D1742" s="12">
        <f t="shared" si="106"/>
        <v>50805</v>
      </c>
      <c r="E1742" s="47" t="s">
        <v>1443</v>
      </c>
      <c r="F1742" s="48">
        <v>6076.2</v>
      </c>
      <c r="G1742" s="15">
        <v>42383</v>
      </c>
      <c r="H1742" s="8">
        <f t="shared" si="107"/>
        <v>6076.2</v>
      </c>
      <c r="I1742" s="30">
        <f t="shared" si="108"/>
        <v>0</v>
      </c>
    </row>
    <row r="1743" spans="1:9" s="2" customFormat="1" x14ac:dyDescent="0.25">
      <c r="A1743" s="17">
        <v>42383</v>
      </c>
      <c r="B1743" s="36">
        <f t="shared" si="109"/>
        <v>806</v>
      </c>
      <c r="C1743" s="37" t="s">
        <v>787</v>
      </c>
      <c r="D1743" s="12">
        <f t="shared" si="106"/>
        <v>50806</v>
      </c>
      <c r="E1743" s="47" t="s">
        <v>1444</v>
      </c>
      <c r="F1743" s="48">
        <v>17948.8</v>
      </c>
      <c r="G1743" s="15" t="s">
        <v>1445</v>
      </c>
      <c r="H1743" s="8">
        <f>15000+2400+548.8</f>
        <v>17948.8</v>
      </c>
      <c r="I1743" s="30">
        <f t="shared" si="108"/>
        <v>0</v>
      </c>
    </row>
    <row r="1744" spans="1:9" s="2" customFormat="1" x14ac:dyDescent="0.25">
      <c r="A1744" s="17">
        <v>42383</v>
      </c>
      <c r="B1744" s="36">
        <f t="shared" si="109"/>
        <v>807</v>
      </c>
      <c r="C1744" s="37" t="s">
        <v>787</v>
      </c>
      <c r="D1744" s="12">
        <f t="shared" si="106"/>
        <v>50807</v>
      </c>
      <c r="E1744" s="47" t="s">
        <v>1446</v>
      </c>
      <c r="F1744" s="48">
        <v>6561.4</v>
      </c>
      <c r="G1744" s="15">
        <v>42383</v>
      </c>
      <c r="H1744" s="8">
        <f t="shared" si="107"/>
        <v>6561.4</v>
      </c>
      <c r="I1744" s="30">
        <f t="shared" si="108"/>
        <v>0</v>
      </c>
    </row>
    <row r="1745" spans="1:9" s="2" customFormat="1" x14ac:dyDescent="0.25">
      <c r="A1745" s="17">
        <v>42383</v>
      </c>
      <c r="B1745" s="36">
        <f t="shared" si="109"/>
        <v>808</v>
      </c>
      <c r="C1745" s="37" t="s">
        <v>787</v>
      </c>
      <c r="D1745" s="12">
        <f t="shared" si="106"/>
        <v>50808</v>
      </c>
      <c r="E1745" s="47" t="s">
        <v>1447</v>
      </c>
      <c r="F1745" s="48">
        <v>198</v>
      </c>
      <c r="G1745" s="15">
        <v>42383</v>
      </c>
      <c r="H1745" s="8">
        <f t="shared" si="107"/>
        <v>198</v>
      </c>
      <c r="I1745" s="30">
        <f t="shared" si="108"/>
        <v>0</v>
      </c>
    </row>
    <row r="1746" spans="1:9" s="2" customFormat="1" x14ac:dyDescent="0.25">
      <c r="A1746" s="17">
        <v>42383</v>
      </c>
      <c r="B1746" s="36">
        <f t="shared" si="109"/>
        <v>809</v>
      </c>
      <c r="C1746" s="37" t="s">
        <v>787</v>
      </c>
      <c r="D1746" s="12">
        <f t="shared" si="106"/>
        <v>50809</v>
      </c>
      <c r="E1746" s="47" t="s">
        <v>1448</v>
      </c>
      <c r="F1746" s="48">
        <v>2785.8</v>
      </c>
      <c r="G1746" s="15">
        <v>42385</v>
      </c>
      <c r="H1746" s="8">
        <v>2785.8</v>
      </c>
      <c r="I1746" s="35">
        <f t="shared" si="108"/>
        <v>0</v>
      </c>
    </row>
    <row r="1747" spans="1:9" s="2" customFormat="1" x14ac:dyDescent="0.25">
      <c r="A1747" s="17">
        <v>42383</v>
      </c>
      <c r="B1747" s="36">
        <f t="shared" si="109"/>
        <v>810</v>
      </c>
      <c r="C1747" s="37" t="s">
        <v>787</v>
      </c>
      <c r="D1747" s="12">
        <f t="shared" si="106"/>
        <v>50810</v>
      </c>
      <c r="E1747" s="47" t="s">
        <v>1449</v>
      </c>
      <c r="F1747" s="48">
        <v>2548</v>
      </c>
      <c r="G1747" s="15">
        <v>42383</v>
      </c>
      <c r="H1747" s="8">
        <f t="shared" si="107"/>
        <v>2548</v>
      </c>
      <c r="I1747" s="30">
        <f t="shared" si="108"/>
        <v>0</v>
      </c>
    </row>
    <row r="1748" spans="1:9" s="2" customFormat="1" x14ac:dyDescent="0.25">
      <c r="A1748" s="17">
        <v>42383</v>
      </c>
      <c r="B1748" s="36">
        <f t="shared" si="109"/>
        <v>811</v>
      </c>
      <c r="C1748" s="37" t="s">
        <v>787</v>
      </c>
      <c r="D1748" s="12">
        <f t="shared" si="106"/>
        <v>50811</v>
      </c>
      <c r="E1748" s="47" t="s">
        <v>1450</v>
      </c>
      <c r="F1748" s="48">
        <v>2078.6999999999998</v>
      </c>
      <c r="G1748" s="15">
        <v>42384</v>
      </c>
      <c r="H1748" s="8">
        <v>2078.6999999999998</v>
      </c>
      <c r="I1748" s="30">
        <f t="shared" si="108"/>
        <v>0</v>
      </c>
    </row>
    <row r="1749" spans="1:9" s="2" customFormat="1" x14ac:dyDescent="0.25">
      <c r="A1749" s="17">
        <v>42383</v>
      </c>
      <c r="B1749" s="36">
        <f t="shared" si="109"/>
        <v>812</v>
      </c>
      <c r="C1749" s="37" t="s">
        <v>787</v>
      </c>
      <c r="D1749" s="12">
        <f t="shared" si="106"/>
        <v>50812</v>
      </c>
      <c r="E1749" s="47" t="s">
        <v>1451</v>
      </c>
      <c r="F1749" s="48">
        <v>190.2</v>
      </c>
      <c r="G1749" s="15">
        <v>42383</v>
      </c>
      <c r="H1749" s="8">
        <f t="shared" si="107"/>
        <v>190.2</v>
      </c>
      <c r="I1749" s="30">
        <f t="shared" si="108"/>
        <v>0</v>
      </c>
    </row>
    <row r="1750" spans="1:9" s="2" customFormat="1" x14ac:dyDescent="0.25">
      <c r="A1750" s="17">
        <v>42383</v>
      </c>
      <c r="B1750" s="36">
        <f t="shared" si="109"/>
        <v>813</v>
      </c>
      <c r="C1750" s="37" t="s">
        <v>787</v>
      </c>
      <c r="D1750" s="12">
        <f t="shared" si="106"/>
        <v>50813</v>
      </c>
      <c r="E1750" s="47" t="s">
        <v>1452</v>
      </c>
      <c r="F1750" s="48">
        <v>194.4</v>
      </c>
      <c r="G1750" s="15">
        <v>42383</v>
      </c>
      <c r="H1750" s="8">
        <f t="shared" si="107"/>
        <v>194.4</v>
      </c>
      <c r="I1750" s="30">
        <f t="shared" si="108"/>
        <v>0</v>
      </c>
    </row>
    <row r="1751" spans="1:9" s="2" customFormat="1" x14ac:dyDescent="0.25">
      <c r="A1751" s="17">
        <v>42383</v>
      </c>
      <c r="B1751" s="36">
        <f t="shared" si="109"/>
        <v>814</v>
      </c>
      <c r="C1751" s="37" t="s">
        <v>787</v>
      </c>
      <c r="D1751" s="12">
        <f t="shared" si="106"/>
        <v>50814</v>
      </c>
      <c r="E1751" s="47" t="s">
        <v>1453</v>
      </c>
      <c r="F1751" s="48">
        <v>18542.099999999999</v>
      </c>
      <c r="G1751" s="15">
        <v>42384</v>
      </c>
      <c r="H1751" s="8">
        <v>18542.099999999999</v>
      </c>
      <c r="I1751" s="30">
        <f t="shared" si="108"/>
        <v>0</v>
      </c>
    </row>
    <row r="1752" spans="1:9" s="2" customFormat="1" x14ac:dyDescent="0.25">
      <c r="A1752" s="17">
        <v>42383</v>
      </c>
      <c r="B1752" s="36">
        <f t="shared" si="109"/>
        <v>815</v>
      </c>
      <c r="C1752" s="37" t="s">
        <v>787</v>
      </c>
      <c r="D1752" s="12">
        <f t="shared" si="106"/>
        <v>50815</v>
      </c>
      <c r="E1752" s="47" t="s">
        <v>1454</v>
      </c>
      <c r="F1752" s="48">
        <v>280</v>
      </c>
      <c r="G1752" s="15">
        <v>42383</v>
      </c>
      <c r="H1752" s="8">
        <f t="shared" si="107"/>
        <v>280</v>
      </c>
      <c r="I1752" s="30">
        <f t="shared" si="108"/>
        <v>0</v>
      </c>
    </row>
    <row r="1753" spans="1:9" s="2" customFormat="1" x14ac:dyDescent="0.25">
      <c r="A1753" s="17">
        <v>42383</v>
      </c>
      <c r="B1753" s="36">
        <f t="shared" si="109"/>
        <v>816</v>
      </c>
      <c r="C1753" s="37" t="s">
        <v>787</v>
      </c>
      <c r="D1753" s="12">
        <f t="shared" si="106"/>
        <v>50816</v>
      </c>
      <c r="E1753" s="47" t="s">
        <v>1455</v>
      </c>
      <c r="F1753" s="48">
        <v>2649.6</v>
      </c>
      <c r="G1753" s="15">
        <v>42384</v>
      </c>
      <c r="H1753" s="8">
        <v>2649.6</v>
      </c>
      <c r="I1753" s="30">
        <f t="shared" si="108"/>
        <v>0</v>
      </c>
    </row>
    <row r="1754" spans="1:9" s="2" customFormat="1" x14ac:dyDescent="0.25">
      <c r="A1754" s="17">
        <v>42383</v>
      </c>
      <c r="B1754" s="36">
        <f t="shared" si="109"/>
        <v>817</v>
      </c>
      <c r="C1754" s="37" t="s">
        <v>787</v>
      </c>
      <c r="D1754" s="12">
        <f t="shared" si="106"/>
        <v>50817</v>
      </c>
      <c r="E1754" s="42" t="s">
        <v>1456</v>
      </c>
      <c r="F1754" s="48">
        <v>6871</v>
      </c>
      <c r="G1754" s="15">
        <v>42388</v>
      </c>
      <c r="H1754" s="8">
        <v>6871</v>
      </c>
      <c r="I1754" s="30">
        <f t="shared" si="108"/>
        <v>0</v>
      </c>
    </row>
    <row r="1755" spans="1:9" s="2" customFormat="1" x14ac:dyDescent="0.25">
      <c r="A1755" s="17">
        <v>42383</v>
      </c>
      <c r="B1755" s="36">
        <f t="shared" si="109"/>
        <v>818</v>
      </c>
      <c r="C1755" s="37" t="s">
        <v>787</v>
      </c>
      <c r="D1755" s="12">
        <f t="shared" si="106"/>
        <v>50818</v>
      </c>
      <c r="E1755" s="45" t="s">
        <v>1457</v>
      </c>
      <c r="F1755" s="46">
        <v>7263</v>
      </c>
      <c r="G1755" s="15">
        <v>42384</v>
      </c>
      <c r="H1755" s="8">
        <v>7263</v>
      </c>
      <c r="I1755" s="30">
        <f t="shared" si="108"/>
        <v>0</v>
      </c>
    </row>
    <row r="1756" spans="1:9" s="2" customFormat="1" x14ac:dyDescent="0.25">
      <c r="A1756" s="17">
        <v>42383</v>
      </c>
      <c r="B1756" s="36">
        <f t="shared" si="109"/>
        <v>819</v>
      </c>
      <c r="C1756" s="37" t="s">
        <v>787</v>
      </c>
      <c r="D1756" s="12">
        <f t="shared" si="106"/>
        <v>50819</v>
      </c>
      <c r="E1756" s="47" t="s">
        <v>1458</v>
      </c>
      <c r="F1756" s="48">
        <v>2178</v>
      </c>
      <c r="G1756" s="15">
        <v>42383</v>
      </c>
      <c r="H1756" s="8">
        <f t="shared" si="107"/>
        <v>2178</v>
      </c>
      <c r="I1756" s="30">
        <f t="shared" si="108"/>
        <v>0</v>
      </c>
    </row>
    <row r="1757" spans="1:9" s="2" customFormat="1" x14ac:dyDescent="0.25">
      <c r="A1757" s="17">
        <v>42383</v>
      </c>
      <c r="B1757" s="36">
        <f t="shared" si="109"/>
        <v>820</v>
      </c>
      <c r="C1757" s="37" t="s">
        <v>787</v>
      </c>
      <c r="D1757" s="12">
        <f t="shared" si="106"/>
        <v>50820</v>
      </c>
      <c r="E1757" s="47" t="s">
        <v>1459</v>
      </c>
      <c r="F1757" s="48">
        <v>791.7</v>
      </c>
      <c r="G1757" s="15">
        <v>42383</v>
      </c>
      <c r="H1757" s="8">
        <f t="shared" si="107"/>
        <v>791.7</v>
      </c>
      <c r="I1757" s="30">
        <f t="shared" si="108"/>
        <v>0</v>
      </c>
    </row>
    <row r="1758" spans="1:9" s="2" customFormat="1" x14ac:dyDescent="0.25">
      <c r="A1758" s="17">
        <v>42383</v>
      </c>
      <c r="B1758" s="36">
        <f t="shared" si="109"/>
        <v>821</v>
      </c>
      <c r="C1758" s="37" t="s">
        <v>787</v>
      </c>
      <c r="D1758" s="12">
        <f t="shared" si="106"/>
        <v>50821</v>
      </c>
      <c r="E1758" s="47" t="s">
        <v>1455</v>
      </c>
      <c r="F1758" s="48">
        <v>439.2</v>
      </c>
      <c r="G1758" s="15">
        <v>42383</v>
      </c>
      <c r="H1758" s="8">
        <f t="shared" si="107"/>
        <v>439.2</v>
      </c>
      <c r="I1758" s="30">
        <f t="shared" si="108"/>
        <v>0</v>
      </c>
    </row>
    <row r="1759" spans="1:9" s="2" customFormat="1" x14ac:dyDescent="0.25">
      <c r="A1759" s="17">
        <v>42383</v>
      </c>
      <c r="B1759" s="36">
        <f t="shared" si="109"/>
        <v>822</v>
      </c>
      <c r="C1759" s="37" t="s">
        <v>787</v>
      </c>
      <c r="D1759" s="12">
        <f t="shared" si="106"/>
        <v>50822</v>
      </c>
      <c r="E1759" s="47" t="s">
        <v>1460</v>
      </c>
      <c r="F1759" s="14">
        <v>231464.75</v>
      </c>
      <c r="G1759" s="15">
        <v>42396</v>
      </c>
      <c r="H1759" s="8">
        <v>231464.75</v>
      </c>
      <c r="I1759" s="30">
        <f t="shared" si="108"/>
        <v>0</v>
      </c>
    </row>
    <row r="1760" spans="1:9" s="2" customFormat="1" x14ac:dyDescent="0.25">
      <c r="A1760" s="17">
        <v>42383</v>
      </c>
      <c r="B1760" s="36">
        <f t="shared" si="109"/>
        <v>823</v>
      </c>
      <c r="C1760" s="37" t="s">
        <v>787</v>
      </c>
      <c r="D1760" s="12">
        <f t="shared" si="106"/>
        <v>50823</v>
      </c>
      <c r="E1760" s="47" t="s">
        <v>1461</v>
      </c>
      <c r="F1760" s="14">
        <v>292022.5</v>
      </c>
      <c r="G1760" s="88">
        <v>42486</v>
      </c>
      <c r="H1760" s="89">
        <v>292022.5</v>
      </c>
      <c r="I1760" s="30">
        <f t="shared" si="108"/>
        <v>0</v>
      </c>
    </row>
    <row r="1761" spans="1:9" s="2" customFormat="1" x14ac:dyDescent="0.25">
      <c r="A1761" s="17">
        <v>42383</v>
      </c>
      <c r="B1761" s="36">
        <f t="shared" si="109"/>
        <v>824</v>
      </c>
      <c r="C1761" s="37" t="s">
        <v>787</v>
      </c>
      <c r="D1761" s="12">
        <f t="shared" si="106"/>
        <v>50824</v>
      </c>
      <c r="E1761" s="47" t="s">
        <v>1462</v>
      </c>
      <c r="F1761" s="48">
        <v>2501</v>
      </c>
      <c r="G1761" s="15">
        <v>42383</v>
      </c>
      <c r="H1761" s="8">
        <f t="shared" si="107"/>
        <v>2501</v>
      </c>
      <c r="I1761" s="30">
        <f t="shared" si="108"/>
        <v>0</v>
      </c>
    </row>
    <row r="1762" spans="1:9" s="2" customFormat="1" x14ac:dyDescent="0.25">
      <c r="A1762" s="17">
        <v>42383</v>
      </c>
      <c r="B1762" s="36">
        <f t="shared" si="109"/>
        <v>825</v>
      </c>
      <c r="C1762" s="37" t="s">
        <v>787</v>
      </c>
      <c r="D1762" s="12">
        <f t="shared" si="106"/>
        <v>50825</v>
      </c>
      <c r="E1762" s="47" t="s">
        <v>1462</v>
      </c>
      <c r="F1762" s="48">
        <v>365.4</v>
      </c>
      <c r="G1762" s="15">
        <v>42383</v>
      </c>
      <c r="H1762" s="8">
        <f t="shared" si="107"/>
        <v>365.4</v>
      </c>
      <c r="I1762" s="30">
        <f t="shared" si="108"/>
        <v>0</v>
      </c>
    </row>
    <row r="1763" spans="1:9" s="2" customFormat="1" x14ac:dyDescent="0.25">
      <c r="A1763" s="17">
        <v>42383</v>
      </c>
      <c r="B1763" s="36">
        <f t="shared" si="109"/>
        <v>826</v>
      </c>
      <c r="C1763" s="37" t="s">
        <v>787</v>
      </c>
      <c r="D1763" s="12">
        <f t="shared" si="106"/>
        <v>50826</v>
      </c>
      <c r="E1763" s="47" t="s">
        <v>1455</v>
      </c>
      <c r="F1763" s="48">
        <v>136.5</v>
      </c>
      <c r="G1763" s="15">
        <v>42383</v>
      </c>
      <c r="H1763" s="8">
        <f t="shared" si="107"/>
        <v>136.5</v>
      </c>
      <c r="I1763" s="30">
        <f t="shared" si="108"/>
        <v>0</v>
      </c>
    </row>
    <row r="1764" spans="1:9" s="2" customFormat="1" x14ac:dyDescent="0.25">
      <c r="A1764" s="17">
        <v>42383</v>
      </c>
      <c r="B1764" s="36">
        <f t="shared" si="109"/>
        <v>827</v>
      </c>
      <c r="C1764" s="37" t="s">
        <v>787</v>
      </c>
      <c r="D1764" s="12">
        <f t="shared" ref="D1764:D1827" si="110">D1763+1</f>
        <v>50827</v>
      </c>
      <c r="E1764" s="47" t="s">
        <v>1463</v>
      </c>
      <c r="F1764" s="48">
        <v>1411.8</v>
      </c>
      <c r="G1764" s="15">
        <v>42384</v>
      </c>
      <c r="H1764" s="8">
        <v>1411.8</v>
      </c>
      <c r="I1764" s="30">
        <f t="shared" si="108"/>
        <v>0</v>
      </c>
    </row>
    <row r="1765" spans="1:9" s="2" customFormat="1" x14ac:dyDescent="0.25">
      <c r="A1765" s="17">
        <v>42383</v>
      </c>
      <c r="B1765" s="36">
        <f t="shared" si="109"/>
        <v>828</v>
      </c>
      <c r="C1765" s="37" t="s">
        <v>787</v>
      </c>
      <c r="D1765" s="12">
        <f t="shared" si="110"/>
        <v>50828</v>
      </c>
      <c r="E1765" s="47" t="s">
        <v>1464</v>
      </c>
      <c r="F1765" s="48">
        <v>4555.8</v>
      </c>
      <c r="G1765" s="15">
        <v>42383</v>
      </c>
      <c r="H1765" s="8">
        <f t="shared" si="107"/>
        <v>4555.8</v>
      </c>
      <c r="I1765" s="30">
        <f t="shared" si="108"/>
        <v>0</v>
      </c>
    </row>
    <row r="1766" spans="1:9" s="2" customFormat="1" x14ac:dyDescent="0.25">
      <c r="A1766" s="17">
        <v>42383</v>
      </c>
      <c r="B1766" s="36">
        <f t="shared" si="109"/>
        <v>829</v>
      </c>
      <c r="C1766" s="37" t="s">
        <v>787</v>
      </c>
      <c r="D1766" s="12">
        <f t="shared" si="110"/>
        <v>50829</v>
      </c>
      <c r="E1766" s="47" t="s">
        <v>1465</v>
      </c>
      <c r="F1766" s="48">
        <v>17184.55</v>
      </c>
      <c r="G1766" s="15">
        <v>42383</v>
      </c>
      <c r="H1766" s="8">
        <f t="shared" si="107"/>
        <v>17184.55</v>
      </c>
      <c r="I1766" s="30">
        <f t="shared" si="108"/>
        <v>0</v>
      </c>
    </row>
    <row r="1767" spans="1:9" s="2" customFormat="1" x14ac:dyDescent="0.25">
      <c r="A1767" s="17">
        <v>42383</v>
      </c>
      <c r="B1767" s="36">
        <f t="shared" si="109"/>
        <v>830</v>
      </c>
      <c r="C1767" s="37" t="s">
        <v>787</v>
      </c>
      <c r="D1767" s="12">
        <f t="shared" si="110"/>
        <v>50830</v>
      </c>
      <c r="E1767" s="49" t="s">
        <v>105</v>
      </c>
      <c r="F1767" s="48">
        <v>0</v>
      </c>
      <c r="G1767" s="15"/>
      <c r="H1767" s="8">
        <f t="shared" si="107"/>
        <v>0</v>
      </c>
      <c r="I1767" s="30">
        <f t="shared" si="108"/>
        <v>0</v>
      </c>
    </row>
    <row r="1768" spans="1:9" s="2" customFormat="1" x14ac:dyDescent="0.25">
      <c r="A1768" s="17">
        <v>42383</v>
      </c>
      <c r="B1768" s="36">
        <f t="shared" si="109"/>
        <v>831</v>
      </c>
      <c r="C1768" s="37" t="s">
        <v>787</v>
      </c>
      <c r="D1768" s="12">
        <f t="shared" si="110"/>
        <v>50831</v>
      </c>
      <c r="E1768" s="47" t="s">
        <v>1455</v>
      </c>
      <c r="F1768" s="48">
        <v>16.2</v>
      </c>
      <c r="G1768" s="15">
        <v>42394</v>
      </c>
      <c r="H1768" s="8">
        <v>16.2</v>
      </c>
      <c r="I1768" s="30">
        <f t="shared" si="108"/>
        <v>0</v>
      </c>
    </row>
    <row r="1769" spans="1:9" s="2" customFormat="1" x14ac:dyDescent="0.25">
      <c r="A1769" s="17">
        <v>42383</v>
      </c>
      <c r="B1769" s="36">
        <f t="shared" si="109"/>
        <v>832</v>
      </c>
      <c r="C1769" s="37" t="s">
        <v>787</v>
      </c>
      <c r="D1769" s="12">
        <f t="shared" si="110"/>
        <v>50832</v>
      </c>
      <c r="E1769" s="47" t="s">
        <v>1466</v>
      </c>
      <c r="F1769" s="48">
        <v>25621.75</v>
      </c>
      <c r="G1769" s="15">
        <v>42388</v>
      </c>
      <c r="H1769" s="8">
        <v>25621.75</v>
      </c>
      <c r="I1769" s="30">
        <f t="shared" si="108"/>
        <v>0</v>
      </c>
    </row>
    <row r="1770" spans="1:9" s="2" customFormat="1" x14ac:dyDescent="0.25">
      <c r="A1770" s="17">
        <v>42383</v>
      </c>
      <c r="B1770" s="36">
        <f t="shared" si="109"/>
        <v>833</v>
      </c>
      <c r="C1770" s="37" t="s">
        <v>787</v>
      </c>
      <c r="D1770" s="12">
        <f t="shared" si="110"/>
        <v>50833</v>
      </c>
      <c r="E1770" s="47" t="s">
        <v>1467</v>
      </c>
      <c r="F1770" s="14">
        <v>5110.6000000000004</v>
      </c>
      <c r="G1770" s="15">
        <v>42395</v>
      </c>
      <c r="H1770" s="8">
        <v>5110.6000000000004</v>
      </c>
      <c r="I1770" s="30">
        <f t="shared" si="108"/>
        <v>0</v>
      </c>
    </row>
    <row r="1771" spans="1:9" s="2" customFormat="1" x14ac:dyDescent="0.25">
      <c r="A1771" s="17">
        <v>42383</v>
      </c>
      <c r="B1771" s="36">
        <f t="shared" si="109"/>
        <v>834</v>
      </c>
      <c r="C1771" s="37" t="s">
        <v>787</v>
      </c>
      <c r="D1771" s="12">
        <f t="shared" si="110"/>
        <v>50834</v>
      </c>
      <c r="E1771" s="47" t="s">
        <v>1391</v>
      </c>
      <c r="F1771" s="14">
        <v>151780.75</v>
      </c>
      <c r="G1771" s="15">
        <v>42387</v>
      </c>
      <c r="H1771" s="8">
        <v>151780.75</v>
      </c>
      <c r="I1771" s="30">
        <f t="shared" si="108"/>
        <v>0</v>
      </c>
    </row>
    <row r="1772" spans="1:9" s="2" customFormat="1" x14ac:dyDescent="0.25">
      <c r="A1772" s="17">
        <v>42383</v>
      </c>
      <c r="B1772" s="36">
        <f t="shared" si="109"/>
        <v>835</v>
      </c>
      <c r="C1772" s="37" t="s">
        <v>787</v>
      </c>
      <c r="D1772" s="12">
        <f t="shared" si="110"/>
        <v>50835</v>
      </c>
      <c r="E1772" s="47" t="s">
        <v>1431</v>
      </c>
      <c r="F1772" s="48">
        <v>140</v>
      </c>
      <c r="G1772" s="15">
        <v>42383</v>
      </c>
      <c r="H1772" s="8">
        <f t="shared" si="107"/>
        <v>140</v>
      </c>
      <c r="I1772" s="30">
        <f t="shared" si="108"/>
        <v>0</v>
      </c>
    </row>
    <row r="1773" spans="1:9" s="2" customFormat="1" x14ac:dyDescent="0.25">
      <c r="A1773" s="17">
        <v>42383</v>
      </c>
      <c r="B1773" s="36">
        <f t="shared" si="109"/>
        <v>836</v>
      </c>
      <c r="C1773" s="37" t="s">
        <v>787</v>
      </c>
      <c r="D1773" s="12">
        <f t="shared" si="110"/>
        <v>50836</v>
      </c>
      <c r="E1773" s="47" t="s">
        <v>1468</v>
      </c>
      <c r="F1773" s="48">
        <v>644.79999999999995</v>
      </c>
      <c r="G1773" s="15">
        <v>42383</v>
      </c>
      <c r="H1773" s="8">
        <f t="shared" si="107"/>
        <v>644.79999999999995</v>
      </c>
      <c r="I1773" s="30">
        <f t="shared" si="108"/>
        <v>0</v>
      </c>
    </row>
    <row r="1774" spans="1:9" s="2" customFormat="1" x14ac:dyDescent="0.25">
      <c r="A1774" s="17">
        <v>42383</v>
      </c>
      <c r="B1774" s="36">
        <f t="shared" si="109"/>
        <v>837</v>
      </c>
      <c r="C1774" s="37" t="s">
        <v>787</v>
      </c>
      <c r="D1774" s="12">
        <f t="shared" si="110"/>
        <v>50837</v>
      </c>
      <c r="E1774" s="47" t="s">
        <v>1469</v>
      </c>
      <c r="F1774" s="14">
        <v>2412.8000000000002</v>
      </c>
      <c r="G1774" s="15">
        <v>42383</v>
      </c>
      <c r="H1774" s="8">
        <f t="shared" si="107"/>
        <v>2412.8000000000002</v>
      </c>
      <c r="I1774" s="30">
        <f t="shared" si="108"/>
        <v>0</v>
      </c>
    </row>
    <row r="1775" spans="1:9" s="2" customFormat="1" x14ac:dyDescent="0.25">
      <c r="A1775" s="17">
        <v>42383</v>
      </c>
      <c r="B1775" s="36">
        <f t="shared" si="109"/>
        <v>838</v>
      </c>
      <c r="C1775" s="37" t="s">
        <v>787</v>
      </c>
      <c r="D1775" s="12">
        <f t="shared" si="110"/>
        <v>50838</v>
      </c>
      <c r="E1775" s="47" t="s">
        <v>1466</v>
      </c>
      <c r="F1775" s="48">
        <v>26230.03</v>
      </c>
      <c r="G1775" s="15">
        <v>42396</v>
      </c>
      <c r="H1775" s="8">
        <v>26230.03</v>
      </c>
      <c r="I1775" s="30">
        <f t="shared" si="108"/>
        <v>0</v>
      </c>
    </row>
    <row r="1776" spans="1:9" s="2" customFormat="1" x14ac:dyDescent="0.25">
      <c r="A1776" s="17">
        <v>42383</v>
      </c>
      <c r="B1776" s="36">
        <f t="shared" si="109"/>
        <v>839</v>
      </c>
      <c r="C1776" s="37" t="s">
        <v>787</v>
      </c>
      <c r="D1776" s="12">
        <f t="shared" si="110"/>
        <v>50839</v>
      </c>
      <c r="E1776" s="47" t="s">
        <v>1470</v>
      </c>
      <c r="F1776" s="14">
        <v>8355.2000000000007</v>
      </c>
      <c r="G1776" s="15">
        <v>42389</v>
      </c>
      <c r="H1776" s="8">
        <v>8355.2000000000007</v>
      </c>
      <c r="I1776" s="35">
        <f t="shared" si="108"/>
        <v>0</v>
      </c>
    </row>
    <row r="1777" spans="1:9" s="2" customFormat="1" x14ac:dyDescent="0.25">
      <c r="A1777" s="17">
        <v>42383</v>
      </c>
      <c r="B1777" s="36">
        <f t="shared" si="109"/>
        <v>840</v>
      </c>
      <c r="C1777" s="37" t="s">
        <v>787</v>
      </c>
      <c r="D1777" s="12">
        <f t="shared" si="110"/>
        <v>50840</v>
      </c>
      <c r="E1777" s="47" t="s">
        <v>1471</v>
      </c>
      <c r="F1777" s="48">
        <v>6349.2</v>
      </c>
      <c r="G1777" s="15">
        <v>42385</v>
      </c>
      <c r="H1777" s="8">
        <v>6349.2</v>
      </c>
      <c r="I1777" s="30">
        <f t="shared" si="108"/>
        <v>0</v>
      </c>
    </row>
    <row r="1778" spans="1:9" s="2" customFormat="1" x14ac:dyDescent="0.25">
      <c r="A1778" s="17">
        <v>42383</v>
      </c>
      <c r="B1778" s="36">
        <f t="shared" si="109"/>
        <v>841</v>
      </c>
      <c r="C1778" s="37" t="s">
        <v>787</v>
      </c>
      <c r="D1778" s="12">
        <f t="shared" si="110"/>
        <v>50841</v>
      </c>
      <c r="E1778" s="47" t="s">
        <v>1472</v>
      </c>
      <c r="F1778" s="48">
        <v>2317.6999999999998</v>
      </c>
      <c r="G1778" s="15">
        <v>42384</v>
      </c>
      <c r="H1778" s="8">
        <v>2317.6999999999998</v>
      </c>
      <c r="I1778" s="30">
        <f t="shared" si="108"/>
        <v>0</v>
      </c>
    </row>
    <row r="1779" spans="1:9" s="2" customFormat="1" x14ac:dyDescent="0.25">
      <c r="A1779" s="17">
        <v>42383</v>
      </c>
      <c r="B1779" s="36">
        <f t="shared" si="109"/>
        <v>842</v>
      </c>
      <c r="C1779" s="37" t="s">
        <v>787</v>
      </c>
      <c r="D1779" s="12">
        <f t="shared" si="110"/>
        <v>50842</v>
      </c>
      <c r="E1779" s="47" t="s">
        <v>1473</v>
      </c>
      <c r="F1779" s="48">
        <v>2541.3000000000002</v>
      </c>
      <c r="G1779" s="15">
        <v>42384</v>
      </c>
      <c r="H1779" s="8">
        <v>2541.3000000000002</v>
      </c>
      <c r="I1779" s="30">
        <f t="shared" si="108"/>
        <v>0</v>
      </c>
    </row>
    <row r="1780" spans="1:9" s="2" customFormat="1" x14ac:dyDescent="0.25">
      <c r="A1780" s="17">
        <v>42383</v>
      </c>
      <c r="B1780" s="36">
        <f t="shared" si="109"/>
        <v>843</v>
      </c>
      <c r="C1780" s="37" t="s">
        <v>787</v>
      </c>
      <c r="D1780" s="12">
        <f t="shared" si="110"/>
        <v>50843</v>
      </c>
      <c r="E1780" s="47" t="s">
        <v>1389</v>
      </c>
      <c r="F1780" s="48">
        <v>600</v>
      </c>
      <c r="G1780" s="15">
        <v>42384</v>
      </c>
      <c r="H1780" s="8">
        <v>600</v>
      </c>
      <c r="I1780" s="30">
        <f t="shared" si="108"/>
        <v>0</v>
      </c>
    </row>
    <row r="1781" spans="1:9" s="2" customFormat="1" x14ac:dyDescent="0.25">
      <c r="A1781" s="17">
        <v>42383</v>
      </c>
      <c r="B1781" s="36">
        <f t="shared" si="109"/>
        <v>844</v>
      </c>
      <c r="C1781" s="37" t="s">
        <v>787</v>
      </c>
      <c r="D1781" s="12">
        <f t="shared" si="110"/>
        <v>50844</v>
      </c>
      <c r="E1781" s="47" t="s">
        <v>1474</v>
      </c>
      <c r="F1781" s="14">
        <v>1874</v>
      </c>
      <c r="G1781" s="15">
        <v>42385</v>
      </c>
      <c r="H1781" s="8">
        <v>1874</v>
      </c>
      <c r="I1781" s="30">
        <f t="shared" si="108"/>
        <v>0</v>
      </c>
    </row>
    <row r="1782" spans="1:9" s="2" customFormat="1" x14ac:dyDescent="0.25">
      <c r="A1782" s="17">
        <v>42383</v>
      </c>
      <c r="B1782" s="36">
        <f t="shared" si="109"/>
        <v>845</v>
      </c>
      <c r="C1782" s="37" t="s">
        <v>787</v>
      </c>
      <c r="D1782" s="12">
        <f t="shared" si="110"/>
        <v>50845</v>
      </c>
      <c r="E1782" s="47" t="s">
        <v>1475</v>
      </c>
      <c r="F1782" s="48">
        <v>5198.3999999999996</v>
      </c>
      <c r="G1782" s="15">
        <v>42385</v>
      </c>
      <c r="H1782" s="8">
        <v>5198.3999999999996</v>
      </c>
      <c r="I1782" s="30">
        <f t="shared" si="108"/>
        <v>0</v>
      </c>
    </row>
    <row r="1783" spans="1:9" s="2" customFormat="1" x14ac:dyDescent="0.25">
      <c r="A1783" s="17">
        <v>42383</v>
      </c>
      <c r="B1783" s="36">
        <f t="shared" si="109"/>
        <v>846</v>
      </c>
      <c r="C1783" s="37" t="s">
        <v>787</v>
      </c>
      <c r="D1783" s="12">
        <f t="shared" si="110"/>
        <v>50846</v>
      </c>
      <c r="E1783" s="47" t="s">
        <v>1474</v>
      </c>
      <c r="F1783" s="14">
        <v>2901</v>
      </c>
      <c r="G1783" s="15">
        <v>42385</v>
      </c>
      <c r="H1783" s="8">
        <v>2901</v>
      </c>
      <c r="I1783" s="30">
        <f t="shared" si="108"/>
        <v>0</v>
      </c>
    </row>
    <row r="1784" spans="1:9" s="2" customFormat="1" x14ac:dyDescent="0.25">
      <c r="A1784" s="17">
        <v>42383</v>
      </c>
      <c r="B1784" s="36">
        <f t="shared" si="109"/>
        <v>847</v>
      </c>
      <c r="C1784" s="37" t="s">
        <v>787</v>
      </c>
      <c r="D1784" s="12">
        <f t="shared" si="110"/>
        <v>50847</v>
      </c>
      <c r="E1784" s="47" t="s">
        <v>1391</v>
      </c>
      <c r="F1784" s="14">
        <v>63328.7</v>
      </c>
      <c r="G1784" s="15">
        <v>42387</v>
      </c>
      <c r="H1784" s="8">
        <v>63328.7</v>
      </c>
      <c r="I1784" s="30">
        <f t="shared" si="108"/>
        <v>0</v>
      </c>
    </row>
    <row r="1785" spans="1:9" s="2" customFormat="1" x14ac:dyDescent="0.25">
      <c r="A1785" s="17">
        <v>42383</v>
      </c>
      <c r="B1785" s="36">
        <f t="shared" si="109"/>
        <v>848</v>
      </c>
      <c r="C1785" s="37" t="s">
        <v>787</v>
      </c>
      <c r="D1785" s="12">
        <f t="shared" si="110"/>
        <v>50848</v>
      </c>
      <c r="E1785" s="47" t="s">
        <v>1476</v>
      </c>
      <c r="F1785" s="48">
        <v>4597.8</v>
      </c>
      <c r="G1785" s="15">
        <v>42385</v>
      </c>
      <c r="H1785" s="8">
        <v>4597.8</v>
      </c>
      <c r="I1785" s="30">
        <f t="shared" ref="I1785:I1850" si="111">F1785-H1785</f>
        <v>0</v>
      </c>
    </row>
    <row r="1786" spans="1:9" s="2" customFormat="1" x14ac:dyDescent="0.25">
      <c r="A1786" s="17">
        <v>42383</v>
      </c>
      <c r="B1786" s="36">
        <f t="shared" si="109"/>
        <v>849</v>
      </c>
      <c r="C1786" s="37" t="s">
        <v>787</v>
      </c>
      <c r="D1786" s="12">
        <f t="shared" si="110"/>
        <v>50849</v>
      </c>
      <c r="E1786" s="47" t="s">
        <v>1477</v>
      </c>
      <c r="F1786" s="48">
        <v>150</v>
      </c>
      <c r="G1786" s="15">
        <v>42383</v>
      </c>
      <c r="H1786" s="8">
        <f t="shared" ref="H1786:H1842" si="112">F1786</f>
        <v>150</v>
      </c>
      <c r="I1786" s="30">
        <f t="shared" si="111"/>
        <v>0</v>
      </c>
    </row>
    <row r="1787" spans="1:9" s="2" customFormat="1" x14ac:dyDescent="0.25">
      <c r="A1787" s="17">
        <v>42383</v>
      </c>
      <c r="B1787" s="36">
        <f t="shared" si="109"/>
        <v>850</v>
      </c>
      <c r="C1787" s="37" t="s">
        <v>787</v>
      </c>
      <c r="D1787" s="12">
        <f t="shared" si="110"/>
        <v>50850</v>
      </c>
      <c r="E1787" s="47" t="s">
        <v>1478</v>
      </c>
      <c r="F1787" s="48">
        <v>3102</v>
      </c>
      <c r="G1787" s="15">
        <v>42387</v>
      </c>
      <c r="H1787" s="8">
        <v>3102</v>
      </c>
      <c r="I1787" s="30">
        <f t="shared" si="111"/>
        <v>0</v>
      </c>
    </row>
    <row r="1788" spans="1:9" s="2" customFormat="1" x14ac:dyDescent="0.25">
      <c r="A1788" s="17">
        <v>42383</v>
      </c>
      <c r="B1788" s="36">
        <f t="shared" si="109"/>
        <v>851</v>
      </c>
      <c r="C1788" s="37" t="s">
        <v>787</v>
      </c>
      <c r="D1788" s="12">
        <f t="shared" si="110"/>
        <v>50851</v>
      </c>
      <c r="E1788" s="47" t="s">
        <v>1479</v>
      </c>
      <c r="F1788" s="14">
        <v>150099.01999999999</v>
      </c>
      <c r="G1788" s="15">
        <v>42385</v>
      </c>
      <c r="H1788" s="8">
        <v>150099.01999999999</v>
      </c>
      <c r="I1788" s="30">
        <f t="shared" si="111"/>
        <v>0</v>
      </c>
    </row>
    <row r="1789" spans="1:9" s="2" customFormat="1" x14ac:dyDescent="0.25">
      <c r="A1789" s="17">
        <v>42383</v>
      </c>
      <c r="B1789" s="36">
        <f t="shared" si="109"/>
        <v>852</v>
      </c>
      <c r="C1789" s="37" t="s">
        <v>787</v>
      </c>
      <c r="D1789" s="12">
        <f t="shared" si="110"/>
        <v>50852</v>
      </c>
      <c r="E1789" s="47" t="s">
        <v>1455</v>
      </c>
      <c r="F1789" s="48">
        <v>40.6</v>
      </c>
      <c r="G1789" s="15">
        <v>42387</v>
      </c>
      <c r="H1789" s="8">
        <v>40.6</v>
      </c>
      <c r="I1789" s="30">
        <f t="shared" si="111"/>
        <v>0</v>
      </c>
    </row>
    <row r="1790" spans="1:9" s="2" customFormat="1" x14ac:dyDescent="0.25">
      <c r="A1790" s="17">
        <v>42383</v>
      </c>
      <c r="B1790" s="36">
        <f t="shared" si="109"/>
        <v>853</v>
      </c>
      <c r="C1790" s="37" t="s">
        <v>787</v>
      </c>
      <c r="D1790" s="12">
        <f t="shared" si="110"/>
        <v>50853</v>
      </c>
      <c r="E1790" s="47" t="s">
        <v>1480</v>
      </c>
      <c r="F1790" s="48">
        <v>2615.04</v>
      </c>
      <c r="G1790" s="15">
        <v>42385</v>
      </c>
      <c r="H1790" s="8">
        <v>2615.04</v>
      </c>
      <c r="I1790" s="30">
        <f t="shared" si="111"/>
        <v>0</v>
      </c>
    </row>
    <row r="1791" spans="1:9" s="2" customFormat="1" x14ac:dyDescent="0.25">
      <c r="A1791" s="17">
        <v>42383</v>
      </c>
      <c r="B1791" s="36">
        <f t="shared" si="109"/>
        <v>854</v>
      </c>
      <c r="C1791" s="37" t="s">
        <v>787</v>
      </c>
      <c r="D1791" s="12">
        <f t="shared" si="110"/>
        <v>50854</v>
      </c>
      <c r="E1791" s="47" t="s">
        <v>1391</v>
      </c>
      <c r="F1791" s="14">
        <v>6998</v>
      </c>
      <c r="G1791" s="15">
        <v>42387</v>
      </c>
      <c r="H1791" s="8">
        <v>6998</v>
      </c>
      <c r="I1791" s="30">
        <f t="shared" si="111"/>
        <v>0</v>
      </c>
    </row>
    <row r="1792" spans="1:9" s="2" customFormat="1" x14ac:dyDescent="0.25">
      <c r="A1792" s="17">
        <v>42383</v>
      </c>
      <c r="B1792" s="36">
        <f t="shared" si="109"/>
        <v>855</v>
      </c>
      <c r="C1792" s="37" t="s">
        <v>787</v>
      </c>
      <c r="D1792" s="12">
        <f t="shared" si="110"/>
        <v>50855</v>
      </c>
      <c r="E1792" s="47" t="s">
        <v>1481</v>
      </c>
      <c r="F1792" s="14">
        <v>62425.75</v>
      </c>
      <c r="G1792" s="15">
        <v>42392</v>
      </c>
      <c r="H1792" s="8">
        <v>62425.75</v>
      </c>
      <c r="I1792" s="30">
        <f t="shared" si="111"/>
        <v>0</v>
      </c>
    </row>
    <row r="1793" spans="1:9" s="2" customFormat="1" x14ac:dyDescent="0.25">
      <c r="A1793" s="17">
        <v>42383</v>
      </c>
      <c r="B1793" s="36">
        <f t="shared" si="109"/>
        <v>856</v>
      </c>
      <c r="C1793" s="37" t="s">
        <v>787</v>
      </c>
      <c r="D1793" s="12">
        <f t="shared" si="110"/>
        <v>50856</v>
      </c>
      <c r="E1793" s="47" t="s">
        <v>1482</v>
      </c>
      <c r="F1793" s="48">
        <v>1182.8</v>
      </c>
      <c r="G1793" s="15">
        <v>42383</v>
      </c>
      <c r="H1793" s="8">
        <f t="shared" si="112"/>
        <v>1182.8</v>
      </c>
      <c r="I1793" s="30">
        <f t="shared" si="111"/>
        <v>0</v>
      </c>
    </row>
    <row r="1794" spans="1:9" s="2" customFormat="1" x14ac:dyDescent="0.25">
      <c r="A1794" s="17">
        <v>42383</v>
      </c>
      <c r="B1794" s="36">
        <f t="shared" si="109"/>
        <v>857</v>
      </c>
      <c r="C1794" s="37" t="s">
        <v>787</v>
      </c>
      <c r="D1794" s="12">
        <f t="shared" si="110"/>
        <v>50857</v>
      </c>
      <c r="E1794" s="47" t="s">
        <v>1483</v>
      </c>
      <c r="F1794" s="48">
        <v>12803.2</v>
      </c>
      <c r="G1794" s="15">
        <v>42385</v>
      </c>
      <c r="H1794" s="8">
        <v>12803.2</v>
      </c>
      <c r="I1794" s="30">
        <f t="shared" si="111"/>
        <v>0</v>
      </c>
    </row>
    <row r="1795" spans="1:9" s="2" customFormat="1" x14ac:dyDescent="0.25">
      <c r="A1795" s="17">
        <v>42383</v>
      </c>
      <c r="B1795" s="36">
        <f t="shared" ref="B1795:B1858" si="113">B1794+1</f>
        <v>858</v>
      </c>
      <c r="C1795" s="37" t="s">
        <v>787</v>
      </c>
      <c r="D1795" s="12">
        <f t="shared" si="110"/>
        <v>50858</v>
      </c>
      <c r="E1795" s="47" t="s">
        <v>1483</v>
      </c>
      <c r="F1795" s="48">
        <v>653.76</v>
      </c>
      <c r="G1795" s="15">
        <v>42385</v>
      </c>
      <c r="H1795" s="8">
        <v>653.76300000000003</v>
      </c>
      <c r="I1795" s="30">
        <f t="shared" si="111"/>
        <v>-3.0000000000427463E-3</v>
      </c>
    </row>
    <row r="1796" spans="1:9" s="2" customFormat="1" x14ac:dyDescent="0.25">
      <c r="A1796" s="17">
        <v>42383</v>
      </c>
      <c r="B1796" s="36">
        <f t="shared" si="113"/>
        <v>859</v>
      </c>
      <c r="C1796" s="37" t="s">
        <v>787</v>
      </c>
      <c r="D1796" s="12">
        <f t="shared" si="110"/>
        <v>50859</v>
      </c>
      <c r="E1796" s="47" t="s">
        <v>1484</v>
      </c>
      <c r="F1796" s="48">
        <v>12254.1</v>
      </c>
      <c r="G1796" s="15">
        <v>42385</v>
      </c>
      <c r="H1796" s="8">
        <v>12254.1</v>
      </c>
      <c r="I1796" s="30">
        <f t="shared" si="111"/>
        <v>0</v>
      </c>
    </row>
    <row r="1797" spans="1:9" s="2" customFormat="1" x14ac:dyDescent="0.25">
      <c r="A1797" s="17">
        <v>42383</v>
      </c>
      <c r="B1797" s="36">
        <f t="shared" si="113"/>
        <v>860</v>
      </c>
      <c r="C1797" s="37" t="s">
        <v>787</v>
      </c>
      <c r="D1797" s="12">
        <f t="shared" si="110"/>
        <v>50860</v>
      </c>
      <c r="E1797" s="47" t="s">
        <v>1485</v>
      </c>
      <c r="F1797" s="14">
        <v>22509.4</v>
      </c>
      <c r="G1797" s="15">
        <v>42385</v>
      </c>
      <c r="H1797" s="8">
        <v>22509.4</v>
      </c>
      <c r="I1797" s="30">
        <f t="shared" si="111"/>
        <v>0</v>
      </c>
    </row>
    <row r="1798" spans="1:9" s="2" customFormat="1" x14ac:dyDescent="0.25">
      <c r="A1798" s="17">
        <v>42383</v>
      </c>
      <c r="B1798" s="36">
        <f t="shared" si="113"/>
        <v>861</v>
      </c>
      <c r="C1798" s="37" t="s">
        <v>787</v>
      </c>
      <c r="D1798" s="12">
        <f t="shared" si="110"/>
        <v>50861</v>
      </c>
      <c r="E1798" s="47" t="s">
        <v>1486</v>
      </c>
      <c r="F1798" s="48">
        <v>4903.6000000000004</v>
      </c>
      <c r="G1798" s="15">
        <v>42385</v>
      </c>
      <c r="H1798" s="8">
        <v>4903.6000000000004</v>
      </c>
      <c r="I1798" s="30">
        <f t="shared" si="111"/>
        <v>0</v>
      </c>
    </row>
    <row r="1799" spans="1:9" s="2" customFormat="1" x14ac:dyDescent="0.25">
      <c r="A1799" s="17">
        <v>42383</v>
      </c>
      <c r="B1799" s="36">
        <f t="shared" si="113"/>
        <v>862</v>
      </c>
      <c r="C1799" s="37" t="s">
        <v>787</v>
      </c>
      <c r="D1799" s="12">
        <f t="shared" si="110"/>
        <v>50862</v>
      </c>
      <c r="E1799" s="42" t="s">
        <v>1451</v>
      </c>
      <c r="F1799" s="48">
        <v>89.6</v>
      </c>
      <c r="G1799" s="15">
        <v>42383</v>
      </c>
      <c r="H1799" s="8">
        <f t="shared" si="112"/>
        <v>89.6</v>
      </c>
      <c r="I1799" s="30">
        <f t="shared" si="111"/>
        <v>0</v>
      </c>
    </row>
    <row r="1800" spans="1:9" s="2" customFormat="1" x14ac:dyDescent="0.25">
      <c r="A1800" s="17">
        <v>42383</v>
      </c>
      <c r="B1800" s="36">
        <f t="shared" si="113"/>
        <v>863</v>
      </c>
      <c r="C1800" s="37" t="s">
        <v>787</v>
      </c>
      <c r="D1800" s="12">
        <f t="shared" si="110"/>
        <v>50863</v>
      </c>
      <c r="E1800" s="45" t="s">
        <v>1455</v>
      </c>
      <c r="F1800" s="46">
        <v>57</v>
      </c>
      <c r="G1800" s="15">
        <v>42383</v>
      </c>
      <c r="H1800" s="8">
        <f t="shared" si="112"/>
        <v>57</v>
      </c>
      <c r="I1800" s="30">
        <f t="shared" si="111"/>
        <v>0</v>
      </c>
    </row>
    <row r="1801" spans="1:9" s="2" customFormat="1" x14ac:dyDescent="0.25">
      <c r="A1801" s="17">
        <v>42383</v>
      </c>
      <c r="B1801" s="36">
        <f t="shared" si="113"/>
        <v>864</v>
      </c>
      <c r="C1801" s="37" t="s">
        <v>787</v>
      </c>
      <c r="D1801" s="12">
        <f t="shared" si="110"/>
        <v>50864</v>
      </c>
      <c r="E1801" s="47" t="s">
        <v>1391</v>
      </c>
      <c r="F1801" s="14">
        <v>10088.4</v>
      </c>
      <c r="G1801" s="15">
        <v>42387</v>
      </c>
      <c r="H1801" s="8">
        <v>10088.4</v>
      </c>
      <c r="I1801" s="30">
        <f t="shared" si="111"/>
        <v>0</v>
      </c>
    </row>
    <row r="1802" spans="1:9" s="2" customFormat="1" x14ac:dyDescent="0.25">
      <c r="A1802" s="17">
        <v>42383</v>
      </c>
      <c r="B1802" s="36">
        <f t="shared" si="113"/>
        <v>865</v>
      </c>
      <c r="C1802" s="37" t="s">
        <v>787</v>
      </c>
      <c r="D1802" s="12">
        <f t="shared" si="110"/>
        <v>50865</v>
      </c>
      <c r="E1802" s="47" t="s">
        <v>1455</v>
      </c>
      <c r="F1802" s="48">
        <v>124</v>
      </c>
      <c r="G1802" s="15">
        <v>42383</v>
      </c>
      <c r="H1802" s="8">
        <f t="shared" si="112"/>
        <v>124</v>
      </c>
      <c r="I1802" s="30">
        <f t="shared" si="111"/>
        <v>0</v>
      </c>
    </row>
    <row r="1803" spans="1:9" s="2" customFormat="1" x14ac:dyDescent="0.25">
      <c r="A1803" s="17">
        <v>42383</v>
      </c>
      <c r="B1803" s="36">
        <f t="shared" si="113"/>
        <v>866</v>
      </c>
      <c r="C1803" s="37" t="s">
        <v>787</v>
      </c>
      <c r="D1803" s="12">
        <f t="shared" si="110"/>
        <v>50866</v>
      </c>
      <c r="E1803" s="47" t="s">
        <v>1487</v>
      </c>
      <c r="F1803" s="48">
        <v>12683.4</v>
      </c>
      <c r="G1803" s="15">
        <v>42385</v>
      </c>
      <c r="H1803" s="8">
        <v>12683.4</v>
      </c>
      <c r="I1803" s="30">
        <f t="shared" si="111"/>
        <v>0</v>
      </c>
    </row>
    <row r="1804" spans="1:9" s="2" customFormat="1" x14ac:dyDescent="0.25">
      <c r="A1804" s="17">
        <v>42383</v>
      </c>
      <c r="B1804" s="36">
        <f t="shared" si="113"/>
        <v>867</v>
      </c>
      <c r="C1804" s="37" t="s">
        <v>787</v>
      </c>
      <c r="D1804" s="12">
        <f t="shared" si="110"/>
        <v>50867</v>
      </c>
      <c r="E1804" s="47" t="s">
        <v>1488</v>
      </c>
      <c r="F1804" s="48">
        <v>86.82</v>
      </c>
      <c r="G1804" s="15">
        <v>42384</v>
      </c>
      <c r="H1804" s="8">
        <v>86.82</v>
      </c>
      <c r="I1804" s="30">
        <f t="shared" si="111"/>
        <v>0</v>
      </c>
    </row>
    <row r="1805" spans="1:9" s="2" customFormat="1" x14ac:dyDescent="0.25">
      <c r="A1805" s="17">
        <v>42383</v>
      </c>
      <c r="B1805" s="36">
        <f t="shared" si="113"/>
        <v>868</v>
      </c>
      <c r="C1805" s="37" t="s">
        <v>787</v>
      </c>
      <c r="D1805" s="12">
        <f t="shared" si="110"/>
        <v>50868</v>
      </c>
      <c r="E1805" s="47" t="s">
        <v>1373</v>
      </c>
      <c r="F1805" s="48">
        <v>2373.6</v>
      </c>
      <c r="G1805" s="15">
        <v>42384</v>
      </c>
      <c r="H1805" s="8">
        <v>2373.6</v>
      </c>
      <c r="I1805" s="30">
        <f t="shared" si="111"/>
        <v>0</v>
      </c>
    </row>
    <row r="1806" spans="1:9" s="2" customFormat="1" x14ac:dyDescent="0.25">
      <c r="A1806" s="17">
        <v>42384</v>
      </c>
      <c r="B1806" s="36">
        <f t="shared" si="113"/>
        <v>869</v>
      </c>
      <c r="C1806" s="37" t="s">
        <v>787</v>
      </c>
      <c r="D1806" s="12">
        <f t="shared" si="110"/>
        <v>50869</v>
      </c>
      <c r="E1806" s="47" t="s">
        <v>1489</v>
      </c>
      <c r="F1806" s="48">
        <v>12611.8</v>
      </c>
      <c r="G1806" s="15">
        <v>42385</v>
      </c>
      <c r="H1806" s="8">
        <v>12611.8</v>
      </c>
      <c r="I1806" s="30">
        <f t="shared" si="111"/>
        <v>0</v>
      </c>
    </row>
    <row r="1807" spans="1:9" s="2" customFormat="1" x14ac:dyDescent="0.25">
      <c r="A1807" s="17">
        <v>42384</v>
      </c>
      <c r="B1807" s="36">
        <f t="shared" si="113"/>
        <v>870</v>
      </c>
      <c r="C1807" s="37" t="s">
        <v>787</v>
      </c>
      <c r="D1807" s="12">
        <f t="shared" si="110"/>
        <v>50870</v>
      </c>
      <c r="E1807" s="47" t="s">
        <v>1490</v>
      </c>
      <c r="F1807" s="48">
        <v>21006.799999999999</v>
      </c>
      <c r="G1807" s="15">
        <v>42384</v>
      </c>
      <c r="H1807" s="8">
        <f t="shared" si="112"/>
        <v>21006.799999999999</v>
      </c>
      <c r="I1807" s="30">
        <f t="shared" si="111"/>
        <v>0</v>
      </c>
    </row>
    <row r="1808" spans="1:9" s="2" customFormat="1" x14ac:dyDescent="0.25">
      <c r="A1808" s="17">
        <v>42384</v>
      </c>
      <c r="B1808" s="36">
        <f t="shared" si="113"/>
        <v>871</v>
      </c>
      <c r="C1808" s="37" t="s">
        <v>787</v>
      </c>
      <c r="D1808" s="12">
        <f t="shared" si="110"/>
        <v>50871</v>
      </c>
      <c r="E1808" s="47" t="s">
        <v>1491</v>
      </c>
      <c r="F1808" s="48">
        <v>14468.4</v>
      </c>
      <c r="G1808" s="15">
        <v>42385</v>
      </c>
      <c r="H1808" s="8">
        <v>14468.4</v>
      </c>
      <c r="I1808" s="30">
        <f t="shared" si="111"/>
        <v>0</v>
      </c>
    </row>
    <row r="1809" spans="1:9" s="2" customFormat="1" x14ac:dyDescent="0.25">
      <c r="A1809" s="17">
        <v>42384</v>
      </c>
      <c r="B1809" s="36">
        <f t="shared" si="113"/>
        <v>872</v>
      </c>
      <c r="C1809" s="37" t="s">
        <v>787</v>
      </c>
      <c r="D1809" s="12">
        <f t="shared" si="110"/>
        <v>50872</v>
      </c>
      <c r="E1809" s="47" t="s">
        <v>1492</v>
      </c>
      <c r="F1809" s="48">
        <v>5500.4</v>
      </c>
      <c r="G1809" s="15">
        <v>42384</v>
      </c>
      <c r="H1809" s="8">
        <f t="shared" si="112"/>
        <v>5500.4</v>
      </c>
      <c r="I1809" s="30">
        <f t="shared" si="111"/>
        <v>0</v>
      </c>
    </row>
    <row r="1810" spans="1:9" s="2" customFormat="1" x14ac:dyDescent="0.25">
      <c r="A1810" s="17">
        <v>42384</v>
      </c>
      <c r="B1810" s="36">
        <f t="shared" si="113"/>
        <v>873</v>
      </c>
      <c r="C1810" s="37" t="s">
        <v>787</v>
      </c>
      <c r="D1810" s="12">
        <f t="shared" si="110"/>
        <v>50873</v>
      </c>
      <c r="E1810" s="47" t="s">
        <v>1493</v>
      </c>
      <c r="F1810" s="48">
        <v>5491.2</v>
      </c>
      <c r="G1810" s="15">
        <v>42385</v>
      </c>
      <c r="H1810" s="8">
        <v>5491.2</v>
      </c>
      <c r="I1810" s="30">
        <f t="shared" si="111"/>
        <v>0</v>
      </c>
    </row>
    <row r="1811" spans="1:9" s="2" customFormat="1" x14ac:dyDescent="0.25">
      <c r="A1811" s="17">
        <v>42384</v>
      </c>
      <c r="B1811" s="36">
        <f t="shared" si="113"/>
        <v>874</v>
      </c>
      <c r="C1811" s="37" t="s">
        <v>787</v>
      </c>
      <c r="D1811" s="12">
        <f t="shared" si="110"/>
        <v>50874</v>
      </c>
      <c r="E1811" s="49" t="s">
        <v>105</v>
      </c>
      <c r="F1811" s="48">
        <v>0</v>
      </c>
      <c r="G1811" s="15"/>
      <c r="H1811" s="8"/>
      <c r="I1811" s="30">
        <f t="shared" si="111"/>
        <v>0</v>
      </c>
    </row>
    <row r="1812" spans="1:9" s="2" customFormat="1" x14ac:dyDescent="0.25">
      <c r="A1812" s="17">
        <v>42384</v>
      </c>
      <c r="B1812" s="36">
        <f t="shared" si="113"/>
        <v>875</v>
      </c>
      <c r="C1812" s="37" t="s">
        <v>787</v>
      </c>
      <c r="D1812" s="12">
        <f t="shared" si="110"/>
        <v>50875</v>
      </c>
      <c r="E1812" s="49" t="s">
        <v>105</v>
      </c>
      <c r="F1812" s="48">
        <v>0</v>
      </c>
      <c r="G1812" s="15"/>
      <c r="H1812" s="8"/>
      <c r="I1812" s="30">
        <f t="shared" si="111"/>
        <v>0</v>
      </c>
    </row>
    <row r="1813" spans="1:9" s="2" customFormat="1" x14ac:dyDescent="0.25">
      <c r="A1813" s="17">
        <v>42384</v>
      </c>
      <c r="B1813" s="36">
        <f t="shared" si="113"/>
        <v>876</v>
      </c>
      <c r="C1813" s="37" t="s">
        <v>787</v>
      </c>
      <c r="D1813" s="12">
        <f t="shared" si="110"/>
        <v>50876</v>
      </c>
      <c r="E1813" s="47" t="s">
        <v>1489</v>
      </c>
      <c r="F1813" s="48">
        <v>28152.7</v>
      </c>
      <c r="G1813" s="15">
        <v>42385</v>
      </c>
      <c r="H1813" s="8">
        <v>28152.7</v>
      </c>
      <c r="I1813" s="30">
        <f t="shared" si="111"/>
        <v>0</v>
      </c>
    </row>
    <row r="1814" spans="1:9" s="2" customFormat="1" x14ac:dyDescent="0.25">
      <c r="A1814" s="17">
        <v>42384</v>
      </c>
      <c r="B1814" s="36">
        <f t="shared" si="113"/>
        <v>877</v>
      </c>
      <c r="C1814" s="37" t="s">
        <v>787</v>
      </c>
      <c r="D1814" s="12">
        <f t="shared" si="110"/>
        <v>50877</v>
      </c>
      <c r="E1814" s="47" t="s">
        <v>1494</v>
      </c>
      <c r="F1814" s="48">
        <v>12485.2</v>
      </c>
      <c r="G1814" s="88">
        <v>42445</v>
      </c>
      <c r="H1814" s="89">
        <v>12485.2</v>
      </c>
      <c r="I1814" s="30">
        <f t="shared" si="111"/>
        <v>0</v>
      </c>
    </row>
    <row r="1815" spans="1:9" s="2" customFormat="1" x14ac:dyDescent="0.25">
      <c r="A1815" s="17">
        <v>42384</v>
      </c>
      <c r="B1815" s="36">
        <f t="shared" si="113"/>
        <v>878</v>
      </c>
      <c r="C1815" s="37" t="s">
        <v>787</v>
      </c>
      <c r="D1815" s="12">
        <f t="shared" si="110"/>
        <v>50878</v>
      </c>
      <c r="E1815" s="47" t="s">
        <v>1489</v>
      </c>
      <c r="F1815" s="48">
        <v>301</v>
      </c>
      <c r="G1815" s="15">
        <v>42384</v>
      </c>
      <c r="H1815" s="8">
        <v>301</v>
      </c>
      <c r="I1815" s="30">
        <f t="shared" si="111"/>
        <v>0</v>
      </c>
    </row>
    <row r="1816" spans="1:9" s="2" customFormat="1" x14ac:dyDescent="0.25">
      <c r="A1816" s="17">
        <v>42384</v>
      </c>
      <c r="B1816" s="36">
        <f t="shared" si="113"/>
        <v>879</v>
      </c>
      <c r="C1816" s="37" t="s">
        <v>787</v>
      </c>
      <c r="D1816" s="12">
        <f t="shared" si="110"/>
        <v>50879</v>
      </c>
      <c r="E1816" s="47" t="s">
        <v>1495</v>
      </c>
      <c r="F1816" s="48">
        <v>8191.8</v>
      </c>
      <c r="G1816" s="15">
        <v>42384</v>
      </c>
      <c r="H1816" s="8">
        <f t="shared" si="112"/>
        <v>8191.8</v>
      </c>
      <c r="I1816" s="30">
        <f t="shared" si="111"/>
        <v>0</v>
      </c>
    </row>
    <row r="1817" spans="1:9" s="2" customFormat="1" x14ac:dyDescent="0.25">
      <c r="A1817" s="17">
        <v>42384</v>
      </c>
      <c r="B1817" s="36">
        <f t="shared" si="113"/>
        <v>880</v>
      </c>
      <c r="C1817" s="37" t="s">
        <v>787</v>
      </c>
      <c r="D1817" s="12">
        <f t="shared" si="110"/>
        <v>50880</v>
      </c>
      <c r="E1817" s="47" t="s">
        <v>1496</v>
      </c>
      <c r="F1817" s="14">
        <v>25371.5</v>
      </c>
      <c r="G1817" s="15">
        <v>42385</v>
      </c>
      <c r="H1817" s="8">
        <v>25371.5</v>
      </c>
      <c r="I1817" s="30">
        <f t="shared" si="111"/>
        <v>0</v>
      </c>
    </row>
    <row r="1818" spans="1:9" s="2" customFormat="1" x14ac:dyDescent="0.25">
      <c r="A1818" s="17">
        <v>42384</v>
      </c>
      <c r="B1818" s="36">
        <f t="shared" si="113"/>
        <v>881</v>
      </c>
      <c r="C1818" s="37" t="s">
        <v>787</v>
      </c>
      <c r="D1818" s="12">
        <f t="shared" si="110"/>
        <v>50881</v>
      </c>
      <c r="E1818" s="47" t="s">
        <v>1497</v>
      </c>
      <c r="F1818" s="48">
        <v>1480.7</v>
      </c>
      <c r="G1818" s="15">
        <v>42384</v>
      </c>
      <c r="H1818" s="8">
        <f t="shared" si="112"/>
        <v>1480.7</v>
      </c>
      <c r="I1818" s="30">
        <f t="shared" si="111"/>
        <v>0</v>
      </c>
    </row>
    <row r="1819" spans="1:9" s="2" customFormat="1" x14ac:dyDescent="0.25">
      <c r="A1819" s="17">
        <v>42384</v>
      </c>
      <c r="B1819" s="36">
        <f t="shared" si="113"/>
        <v>882</v>
      </c>
      <c r="C1819" s="37" t="s">
        <v>787</v>
      </c>
      <c r="D1819" s="12">
        <f t="shared" si="110"/>
        <v>50882</v>
      </c>
      <c r="E1819" s="47" t="s">
        <v>1498</v>
      </c>
      <c r="F1819" s="48">
        <v>7331.4</v>
      </c>
      <c r="G1819" s="15">
        <v>42384</v>
      </c>
      <c r="H1819" s="8">
        <f t="shared" si="112"/>
        <v>7331.4</v>
      </c>
      <c r="I1819" s="30">
        <f t="shared" si="111"/>
        <v>0</v>
      </c>
    </row>
    <row r="1820" spans="1:9" s="2" customFormat="1" x14ac:dyDescent="0.25">
      <c r="A1820" s="17">
        <v>42384</v>
      </c>
      <c r="B1820" s="36">
        <f t="shared" si="113"/>
        <v>883</v>
      </c>
      <c r="C1820" s="37" t="s">
        <v>787</v>
      </c>
      <c r="D1820" s="12">
        <f t="shared" si="110"/>
        <v>50883</v>
      </c>
      <c r="E1820" s="47" t="s">
        <v>1499</v>
      </c>
      <c r="F1820" s="48">
        <v>3712</v>
      </c>
      <c r="G1820" s="15">
        <v>42384</v>
      </c>
      <c r="H1820" s="8">
        <f t="shared" si="112"/>
        <v>3712</v>
      </c>
      <c r="I1820" s="30">
        <f t="shared" si="111"/>
        <v>0</v>
      </c>
    </row>
    <row r="1821" spans="1:9" s="2" customFormat="1" x14ac:dyDescent="0.25">
      <c r="A1821" s="17">
        <v>42384</v>
      </c>
      <c r="B1821" s="36">
        <f t="shared" si="113"/>
        <v>884</v>
      </c>
      <c r="C1821" s="37" t="s">
        <v>787</v>
      </c>
      <c r="D1821" s="12">
        <f t="shared" si="110"/>
        <v>50884</v>
      </c>
      <c r="E1821" s="47" t="s">
        <v>1500</v>
      </c>
      <c r="F1821" s="14">
        <v>3802.5</v>
      </c>
      <c r="G1821" s="15">
        <v>42384</v>
      </c>
      <c r="H1821" s="8">
        <f t="shared" si="112"/>
        <v>3802.5</v>
      </c>
      <c r="I1821" s="30">
        <f t="shared" si="111"/>
        <v>0</v>
      </c>
    </row>
    <row r="1822" spans="1:9" s="2" customFormat="1" x14ac:dyDescent="0.25">
      <c r="A1822" s="17">
        <v>42384</v>
      </c>
      <c r="B1822" s="36">
        <f t="shared" si="113"/>
        <v>885</v>
      </c>
      <c r="C1822" s="37" t="s">
        <v>787</v>
      </c>
      <c r="D1822" s="12">
        <f t="shared" si="110"/>
        <v>50885</v>
      </c>
      <c r="E1822" s="47" t="s">
        <v>1501</v>
      </c>
      <c r="F1822" s="48">
        <v>1248</v>
      </c>
      <c r="G1822" s="15">
        <v>42384</v>
      </c>
      <c r="H1822" s="8">
        <f t="shared" si="112"/>
        <v>1248</v>
      </c>
      <c r="I1822" s="30">
        <f t="shared" si="111"/>
        <v>0</v>
      </c>
    </row>
    <row r="1823" spans="1:9" s="2" customFormat="1" x14ac:dyDescent="0.25">
      <c r="A1823" s="17">
        <v>42384</v>
      </c>
      <c r="B1823" s="36">
        <f t="shared" si="113"/>
        <v>886</v>
      </c>
      <c r="C1823" s="37" t="s">
        <v>787</v>
      </c>
      <c r="D1823" s="12">
        <f t="shared" si="110"/>
        <v>50886</v>
      </c>
      <c r="E1823" s="47" t="s">
        <v>1502</v>
      </c>
      <c r="F1823" s="48">
        <v>3000.3</v>
      </c>
      <c r="G1823" s="15">
        <v>42385</v>
      </c>
      <c r="H1823" s="8">
        <v>3000.3</v>
      </c>
      <c r="I1823" s="30">
        <f t="shared" si="111"/>
        <v>0</v>
      </c>
    </row>
    <row r="1824" spans="1:9" s="2" customFormat="1" x14ac:dyDescent="0.25">
      <c r="A1824" s="17">
        <v>42384</v>
      </c>
      <c r="B1824" s="36">
        <f t="shared" si="113"/>
        <v>887</v>
      </c>
      <c r="C1824" s="37" t="s">
        <v>787</v>
      </c>
      <c r="D1824" s="12">
        <f t="shared" si="110"/>
        <v>50887</v>
      </c>
      <c r="E1824" s="47" t="s">
        <v>1503</v>
      </c>
      <c r="F1824" s="14">
        <v>25994.7</v>
      </c>
      <c r="G1824" s="15">
        <v>42396</v>
      </c>
      <c r="H1824" s="8">
        <v>25994.7</v>
      </c>
      <c r="I1824" s="30">
        <f t="shared" si="111"/>
        <v>0</v>
      </c>
    </row>
    <row r="1825" spans="1:9" s="2" customFormat="1" x14ac:dyDescent="0.25">
      <c r="A1825" s="17">
        <v>42384</v>
      </c>
      <c r="B1825" s="36">
        <f t="shared" si="113"/>
        <v>888</v>
      </c>
      <c r="C1825" s="37" t="s">
        <v>787</v>
      </c>
      <c r="D1825" s="12">
        <f t="shared" si="110"/>
        <v>50888</v>
      </c>
      <c r="E1825" s="47" t="s">
        <v>1504</v>
      </c>
      <c r="F1825" s="48">
        <v>8528</v>
      </c>
      <c r="G1825" s="15">
        <v>42384</v>
      </c>
      <c r="H1825" s="8">
        <f t="shared" si="112"/>
        <v>8528</v>
      </c>
      <c r="I1825" s="30">
        <f t="shared" si="111"/>
        <v>0</v>
      </c>
    </row>
    <row r="1826" spans="1:9" s="2" customFormat="1" x14ac:dyDescent="0.25">
      <c r="A1826" s="17">
        <v>42384</v>
      </c>
      <c r="B1826" s="36">
        <f t="shared" si="113"/>
        <v>889</v>
      </c>
      <c r="C1826" s="37" t="s">
        <v>787</v>
      </c>
      <c r="D1826" s="12">
        <f t="shared" si="110"/>
        <v>50889</v>
      </c>
      <c r="E1826" s="47" t="s">
        <v>1505</v>
      </c>
      <c r="F1826" s="48">
        <v>1003.2</v>
      </c>
      <c r="G1826" s="15">
        <v>42385</v>
      </c>
      <c r="H1826" s="8">
        <v>1003.2</v>
      </c>
      <c r="I1826" s="30">
        <f t="shared" si="111"/>
        <v>0</v>
      </c>
    </row>
    <row r="1827" spans="1:9" s="2" customFormat="1" x14ac:dyDescent="0.25">
      <c r="A1827" s="17">
        <v>42384</v>
      </c>
      <c r="B1827" s="36">
        <f t="shared" si="113"/>
        <v>890</v>
      </c>
      <c r="C1827" s="37" t="s">
        <v>787</v>
      </c>
      <c r="D1827" s="12">
        <f t="shared" si="110"/>
        <v>50890</v>
      </c>
      <c r="E1827" s="47" t="s">
        <v>1506</v>
      </c>
      <c r="F1827" s="48">
        <v>678.6</v>
      </c>
      <c r="G1827" s="15">
        <v>42384</v>
      </c>
      <c r="H1827" s="8">
        <f t="shared" si="112"/>
        <v>678.6</v>
      </c>
      <c r="I1827" s="30">
        <f t="shared" si="111"/>
        <v>0</v>
      </c>
    </row>
    <row r="1828" spans="1:9" s="2" customFormat="1" x14ac:dyDescent="0.25">
      <c r="A1828" s="17">
        <v>42384</v>
      </c>
      <c r="B1828" s="36">
        <f t="shared" si="113"/>
        <v>891</v>
      </c>
      <c r="C1828" s="37" t="s">
        <v>787</v>
      </c>
      <c r="D1828" s="12">
        <f t="shared" ref="D1828:D1891" si="114">D1827+1</f>
        <v>50891</v>
      </c>
      <c r="E1828" s="47" t="s">
        <v>1507</v>
      </c>
      <c r="F1828" s="48">
        <v>2412.3000000000002</v>
      </c>
      <c r="G1828" s="15">
        <v>42384</v>
      </c>
      <c r="H1828" s="8">
        <f t="shared" si="112"/>
        <v>2412.3000000000002</v>
      </c>
      <c r="I1828" s="30">
        <f t="shared" si="111"/>
        <v>0</v>
      </c>
    </row>
    <row r="1829" spans="1:9" s="2" customFormat="1" x14ac:dyDescent="0.25">
      <c r="A1829" s="17">
        <v>42384</v>
      </c>
      <c r="B1829" s="36">
        <f t="shared" si="113"/>
        <v>892</v>
      </c>
      <c r="C1829" s="37" t="s">
        <v>787</v>
      </c>
      <c r="D1829" s="12">
        <f t="shared" si="114"/>
        <v>50892</v>
      </c>
      <c r="E1829" s="47" t="s">
        <v>1508</v>
      </c>
      <c r="F1829" s="48">
        <v>2400</v>
      </c>
      <c r="G1829" s="15">
        <v>42384</v>
      </c>
      <c r="H1829" s="8">
        <f t="shared" si="112"/>
        <v>2400</v>
      </c>
      <c r="I1829" s="30">
        <f t="shared" si="111"/>
        <v>0</v>
      </c>
    </row>
    <row r="1830" spans="1:9" s="2" customFormat="1" x14ac:dyDescent="0.25">
      <c r="A1830" s="17">
        <v>42384</v>
      </c>
      <c r="B1830" s="36">
        <f t="shared" si="113"/>
        <v>893</v>
      </c>
      <c r="C1830" s="37" t="s">
        <v>787</v>
      </c>
      <c r="D1830" s="12">
        <f t="shared" si="114"/>
        <v>50893</v>
      </c>
      <c r="E1830" s="47" t="s">
        <v>1509</v>
      </c>
      <c r="F1830" s="48">
        <v>3264</v>
      </c>
      <c r="G1830" s="15">
        <v>42384</v>
      </c>
      <c r="H1830" s="8">
        <f t="shared" si="112"/>
        <v>3264</v>
      </c>
      <c r="I1830" s="30">
        <f t="shared" si="111"/>
        <v>0</v>
      </c>
    </row>
    <row r="1831" spans="1:9" s="2" customFormat="1" x14ac:dyDescent="0.25">
      <c r="A1831" s="17">
        <v>42384</v>
      </c>
      <c r="B1831" s="36">
        <f t="shared" si="113"/>
        <v>894</v>
      </c>
      <c r="C1831" s="37" t="s">
        <v>787</v>
      </c>
      <c r="D1831" s="12">
        <f t="shared" si="114"/>
        <v>50894</v>
      </c>
      <c r="E1831" s="47" t="s">
        <v>1510</v>
      </c>
      <c r="F1831" s="48">
        <v>2531</v>
      </c>
      <c r="G1831" s="15">
        <v>42384</v>
      </c>
      <c r="H1831" s="8">
        <f t="shared" si="112"/>
        <v>2531</v>
      </c>
      <c r="I1831" s="30">
        <f t="shared" si="111"/>
        <v>0</v>
      </c>
    </row>
    <row r="1832" spans="1:9" s="2" customFormat="1" x14ac:dyDescent="0.25">
      <c r="A1832" s="17">
        <v>42384</v>
      </c>
      <c r="B1832" s="36">
        <f t="shared" si="113"/>
        <v>895</v>
      </c>
      <c r="C1832" s="37" t="s">
        <v>787</v>
      </c>
      <c r="D1832" s="12">
        <f t="shared" si="114"/>
        <v>50895</v>
      </c>
      <c r="E1832" s="47" t="s">
        <v>1511</v>
      </c>
      <c r="F1832" s="14">
        <v>120885.6</v>
      </c>
      <c r="G1832" s="88">
        <v>42406</v>
      </c>
      <c r="H1832" s="89">
        <v>120885.6</v>
      </c>
      <c r="I1832" s="30">
        <f t="shared" si="111"/>
        <v>0</v>
      </c>
    </row>
    <row r="1833" spans="1:9" s="2" customFormat="1" x14ac:dyDescent="0.25">
      <c r="A1833" s="17">
        <v>42384</v>
      </c>
      <c r="B1833" s="36">
        <f t="shared" si="113"/>
        <v>896</v>
      </c>
      <c r="C1833" s="37" t="s">
        <v>787</v>
      </c>
      <c r="D1833" s="12">
        <f t="shared" si="114"/>
        <v>50896</v>
      </c>
      <c r="E1833" s="47" t="s">
        <v>1512</v>
      </c>
      <c r="F1833" s="48">
        <v>1443.2</v>
      </c>
      <c r="G1833" s="15">
        <v>42385</v>
      </c>
      <c r="H1833" s="8">
        <v>1443.2</v>
      </c>
      <c r="I1833" s="30">
        <f t="shared" si="111"/>
        <v>0</v>
      </c>
    </row>
    <row r="1834" spans="1:9" s="2" customFormat="1" x14ac:dyDescent="0.25">
      <c r="A1834" s="17">
        <v>42384</v>
      </c>
      <c r="B1834" s="36">
        <f t="shared" si="113"/>
        <v>897</v>
      </c>
      <c r="C1834" s="37" t="s">
        <v>787</v>
      </c>
      <c r="D1834" s="12">
        <f t="shared" si="114"/>
        <v>50897</v>
      </c>
      <c r="E1834" s="47" t="s">
        <v>1513</v>
      </c>
      <c r="F1834" s="14">
        <v>1303.8</v>
      </c>
      <c r="G1834" s="15">
        <v>42385</v>
      </c>
      <c r="H1834" s="8">
        <v>1303.8</v>
      </c>
      <c r="I1834" s="30">
        <f t="shared" si="111"/>
        <v>0</v>
      </c>
    </row>
    <row r="1835" spans="1:9" s="2" customFormat="1" x14ac:dyDescent="0.25">
      <c r="A1835" s="17">
        <v>42384</v>
      </c>
      <c r="B1835" s="36">
        <f t="shared" si="113"/>
        <v>898</v>
      </c>
      <c r="C1835" s="37" t="s">
        <v>787</v>
      </c>
      <c r="D1835" s="12">
        <f t="shared" si="114"/>
        <v>50898</v>
      </c>
      <c r="E1835" s="47" t="s">
        <v>1505</v>
      </c>
      <c r="F1835" s="48">
        <v>4793.3999999999996</v>
      </c>
      <c r="G1835" s="15">
        <v>42384</v>
      </c>
      <c r="H1835" s="8">
        <f t="shared" si="112"/>
        <v>4793.3999999999996</v>
      </c>
      <c r="I1835" s="30">
        <f t="shared" si="111"/>
        <v>0</v>
      </c>
    </row>
    <row r="1836" spans="1:9" s="2" customFormat="1" x14ac:dyDescent="0.25">
      <c r="A1836" s="17">
        <v>42384</v>
      </c>
      <c r="B1836" s="36">
        <f t="shared" si="113"/>
        <v>899</v>
      </c>
      <c r="C1836" s="37" t="s">
        <v>787</v>
      </c>
      <c r="D1836" s="12">
        <f t="shared" si="114"/>
        <v>50899</v>
      </c>
      <c r="E1836" s="47" t="s">
        <v>1514</v>
      </c>
      <c r="F1836" s="48">
        <v>4840.2</v>
      </c>
      <c r="G1836" s="15">
        <v>42387</v>
      </c>
      <c r="H1836" s="8">
        <v>4840.2</v>
      </c>
      <c r="I1836" s="30">
        <f t="shared" si="111"/>
        <v>0</v>
      </c>
    </row>
    <row r="1837" spans="1:9" s="2" customFormat="1" x14ac:dyDescent="0.25">
      <c r="A1837" s="17">
        <v>42384</v>
      </c>
      <c r="B1837" s="36">
        <f t="shared" si="113"/>
        <v>900</v>
      </c>
      <c r="C1837" s="37" t="s">
        <v>787</v>
      </c>
      <c r="D1837" s="12">
        <f t="shared" si="114"/>
        <v>50900</v>
      </c>
      <c r="E1837" s="47" t="s">
        <v>1515</v>
      </c>
      <c r="F1837" s="48">
        <v>3228.6</v>
      </c>
      <c r="G1837" s="15">
        <v>42385</v>
      </c>
      <c r="H1837" s="8">
        <v>3228.6</v>
      </c>
      <c r="I1837" s="30">
        <f t="shared" si="111"/>
        <v>0</v>
      </c>
    </row>
    <row r="1838" spans="1:9" s="2" customFormat="1" x14ac:dyDescent="0.25">
      <c r="A1838" s="17">
        <v>42384</v>
      </c>
      <c r="B1838" s="36">
        <f t="shared" si="113"/>
        <v>901</v>
      </c>
      <c r="C1838" s="37" t="s">
        <v>787</v>
      </c>
      <c r="D1838" s="12">
        <f t="shared" si="114"/>
        <v>50901</v>
      </c>
      <c r="E1838" s="47" t="s">
        <v>1516</v>
      </c>
      <c r="F1838" s="14">
        <v>6111</v>
      </c>
      <c r="G1838" s="15">
        <v>42384</v>
      </c>
      <c r="H1838" s="8">
        <f t="shared" si="112"/>
        <v>6111</v>
      </c>
      <c r="I1838" s="30">
        <f t="shared" si="111"/>
        <v>0</v>
      </c>
    </row>
    <row r="1839" spans="1:9" s="2" customFormat="1" x14ac:dyDescent="0.25">
      <c r="A1839" s="17">
        <v>42384</v>
      </c>
      <c r="B1839" s="36">
        <f t="shared" si="113"/>
        <v>902</v>
      </c>
      <c r="C1839" s="37" t="s">
        <v>787</v>
      </c>
      <c r="D1839" s="12">
        <f t="shared" si="114"/>
        <v>50902</v>
      </c>
      <c r="E1839" s="47" t="s">
        <v>1517</v>
      </c>
      <c r="F1839" s="48">
        <v>188.8</v>
      </c>
      <c r="G1839" s="15">
        <v>42384</v>
      </c>
      <c r="H1839" s="8">
        <f t="shared" si="112"/>
        <v>188.8</v>
      </c>
      <c r="I1839" s="30">
        <f t="shared" si="111"/>
        <v>0</v>
      </c>
    </row>
    <row r="1840" spans="1:9" s="2" customFormat="1" x14ac:dyDescent="0.25">
      <c r="A1840" s="17">
        <v>42384</v>
      </c>
      <c r="B1840" s="36">
        <f t="shared" si="113"/>
        <v>903</v>
      </c>
      <c r="C1840" s="37" t="s">
        <v>787</v>
      </c>
      <c r="D1840" s="12">
        <f t="shared" si="114"/>
        <v>50903</v>
      </c>
      <c r="E1840" s="47" t="s">
        <v>1518</v>
      </c>
      <c r="F1840" s="48">
        <v>977.3</v>
      </c>
      <c r="G1840" s="15">
        <v>42384</v>
      </c>
      <c r="H1840" s="8">
        <f t="shared" si="112"/>
        <v>977.3</v>
      </c>
      <c r="I1840" s="30">
        <f t="shared" si="111"/>
        <v>0</v>
      </c>
    </row>
    <row r="1841" spans="1:9" s="2" customFormat="1" x14ac:dyDescent="0.25">
      <c r="A1841" s="17">
        <v>42384</v>
      </c>
      <c r="B1841" s="36">
        <f t="shared" si="113"/>
        <v>904</v>
      </c>
      <c r="C1841" s="37" t="s">
        <v>787</v>
      </c>
      <c r="D1841" s="12">
        <f t="shared" si="114"/>
        <v>50904</v>
      </c>
      <c r="E1841" s="47" t="s">
        <v>1519</v>
      </c>
      <c r="F1841" s="48">
        <v>1328.7</v>
      </c>
      <c r="G1841" s="15" t="s">
        <v>1347</v>
      </c>
      <c r="H1841" s="8">
        <f>1228.7+100</f>
        <v>1328.7</v>
      </c>
      <c r="I1841" s="30">
        <f t="shared" si="111"/>
        <v>0</v>
      </c>
    </row>
    <row r="1842" spans="1:9" s="2" customFormat="1" x14ac:dyDescent="0.25">
      <c r="A1842" s="17">
        <v>42384</v>
      </c>
      <c r="B1842" s="36">
        <f t="shared" si="113"/>
        <v>905</v>
      </c>
      <c r="C1842" s="37" t="s">
        <v>787</v>
      </c>
      <c r="D1842" s="12">
        <f t="shared" si="114"/>
        <v>50905</v>
      </c>
      <c r="E1842" s="47" t="s">
        <v>1520</v>
      </c>
      <c r="F1842" s="48">
        <v>2065.4</v>
      </c>
      <c r="G1842" s="15">
        <v>42384</v>
      </c>
      <c r="H1842" s="8">
        <f t="shared" si="112"/>
        <v>2065.4</v>
      </c>
      <c r="I1842" s="30">
        <f t="shared" si="111"/>
        <v>0</v>
      </c>
    </row>
    <row r="1843" spans="1:9" s="2" customFormat="1" x14ac:dyDescent="0.25">
      <c r="A1843" s="17">
        <v>42384</v>
      </c>
      <c r="B1843" s="36">
        <f t="shared" si="113"/>
        <v>906</v>
      </c>
      <c r="C1843" s="37" t="s">
        <v>787</v>
      </c>
      <c r="D1843" s="12">
        <f t="shared" si="114"/>
        <v>50906</v>
      </c>
      <c r="E1843" s="47" t="s">
        <v>1521</v>
      </c>
      <c r="F1843" s="48">
        <v>44250.89</v>
      </c>
      <c r="G1843" s="15">
        <v>42392</v>
      </c>
      <c r="H1843" s="8">
        <f>1500+42750.89</f>
        <v>44250.89</v>
      </c>
      <c r="I1843" s="30">
        <f t="shared" si="111"/>
        <v>0</v>
      </c>
    </row>
    <row r="1844" spans="1:9" s="2" customFormat="1" x14ac:dyDescent="0.25">
      <c r="A1844" s="17">
        <v>42384</v>
      </c>
      <c r="B1844" s="36">
        <f t="shared" si="113"/>
        <v>907</v>
      </c>
      <c r="C1844" s="37" t="s">
        <v>787</v>
      </c>
      <c r="D1844" s="12">
        <f t="shared" si="114"/>
        <v>50907</v>
      </c>
      <c r="E1844" s="47" t="s">
        <v>1522</v>
      </c>
      <c r="F1844" s="48">
        <v>1800</v>
      </c>
      <c r="G1844" s="15">
        <v>42385</v>
      </c>
      <c r="H1844" s="8">
        <v>1800</v>
      </c>
      <c r="I1844" s="30">
        <f t="shared" si="111"/>
        <v>0</v>
      </c>
    </row>
    <row r="1845" spans="1:9" s="2" customFormat="1" x14ac:dyDescent="0.25">
      <c r="A1845" s="17">
        <v>42384</v>
      </c>
      <c r="B1845" s="36">
        <f t="shared" si="113"/>
        <v>908</v>
      </c>
      <c r="C1845" s="37" t="s">
        <v>787</v>
      </c>
      <c r="D1845" s="12">
        <f t="shared" si="114"/>
        <v>50908</v>
      </c>
      <c r="E1845" s="42" t="s">
        <v>1523</v>
      </c>
      <c r="F1845" s="48">
        <v>1480</v>
      </c>
      <c r="G1845" s="15">
        <v>42385</v>
      </c>
      <c r="H1845" s="8">
        <v>1480</v>
      </c>
      <c r="I1845" s="30">
        <f t="shared" si="111"/>
        <v>0</v>
      </c>
    </row>
    <row r="1846" spans="1:9" s="2" customFormat="1" x14ac:dyDescent="0.25">
      <c r="A1846" s="17">
        <v>42384</v>
      </c>
      <c r="B1846" s="36">
        <f t="shared" si="113"/>
        <v>909</v>
      </c>
      <c r="C1846" s="37" t="s">
        <v>787</v>
      </c>
      <c r="D1846" s="12">
        <f t="shared" si="114"/>
        <v>50909</v>
      </c>
      <c r="E1846" s="45" t="s">
        <v>1524</v>
      </c>
      <c r="F1846" s="46">
        <v>630</v>
      </c>
      <c r="G1846" s="15">
        <v>42385</v>
      </c>
      <c r="H1846" s="8">
        <v>630</v>
      </c>
      <c r="I1846" s="30">
        <f t="shared" si="111"/>
        <v>0</v>
      </c>
    </row>
    <row r="1847" spans="1:9" s="2" customFormat="1" x14ac:dyDescent="0.25">
      <c r="A1847" s="17">
        <v>42384</v>
      </c>
      <c r="B1847" s="36">
        <f t="shared" si="113"/>
        <v>910</v>
      </c>
      <c r="C1847" s="37" t="s">
        <v>787</v>
      </c>
      <c r="D1847" s="12">
        <f t="shared" si="114"/>
        <v>50910</v>
      </c>
      <c r="E1847" s="47" t="s">
        <v>1525</v>
      </c>
      <c r="F1847" s="48">
        <v>2200</v>
      </c>
      <c r="G1847" s="15">
        <v>42385</v>
      </c>
      <c r="H1847" s="8">
        <v>2200</v>
      </c>
      <c r="I1847" s="30">
        <f t="shared" si="111"/>
        <v>0</v>
      </c>
    </row>
    <row r="1848" spans="1:9" s="2" customFormat="1" x14ac:dyDescent="0.25">
      <c r="A1848" s="17">
        <v>42384</v>
      </c>
      <c r="B1848" s="36">
        <f t="shared" si="113"/>
        <v>911</v>
      </c>
      <c r="C1848" s="37" t="s">
        <v>787</v>
      </c>
      <c r="D1848" s="12">
        <f t="shared" si="114"/>
        <v>50911</v>
      </c>
      <c r="E1848" s="47" t="s">
        <v>1526</v>
      </c>
      <c r="F1848" s="48">
        <v>5251.3</v>
      </c>
      <c r="G1848" s="15">
        <v>42385</v>
      </c>
      <c r="H1848" s="8">
        <v>5251.3</v>
      </c>
      <c r="I1848" s="30">
        <f t="shared" si="111"/>
        <v>0</v>
      </c>
    </row>
    <row r="1849" spans="1:9" s="2" customFormat="1" x14ac:dyDescent="0.25">
      <c r="A1849" s="17">
        <v>42384</v>
      </c>
      <c r="B1849" s="36">
        <f t="shared" si="113"/>
        <v>912</v>
      </c>
      <c r="C1849" s="37" t="s">
        <v>787</v>
      </c>
      <c r="D1849" s="12">
        <f t="shared" si="114"/>
        <v>50912</v>
      </c>
      <c r="E1849" s="47" t="s">
        <v>1527</v>
      </c>
      <c r="F1849" s="48">
        <v>4487.7</v>
      </c>
      <c r="G1849" s="15">
        <v>42384</v>
      </c>
      <c r="H1849" s="8">
        <f t="shared" ref="H1849:H1863" si="115">F1849</f>
        <v>4487.7</v>
      </c>
      <c r="I1849" s="30">
        <f t="shared" si="111"/>
        <v>0</v>
      </c>
    </row>
    <row r="1850" spans="1:9" s="2" customFormat="1" x14ac:dyDescent="0.25">
      <c r="A1850" s="17">
        <v>42384</v>
      </c>
      <c r="B1850" s="36">
        <f t="shared" si="113"/>
        <v>913</v>
      </c>
      <c r="C1850" s="37" t="s">
        <v>787</v>
      </c>
      <c r="D1850" s="12">
        <f t="shared" si="114"/>
        <v>50913</v>
      </c>
      <c r="E1850" s="47" t="s">
        <v>1528</v>
      </c>
      <c r="F1850" s="48">
        <v>26254.2</v>
      </c>
      <c r="G1850" s="15">
        <v>42389</v>
      </c>
      <c r="H1850" s="8">
        <v>26254.2</v>
      </c>
      <c r="I1850" s="30">
        <f t="shared" si="111"/>
        <v>0</v>
      </c>
    </row>
    <row r="1851" spans="1:9" s="2" customFormat="1" x14ac:dyDescent="0.25">
      <c r="A1851" s="17">
        <v>42384</v>
      </c>
      <c r="B1851" s="36">
        <f t="shared" si="113"/>
        <v>914</v>
      </c>
      <c r="C1851" s="37" t="s">
        <v>787</v>
      </c>
      <c r="D1851" s="12">
        <f t="shared" si="114"/>
        <v>50914</v>
      </c>
      <c r="E1851" s="47" t="s">
        <v>1529</v>
      </c>
      <c r="F1851" s="48">
        <v>2700</v>
      </c>
      <c r="G1851" s="15">
        <v>42384</v>
      </c>
      <c r="H1851" s="8">
        <f t="shared" si="115"/>
        <v>2700</v>
      </c>
      <c r="I1851" s="30">
        <f t="shared" ref="I1851:I1916" si="116">F1851-H1851</f>
        <v>0</v>
      </c>
    </row>
    <row r="1852" spans="1:9" s="2" customFormat="1" x14ac:dyDescent="0.25">
      <c r="A1852" s="17">
        <v>42384</v>
      </c>
      <c r="B1852" s="36">
        <f t="shared" si="113"/>
        <v>915</v>
      </c>
      <c r="C1852" s="37" t="s">
        <v>787</v>
      </c>
      <c r="D1852" s="12">
        <f t="shared" si="114"/>
        <v>50915</v>
      </c>
      <c r="E1852" s="47" t="s">
        <v>1530</v>
      </c>
      <c r="F1852" s="48">
        <v>2339.6999999999998</v>
      </c>
      <c r="G1852" s="15">
        <v>42388</v>
      </c>
      <c r="H1852" s="8">
        <v>2339.6999999999998</v>
      </c>
      <c r="I1852" s="30">
        <f t="shared" si="116"/>
        <v>0</v>
      </c>
    </row>
    <row r="1853" spans="1:9" s="2" customFormat="1" x14ac:dyDescent="0.25">
      <c r="A1853" s="17">
        <v>42384</v>
      </c>
      <c r="B1853" s="36">
        <f t="shared" si="113"/>
        <v>916</v>
      </c>
      <c r="C1853" s="37" t="s">
        <v>787</v>
      </c>
      <c r="D1853" s="12">
        <f t="shared" si="114"/>
        <v>50916</v>
      </c>
      <c r="E1853" s="47" t="s">
        <v>1531</v>
      </c>
      <c r="F1853" s="48">
        <v>3200</v>
      </c>
      <c r="G1853" s="15">
        <v>42384</v>
      </c>
      <c r="H1853" s="8">
        <f t="shared" si="115"/>
        <v>3200</v>
      </c>
      <c r="I1853" s="30">
        <f t="shared" si="116"/>
        <v>0</v>
      </c>
    </row>
    <row r="1854" spans="1:9" s="2" customFormat="1" x14ac:dyDescent="0.25">
      <c r="A1854" s="17">
        <v>42384</v>
      </c>
      <c r="B1854" s="36">
        <f t="shared" si="113"/>
        <v>917</v>
      </c>
      <c r="C1854" s="37" t="s">
        <v>787</v>
      </c>
      <c r="D1854" s="12">
        <f t="shared" si="114"/>
        <v>50917</v>
      </c>
      <c r="E1854" s="47" t="s">
        <v>1532</v>
      </c>
      <c r="F1854" s="48">
        <v>7501</v>
      </c>
      <c r="G1854" s="15">
        <v>42389</v>
      </c>
      <c r="H1854" s="8">
        <v>7501</v>
      </c>
      <c r="I1854" s="30">
        <f t="shared" si="116"/>
        <v>0</v>
      </c>
    </row>
    <row r="1855" spans="1:9" s="2" customFormat="1" x14ac:dyDescent="0.25">
      <c r="A1855" s="17">
        <v>42384</v>
      </c>
      <c r="B1855" s="36">
        <f t="shared" si="113"/>
        <v>918</v>
      </c>
      <c r="C1855" s="37" t="s">
        <v>787</v>
      </c>
      <c r="D1855" s="12">
        <f t="shared" si="114"/>
        <v>50918</v>
      </c>
      <c r="E1855" s="47" t="s">
        <v>1533</v>
      </c>
      <c r="F1855" s="48">
        <v>1161.5999999999999</v>
      </c>
      <c r="G1855" s="15">
        <v>42384</v>
      </c>
      <c r="H1855" s="8">
        <f t="shared" si="115"/>
        <v>1161.5999999999999</v>
      </c>
      <c r="I1855" s="30">
        <f t="shared" si="116"/>
        <v>0</v>
      </c>
    </row>
    <row r="1856" spans="1:9" s="2" customFormat="1" x14ac:dyDescent="0.25">
      <c r="A1856" s="17">
        <v>42384</v>
      </c>
      <c r="B1856" s="36">
        <f t="shared" si="113"/>
        <v>919</v>
      </c>
      <c r="C1856" s="37" t="s">
        <v>787</v>
      </c>
      <c r="D1856" s="12">
        <f t="shared" si="114"/>
        <v>50919</v>
      </c>
      <c r="E1856" s="47" t="s">
        <v>1534</v>
      </c>
      <c r="F1856" s="14">
        <v>3173</v>
      </c>
      <c r="G1856" s="15">
        <v>42390</v>
      </c>
      <c r="H1856" s="8">
        <v>3173</v>
      </c>
      <c r="I1856" s="30">
        <f t="shared" si="116"/>
        <v>0</v>
      </c>
    </row>
    <row r="1857" spans="1:9" s="2" customFormat="1" x14ac:dyDescent="0.25">
      <c r="A1857" s="17">
        <v>42384</v>
      </c>
      <c r="B1857" s="36">
        <f t="shared" si="113"/>
        <v>920</v>
      </c>
      <c r="C1857" s="37" t="s">
        <v>787</v>
      </c>
      <c r="D1857" s="12">
        <f t="shared" si="114"/>
        <v>50920</v>
      </c>
      <c r="E1857" s="49" t="s">
        <v>105</v>
      </c>
      <c r="F1857" s="14">
        <v>0</v>
      </c>
      <c r="G1857" s="15"/>
      <c r="H1857" s="8"/>
      <c r="I1857" s="30">
        <f t="shared" si="116"/>
        <v>0</v>
      </c>
    </row>
    <row r="1858" spans="1:9" s="2" customFormat="1" x14ac:dyDescent="0.25">
      <c r="A1858" s="17">
        <v>42384</v>
      </c>
      <c r="B1858" s="36">
        <f t="shared" si="113"/>
        <v>921</v>
      </c>
      <c r="C1858" s="37" t="s">
        <v>787</v>
      </c>
      <c r="D1858" s="12">
        <f t="shared" si="114"/>
        <v>50921</v>
      </c>
      <c r="E1858" s="49" t="s">
        <v>105</v>
      </c>
      <c r="F1858" s="14">
        <v>0</v>
      </c>
      <c r="G1858" s="15"/>
      <c r="H1858" s="8"/>
      <c r="I1858" s="30">
        <f t="shared" si="116"/>
        <v>0</v>
      </c>
    </row>
    <row r="1859" spans="1:9" s="2" customFormat="1" x14ac:dyDescent="0.25">
      <c r="A1859" s="17">
        <v>42384</v>
      </c>
      <c r="B1859" s="36">
        <f t="shared" ref="B1859:B1922" si="117">B1858+1</f>
        <v>922</v>
      </c>
      <c r="C1859" s="37" t="s">
        <v>787</v>
      </c>
      <c r="D1859" s="12">
        <f t="shared" si="114"/>
        <v>50922</v>
      </c>
      <c r="E1859" s="47" t="s">
        <v>1535</v>
      </c>
      <c r="F1859" s="14">
        <v>20555.5</v>
      </c>
      <c r="G1859" s="15">
        <v>42386</v>
      </c>
      <c r="H1859" s="8">
        <v>20555.5</v>
      </c>
      <c r="I1859" s="30">
        <f t="shared" si="116"/>
        <v>0</v>
      </c>
    </row>
    <row r="1860" spans="1:9" s="2" customFormat="1" x14ac:dyDescent="0.25">
      <c r="A1860" s="17">
        <v>42384</v>
      </c>
      <c r="B1860" s="36">
        <f>B1859+1</f>
        <v>923</v>
      </c>
      <c r="C1860" s="37" t="s">
        <v>787</v>
      </c>
      <c r="D1860" s="12">
        <f>D1859+1</f>
        <v>50923</v>
      </c>
      <c r="E1860" s="47" t="s">
        <v>1536</v>
      </c>
      <c r="F1860" s="48">
        <v>46310.400000000001</v>
      </c>
      <c r="G1860" s="15">
        <v>42391</v>
      </c>
      <c r="H1860" s="8">
        <v>46310.400000000001</v>
      </c>
      <c r="I1860" s="30">
        <f t="shared" si="116"/>
        <v>0</v>
      </c>
    </row>
    <row r="1861" spans="1:9" s="2" customFormat="1" x14ac:dyDescent="0.25">
      <c r="A1861" s="17">
        <v>42384</v>
      </c>
      <c r="B1861" s="36">
        <f t="shared" si="117"/>
        <v>924</v>
      </c>
      <c r="C1861" s="37" t="s">
        <v>787</v>
      </c>
      <c r="D1861" s="12">
        <f t="shared" si="114"/>
        <v>50924</v>
      </c>
      <c r="E1861" s="47" t="s">
        <v>1537</v>
      </c>
      <c r="F1861" s="48">
        <v>5232.3</v>
      </c>
      <c r="G1861" s="15">
        <v>42385</v>
      </c>
      <c r="H1861" s="8">
        <v>5232.3</v>
      </c>
      <c r="I1861" s="30">
        <f t="shared" si="116"/>
        <v>0</v>
      </c>
    </row>
    <row r="1862" spans="1:9" s="2" customFormat="1" x14ac:dyDescent="0.25">
      <c r="A1862" s="17">
        <v>42384</v>
      </c>
      <c r="B1862" s="36">
        <f t="shared" si="117"/>
        <v>925</v>
      </c>
      <c r="C1862" s="37" t="s">
        <v>787</v>
      </c>
      <c r="D1862" s="12">
        <f t="shared" si="114"/>
        <v>50925</v>
      </c>
      <c r="E1862" s="47" t="s">
        <v>1538</v>
      </c>
      <c r="F1862" s="48">
        <v>3834.2</v>
      </c>
      <c r="G1862" s="15">
        <v>42385</v>
      </c>
      <c r="H1862" s="8">
        <v>3834.2</v>
      </c>
      <c r="I1862" s="30">
        <f t="shared" si="116"/>
        <v>0</v>
      </c>
    </row>
    <row r="1863" spans="1:9" s="2" customFormat="1" x14ac:dyDescent="0.25">
      <c r="A1863" s="17">
        <v>42384</v>
      </c>
      <c r="B1863" s="36">
        <f t="shared" si="117"/>
        <v>926</v>
      </c>
      <c r="C1863" s="37" t="s">
        <v>787</v>
      </c>
      <c r="D1863" s="12">
        <f t="shared" si="114"/>
        <v>50926</v>
      </c>
      <c r="E1863" s="47" t="s">
        <v>1539</v>
      </c>
      <c r="F1863" s="48">
        <v>26531.1</v>
      </c>
      <c r="G1863" s="15">
        <v>42384</v>
      </c>
      <c r="H1863" s="8">
        <f t="shared" si="115"/>
        <v>26531.1</v>
      </c>
      <c r="I1863" s="30">
        <f t="shared" si="116"/>
        <v>0</v>
      </c>
    </row>
    <row r="1864" spans="1:9" s="2" customFormat="1" x14ac:dyDescent="0.25">
      <c r="A1864" s="17">
        <v>42384</v>
      </c>
      <c r="B1864" s="36">
        <f t="shared" si="117"/>
        <v>927</v>
      </c>
      <c r="C1864" s="37" t="s">
        <v>787</v>
      </c>
      <c r="D1864" s="12">
        <f t="shared" si="114"/>
        <v>50927</v>
      </c>
      <c r="E1864" s="47" t="s">
        <v>1532</v>
      </c>
      <c r="F1864" s="48">
        <v>30023.200000000001</v>
      </c>
      <c r="G1864" s="15">
        <v>42389</v>
      </c>
      <c r="H1864" s="8">
        <v>30023.200000000001</v>
      </c>
      <c r="I1864" s="30">
        <f t="shared" si="116"/>
        <v>0</v>
      </c>
    </row>
    <row r="1865" spans="1:9" s="2" customFormat="1" x14ac:dyDescent="0.25">
      <c r="A1865" s="17">
        <v>42384</v>
      </c>
      <c r="B1865" s="36">
        <f t="shared" si="117"/>
        <v>928</v>
      </c>
      <c r="C1865" s="37" t="s">
        <v>787</v>
      </c>
      <c r="D1865" s="12">
        <f t="shared" si="114"/>
        <v>50928</v>
      </c>
      <c r="E1865" s="47" t="s">
        <v>1540</v>
      </c>
      <c r="F1865" s="48">
        <v>7180.8</v>
      </c>
      <c r="G1865" s="15">
        <v>42388</v>
      </c>
      <c r="H1865" s="8">
        <v>7180.8</v>
      </c>
      <c r="I1865" s="30">
        <f t="shared" si="116"/>
        <v>0</v>
      </c>
    </row>
    <row r="1866" spans="1:9" s="2" customFormat="1" x14ac:dyDescent="0.25">
      <c r="A1866" s="17">
        <v>42384</v>
      </c>
      <c r="B1866" s="36">
        <f t="shared" si="117"/>
        <v>929</v>
      </c>
      <c r="C1866" s="37" t="s">
        <v>787</v>
      </c>
      <c r="D1866" s="12">
        <f t="shared" si="114"/>
        <v>50929</v>
      </c>
      <c r="E1866" s="47" t="s">
        <v>1541</v>
      </c>
      <c r="F1866" s="48">
        <v>11563.2</v>
      </c>
      <c r="G1866" s="15">
        <v>42388</v>
      </c>
      <c r="H1866" s="8">
        <v>11563.2</v>
      </c>
      <c r="I1866" s="30">
        <f t="shared" si="116"/>
        <v>0</v>
      </c>
    </row>
    <row r="1867" spans="1:9" s="2" customFormat="1" x14ac:dyDescent="0.25">
      <c r="A1867" s="17">
        <v>42384</v>
      </c>
      <c r="B1867" s="36">
        <f t="shared" si="117"/>
        <v>930</v>
      </c>
      <c r="C1867" s="37" t="s">
        <v>787</v>
      </c>
      <c r="D1867" s="12">
        <f t="shared" si="114"/>
        <v>50930</v>
      </c>
      <c r="E1867" s="47" t="s">
        <v>1542</v>
      </c>
      <c r="F1867" s="48">
        <v>37155.4</v>
      </c>
      <c r="G1867" s="15" t="s">
        <v>1543</v>
      </c>
      <c r="H1867" s="8">
        <f>22100+15055.4</f>
        <v>37155.4</v>
      </c>
      <c r="I1867" s="30">
        <f t="shared" si="116"/>
        <v>0</v>
      </c>
    </row>
    <row r="1868" spans="1:9" s="2" customFormat="1" x14ac:dyDescent="0.25">
      <c r="A1868" s="17">
        <v>42384</v>
      </c>
      <c r="B1868" s="36">
        <f t="shared" si="117"/>
        <v>931</v>
      </c>
      <c r="C1868" s="37" t="s">
        <v>787</v>
      </c>
      <c r="D1868" s="12">
        <f t="shared" si="114"/>
        <v>50931</v>
      </c>
      <c r="E1868" s="47" t="s">
        <v>1544</v>
      </c>
      <c r="F1868" s="48">
        <v>5359.2</v>
      </c>
      <c r="G1868" s="15">
        <v>42388</v>
      </c>
      <c r="H1868" s="8">
        <v>5359.2</v>
      </c>
      <c r="I1868" s="30">
        <f t="shared" si="116"/>
        <v>0</v>
      </c>
    </row>
    <row r="1869" spans="1:9" s="2" customFormat="1" x14ac:dyDescent="0.25">
      <c r="A1869" s="17">
        <v>42384</v>
      </c>
      <c r="B1869" s="36">
        <f t="shared" si="117"/>
        <v>932</v>
      </c>
      <c r="C1869" s="37" t="s">
        <v>787</v>
      </c>
      <c r="D1869" s="12">
        <f t="shared" si="114"/>
        <v>50932</v>
      </c>
      <c r="E1869" s="47" t="s">
        <v>1545</v>
      </c>
      <c r="F1869" s="48">
        <v>6603.8</v>
      </c>
      <c r="G1869" s="15">
        <v>42389</v>
      </c>
      <c r="H1869" s="8">
        <v>6603.8</v>
      </c>
      <c r="I1869" s="35">
        <f t="shared" si="116"/>
        <v>0</v>
      </c>
    </row>
    <row r="1870" spans="1:9" s="2" customFormat="1" x14ac:dyDescent="0.25">
      <c r="A1870" s="17">
        <v>42384</v>
      </c>
      <c r="B1870" s="36">
        <f>B1869+1</f>
        <v>933</v>
      </c>
      <c r="C1870" s="37" t="s">
        <v>787</v>
      </c>
      <c r="D1870" s="12">
        <f t="shared" si="114"/>
        <v>50933</v>
      </c>
      <c r="E1870" s="47" t="s">
        <v>1546</v>
      </c>
      <c r="F1870" s="48">
        <v>2132</v>
      </c>
      <c r="G1870" s="15">
        <v>42388</v>
      </c>
      <c r="H1870" s="8">
        <v>2132</v>
      </c>
      <c r="I1870" s="30">
        <f t="shared" si="116"/>
        <v>0</v>
      </c>
    </row>
    <row r="1871" spans="1:9" s="2" customFormat="1" x14ac:dyDescent="0.25">
      <c r="A1871" s="17">
        <v>42384</v>
      </c>
      <c r="B1871" s="36">
        <f t="shared" si="117"/>
        <v>934</v>
      </c>
      <c r="C1871" s="37" t="s">
        <v>787</v>
      </c>
      <c r="D1871" s="12">
        <f t="shared" si="114"/>
        <v>50934</v>
      </c>
      <c r="E1871" s="47" t="s">
        <v>1547</v>
      </c>
      <c r="F1871" s="48">
        <v>7429.6</v>
      </c>
      <c r="G1871" s="15">
        <v>42384</v>
      </c>
      <c r="H1871" s="8">
        <f t="shared" ref="H1871:H1913" si="118">F1871</f>
        <v>7429.6</v>
      </c>
      <c r="I1871" s="30">
        <f t="shared" si="116"/>
        <v>0</v>
      </c>
    </row>
    <row r="1872" spans="1:9" s="2" customFormat="1" x14ac:dyDescent="0.25">
      <c r="A1872" s="17">
        <v>42384</v>
      </c>
      <c r="B1872" s="36">
        <f t="shared" si="117"/>
        <v>935</v>
      </c>
      <c r="C1872" s="37" t="s">
        <v>787</v>
      </c>
      <c r="D1872" s="12">
        <f t="shared" si="114"/>
        <v>50935</v>
      </c>
      <c r="E1872" s="47" t="s">
        <v>1548</v>
      </c>
      <c r="F1872" s="48">
        <v>18028.8</v>
      </c>
      <c r="G1872" s="15">
        <v>42385</v>
      </c>
      <c r="H1872" s="8">
        <v>18028.8</v>
      </c>
      <c r="I1872" s="30">
        <f t="shared" si="116"/>
        <v>0</v>
      </c>
    </row>
    <row r="1873" spans="1:9" s="2" customFormat="1" x14ac:dyDescent="0.25">
      <c r="A1873" s="17">
        <v>42384</v>
      </c>
      <c r="B1873" s="36">
        <f t="shared" si="117"/>
        <v>936</v>
      </c>
      <c r="C1873" s="37" t="s">
        <v>787</v>
      </c>
      <c r="D1873" s="12">
        <f t="shared" si="114"/>
        <v>50936</v>
      </c>
      <c r="E1873" s="47" t="s">
        <v>1549</v>
      </c>
      <c r="F1873" s="14">
        <v>7401.6</v>
      </c>
      <c r="G1873" s="15">
        <v>42385</v>
      </c>
      <c r="H1873" s="8">
        <v>7401.6</v>
      </c>
      <c r="I1873" s="35">
        <f t="shared" si="116"/>
        <v>0</v>
      </c>
    </row>
    <row r="1874" spans="1:9" s="2" customFormat="1" x14ac:dyDescent="0.25">
      <c r="A1874" s="17">
        <v>42384</v>
      </c>
      <c r="B1874" s="36">
        <f t="shared" si="117"/>
        <v>937</v>
      </c>
      <c r="C1874" s="37" t="s">
        <v>787</v>
      </c>
      <c r="D1874" s="12">
        <f t="shared" si="114"/>
        <v>50937</v>
      </c>
      <c r="E1874" s="47" t="s">
        <v>1550</v>
      </c>
      <c r="F1874" s="48">
        <v>22562.2</v>
      </c>
      <c r="G1874" s="15">
        <v>42387</v>
      </c>
      <c r="H1874" s="8">
        <v>22562.2</v>
      </c>
      <c r="I1874" s="30">
        <f t="shared" si="116"/>
        <v>0</v>
      </c>
    </row>
    <row r="1875" spans="1:9" s="2" customFormat="1" x14ac:dyDescent="0.25">
      <c r="A1875" s="17">
        <v>42384</v>
      </c>
      <c r="B1875" s="36">
        <f t="shared" si="117"/>
        <v>938</v>
      </c>
      <c r="C1875" s="37" t="s">
        <v>787</v>
      </c>
      <c r="D1875" s="12">
        <f t="shared" si="114"/>
        <v>50938</v>
      </c>
      <c r="E1875" s="47" t="s">
        <v>1551</v>
      </c>
      <c r="F1875" s="14">
        <v>24686.75</v>
      </c>
      <c r="G1875" s="15">
        <v>42385</v>
      </c>
      <c r="H1875" s="8">
        <v>24686.75</v>
      </c>
      <c r="I1875" s="30">
        <f t="shared" si="116"/>
        <v>0</v>
      </c>
    </row>
    <row r="1876" spans="1:9" s="2" customFormat="1" x14ac:dyDescent="0.25">
      <c r="A1876" s="17">
        <v>42384</v>
      </c>
      <c r="B1876" s="36">
        <f t="shared" si="117"/>
        <v>939</v>
      </c>
      <c r="C1876" s="37" t="s">
        <v>787</v>
      </c>
      <c r="D1876" s="12">
        <f t="shared" si="114"/>
        <v>50939</v>
      </c>
      <c r="E1876" s="47" t="s">
        <v>1552</v>
      </c>
      <c r="F1876" s="48">
        <v>420</v>
      </c>
      <c r="G1876" s="15">
        <v>42384</v>
      </c>
      <c r="H1876" s="8">
        <f t="shared" si="118"/>
        <v>420</v>
      </c>
      <c r="I1876" s="30">
        <f t="shared" si="116"/>
        <v>0</v>
      </c>
    </row>
    <row r="1877" spans="1:9" s="2" customFormat="1" x14ac:dyDescent="0.25">
      <c r="A1877" s="17">
        <v>42384</v>
      </c>
      <c r="B1877" s="36">
        <f t="shared" si="117"/>
        <v>940</v>
      </c>
      <c r="C1877" s="37" t="s">
        <v>787</v>
      </c>
      <c r="D1877" s="12">
        <f t="shared" si="114"/>
        <v>50940</v>
      </c>
      <c r="E1877" s="47" t="s">
        <v>1553</v>
      </c>
      <c r="F1877" s="48">
        <v>23081.200000000001</v>
      </c>
      <c r="G1877" s="15" t="s">
        <v>1554</v>
      </c>
      <c r="H1877" s="8">
        <f>21000+2081.2</f>
        <v>23081.200000000001</v>
      </c>
      <c r="I1877" s="30">
        <f t="shared" si="116"/>
        <v>0</v>
      </c>
    </row>
    <row r="1878" spans="1:9" s="2" customFormat="1" x14ac:dyDescent="0.25">
      <c r="A1878" s="17">
        <v>42384</v>
      </c>
      <c r="B1878" s="36">
        <f t="shared" si="117"/>
        <v>941</v>
      </c>
      <c r="C1878" s="37" t="s">
        <v>787</v>
      </c>
      <c r="D1878" s="12">
        <f t="shared" si="114"/>
        <v>50941</v>
      </c>
      <c r="E1878" s="47" t="s">
        <v>1555</v>
      </c>
      <c r="F1878" s="48">
        <v>1376</v>
      </c>
      <c r="G1878" s="15">
        <v>42384</v>
      </c>
      <c r="H1878" s="8">
        <f t="shared" si="118"/>
        <v>1376</v>
      </c>
      <c r="I1878" s="30">
        <f t="shared" si="116"/>
        <v>0</v>
      </c>
    </row>
    <row r="1879" spans="1:9" s="2" customFormat="1" x14ac:dyDescent="0.25">
      <c r="A1879" s="17">
        <v>42384</v>
      </c>
      <c r="B1879" s="36">
        <f t="shared" si="117"/>
        <v>942</v>
      </c>
      <c r="C1879" s="37" t="s">
        <v>787</v>
      </c>
      <c r="D1879" s="12">
        <f t="shared" si="114"/>
        <v>50942</v>
      </c>
      <c r="E1879" s="47" t="s">
        <v>1517</v>
      </c>
      <c r="F1879" s="48">
        <v>1121.8</v>
      </c>
      <c r="G1879" s="15">
        <v>42384</v>
      </c>
      <c r="H1879" s="8">
        <f t="shared" si="118"/>
        <v>1121.8</v>
      </c>
      <c r="I1879" s="30">
        <f t="shared" si="116"/>
        <v>0</v>
      </c>
    </row>
    <row r="1880" spans="1:9" s="2" customFormat="1" x14ac:dyDescent="0.25">
      <c r="A1880" s="17">
        <v>42384</v>
      </c>
      <c r="B1880" s="36">
        <f t="shared" si="117"/>
        <v>943</v>
      </c>
      <c r="C1880" s="37" t="s">
        <v>787</v>
      </c>
      <c r="D1880" s="12">
        <f t="shared" si="114"/>
        <v>50943</v>
      </c>
      <c r="E1880" s="47" t="s">
        <v>1553</v>
      </c>
      <c r="F1880" s="48">
        <v>8617.4</v>
      </c>
      <c r="G1880" s="15">
        <v>42385</v>
      </c>
      <c r="H1880" s="8">
        <v>8617.4</v>
      </c>
      <c r="I1880" s="30">
        <f t="shared" si="116"/>
        <v>0</v>
      </c>
    </row>
    <row r="1881" spans="1:9" s="2" customFormat="1" x14ac:dyDescent="0.25">
      <c r="A1881" s="17">
        <v>42384</v>
      </c>
      <c r="B1881" s="36">
        <f t="shared" si="117"/>
        <v>944</v>
      </c>
      <c r="C1881" s="37" t="s">
        <v>787</v>
      </c>
      <c r="D1881" s="12">
        <f t="shared" si="114"/>
        <v>50944</v>
      </c>
      <c r="E1881" s="47" t="s">
        <v>1556</v>
      </c>
      <c r="F1881" s="48">
        <v>1104.9000000000001</v>
      </c>
      <c r="G1881" s="15">
        <v>42384</v>
      </c>
      <c r="H1881" s="8">
        <f t="shared" si="118"/>
        <v>1104.9000000000001</v>
      </c>
      <c r="I1881" s="30">
        <f t="shared" si="116"/>
        <v>0</v>
      </c>
    </row>
    <row r="1882" spans="1:9" s="2" customFormat="1" x14ac:dyDescent="0.25">
      <c r="A1882" s="17">
        <v>42384</v>
      </c>
      <c r="B1882" s="36">
        <f t="shared" si="117"/>
        <v>945</v>
      </c>
      <c r="C1882" s="37" t="s">
        <v>787</v>
      </c>
      <c r="D1882" s="12">
        <f t="shared" si="114"/>
        <v>50945</v>
      </c>
      <c r="E1882" s="47" t="s">
        <v>1557</v>
      </c>
      <c r="F1882" s="14">
        <v>3659.8</v>
      </c>
      <c r="G1882" s="15">
        <v>42384</v>
      </c>
      <c r="H1882" s="8">
        <f t="shared" si="118"/>
        <v>3659.8</v>
      </c>
      <c r="I1882" s="30">
        <f t="shared" si="116"/>
        <v>0</v>
      </c>
    </row>
    <row r="1883" spans="1:9" s="2" customFormat="1" x14ac:dyDescent="0.25">
      <c r="A1883" s="17">
        <v>42384</v>
      </c>
      <c r="B1883" s="36">
        <f t="shared" si="117"/>
        <v>946</v>
      </c>
      <c r="C1883" s="37" t="s">
        <v>787</v>
      </c>
      <c r="D1883" s="12">
        <f t="shared" si="114"/>
        <v>50946</v>
      </c>
      <c r="E1883" s="47" t="s">
        <v>1558</v>
      </c>
      <c r="F1883" s="48">
        <v>2067.1999999999998</v>
      </c>
      <c r="G1883" s="15">
        <v>42384</v>
      </c>
      <c r="H1883" s="8">
        <f t="shared" si="118"/>
        <v>2067.1999999999998</v>
      </c>
      <c r="I1883" s="30">
        <f t="shared" si="116"/>
        <v>0</v>
      </c>
    </row>
    <row r="1884" spans="1:9" s="2" customFormat="1" x14ac:dyDescent="0.25">
      <c r="A1884" s="17">
        <v>42384</v>
      </c>
      <c r="B1884" s="36">
        <f t="shared" si="117"/>
        <v>947</v>
      </c>
      <c r="C1884" s="37" t="s">
        <v>787</v>
      </c>
      <c r="D1884" s="12">
        <f t="shared" si="114"/>
        <v>50947</v>
      </c>
      <c r="E1884" s="47" t="s">
        <v>1559</v>
      </c>
      <c r="F1884" s="48">
        <v>1818.3</v>
      </c>
      <c r="G1884" s="15">
        <v>42384</v>
      </c>
      <c r="H1884" s="8">
        <f t="shared" si="118"/>
        <v>1818.3</v>
      </c>
      <c r="I1884" s="30">
        <f t="shared" si="116"/>
        <v>0</v>
      </c>
    </row>
    <row r="1885" spans="1:9" s="2" customFormat="1" x14ac:dyDescent="0.25">
      <c r="A1885" s="17">
        <v>42384</v>
      </c>
      <c r="B1885" s="36">
        <f t="shared" si="117"/>
        <v>948</v>
      </c>
      <c r="C1885" s="37" t="s">
        <v>787</v>
      </c>
      <c r="D1885" s="12">
        <f t="shared" si="114"/>
        <v>50948</v>
      </c>
      <c r="E1885" s="47" t="s">
        <v>1560</v>
      </c>
      <c r="F1885" s="14">
        <v>1344.7</v>
      </c>
      <c r="G1885" s="15">
        <v>42384</v>
      </c>
      <c r="H1885" s="8">
        <f t="shared" si="118"/>
        <v>1344.7</v>
      </c>
      <c r="I1885" s="30">
        <f t="shared" si="116"/>
        <v>0</v>
      </c>
    </row>
    <row r="1886" spans="1:9" s="2" customFormat="1" x14ac:dyDescent="0.25">
      <c r="A1886" s="17">
        <v>42384</v>
      </c>
      <c r="B1886" s="36">
        <f t="shared" si="117"/>
        <v>949</v>
      </c>
      <c r="C1886" s="37" t="s">
        <v>787</v>
      </c>
      <c r="D1886" s="12">
        <f t="shared" si="114"/>
        <v>50949</v>
      </c>
      <c r="E1886" s="47" t="s">
        <v>1561</v>
      </c>
      <c r="F1886" s="48">
        <v>1425.2</v>
      </c>
      <c r="G1886" s="15">
        <v>42384</v>
      </c>
      <c r="H1886" s="8">
        <f t="shared" si="118"/>
        <v>1425.2</v>
      </c>
      <c r="I1886" s="30">
        <f t="shared" si="116"/>
        <v>0</v>
      </c>
    </row>
    <row r="1887" spans="1:9" s="2" customFormat="1" x14ac:dyDescent="0.25">
      <c r="A1887" s="17">
        <v>42384</v>
      </c>
      <c r="B1887" s="36">
        <f t="shared" si="117"/>
        <v>950</v>
      </c>
      <c r="C1887" s="37" t="s">
        <v>787</v>
      </c>
      <c r="D1887" s="12">
        <f t="shared" si="114"/>
        <v>50950</v>
      </c>
      <c r="E1887" s="47" t="s">
        <v>1558</v>
      </c>
      <c r="F1887" s="48">
        <v>185</v>
      </c>
      <c r="G1887" s="15">
        <v>42384</v>
      </c>
      <c r="H1887" s="8">
        <f t="shared" si="118"/>
        <v>185</v>
      </c>
      <c r="I1887" s="30">
        <f t="shared" si="116"/>
        <v>0</v>
      </c>
    </row>
    <row r="1888" spans="1:9" s="2" customFormat="1" x14ac:dyDescent="0.25">
      <c r="A1888" s="17">
        <v>42384</v>
      </c>
      <c r="B1888" s="36">
        <f t="shared" si="117"/>
        <v>951</v>
      </c>
      <c r="C1888" s="37" t="s">
        <v>787</v>
      </c>
      <c r="D1888" s="12">
        <f t="shared" si="114"/>
        <v>50951</v>
      </c>
      <c r="E1888" s="47" t="s">
        <v>1562</v>
      </c>
      <c r="F1888" s="48">
        <v>737.5</v>
      </c>
      <c r="G1888" s="15">
        <v>42384</v>
      </c>
      <c r="H1888" s="8">
        <f t="shared" si="118"/>
        <v>737.5</v>
      </c>
      <c r="I1888" s="30">
        <f t="shared" si="116"/>
        <v>0</v>
      </c>
    </row>
    <row r="1889" spans="1:9" s="2" customFormat="1" x14ac:dyDescent="0.25">
      <c r="A1889" s="17">
        <v>42384</v>
      </c>
      <c r="B1889" s="36">
        <f t="shared" si="117"/>
        <v>952</v>
      </c>
      <c r="C1889" s="37" t="s">
        <v>787</v>
      </c>
      <c r="D1889" s="12">
        <f t="shared" si="114"/>
        <v>50952</v>
      </c>
      <c r="E1889" s="47" t="s">
        <v>1563</v>
      </c>
      <c r="F1889" s="48">
        <v>5687.6</v>
      </c>
      <c r="G1889" s="15">
        <v>42384</v>
      </c>
      <c r="H1889" s="8">
        <f t="shared" si="118"/>
        <v>5687.6</v>
      </c>
      <c r="I1889" s="30">
        <f t="shared" si="116"/>
        <v>0</v>
      </c>
    </row>
    <row r="1890" spans="1:9" s="2" customFormat="1" x14ac:dyDescent="0.25">
      <c r="A1890" s="17">
        <v>42384</v>
      </c>
      <c r="B1890" s="36">
        <f t="shared" si="117"/>
        <v>953</v>
      </c>
      <c r="C1890" s="37" t="s">
        <v>787</v>
      </c>
      <c r="D1890" s="12">
        <f t="shared" si="114"/>
        <v>50953</v>
      </c>
      <c r="E1890" s="47" t="s">
        <v>1564</v>
      </c>
      <c r="F1890" s="48">
        <v>1222.4000000000001</v>
      </c>
      <c r="G1890" s="15">
        <v>42384</v>
      </c>
      <c r="H1890" s="8">
        <f t="shared" si="118"/>
        <v>1222.4000000000001</v>
      </c>
      <c r="I1890" s="30">
        <f t="shared" si="116"/>
        <v>0</v>
      </c>
    </row>
    <row r="1891" spans="1:9" s="2" customFormat="1" x14ac:dyDescent="0.25">
      <c r="A1891" s="17">
        <v>42384</v>
      </c>
      <c r="B1891" s="36">
        <f t="shared" si="117"/>
        <v>954</v>
      </c>
      <c r="C1891" s="37" t="s">
        <v>787</v>
      </c>
      <c r="D1891" s="12">
        <f t="shared" si="114"/>
        <v>50954</v>
      </c>
      <c r="E1891" s="42" t="s">
        <v>1536</v>
      </c>
      <c r="F1891" s="48">
        <v>5379</v>
      </c>
      <c r="G1891" s="15">
        <v>42391</v>
      </c>
      <c r="H1891" s="8">
        <v>5379</v>
      </c>
      <c r="I1891" s="30">
        <f t="shared" si="116"/>
        <v>0</v>
      </c>
    </row>
    <row r="1892" spans="1:9" s="2" customFormat="1" x14ac:dyDescent="0.25">
      <c r="A1892" s="17">
        <v>42384</v>
      </c>
      <c r="B1892" s="36">
        <f t="shared" si="117"/>
        <v>955</v>
      </c>
      <c r="C1892" s="37" t="s">
        <v>787</v>
      </c>
      <c r="D1892" s="12">
        <f t="shared" ref="D1892:D1955" si="119">D1891+1</f>
        <v>50955</v>
      </c>
      <c r="E1892" s="45" t="s">
        <v>1565</v>
      </c>
      <c r="F1892" s="46">
        <v>878</v>
      </c>
      <c r="G1892" s="15">
        <v>42385</v>
      </c>
      <c r="H1892" s="8">
        <v>878</v>
      </c>
      <c r="I1892" s="30">
        <f t="shared" si="116"/>
        <v>0</v>
      </c>
    </row>
    <row r="1893" spans="1:9" s="2" customFormat="1" x14ac:dyDescent="0.25">
      <c r="A1893" s="17">
        <v>42384</v>
      </c>
      <c r="B1893" s="36">
        <f t="shared" si="117"/>
        <v>956</v>
      </c>
      <c r="C1893" s="37" t="s">
        <v>787</v>
      </c>
      <c r="D1893" s="12">
        <f t="shared" si="119"/>
        <v>50956</v>
      </c>
      <c r="E1893" s="47" t="s">
        <v>1566</v>
      </c>
      <c r="F1893" s="48">
        <v>2243.3000000000002</v>
      </c>
      <c r="G1893" s="15">
        <v>42384</v>
      </c>
      <c r="H1893" s="8">
        <f t="shared" si="118"/>
        <v>2243.3000000000002</v>
      </c>
      <c r="I1893" s="30">
        <f t="shared" si="116"/>
        <v>0</v>
      </c>
    </row>
    <row r="1894" spans="1:9" s="2" customFormat="1" x14ac:dyDescent="0.25">
      <c r="A1894" s="17">
        <v>42384</v>
      </c>
      <c r="B1894" s="36">
        <f t="shared" si="117"/>
        <v>957</v>
      </c>
      <c r="C1894" s="37" t="s">
        <v>787</v>
      </c>
      <c r="D1894" s="12">
        <f t="shared" si="119"/>
        <v>50957</v>
      </c>
      <c r="E1894" s="47" t="s">
        <v>1567</v>
      </c>
      <c r="F1894" s="48">
        <v>1214.4000000000001</v>
      </c>
      <c r="G1894" s="15">
        <v>42387</v>
      </c>
      <c r="H1894" s="8">
        <v>1214.4000000000001</v>
      </c>
      <c r="I1894" s="30">
        <f t="shared" si="116"/>
        <v>0</v>
      </c>
    </row>
    <row r="1895" spans="1:9" s="2" customFormat="1" x14ac:dyDescent="0.25">
      <c r="A1895" s="17">
        <v>42384</v>
      </c>
      <c r="B1895" s="36">
        <f t="shared" si="117"/>
        <v>958</v>
      </c>
      <c r="C1895" s="37" t="s">
        <v>787</v>
      </c>
      <c r="D1895" s="12">
        <f t="shared" si="119"/>
        <v>50958</v>
      </c>
      <c r="E1895" s="47" t="s">
        <v>1550</v>
      </c>
      <c r="F1895" s="48">
        <v>986</v>
      </c>
      <c r="G1895" s="15">
        <v>42384</v>
      </c>
      <c r="H1895" s="8">
        <f t="shared" si="118"/>
        <v>986</v>
      </c>
      <c r="I1895" s="30">
        <f t="shared" si="116"/>
        <v>0</v>
      </c>
    </row>
    <row r="1896" spans="1:9" s="2" customFormat="1" x14ac:dyDescent="0.25">
      <c r="A1896" s="17">
        <v>42384</v>
      </c>
      <c r="B1896" s="36">
        <f t="shared" si="117"/>
        <v>959</v>
      </c>
      <c r="C1896" s="37" t="s">
        <v>787</v>
      </c>
      <c r="D1896" s="12">
        <f t="shared" si="119"/>
        <v>50959</v>
      </c>
      <c r="E1896" s="47" t="s">
        <v>1568</v>
      </c>
      <c r="F1896" s="48">
        <v>5528.4</v>
      </c>
      <c r="G1896" s="15">
        <v>42385</v>
      </c>
      <c r="H1896" s="8">
        <v>5528.4</v>
      </c>
      <c r="I1896" s="30">
        <f t="shared" si="116"/>
        <v>0</v>
      </c>
    </row>
    <row r="1897" spans="1:9" s="2" customFormat="1" x14ac:dyDescent="0.25">
      <c r="A1897" s="17">
        <v>42384</v>
      </c>
      <c r="B1897" s="36">
        <f t="shared" si="117"/>
        <v>960</v>
      </c>
      <c r="C1897" s="37" t="s">
        <v>787</v>
      </c>
      <c r="D1897" s="12">
        <f t="shared" si="119"/>
        <v>50960</v>
      </c>
      <c r="E1897" s="47" t="s">
        <v>1569</v>
      </c>
      <c r="F1897" s="48">
        <v>2741</v>
      </c>
      <c r="G1897" s="15">
        <v>42384</v>
      </c>
      <c r="H1897" s="8">
        <f t="shared" si="118"/>
        <v>2741</v>
      </c>
      <c r="I1897" s="30">
        <f t="shared" si="116"/>
        <v>0</v>
      </c>
    </row>
    <row r="1898" spans="1:9" s="2" customFormat="1" x14ac:dyDescent="0.25">
      <c r="A1898" s="17">
        <v>42384</v>
      </c>
      <c r="B1898" s="36">
        <f t="shared" si="117"/>
        <v>961</v>
      </c>
      <c r="C1898" s="37" t="s">
        <v>787</v>
      </c>
      <c r="D1898" s="12">
        <f t="shared" si="119"/>
        <v>50961</v>
      </c>
      <c r="E1898" s="47" t="s">
        <v>1494</v>
      </c>
      <c r="F1898" s="48">
        <v>5603.4</v>
      </c>
      <c r="G1898" s="15">
        <v>42399</v>
      </c>
      <c r="H1898" s="8">
        <v>5603.4</v>
      </c>
      <c r="I1898" s="30">
        <f t="shared" si="116"/>
        <v>0</v>
      </c>
    </row>
    <row r="1899" spans="1:9" s="2" customFormat="1" x14ac:dyDescent="0.25">
      <c r="A1899" s="17">
        <v>42384</v>
      </c>
      <c r="B1899" s="36">
        <f t="shared" si="117"/>
        <v>962</v>
      </c>
      <c r="C1899" s="37" t="s">
        <v>787</v>
      </c>
      <c r="D1899" s="12">
        <f t="shared" si="119"/>
        <v>50962</v>
      </c>
      <c r="E1899" s="47" t="s">
        <v>1491</v>
      </c>
      <c r="F1899" s="48">
        <v>10768.2</v>
      </c>
      <c r="G1899" s="15">
        <v>42385</v>
      </c>
      <c r="H1899" s="8">
        <v>10768.2</v>
      </c>
      <c r="I1899" s="30">
        <f t="shared" si="116"/>
        <v>0</v>
      </c>
    </row>
    <row r="1900" spans="1:9" s="2" customFormat="1" x14ac:dyDescent="0.25">
      <c r="A1900" s="17">
        <v>42384</v>
      </c>
      <c r="B1900" s="36">
        <f t="shared" si="117"/>
        <v>963</v>
      </c>
      <c r="C1900" s="37" t="s">
        <v>787</v>
      </c>
      <c r="D1900" s="12">
        <f t="shared" si="119"/>
        <v>50963</v>
      </c>
      <c r="E1900" s="47" t="s">
        <v>1570</v>
      </c>
      <c r="F1900" s="14">
        <v>24654</v>
      </c>
      <c r="G1900" s="15">
        <v>42387</v>
      </c>
      <c r="H1900" s="8">
        <v>24654</v>
      </c>
      <c r="I1900" s="30">
        <f t="shared" si="116"/>
        <v>0</v>
      </c>
    </row>
    <row r="1901" spans="1:9" s="2" customFormat="1" x14ac:dyDescent="0.25">
      <c r="A1901" s="17">
        <v>42384</v>
      </c>
      <c r="B1901" s="36">
        <f t="shared" si="117"/>
        <v>964</v>
      </c>
      <c r="C1901" s="37" t="s">
        <v>787</v>
      </c>
      <c r="D1901" s="12">
        <f t="shared" si="119"/>
        <v>50964</v>
      </c>
      <c r="E1901" s="47" t="s">
        <v>1494</v>
      </c>
      <c r="F1901" s="48">
        <v>398</v>
      </c>
      <c r="G1901" s="15">
        <v>42384</v>
      </c>
      <c r="H1901" s="8">
        <f t="shared" si="118"/>
        <v>398</v>
      </c>
      <c r="I1901" s="30">
        <f t="shared" si="116"/>
        <v>0</v>
      </c>
    </row>
    <row r="1902" spans="1:9" s="2" customFormat="1" x14ac:dyDescent="0.25">
      <c r="A1902" s="17">
        <v>42384</v>
      </c>
      <c r="B1902" s="36">
        <f t="shared" si="117"/>
        <v>965</v>
      </c>
      <c r="C1902" s="37" t="s">
        <v>787</v>
      </c>
      <c r="D1902" s="12">
        <f t="shared" si="119"/>
        <v>50965</v>
      </c>
      <c r="E1902" s="47" t="s">
        <v>1571</v>
      </c>
      <c r="F1902" s="48">
        <v>3658.2</v>
      </c>
      <c r="G1902" s="15">
        <v>42387</v>
      </c>
      <c r="H1902" s="8">
        <v>3658.2</v>
      </c>
      <c r="I1902" s="30">
        <f t="shared" si="116"/>
        <v>0</v>
      </c>
    </row>
    <row r="1903" spans="1:9" s="2" customFormat="1" x14ac:dyDescent="0.25">
      <c r="A1903" s="17">
        <v>42384</v>
      </c>
      <c r="B1903" s="36">
        <f t="shared" si="117"/>
        <v>966</v>
      </c>
      <c r="C1903" s="37" t="s">
        <v>787</v>
      </c>
      <c r="D1903" s="12">
        <f t="shared" si="119"/>
        <v>50966</v>
      </c>
      <c r="E1903" s="47" t="s">
        <v>1572</v>
      </c>
      <c r="F1903" s="48">
        <v>11344.4</v>
      </c>
      <c r="G1903" s="15">
        <v>42385</v>
      </c>
      <c r="H1903" s="8">
        <v>11344.4</v>
      </c>
      <c r="I1903" s="30">
        <f t="shared" si="116"/>
        <v>0</v>
      </c>
    </row>
    <row r="1904" spans="1:9" s="2" customFormat="1" x14ac:dyDescent="0.25">
      <c r="A1904" s="17">
        <v>42384</v>
      </c>
      <c r="B1904" s="36">
        <f t="shared" si="117"/>
        <v>967</v>
      </c>
      <c r="C1904" s="37" t="s">
        <v>787</v>
      </c>
      <c r="D1904" s="12">
        <f t="shared" si="119"/>
        <v>50967</v>
      </c>
      <c r="E1904" s="47" t="s">
        <v>1573</v>
      </c>
      <c r="F1904" s="48">
        <v>4173.7</v>
      </c>
      <c r="G1904" s="15">
        <v>42384</v>
      </c>
      <c r="H1904" s="8">
        <f t="shared" si="118"/>
        <v>4173.7</v>
      </c>
      <c r="I1904" s="30">
        <f t="shared" si="116"/>
        <v>0</v>
      </c>
    </row>
    <row r="1905" spans="1:9" s="2" customFormat="1" x14ac:dyDescent="0.25">
      <c r="A1905" s="17">
        <v>42384</v>
      </c>
      <c r="B1905" s="36">
        <f t="shared" si="117"/>
        <v>968</v>
      </c>
      <c r="C1905" s="37" t="s">
        <v>787</v>
      </c>
      <c r="D1905" s="12">
        <f t="shared" si="119"/>
        <v>50968</v>
      </c>
      <c r="E1905" s="47" t="s">
        <v>1572</v>
      </c>
      <c r="F1905" s="48">
        <v>1449.6</v>
      </c>
      <c r="G1905" s="15">
        <v>42385</v>
      </c>
      <c r="H1905" s="8">
        <v>1449.6</v>
      </c>
      <c r="I1905" s="30">
        <f t="shared" si="116"/>
        <v>0</v>
      </c>
    </row>
    <row r="1906" spans="1:9" s="2" customFormat="1" x14ac:dyDescent="0.25">
      <c r="A1906" s="17">
        <v>42384</v>
      </c>
      <c r="B1906" s="36">
        <f t="shared" si="117"/>
        <v>969</v>
      </c>
      <c r="C1906" s="37" t="s">
        <v>787</v>
      </c>
      <c r="D1906" s="12">
        <f t="shared" si="119"/>
        <v>50969</v>
      </c>
      <c r="E1906" s="47" t="s">
        <v>1574</v>
      </c>
      <c r="F1906" s="48">
        <v>15678</v>
      </c>
      <c r="G1906" s="15">
        <v>42388</v>
      </c>
      <c r="H1906" s="8">
        <v>15678</v>
      </c>
      <c r="I1906" s="30">
        <f t="shared" si="116"/>
        <v>0</v>
      </c>
    </row>
    <row r="1907" spans="1:9" s="2" customFormat="1" x14ac:dyDescent="0.25">
      <c r="A1907" s="17">
        <v>42384</v>
      </c>
      <c r="B1907" s="36">
        <f t="shared" si="117"/>
        <v>970</v>
      </c>
      <c r="C1907" s="37" t="s">
        <v>787</v>
      </c>
      <c r="D1907" s="12">
        <f t="shared" si="119"/>
        <v>50970</v>
      </c>
      <c r="E1907" s="47" t="s">
        <v>1575</v>
      </c>
      <c r="F1907" s="48">
        <v>4874.1499999999996</v>
      </c>
      <c r="G1907" s="15">
        <v>42384</v>
      </c>
      <c r="H1907" s="8">
        <f t="shared" si="118"/>
        <v>4874.1499999999996</v>
      </c>
      <c r="I1907" s="30">
        <f t="shared" si="116"/>
        <v>0</v>
      </c>
    </row>
    <row r="1908" spans="1:9" s="2" customFormat="1" x14ac:dyDescent="0.25">
      <c r="A1908" s="17">
        <v>42384</v>
      </c>
      <c r="B1908" s="36">
        <f t="shared" si="117"/>
        <v>971</v>
      </c>
      <c r="C1908" s="37" t="s">
        <v>787</v>
      </c>
      <c r="D1908" s="12">
        <f t="shared" si="119"/>
        <v>50971</v>
      </c>
      <c r="E1908" s="47" t="s">
        <v>1576</v>
      </c>
      <c r="F1908" s="48">
        <v>17323.8</v>
      </c>
      <c r="G1908" s="15">
        <v>42388</v>
      </c>
      <c r="H1908" s="8">
        <v>17323.8</v>
      </c>
      <c r="I1908" s="30">
        <f t="shared" si="116"/>
        <v>0</v>
      </c>
    </row>
    <row r="1909" spans="1:9" s="2" customFormat="1" x14ac:dyDescent="0.25">
      <c r="A1909" s="17">
        <v>42384</v>
      </c>
      <c r="B1909" s="36">
        <f t="shared" si="117"/>
        <v>972</v>
      </c>
      <c r="C1909" s="37" t="s">
        <v>787</v>
      </c>
      <c r="D1909" s="12">
        <f t="shared" si="119"/>
        <v>50972</v>
      </c>
      <c r="E1909" s="47" t="s">
        <v>1577</v>
      </c>
      <c r="F1909" s="48">
        <v>5522.6</v>
      </c>
      <c r="G1909" s="15">
        <v>42388</v>
      </c>
      <c r="H1909" s="8">
        <v>5522.6</v>
      </c>
      <c r="I1909" s="30">
        <f t="shared" si="116"/>
        <v>0</v>
      </c>
    </row>
    <row r="1910" spans="1:9" s="2" customFormat="1" x14ac:dyDescent="0.25">
      <c r="A1910" s="17">
        <v>42384</v>
      </c>
      <c r="B1910" s="36">
        <f t="shared" si="117"/>
        <v>973</v>
      </c>
      <c r="C1910" s="37" t="s">
        <v>787</v>
      </c>
      <c r="D1910" s="12">
        <f t="shared" si="119"/>
        <v>50973</v>
      </c>
      <c r="E1910" s="47" t="s">
        <v>1578</v>
      </c>
      <c r="F1910" s="48">
        <v>38107.550000000003</v>
      </c>
      <c r="G1910" s="15">
        <v>42384</v>
      </c>
      <c r="H1910" s="8">
        <f t="shared" si="118"/>
        <v>38107.550000000003</v>
      </c>
      <c r="I1910" s="30">
        <f t="shared" si="116"/>
        <v>0</v>
      </c>
    </row>
    <row r="1911" spans="1:9" s="2" customFormat="1" x14ac:dyDescent="0.25">
      <c r="A1911" s="17">
        <v>42384</v>
      </c>
      <c r="B1911" s="36">
        <f t="shared" si="117"/>
        <v>974</v>
      </c>
      <c r="C1911" s="37" t="s">
        <v>787</v>
      </c>
      <c r="D1911" s="12">
        <f t="shared" si="119"/>
        <v>50974</v>
      </c>
      <c r="E1911" s="47" t="s">
        <v>1505</v>
      </c>
      <c r="F1911" s="48">
        <v>3248.6</v>
      </c>
      <c r="G1911" s="15">
        <v>42384</v>
      </c>
      <c r="H1911" s="8">
        <f t="shared" si="118"/>
        <v>3248.6</v>
      </c>
      <c r="I1911" s="30">
        <f t="shared" si="116"/>
        <v>0</v>
      </c>
    </row>
    <row r="1912" spans="1:9" s="2" customFormat="1" x14ac:dyDescent="0.25">
      <c r="A1912" s="17">
        <v>42384</v>
      </c>
      <c r="B1912" s="36">
        <f t="shared" si="117"/>
        <v>975</v>
      </c>
      <c r="C1912" s="37" t="s">
        <v>787</v>
      </c>
      <c r="D1912" s="12">
        <f t="shared" si="119"/>
        <v>50975</v>
      </c>
      <c r="E1912" s="47" t="s">
        <v>1579</v>
      </c>
      <c r="F1912" s="48">
        <v>32363</v>
      </c>
      <c r="G1912" s="88">
        <v>42419</v>
      </c>
      <c r="H1912" s="89">
        <v>32363</v>
      </c>
      <c r="I1912" s="30">
        <f t="shared" si="116"/>
        <v>0</v>
      </c>
    </row>
    <row r="1913" spans="1:9" s="2" customFormat="1" x14ac:dyDescent="0.25">
      <c r="A1913" s="17">
        <v>42384</v>
      </c>
      <c r="B1913" s="36">
        <f t="shared" si="117"/>
        <v>976</v>
      </c>
      <c r="C1913" s="37" t="s">
        <v>787</v>
      </c>
      <c r="D1913" s="12">
        <f t="shared" si="119"/>
        <v>50976</v>
      </c>
      <c r="E1913" s="47" t="s">
        <v>1580</v>
      </c>
      <c r="F1913" s="48">
        <v>2681.6</v>
      </c>
      <c r="G1913" s="15">
        <v>42384</v>
      </c>
      <c r="H1913" s="8">
        <f t="shared" si="118"/>
        <v>2681.6</v>
      </c>
      <c r="I1913" s="30">
        <f t="shared" si="116"/>
        <v>0</v>
      </c>
    </row>
    <row r="1914" spans="1:9" s="2" customFormat="1" x14ac:dyDescent="0.25">
      <c r="A1914" s="17">
        <v>42384</v>
      </c>
      <c r="B1914" s="36">
        <f t="shared" si="117"/>
        <v>977</v>
      </c>
      <c r="C1914" s="37" t="s">
        <v>787</v>
      </c>
      <c r="D1914" s="12">
        <f t="shared" si="119"/>
        <v>50977</v>
      </c>
      <c r="E1914" s="47" t="s">
        <v>1581</v>
      </c>
      <c r="F1914" s="48">
        <v>30945.599999999999</v>
      </c>
      <c r="G1914" s="88"/>
      <c r="H1914" s="89"/>
      <c r="I1914" s="30">
        <f t="shared" si="116"/>
        <v>30945.599999999999</v>
      </c>
    </row>
    <row r="1915" spans="1:9" s="2" customFormat="1" x14ac:dyDescent="0.25">
      <c r="A1915" s="17">
        <v>42384</v>
      </c>
      <c r="B1915" s="36">
        <f t="shared" si="117"/>
        <v>978</v>
      </c>
      <c r="C1915" s="37" t="s">
        <v>787</v>
      </c>
      <c r="D1915" s="12">
        <f t="shared" si="119"/>
        <v>50978</v>
      </c>
      <c r="E1915" s="47" t="s">
        <v>1582</v>
      </c>
      <c r="F1915" s="48">
        <v>3764.8</v>
      </c>
      <c r="G1915" s="15">
        <v>42384</v>
      </c>
      <c r="H1915" s="8">
        <f t="shared" ref="H1915:H1976" si="120">F1915</f>
        <v>3764.8</v>
      </c>
      <c r="I1915" s="30">
        <f t="shared" si="116"/>
        <v>0</v>
      </c>
    </row>
    <row r="1916" spans="1:9" s="2" customFormat="1" x14ac:dyDescent="0.25">
      <c r="A1916" s="17">
        <v>42384</v>
      </c>
      <c r="B1916" s="36">
        <f t="shared" si="117"/>
        <v>979</v>
      </c>
      <c r="C1916" s="37" t="s">
        <v>787</v>
      </c>
      <c r="D1916" s="12">
        <f t="shared" si="119"/>
        <v>50979</v>
      </c>
      <c r="E1916" s="47" t="s">
        <v>1583</v>
      </c>
      <c r="F1916" s="14">
        <v>105831.6</v>
      </c>
      <c r="G1916" s="15">
        <v>42396</v>
      </c>
      <c r="H1916" s="8">
        <v>105831.6</v>
      </c>
      <c r="I1916" s="30">
        <f t="shared" si="116"/>
        <v>0</v>
      </c>
    </row>
    <row r="1917" spans="1:9" s="2" customFormat="1" x14ac:dyDescent="0.25">
      <c r="A1917" s="17">
        <v>42384</v>
      </c>
      <c r="B1917" s="36">
        <f t="shared" si="117"/>
        <v>980</v>
      </c>
      <c r="C1917" s="37" t="s">
        <v>787</v>
      </c>
      <c r="D1917" s="12">
        <f t="shared" si="119"/>
        <v>50980</v>
      </c>
      <c r="E1917" s="47" t="s">
        <v>1584</v>
      </c>
      <c r="F1917" s="48">
        <v>2003.5</v>
      </c>
      <c r="G1917" s="15">
        <v>42388</v>
      </c>
      <c r="H1917" s="8">
        <v>2003.5</v>
      </c>
      <c r="I1917" s="30">
        <f t="shared" ref="I1917:I1981" si="121">F1917-H1917</f>
        <v>0</v>
      </c>
    </row>
    <row r="1918" spans="1:9" s="2" customFormat="1" x14ac:dyDescent="0.25">
      <c r="A1918" s="17">
        <v>42384</v>
      </c>
      <c r="B1918" s="36">
        <f t="shared" si="117"/>
        <v>981</v>
      </c>
      <c r="C1918" s="37" t="s">
        <v>787</v>
      </c>
      <c r="D1918" s="12">
        <f t="shared" si="119"/>
        <v>50981</v>
      </c>
      <c r="E1918" s="47" t="s">
        <v>1585</v>
      </c>
      <c r="F1918" s="48">
        <v>17907.5</v>
      </c>
      <c r="G1918" s="15">
        <v>42388</v>
      </c>
      <c r="H1918" s="8">
        <v>17907.5</v>
      </c>
      <c r="I1918" s="30">
        <f t="shared" si="121"/>
        <v>0</v>
      </c>
    </row>
    <row r="1919" spans="1:9" s="2" customFormat="1" x14ac:dyDescent="0.25">
      <c r="A1919" s="17">
        <v>42384</v>
      </c>
      <c r="B1919" s="36">
        <f t="shared" si="117"/>
        <v>982</v>
      </c>
      <c r="C1919" s="37" t="s">
        <v>787</v>
      </c>
      <c r="D1919" s="12">
        <f t="shared" si="119"/>
        <v>50982</v>
      </c>
      <c r="E1919" s="47" t="s">
        <v>1586</v>
      </c>
      <c r="F1919" s="48">
        <v>382.6</v>
      </c>
      <c r="G1919" s="15">
        <v>42384</v>
      </c>
      <c r="H1919" s="8">
        <f t="shared" si="120"/>
        <v>382.6</v>
      </c>
      <c r="I1919" s="30">
        <f t="shared" si="121"/>
        <v>0</v>
      </c>
    </row>
    <row r="1920" spans="1:9" s="2" customFormat="1" x14ac:dyDescent="0.25">
      <c r="A1920" s="17">
        <v>42384</v>
      </c>
      <c r="B1920" s="36">
        <f t="shared" si="117"/>
        <v>983</v>
      </c>
      <c r="C1920" s="37" t="s">
        <v>787</v>
      </c>
      <c r="D1920" s="12">
        <f t="shared" si="119"/>
        <v>50983</v>
      </c>
      <c r="E1920" s="47" t="s">
        <v>1582</v>
      </c>
      <c r="F1920" s="48">
        <v>222.4</v>
      </c>
      <c r="G1920" s="15">
        <v>42384</v>
      </c>
      <c r="H1920" s="8">
        <f t="shared" si="120"/>
        <v>222.4</v>
      </c>
      <c r="I1920" s="30">
        <f t="shared" si="121"/>
        <v>0</v>
      </c>
    </row>
    <row r="1921" spans="1:9" s="2" customFormat="1" x14ac:dyDescent="0.25">
      <c r="A1921" s="17">
        <v>42384</v>
      </c>
      <c r="B1921" s="36">
        <f t="shared" si="117"/>
        <v>984</v>
      </c>
      <c r="C1921" s="37" t="s">
        <v>787</v>
      </c>
      <c r="D1921" s="12">
        <f t="shared" si="119"/>
        <v>50984</v>
      </c>
      <c r="E1921" s="47" t="s">
        <v>1587</v>
      </c>
      <c r="F1921" s="14">
        <v>25588.58</v>
      </c>
      <c r="G1921" s="15">
        <v>42399</v>
      </c>
      <c r="H1921" s="8">
        <v>25588.58</v>
      </c>
      <c r="I1921" s="30">
        <f t="shared" si="121"/>
        <v>0</v>
      </c>
    </row>
    <row r="1922" spans="1:9" s="2" customFormat="1" x14ac:dyDescent="0.25">
      <c r="A1922" s="17">
        <v>42384</v>
      </c>
      <c r="B1922" s="36">
        <f t="shared" si="117"/>
        <v>985</v>
      </c>
      <c r="C1922" s="37" t="s">
        <v>787</v>
      </c>
      <c r="D1922" s="12">
        <f t="shared" si="119"/>
        <v>50985</v>
      </c>
      <c r="E1922" s="47" t="s">
        <v>1504</v>
      </c>
      <c r="F1922" s="48">
        <v>59819</v>
      </c>
      <c r="G1922" s="15">
        <v>42384</v>
      </c>
      <c r="H1922" s="8">
        <f t="shared" si="120"/>
        <v>59819</v>
      </c>
      <c r="I1922" s="30">
        <f t="shared" si="121"/>
        <v>0</v>
      </c>
    </row>
    <row r="1923" spans="1:9" s="2" customFormat="1" x14ac:dyDescent="0.25">
      <c r="A1923" s="17">
        <v>42384</v>
      </c>
      <c r="B1923" s="36">
        <f t="shared" ref="B1923:B1986" si="122">B1922+1</f>
        <v>986</v>
      </c>
      <c r="C1923" s="37" t="s">
        <v>787</v>
      </c>
      <c r="D1923" s="12">
        <f t="shared" si="119"/>
        <v>50986</v>
      </c>
      <c r="E1923" s="47" t="s">
        <v>1588</v>
      </c>
      <c r="F1923" s="48">
        <v>14216.14</v>
      </c>
      <c r="G1923" s="15">
        <v>42399</v>
      </c>
      <c r="H1923" s="8">
        <v>14216.14</v>
      </c>
      <c r="I1923" s="30">
        <f t="shared" si="121"/>
        <v>0</v>
      </c>
    </row>
    <row r="1924" spans="1:9" s="2" customFormat="1" x14ac:dyDescent="0.25">
      <c r="A1924" s="17">
        <v>42384</v>
      </c>
      <c r="B1924" s="36">
        <f t="shared" si="122"/>
        <v>987</v>
      </c>
      <c r="C1924" s="37" t="s">
        <v>787</v>
      </c>
      <c r="D1924" s="12">
        <f t="shared" si="119"/>
        <v>50987</v>
      </c>
      <c r="E1924" s="47" t="s">
        <v>1505</v>
      </c>
      <c r="F1924" s="48">
        <v>3506.1</v>
      </c>
      <c r="G1924" s="15">
        <v>42384</v>
      </c>
      <c r="H1924" s="8">
        <f t="shared" si="120"/>
        <v>3506.1</v>
      </c>
      <c r="I1924" s="30">
        <f t="shared" si="121"/>
        <v>0</v>
      </c>
    </row>
    <row r="1925" spans="1:9" s="2" customFormat="1" x14ac:dyDescent="0.25">
      <c r="A1925" s="17">
        <v>42384</v>
      </c>
      <c r="B1925" s="36">
        <f t="shared" si="122"/>
        <v>988</v>
      </c>
      <c r="C1925" s="37" t="s">
        <v>787</v>
      </c>
      <c r="D1925" s="12">
        <f t="shared" si="119"/>
        <v>50988</v>
      </c>
      <c r="E1925" s="47" t="s">
        <v>1589</v>
      </c>
      <c r="F1925" s="14">
        <v>10992.4</v>
      </c>
      <c r="G1925" s="15">
        <v>42388</v>
      </c>
      <c r="H1925" s="8">
        <v>10992.4</v>
      </c>
      <c r="I1925" s="30">
        <f t="shared" si="121"/>
        <v>0</v>
      </c>
    </row>
    <row r="1926" spans="1:9" s="2" customFormat="1" x14ac:dyDescent="0.25">
      <c r="A1926" s="17">
        <v>42384</v>
      </c>
      <c r="B1926" s="36">
        <f t="shared" si="122"/>
        <v>989</v>
      </c>
      <c r="C1926" s="37" t="s">
        <v>787</v>
      </c>
      <c r="D1926" s="12">
        <f t="shared" si="119"/>
        <v>50989</v>
      </c>
      <c r="E1926" s="47" t="s">
        <v>1590</v>
      </c>
      <c r="F1926" s="48">
        <v>280</v>
      </c>
      <c r="G1926" s="15">
        <v>42384</v>
      </c>
      <c r="H1926" s="8">
        <f t="shared" si="120"/>
        <v>280</v>
      </c>
      <c r="I1926" s="30">
        <f t="shared" si="121"/>
        <v>0</v>
      </c>
    </row>
    <row r="1927" spans="1:9" s="2" customFormat="1" x14ac:dyDescent="0.25">
      <c r="A1927" s="17">
        <v>42384</v>
      </c>
      <c r="B1927" s="36">
        <f t="shared" si="122"/>
        <v>990</v>
      </c>
      <c r="C1927" s="37" t="s">
        <v>787</v>
      </c>
      <c r="D1927" s="12">
        <f t="shared" si="119"/>
        <v>50990</v>
      </c>
      <c r="E1927" s="47" t="s">
        <v>1576</v>
      </c>
      <c r="F1927" s="48">
        <v>1028</v>
      </c>
      <c r="G1927" s="15">
        <v>42388</v>
      </c>
      <c r="H1927" s="8">
        <v>1028</v>
      </c>
      <c r="I1927" s="30">
        <f t="shared" si="121"/>
        <v>0</v>
      </c>
    </row>
    <row r="1928" spans="1:9" s="2" customFormat="1" x14ac:dyDescent="0.25">
      <c r="A1928" s="17">
        <v>42384</v>
      </c>
      <c r="B1928" s="36">
        <f t="shared" si="122"/>
        <v>991</v>
      </c>
      <c r="C1928" s="37" t="s">
        <v>787</v>
      </c>
      <c r="D1928" s="12">
        <f t="shared" si="119"/>
        <v>50991</v>
      </c>
      <c r="E1928" s="47" t="s">
        <v>1591</v>
      </c>
      <c r="F1928" s="48">
        <v>823.2</v>
      </c>
      <c r="G1928" s="15">
        <v>42384</v>
      </c>
      <c r="H1928" s="8">
        <f t="shared" si="120"/>
        <v>823.2</v>
      </c>
      <c r="I1928" s="30">
        <f t="shared" si="121"/>
        <v>0</v>
      </c>
    </row>
    <row r="1929" spans="1:9" s="2" customFormat="1" x14ac:dyDescent="0.25">
      <c r="A1929" s="17">
        <v>42384</v>
      </c>
      <c r="B1929" s="36">
        <f t="shared" si="122"/>
        <v>992</v>
      </c>
      <c r="C1929" s="37" t="s">
        <v>787</v>
      </c>
      <c r="D1929" s="12">
        <f t="shared" si="119"/>
        <v>50992</v>
      </c>
      <c r="E1929" s="47" t="s">
        <v>1592</v>
      </c>
      <c r="F1929" s="48">
        <v>1024.5999999999999</v>
      </c>
      <c r="G1929" s="15">
        <v>42384</v>
      </c>
      <c r="H1929" s="8">
        <f t="shared" si="120"/>
        <v>1024.5999999999999</v>
      </c>
      <c r="I1929" s="30">
        <f t="shared" si="121"/>
        <v>0</v>
      </c>
    </row>
    <row r="1930" spans="1:9" s="2" customFormat="1" x14ac:dyDescent="0.25">
      <c r="A1930" s="17">
        <v>42384</v>
      </c>
      <c r="B1930" s="36">
        <f t="shared" si="122"/>
        <v>993</v>
      </c>
      <c r="C1930" s="37" t="s">
        <v>787</v>
      </c>
      <c r="D1930" s="12">
        <f t="shared" si="119"/>
        <v>50993</v>
      </c>
      <c r="E1930" s="47" t="s">
        <v>1593</v>
      </c>
      <c r="F1930" s="48">
        <v>561.6</v>
      </c>
      <c r="G1930" s="15">
        <v>42384</v>
      </c>
      <c r="H1930" s="8">
        <f t="shared" si="120"/>
        <v>561.6</v>
      </c>
      <c r="I1930" s="30">
        <f t="shared" si="121"/>
        <v>0</v>
      </c>
    </row>
    <row r="1931" spans="1:9" s="2" customFormat="1" x14ac:dyDescent="0.25">
      <c r="A1931" s="17">
        <v>42384</v>
      </c>
      <c r="B1931" s="36">
        <f t="shared" si="122"/>
        <v>994</v>
      </c>
      <c r="C1931" s="37" t="s">
        <v>787</v>
      </c>
      <c r="D1931" s="12">
        <f t="shared" si="119"/>
        <v>50994</v>
      </c>
      <c r="E1931" s="47" t="s">
        <v>1594</v>
      </c>
      <c r="F1931" s="48">
        <v>1625.4</v>
      </c>
      <c r="G1931" s="15">
        <v>42384</v>
      </c>
      <c r="H1931" s="8">
        <f t="shared" si="120"/>
        <v>1625.4</v>
      </c>
      <c r="I1931" s="30">
        <f t="shared" si="121"/>
        <v>0</v>
      </c>
    </row>
    <row r="1932" spans="1:9" s="2" customFormat="1" x14ac:dyDescent="0.25">
      <c r="A1932" s="17">
        <v>42384</v>
      </c>
      <c r="B1932" s="36">
        <f t="shared" si="122"/>
        <v>995</v>
      </c>
      <c r="C1932" s="37" t="s">
        <v>787</v>
      </c>
      <c r="D1932" s="12">
        <f t="shared" si="119"/>
        <v>50995</v>
      </c>
      <c r="E1932" s="47" t="s">
        <v>1595</v>
      </c>
      <c r="F1932" s="48">
        <v>2763.5</v>
      </c>
      <c r="G1932" s="15">
        <v>42384</v>
      </c>
      <c r="H1932" s="8">
        <f t="shared" si="120"/>
        <v>2763.5</v>
      </c>
      <c r="I1932" s="30">
        <f t="shared" si="121"/>
        <v>0</v>
      </c>
    </row>
    <row r="1933" spans="1:9" s="2" customFormat="1" x14ac:dyDescent="0.25">
      <c r="A1933" s="17">
        <v>42384</v>
      </c>
      <c r="B1933" s="36">
        <f t="shared" si="122"/>
        <v>996</v>
      </c>
      <c r="C1933" s="37" t="s">
        <v>787</v>
      </c>
      <c r="D1933" s="12">
        <f t="shared" si="119"/>
        <v>50996</v>
      </c>
      <c r="E1933" s="47" t="s">
        <v>1596</v>
      </c>
      <c r="F1933" s="48">
        <v>3300</v>
      </c>
      <c r="G1933" s="15">
        <v>42384</v>
      </c>
      <c r="H1933" s="8">
        <f t="shared" si="120"/>
        <v>3300</v>
      </c>
      <c r="I1933" s="30">
        <f t="shared" si="121"/>
        <v>0</v>
      </c>
    </row>
    <row r="1934" spans="1:9" s="2" customFormat="1" x14ac:dyDescent="0.25">
      <c r="A1934" s="17">
        <v>42384</v>
      </c>
      <c r="B1934" s="36">
        <f t="shared" si="122"/>
        <v>997</v>
      </c>
      <c r="C1934" s="37" t="s">
        <v>787</v>
      </c>
      <c r="D1934" s="12">
        <f t="shared" si="119"/>
        <v>50997</v>
      </c>
      <c r="E1934" s="47" t="s">
        <v>1597</v>
      </c>
      <c r="F1934" s="48">
        <v>660</v>
      </c>
      <c r="G1934" s="15">
        <v>42384</v>
      </c>
      <c r="H1934" s="8">
        <f t="shared" si="120"/>
        <v>660</v>
      </c>
      <c r="I1934" s="30">
        <f t="shared" si="121"/>
        <v>0</v>
      </c>
    </row>
    <row r="1935" spans="1:9" s="2" customFormat="1" x14ac:dyDescent="0.25">
      <c r="A1935" s="17">
        <v>42384</v>
      </c>
      <c r="B1935" s="36">
        <f t="shared" si="122"/>
        <v>998</v>
      </c>
      <c r="C1935" s="37" t="s">
        <v>787</v>
      </c>
      <c r="D1935" s="12">
        <f t="shared" si="119"/>
        <v>50998</v>
      </c>
      <c r="E1935" s="42" t="s">
        <v>1598</v>
      </c>
      <c r="F1935" s="14">
        <v>1233.0999999999999</v>
      </c>
      <c r="G1935" s="15">
        <v>42388</v>
      </c>
      <c r="H1935" s="8">
        <v>1233.0999999999999</v>
      </c>
      <c r="I1935" s="30">
        <f t="shared" si="121"/>
        <v>0</v>
      </c>
    </row>
    <row r="1936" spans="1:9" s="2" customFormat="1" x14ac:dyDescent="0.25">
      <c r="A1936" s="17">
        <v>42384</v>
      </c>
      <c r="B1936" s="36">
        <f t="shared" si="122"/>
        <v>999</v>
      </c>
      <c r="C1936" s="37" t="s">
        <v>787</v>
      </c>
      <c r="D1936" s="12">
        <f t="shared" si="119"/>
        <v>50999</v>
      </c>
      <c r="E1936" s="45" t="s">
        <v>1599</v>
      </c>
      <c r="F1936" s="46">
        <v>3284</v>
      </c>
      <c r="G1936" s="15">
        <v>42384</v>
      </c>
      <c r="H1936" s="8">
        <f t="shared" si="120"/>
        <v>3284</v>
      </c>
      <c r="I1936" s="30">
        <f t="shared" si="121"/>
        <v>0</v>
      </c>
    </row>
    <row r="1937" spans="1:9" s="2" customFormat="1" x14ac:dyDescent="0.25">
      <c r="A1937" s="17">
        <v>42384</v>
      </c>
      <c r="B1937" s="36">
        <f t="shared" si="122"/>
        <v>1000</v>
      </c>
      <c r="C1937" s="37" t="s">
        <v>787</v>
      </c>
      <c r="D1937" s="12">
        <f t="shared" si="119"/>
        <v>51000</v>
      </c>
      <c r="E1937" s="47" t="s">
        <v>1600</v>
      </c>
      <c r="F1937" s="48">
        <v>4672.66</v>
      </c>
      <c r="G1937" s="15">
        <v>42384</v>
      </c>
      <c r="H1937" s="8">
        <f t="shared" si="120"/>
        <v>4672.66</v>
      </c>
      <c r="I1937" s="30">
        <f t="shared" si="121"/>
        <v>0</v>
      </c>
    </row>
    <row r="1938" spans="1:9" s="2" customFormat="1" x14ac:dyDescent="0.25">
      <c r="A1938" s="17">
        <v>42384</v>
      </c>
      <c r="B1938" s="36">
        <f t="shared" si="122"/>
        <v>1001</v>
      </c>
      <c r="C1938" s="37" t="s">
        <v>787</v>
      </c>
      <c r="D1938" s="12">
        <f t="shared" si="119"/>
        <v>51001</v>
      </c>
      <c r="E1938" s="47" t="s">
        <v>1601</v>
      </c>
      <c r="F1938" s="14">
        <v>9122.1</v>
      </c>
      <c r="G1938" s="15">
        <v>42384</v>
      </c>
      <c r="H1938" s="8">
        <f t="shared" si="120"/>
        <v>9122.1</v>
      </c>
      <c r="I1938" s="30">
        <f t="shared" si="121"/>
        <v>0</v>
      </c>
    </row>
    <row r="1939" spans="1:9" s="2" customFormat="1" x14ac:dyDescent="0.25">
      <c r="A1939" s="17">
        <v>42384</v>
      </c>
      <c r="B1939" s="36">
        <f t="shared" si="122"/>
        <v>1002</v>
      </c>
      <c r="C1939" s="37" t="s">
        <v>787</v>
      </c>
      <c r="D1939" s="12">
        <f t="shared" si="119"/>
        <v>51002</v>
      </c>
      <c r="E1939" s="47" t="s">
        <v>1504</v>
      </c>
      <c r="F1939" s="48">
        <v>16432.7</v>
      </c>
      <c r="G1939" s="15">
        <v>42385</v>
      </c>
      <c r="H1939" s="8">
        <v>16432.7</v>
      </c>
      <c r="I1939" s="30">
        <f t="shared" si="121"/>
        <v>0</v>
      </c>
    </row>
    <row r="1940" spans="1:9" s="2" customFormat="1" x14ac:dyDescent="0.25">
      <c r="A1940" s="17">
        <v>42384</v>
      </c>
      <c r="B1940" s="36">
        <f t="shared" si="122"/>
        <v>1003</v>
      </c>
      <c r="C1940" s="37" t="s">
        <v>787</v>
      </c>
      <c r="D1940" s="12">
        <f t="shared" si="119"/>
        <v>51003</v>
      </c>
      <c r="E1940" s="47" t="s">
        <v>1500</v>
      </c>
      <c r="F1940" s="14">
        <v>17155</v>
      </c>
      <c r="G1940" s="15">
        <v>42392</v>
      </c>
      <c r="H1940" s="8">
        <v>17155</v>
      </c>
      <c r="I1940" s="30">
        <f t="shared" si="121"/>
        <v>0</v>
      </c>
    </row>
    <row r="1941" spans="1:9" s="2" customFormat="1" x14ac:dyDescent="0.25">
      <c r="A1941" s="17">
        <v>42384</v>
      </c>
      <c r="B1941" s="36">
        <f t="shared" si="122"/>
        <v>1004</v>
      </c>
      <c r="C1941" s="37" t="s">
        <v>787</v>
      </c>
      <c r="D1941" s="12">
        <f t="shared" si="119"/>
        <v>51004</v>
      </c>
      <c r="E1941" s="47" t="s">
        <v>1546</v>
      </c>
      <c r="F1941" s="48">
        <v>44231.55</v>
      </c>
      <c r="G1941" s="15">
        <v>42389</v>
      </c>
      <c r="H1941" s="8">
        <v>44231.55</v>
      </c>
      <c r="I1941" s="30">
        <f t="shared" si="121"/>
        <v>0</v>
      </c>
    </row>
    <row r="1942" spans="1:9" s="2" customFormat="1" x14ac:dyDescent="0.25">
      <c r="A1942" s="17">
        <v>42384</v>
      </c>
      <c r="B1942" s="36">
        <f t="shared" si="122"/>
        <v>1005</v>
      </c>
      <c r="C1942" s="37" t="s">
        <v>787</v>
      </c>
      <c r="D1942" s="12">
        <f t="shared" si="119"/>
        <v>51005</v>
      </c>
      <c r="E1942" s="47" t="s">
        <v>1602</v>
      </c>
      <c r="F1942" s="48">
        <v>1644.8</v>
      </c>
      <c r="G1942" s="15">
        <v>42384</v>
      </c>
      <c r="H1942" s="8">
        <f t="shared" si="120"/>
        <v>1644.8</v>
      </c>
      <c r="I1942" s="30">
        <f t="shared" si="121"/>
        <v>0</v>
      </c>
    </row>
    <row r="1943" spans="1:9" s="2" customFormat="1" x14ac:dyDescent="0.25">
      <c r="A1943" s="17">
        <v>42384</v>
      </c>
      <c r="B1943" s="36">
        <f t="shared" si="122"/>
        <v>1006</v>
      </c>
      <c r="C1943" s="37" t="s">
        <v>787</v>
      </c>
      <c r="D1943" s="12">
        <f t="shared" si="119"/>
        <v>51006</v>
      </c>
      <c r="E1943" s="47" t="s">
        <v>1570</v>
      </c>
      <c r="F1943" s="14">
        <v>285642.46000000002</v>
      </c>
      <c r="G1943" s="15">
        <v>42387</v>
      </c>
      <c r="H1943" s="8">
        <v>285642.46000000002</v>
      </c>
      <c r="I1943" s="30">
        <f t="shared" si="121"/>
        <v>0</v>
      </c>
    </row>
    <row r="1944" spans="1:9" s="2" customFormat="1" x14ac:dyDescent="0.25">
      <c r="A1944" s="17">
        <v>42384</v>
      </c>
      <c r="B1944" s="36">
        <f t="shared" si="122"/>
        <v>1007</v>
      </c>
      <c r="C1944" s="37" t="s">
        <v>787</v>
      </c>
      <c r="D1944" s="12">
        <f t="shared" si="119"/>
        <v>51007</v>
      </c>
      <c r="E1944" s="47" t="s">
        <v>1603</v>
      </c>
      <c r="F1944" s="48">
        <v>4635.8</v>
      </c>
      <c r="G1944" s="15">
        <v>42384</v>
      </c>
      <c r="H1944" s="8">
        <f t="shared" si="120"/>
        <v>4635.8</v>
      </c>
      <c r="I1944" s="30">
        <f t="shared" si="121"/>
        <v>0</v>
      </c>
    </row>
    <row r="1945" spans="1:9" s="2" customFormat="1" x14ac:dyDescent="0.25">
      <c r="A1945" s="17">
        <v>42384</v>
      </c>
      <c r="B1945" s="36">
        <f t="shared" si="122"/>
        <v>1008</v>
      </c>
      <c r="C1945" s="37" t="s">
        <v>787</v>
      </c>
      <c r="D1945" s="12">
        <f t="shared" si="119"/>
        <v>51008</v>
      </c>
      <c r="E1945" s="47" t="s">
        <v>1604</v>
      </c>
      <c r="F1945" s="48">
        <v>1210.3</v>
      </c>
      <c r="G1945" s="15">
        <v>42384</v>
      </c>
      <c r="H1945" s="8">
        <f t="shared" si="120"/>
        <v>1210.3</v>
      </c>
      <c r="I1945" s="30">
        <f t="shared" si="121"/>
        <v>0</v>
      </c>
    </row>
    <row r="1946" spans="1:9" s="2" customFormat="1" x14ac:dyDescent="0.25">
      <c r="A1946" s="17">
        <v>42384</v>
      </c>
      <c r="B1946" s="36">
        <f t="shared" si="122"/>
        <v>1009</v>
      </c>
      <c r="C1946" s="37" t="s">
        <v>787</v>
      </c>
      <c r="D1946" s="12">
        <f t="shared" si="119"/>
        <v>51009</v>
      </c>
      <c r="E1946" s="47" t="s">
        <v>1605</v>
      </c>
      <c r="F1946" s="48">
        <v>1056</v>
      </c>
      <c r="G1946" s="15">
        <v>42385</v>
      </c>
      <c r="H1946" s="8">
        <v>1056</v>
      </c>
      <c r="I1946" s="30">
        <f t="shared" si="121"/>
        <v>0</v>
      </c>
    </row>
    <row r="1947" spans="1:9" s="2" customFormat="1" x14ac:dyDescent="0.25">
      <c r="A1947" s="17">
        <v>42384</v>
      </c>
      <c r="B1947" s="36">
        <f t="shared" si="122"/>
        <v>1010</v>
      </c>
      <c r="C1947" s="37" t="s">
        <v>787</v>
      </c>
      <c r="D1947" s="12">
        <f t="shared" si="119"/>
        <v>51010</v>
      </c>
      <c r="E1947" s="47" t="s">
        <v>1606</v>
      </c>
      <c r="F1947" s="48">
        <v>3536</v>
      </c>
      <c r="G1947" s="15">
        <v>42388</v>
      </c>
      <c r="H1947" s="8">
        <v>3536</v>
      </c>
      <c r="I1947" s="30">
        <f t="shared" si="121"/>
        <v>0</v>
      </c>
    </row>
    <row r="1948" spans="1:9" s="2" customFormat="1" x14ac:dyDescent="0.25">
      <c r="A1948" s="17">
        <v>42384</v>
      </c>
      <c r="B1948" s="36">
        <f t="shared" si="122"/>
        <v>1011</v>
      </c>
      <c r="C1948" s="37" t="s">
        <v>787</v>
      </c>
      <c r="D1948" s="12">
        <f t="shared" si="119"/>
        <v>51011</v>
      </c>
      <c r="E1948" s="47" t="s">
        <v>1570</v>
      </c>
      <c r="F1948" s="14">
        <v>59727.1</v>
      </c>
      <c r="G1948" s="15">
        <v>42387</v>
      </c>
      <c r="H1948" s="8">
        <v>59727.1</v>
      </c>
      <c r="I1948" s="30">
        <f t="shared" si="121"/>
        <v>0</v>
      </c>
    </row>
    <row r="1949" spans="1:9" s="2" customFormat="1" x14ac:dyDescent="0.25">
      <c r="A1949" s="17">
        <v>42384</v>
      </c>
      <c r="B1949" s="36">
        <f t="shared" si="122"/>
        <v>1012</v>
      </c>
      <c r="C1949" s="37" t="s">
        <v>787</v>
      </c>
      <c r="D1949" s="12">
        <f t="shared" si="119"/>
        <v>51012</v>
      </c>
      <c r="E1949" s="47" t="s">
        <v>1607</v>
      </c>
      <c r="F1949" s="14">
        <v>251339</v>
      </c>
      <c r="G1949" s="15">
        <v>42388</v>
      </c>
      <c r="H1949" s="8">
        <v>251339</v>
      </c>
      <c r="I1949" s="30">
        <f t="shared" si="121"/>
        <v>0</v>
      </c>
    </row>
    <row r="1950" spans="1:9" s="2" customFormat="1" x14ac:dyDescent="0.25">
      <c r="A1950" s="17">
        <v>42384</v>
      </c>
      <c r="B1950" s="36">
        <f t="shared" si="122"/>
        <v>1013</v>
      </c>
      <c r="C1950" s="37" t="s">
        <v>787</v>
      </c>
      <c r="D1950" s="12">
        <f t="shared" si="119"/>
        <v>51013</v>
      </c>
      <c r="E1950" s="47" t="s">
        <v>1607</v>
      </c>
      <c r="F1950" s="14">
        <v>274386</v>
      </c>
      <c r="G1950" s="15">
        <v>42388</v>
      </c>
      <c r="H1950" s="8">
        <v>274386</v>
      </c>
      <c r="I1950" s="35">
        <f t="shared" si="121"/>
        <v>0</v>
      </c>
    </row>
    <row r="1951" spans="1:9" s="2" customFormat="1" x14ac:dyDescent="0.25">
      <c r="A1951" s="17">
        <v>42384</v>
      </c>
      <c r="B1951" s="36">
        <f t="shared" si="122"/>
        <v>1014</v>
      </c>
      <c r="C1951" s="37" t="s">
        <v>787</v>
      </c>
      <c r="D1951" s="12">
        <f t="shared" si="119"/>
        <v>51014</v>
      </c>
      <c r="E1951" s="47" t="s">
        <v>1608</v>
      </c>
      <c r="F1951" s="48">
        <v>71766.8</v>
      </c>
      <c r="G1951" s="15">
        <v>42388</v>
      </c>
      <c r="H1951" s="8">
        <v>71766.8</v>
      </c>
      <c r="I1951" s="30">
        <f t="shared" si="121"/>
        <v>0</v>
      </c>
    </row>
    <row r="1952" spans="1:9" s="2" customFormat="1" x14ac:dyDescent="0.25">
      <c r="A1952" s="17">
        <v>42384</v>
      </c>
      <c r="B1952" s="36">
        <f t="shared" si="122"/>
        <v>1015</v>
      </c>
      <c r="C1952" s="37" t="s">
        <v>787</v>
      </c>
      <c r="D1952" s="12">
        <f t="shared" si="119"/>
        <v>51015</v>
      </c>
      <c r="E1952" s="47" t="s">
        <v>1490</v>
      </c>
      <c r="F1952" s="48">
        <v>12202.7</v>
      </c>
      <c r="G1952" s="15">
        <v>42396</v>
      </c>
      <c r="H1952" s="8">
        <v>12202.7</v>
      </c>
      <c r="I1952" s="30">
        <f t="shared" si="121"/>
        <v>0</v>
      </c>
    </row>
    <row r="1953" spans="1:9" s="2" customFormat="1" x14ac:dyDescent="0.25">
      <c r="A1953" s="17">
        <v>42384</v>
      </c>
      <c r="B1953" s="36">
        <f t="shared" si="122"/>
        <v>1016</v>
      </c>
      <c r="C1953" s="37" t="s">
        <v>787</v>
      </c>
      <c r="D1953" s="12">
        <f t="shared" si="119"/>
        <v>51016</v>
      </c>
      <c r="E1953" s="47" t="s">
        <v>1609</v>
      </c>
      <c r="F1953" s="48">
        <v>25667.599999999999</v>
      </c>
      <c r="G1953" s="15">
        <v>42385</v>
      </c>
      <c r="H1953" s="8">
        <v>25667.599999999999</v>
      </c>
      <c r="I1953" s="30">
        <f t="shared" si="121"/>
        <v>0</v>
      </c>
    </row>
    <row r="1954" spans="1:9" s="2" customFormat="1" x14ac:dyDescent="0.25">
      <c r="A1954" s="17">
        <v>42384</v>
      </c>
      <c r="B1954" s="36">
        <f t="shared" si="122"/>
        <v>1017</v>
      </c>
      <c r="C1954" s="37" t="s">
        <v>787</v>
      </c>
      <c r="D1954" s="12">
        <f t="shared" si="119"/>
        <v>51017</v>
      </c>
      <c r="E1954" s="47" t="s">
        <v>1610</v>
      </c>
      <c r="F1954" s="48">
        <v>2659.7</v>
      </c>
      <c r="G1954" s="15">
        <v>42384</v>
      </c>
      <c r="H1954" s="8">
        <f t="shared" si="120"/>
        <v>2659.7</v>
      </c>
      <c r="I1954" s="30">
        <f t="shared" si="121"/>
        <v>0</v>
      </c>
    </row>
    <row r="1955" spans="1:9" s="2" customFormat="1" x14ac:dyDescent="0.25">
      <c r="A1955" s="17">
        <v>42384</v>
      </c>
      <c r="B1955" s="36">
        <f t="shared" si="122"/>
        <v>1018</v>
      </c>
      <c r="C1955" s="37" t="s">
        <v>787</v>
      </c>
      <c r="D1955" s="12">
        <f t="shared" si="119"/>
        <v>51018</v>
      </c>
      <c r="E1955" s="47" t="s">
        <v>1611</v>
      </c>
      <c r="F1955" s="48">
        <v>24626</v>
      </c>
      <c r="G1955" s="15">
        <v>42385</v>
      </c>
      <c r="H1955" s="8">
        <v>24626</v>
      </c>
      <c r="I1955" s="30">
        <f t="shared" si="121"/>
        <v>0</v>
      </c>
    </row>
    <row r="1956" spans="1:9" s="2" customFormat="1" x14ac:dyDescent="0.25">
      <c r="A1956" s="17">
        <v>42384</v>
      </c>
      <c r="B1956" s="36">
        <f t="shared" si="122"/>
        <v>1019</v>
      </c>
      <c r="C1956" s="37" t="s">
        <v>787</v>
      </c>
      <c r="D1956" s="12">
        <f t="shared" ref="D1956:D2019" si="123">D1955+1</f>
        <v>51019</v>
      </c>
      <c r="E1956" s="47" t="s">
        <v>1612</v>
      </c>
      <c r="F1956" s="48">
        <v>3250.4</v>
      </c>
      <c r="G1956" s="15">
        <v>42388</v>
      </c>
      <c r="H1956" s="8">
        <v>3250.4</v>
      </c>
      <c r="I1956" s="30">
        <f t="shared" si="121"/>
        <v>0</v>
      </c>
    </row>
    <row r="1957" spans="1:9" s="2" customFormat="1" x14ac:dyDescent="0.25">
      <c r="A1957" s="17">
        <v>42384</v>
      </c>
      <c r="B1957" s="36">
        <f t="shared" si="122"/>
        <v>1020</v>
      </c>
      <c r="C1957" s="37" t="s">
        <v>787</v>
      </c>
      <c r="D1957" s="12">
        <f t="shared" si="123"/>
        <v>51020</v>
      </c>
      <c r="E1957" s="47" t="s">
        <v>1613</v>
      </c>
      <c r="F1957" s="48">
        <v>90.6</v>
      </c>
      <c r="G1957" s="15">
        <v>42384</v>
      </c>
      <c r="H1957" s="8">
        <f t="shared" si="120"/>
        <v>90.6</v>
      </c>
      <c r="I1957" s="30">
        <f t="shared" si="121"/>
        <v>0</v>
      </c>
    </row>
    <row r="1958" spans="1:9" s="2" customFormat="1" x14ac:dyDescent="0.25">
      <c r="A1958" s="17">
        <v>42384</v>
      </c>
      <c r="B1958" s="36">
        <f t="shared" si="122"/>
        <v>1021</v>
      </c>
      <c r="C1958" s="37" t="s">
        <v>787</v>
      </c>
      <c r="D1958" s="12">
        <f t="shared" si="123"/>
        <v>51021</v>
      </c>
      <c r="E1958" s="47" t="s">
        <v>1535</v>
      </c>
      <c r="F1958" s="14">
        <v>1116.02</v>
      </c>
      <c r="G1958" s="15">
        <v>42384</v>
      </c>
      <c r="H1958" s="8">
        <f t="shared" si="120"/>
        <v>1116.02</v>
      </c>
      <c r="I1958" s="30">
        <f t="shared" si="121"/>
        <v>0</v>
      </c>
    </row>
    <row r="1959" spans="1:9" s="2" customFormat="1" x14ac:dyDescent="0.25">
      <c r="A1959" s="17">
        <v>42384</v>
      </c>
      <c r="B1959" s="36">
        <f t="shared" si="122"/>
        <v>1022</v>
      </c>
      <c r="C1959" s="37" t="s">
        <v>787</v>
      </c>
      <c r="D1959" s="12">
        <f t="shared" si="123"/>
        <v>51022</v>
      </c>
      <c r="E1959" s="47" t="s">
        <v>1614</v>
      </c>
      <c r="F1959" s="48">
        <v>10762</v>
      </c>
      <c r="G1959" s="15">
        <v>42387</v>
      </c>
      <c r="H1959" s="8">
        <v>10762</v>
      </c>
      <c r="I1959" s="30">
        <f t="shared" si="121"/>
        <v>0</v>
      </c>
    </row>
    <row r="1960" spans="1:9" s="2" customFormat="1" x14ac:dyDescent="0.25">
      <c r="A1960" s="17">
        <v>42384</v>
      </c>
      <c r="B1960" s="36">
        <f t="shared" si="122"/>
        <v>1023</v>
      </c>
      <c r="C1960" s="37" t="s">
        <v>787</v>
      </c>
      <c r="D1960" s="12">
        <f t="shared" si="123"/>
        <v>51023</v>
      </c>
      <c r="E1960" s="47" t="s">
        <v>1614</v>
      </c>
      <c r="F1960" s="48">
        <v>173.4</v>
      </c>
      <c r="G1960" s="15">
        <v>42387</v>
      </c>
      <c r="H1960" s="8">
        <v>173.4</v>
      </c>
      <c r="I1960" s="30">
        <f t="shared" si="121"/>
        <v>0</v>
      </c>
    </row>
    <row r="1961" spans="1:9" s="2" customFormat="1" x14ac:dyDescent="0.25">
      <c r="A1961" s="17">
        <v>42384</v>
      </c>
      <c r="B1961" s="36">
        <f t="shared" si="122"/>
        <v>1024</v>
      </c>
      <c r="C1961" s="37" t="s">
        <v>787</v>
      </c>
      <c r="D1961" s="12">
        <f t="shared" si="123"/>
        <v>51024</v>
      </c>
      <c r="E1961" s="47" t="s">
        <v>1534</v>
      </c>
      <c r="F1961" s="14">
        <v>4017.1</v>
      </c>
      <c r="G1961" s="15">
        <v>42385</v>
      </c>
      <c r="H1961" s="8">
        <v>4017.1</v>
      </c>
      <c r="I1961" s="30">
        <f t="shared" si="121"/>
        <v>0</v>
      </c>
    </row>
    <row r="1962" spans="1:9" s="2" customFormat="1" x14ac:dyDescent="0.25">
      <c r="A1962" s="17">
        <v>42384</v>
      </c>
      <c r="B1962" s="36">
        <f t="shared" si="122"/>
        <v>1025</v>
      </c>
      <c r="C1962" s="37" t="s">
        <v>787</v>
      </c>
      <c r="D1962" s="12">
        <f t="shared" si="123"/>
        <v>51025</v>
      </c>
      <c r="E1962" s="47" t="s">
        <v>1615</v>
      </c>
      <c r="F1962" s="48">
        <v>5796</v>
      </c>
      <c r="G1962" s="15">
        <v>42384</v>
      </c>
      <c r="H1962" s="8">
        <f t="shared" si="120"/>
        <v>5796</v>
      </c>
      <c r="I1962" s="30">
        <f t="shared" si="121"/>
        <v>0</v>
      </c>
    </row>
    <row r="1963" spans="1:9" s="2" customFormat="1" x14ac:dyDescent="0.25">
      <c r="A1963" s="17">
        <v>42384</v>
      </c>
      <c r="B1963" s="36">
        <f t="shared" si="122"/>
        <v>1026</v>
      </c>
      <c r="C1963" s="37" t="s">
        <v>787</v>
      </c>
      <c r="D1963" s="12">
        <f t="shared" si="123"/>
        <v>51026</v>
      </c>
      <c r="E1963" s="47" t="s">
        <v>1616</v>
      </c>
      <c r="F1963" s="48">
        <v>2360.6</v>
      </c>
      <c r="G1963" s="15">
        <v>42391</v>
      </c>
      <c r="H1963" s="8">
        <v>2360.6</v>
      </c>
      <c r="I1963" s="30">
        <f t="shared" si="121"/>
        <v>0</v>
      </c>
    </row>
    <row r="1964" spans="1:9" s="2" customFormat="1" x14ac:dyDescent="0.25">
      <c r="A1964" s="17">
        <v>42384</v>
      </c>
      <c r="B1964" s="36">
        <f t="shared" si="122"/>
        <v>1027</v>
      </c>
      <c r="C1964" s="37" t="s">
        <v>787</v>
      </c>
      <c r="D1964" s="12">
        <f t="shared" si="123"/>
        <v>51027</v>
      </c>
      <c r="E1964" s="47" t="s">
        <v>1617</v>
      </c>
      <c r="F1964" s="14">
        <v>599.29999999999995</v>
      </c>
      <c r="G1964" s="15">
        <v>42384</v>
      </c>
      <c r="H1964" s="8">
        <f t="shared" si="120"/>
        <v>599.29999999999995</v>
      </c>
      <c r="I1964" s="30">
        <f t="shared" si="121"/>
        <v>0</v>
      </c>
    </row>
    <row r="1965" spans="1:9" s="2" customFormat="1" x14ac:dyDescent="0.25">
      <c r="A1965" s="17">
        <v>42384</v>
      </c>
      <c r="B1965" s="36">
        <f t="shared" si="122"/>
        <v>1028</v>
      </c>
      <c r="C1965" s="37" t="s">
        <v>787</v>
      </c>
      <c r="D1965" s="12">
        <f t="shared" si="123"/>
        <v>51028</v>
      </c>
      <c r="E1965" s="47" t="s">
        <v>1618</v>
      </c>
      <c r="F1965" s="48">
        <v>575</v>
      </c>
      <c r="G1965" s="15">
        <v>42384</v>
      </c>
      <c r="H1965" s="8">
        <f t="shared" si="120"/>
        <v>575</v>
      </c>
      <c r="I1965" s="30">
        <f t="shared" si="121"/>
        <v>0</v>
      </c>
    </row>
    <row r="1966" spans="1:9" s="2" customFormat="1" x14ac:dyDescent="0.25">
      <c r="A1966" s="17">
        <v>42384</v>
      </c>
      <c r="B1966" s="36">
        <f t="shared" si="122"/>
        <v>1029</v>
      </c>
      <c r="C1966" s="37" t="s">
        <v>787</v>
      </c>
      <c r="D1966" s="12">
        <f t="shared" si="123"/>
        <v>51029</v>
      </c>
      <c r="E1966" s="47" t="s">
        <v>1619</v>
      </c>
      <c r="F1966" s="48">
        <v>24701.3</v>
      </c>
      <c r="G1966" s="15">
        <v>42391</v>
      </c>
      <c r="H1966" s="8">
        <v>24701.3</v>
      </c>
      <c r="I1966" s="30">
        <f t="shared" si="121"/>
        <v>0</v>
      </c>
    </row>
    <row r="1967" spans="1:9" s="2" customFormat="1" x14ac:dyDescent="0.25">
      <c r="A1967" s="17">
        <v>42384</v>
      </c>
      <c r="B1967" s="36">
        <f t="shared" si="122"/>
        <v>1030</v>
      </c>
      <c r="C1967" s="37" t="s">
        <v>787</v>
      </c>
      <c r="D1967" s="12">
        <f t="shared" si="123"/>
        <v>51030</v>
      </c>
      <c r="E1967" s="47" t="s">
        <v>1620</v>
      </c>
      <c r="F1967" s="48">
        <v>2339.1999999999998</v>
      </c>
      <c r="G1967" s="15">
        <v>42385</v>
      </c>
      <c r="H1967" s="8">
        <v>2339.1999999999998</v>
      </c>
      <c r="I1967" s="30">
        <f t="shared" si="121"/>
        <v>0</v>
      </c>
    </row>
    <row r="1968" spans="1:9" s="2" customFormat="1" x14ac:dyDescent="0.25">
      <c r="A1968" s="17">
        <v>42384</v>
      </c>
      <c r="B1968" s="36">
        <f t="shared" si="122"/>
        <v>1031</v>
      </c>
      <c r="C1968" s="37" t="s">
        <v>787</v>
      </c>
      <c r="D1968" s="12">
        <f t="shared" si="123"/>
        <v>51031</v>
      </c>
      <c r="E1968" s="47" t="s">
        <v>1584</v>
      </c>
      <c r="F1968" s="48">
        <v>29571.3</v>
      </c>
      <c r="G1968" s="15">
        <v>42388</v>
      </c>
      <c r="H1968" s="8">
        <v>29571.3</v>
      </c>
      <c r="I1968" s="30">
        <f t="shared" si="121"/>
        <v>0</v>
      </c>
    </row>
    <row r="1969" spans="1:9" s="2" customFormat="1" x14ac:dyDescent="0.25">
      <c r="A1969" s="17">
        <v>42384</v>
      </c>
      <c r="B1969" s="36">
        <f t="shared" si="122"/>
        <v>1032</v>
      </c>
      <c r="C1969" s="37" t="s">
        <v>787</v>
      </c>
      <c r="D1969" s="12">
        <f t="shared" si="123"/>
        <v>51032</v>
      </c>
      <c r="E1969" s="47" t="s">
        <v>1621</v>
      </c>
      <c r="F1969" s="48">
        <v>2570</v>
      </c>
      <c r="G1969" s="15">
        <v>42384</v>
      </c>
      <c r="H1969" s="8">
        <f t="shared" si="120"/>
        <v>2570</v>
      </c>
      <c r="I1969" s="30">
        <f t="shared" si="121"/>
        <v>0</v>
      </c>
    </row>
    <row r="1970" spans="1:9" s="2" customFormat="1" x14ac:dyDescent="0.25">
      <c r="A1970" s="17">
        <v>42384</v>
      </c>
      <c r="B1970" s="36">
        <f t="shared" si="122"/>
        <v>1033</v>
      </c>
      <c r="C1970" s="37" t="s">
        <v>787</v>
      </c>
      <c r="D1970" s="12">
        <f t="shared" si="123"/>
        <v>51033</v>
      </c>
      <c r="E1970" s="47" t="s">
        <v>1622</v>
      </c>
      <c r="F1970" s="48">
        <v>114.8</v>
      </c>
      <c r="G1970" s="15">
        <v>42384</v>
      </c>
      <c r="H1970" s="8">
        <f t="shared" si="120"/>
        <v>114.8</v>
      </c>
      <c r="I1970" s="30">
        <f t="shared" si="121"/>
        <v>0</v>
      </c>
    </row>
    <row r="1971" spans="1:9" s="2" customFormat="1" x14ac:dyDescent="0.25">
      <c r="A1971" s="17">
        <v>42384</v>
      </c>
      <c r="B1971" s="36">
        <f t="shared" si="122"/>
        <v>1034</v>
      </c>
      <c r="C1971" s="37" t="s">
        <v>787</v>
      </c>
      <c r="D1971" s="12">
        <f t="shared" si="123"/>
        <v>51034</v>
      </c>
      <c r="E1971" s="47" t="s">
        <v>1570</v>
      </c>
      <c r="F1971" s="14">
        <v>62216.52</v>
      </c>
      <c r="G1971" s="15" t="s">
        <v>1623</v>
      </c>
      <c r="H1971" s="8">
        <f>60833.75+1382.77</f>
        <v>62216.52</v>
      </c>
      <c r="I1971" s="30">
        <f t="shared" si="121"/>
        <v>0</v>
      </c>
    </row>
    <row r="1972" spans="1:9" s="2" customFormat="1" x14ac:dyDescent="0.25">
      <c r="A1972" s="17">
        <v>42384</v>
      </c>
      <c r="B1972" s="36">
        <f t="shared" si="122"/>
        <v>1035</v>
      </c>
      <c r="C1972" s="37" t="s">
        <v>787</v>
      </c>
      <c r="D1972" s="12">
        <f t="shared" si="123"/>
        <v>51035</v>
      </c>
      <c r="E1972" s="47" t="s">
        <v>1624</v>
      </c>
      <c r="F1972" s="48">
        <v>21243.599999999999</v>
      </c>
      <c r="G1972" s="15">
        <v>42384</v>
      </c>
      <c r="H1972" s="8">
        <f t="shared" si="120"/>
        <v>21243.599999999999</v>
      </c>
      <c r="I1972" s="30">
        <f t="shared" si="121"/>
        <v>0</v>
      </c>
    </row>
    <row r="1973" spans="1:9" s="2" customFormat="1" x14ac:dyDescent="0.25">
      <c r="A1973" s="17">
        <v>42384</v>
      </c>
      <c r="B1973" s="36">
        <f t="shared" si="122"/>
        <v>1036</v>
      </c>
      <c r="C1973" s="37" t="s">
        <v>787</v>
      </c>
      <c r="D1973" s="12">
        <f t="shared" si="123"/>
        <v>51036</v>
      </c>
      <c r="E1973" s="47" t="s">
        <v>1584</v>
      </c>
      <c r="F1973" s="48">
        <v>51438.8</v>
      </c>
      <c r="G1973" s="15">
        <v>42388</v>
      </c>
      <c r="H1973" s="8">
        <v>51438.8</v>
      </c>
      <c r="I1973" s="30">
        <f t="shared" si="121"/>
        <v>0</v>
      </c>
    </row>
    <row r="1974" spans="1:9" s="2" customFormat="1" x14ac:dyDescent="0.25">
      <c r="A1974" s="17">
        <v>42384</v>
      </c>
      <c r="B1974" s="36">
        <f t="shared" si="122"/>
        <v>1037</v>
      </c>
      <c r="C1974" s="37" t="s">
        <v>787</v>
      </c>
      <c r="D1974" s="12">
        <f t="shared" si="123"/>
        <v>51037</v>
      </c>
      <c r="E1974" s="47" t="s">
        <v>1505</v>
      </c>
      <c r="F1974" s="48">
        <v>20</v>
      </c>
      <c r="G1974" s="15">
        <v>42384</v>
      </c>
      <c r="H1974" s="8">
        <f t="shared" si="120"/>
        <v>20</v>
      </c>
      <c r="I1974" s="30">
        <f t="shared" si="121"/>
        <v>0</v>
      </c>
    </row>
    <row r="1975" spans="1:9" s="2" customFormat="1" x14ac:dyDescent="0.25">
      <c r="A1975" s="17">
        <v>42384</v>
      </c>
      <c r="B1975" s="36">
        <f t="shared" si="122"/>
        <v>1038</v>
      </c>
      <c r="C1975" s="37" t="s">
        <v>787</v>
      </c>
      <c r="D1975" s="12">
        <f t="shared" si="123"/>
        <v>51038</v>
      </c>
      <c r="E1975" s="47" t="s">
        <v>1542</v>
      </c>
      <c r="F1975" s="48">
        <v>41359.199999999997</v>
      </c>
      <c r="G1975" s="15">
        <v>42389</v>
      </c>
      <c r="H1975" s="8">
        <v>41359.199999999997</v>
      </c>
      <c r="I1975" s="30">
        <f t="shared" si="121"/>
        <v>0</v>
      </c>
    </row>
    <row r="1976" spans="1:9" s="2" customFormat="1" x14ac:dyDescent="0.25">
      <c r="A1976" s="17">
        <v>42384</v>
      </c>
      <c r="B1976" s="36">
        <f t="shared" si="122"/>
        <v>1039</v>
      </c>
      <c r="C1976" s="37" t="s">
        <v>787</v>
      </c>
      <c r="D1976" s="12">
        <f t="shared" si="123"/>
        <v>51039</v>
      </c>
      <c r="E1976" s="47" t="s">
        <v>1624</v>
      </c>
      <c r="F1976" s="48">
        <v>525.6</v>
      </c>
      <c r="G1976" s="15">
        <v>42384</v>
      </c>
      <c r="H1976" s="8">
        <f t="shared" si="120"/>
        <v>525.6</v>
      </c>
      <c r="I1976" s="30">
        <f t="shared" si="121"/>
        <v>0</v>
      </c>
    </row>
    <row r="1977" spans="1:9" s="2" customFormat="1" x14ac:dyDescent="0.25">
      <c r="A1977" s="17">
        <v>42384</v>
      </c>
      <c r="B1977" s="36">
        <f t="shared" si="122"/>
        <v>1040</v>
      </c>
      <c r="C1977" s="37" t="s">
        <v>787</v>
      </c>
      <c r="D1977" s="52">
        <f t="shared" si="123"/>
        <v>51040</v>
      </c>
      <c r="E1977" s="47" t="s">
        <v>1584</v>
      </c>
      <c r="F1977" s="48">
        <v>417</v>
      </c>
      <c r="G1977" s="15">
        <v>42388</v>
      </c>
      <c r="H1977" s="8">
        <v>417</v>
      </c>
      <c r="I1977" s="30">
        <f t="shared" si="121"/>
        <v>0</v>
      </c>
    </row>
    <row r="1978" spans="1:9" s="2" customFormat="1" x14ac:dyDescent="0.25">
      <c r="A1978" s="17">
        <v>42384</v>
      </c>
      <c r="B1978" s="36">
        <f t="shared" si="122"/>
        <v>1041</v>
      </c>
      <c r="C1978" s="37" t="s">
        <v>787</v>
      </c>
      <c r="D1978" s="12">
        <f t="shared" si="123"/>
        <v>51041</v>
      </c>
      <c r="E1978" s="47" t="s">
        <v>1500</v>
      </c>
      <c r="F1978" s="14">
        <v>51170</v>
      </c>
      <c r="G1978" s="88">
        <v>42486</v>
      </c>
      <c r="H1978" s="89">
        <v>51170</v>
      </c>
      <c r="I1978" s="30">
        <f t="shared" si="121"/>
        <v>0</v>
      </c>
    </row>
    <row r="1979" spans="1:9" s="2" customFormat="1" x14ac:dyDescent="0.25">
      <c r="A1979" s="10">
        <v>42385</v>
      </c>
      <c r="B1979" s="36">
        <f t="shared" si="122"/>
        <v>1042</v>
      </c>
      <c r="C1979" s="37" t="s">
        <v>787</v>
      </c>
      <c r="D1979" s="12">
        <f t="shared" si="123"/>
        <v>51042</v>
      </c>
      <c r="E1979" s="42" t="s">
        <v>1625</v>
      </c>
      <c r="F1979" s="48">
        <v>3095.6</v>
      </c>
      <c r="G1979" s="15">
        <v>42385</v>
      </c>
      <c r="H1979" s="8">
        <f t="shared" ref="H1979:H2040" si="124">F1979</f>
        <v>3095.6</v>
      </c>
      <c r="I1979" s="30">
        <f t="shared" si="121"/>
        <v>0</v>
      </c>
    </row>
    <row r="1980" spans="1:9" s="2" customFormat="1" x14ac:dyDescent="0.25">
      <c r="A1980" s="17">
        <v>42385</v>
      </c>
      <c r="B1980" s="36">
        <f t="shared" si="122"/>
        <v>1043</v>
      </c>
      <c r="C1980" s="37" t="s">
        <v>787</v>
      </c>
      <c r="D1980" s="12">
        <f t="shared" si="123"/>
        <v>51043</v>
      </c>
      <c r="E1980" s="45" t="s">
        <v>1626</v>
      </c>
      <c r="F1980" s="46">
        <v>9114.6</v>
      </c>
      <c r="G1980" s="15">
        <v>42386</v>
      </c>
      <c r="H1980" s="8">
        <v>9114.6</v>
      </c>
      <c r="I1980" s="30">
        <f t="shared" si="121"/>
        <v>0</v>
      </c>
    </row>
    <row r="1981" spans="1:9" s="2" customFormat="1" x14ac:dyDescent="0.25">
      <c r="A1981" s="10">
        <v>42385</v>
      </c>
      <c r="B1981" s="36">
        <f t="shared" si="122"/>
        <v>1044</v>
      </c>
      <c r="C1981" s="37" t="s">
        <v>787</v>
      </c>
      <c r="D1981" s="12">
        <f t="shared" si="123"/>
        <v>51044</v>
      </c>
      <c r="E1981" s="49" t="s">
        <v>105</v>
      </c>
      <c r="F1981" s="48">
        <v>0</v>
      </c>
      <c r="G1981" s="15"/>
      <c r="H1981" s="8"/>
      <c r="I1981" s="30">
        <f t="shared" si="121"/>
        <v>0</v>
      </c>
    </row>
    <row r="1982" spans="1:9" s="2" customFormat="1" x14ac:dyDescent="0.25">
      <c r="A1982" s="17">
        <v>42385</v>
      </c>
      <c r="B1982" s="36">
        <f t="shared" si="122"/>
        <v>1045</v>
      </c>
      <c r="C1982" s="37" t="s">
        <v>787</v>
      </c>
      <c r="D1982" s="12">
        <f t="shared" si="123"/>
        <v>51045</v>
      </c>
      <c r="E1982" s="47" t="s">
        <v>1627</v>
      </c>
      <c r="F1982" s="48">
        <v>11649</v>
      </c>
      <c r="G1982" s="15">
        <v>42387</v>
      </c>
      <c r="H1982" s="8">
        <v>11649</v>
      </c>
      <c r="I1982" s="30">
        <f t="shared" ref="I1982:I2048" si="125">F1982-H1982</f>
        <v>0</v>
      </c>
    </row>
    <row r="1983" spans="1:9" s="2" customFormat="1" x14ac:dyDescent="0.25">
      <c r="A1983" s="10">
        <v>42385</v>
      </c>
      <c r="B1983" s="36">
        <f t="shared" si="122"/>
        <v>1046</v>
      </c>
      <c r="C1983" s="37" t="s">
        <v>787</v>
      </c>
      <c r="D1983" s="12">
        <f t="shared" si="123"/>
        <v>51046</v>
      </c>
      <c r="E1983" s="49" t="s">
        <v>105</v>
      </c>
      <c r="F1983" s="48">
        <v>0</v>
      </c>
      <c r="G1983" s="15"/>
      <c r="H1983" s="8"/>
      <c r="I1983" s="30">
        <f t="shared" si="125"/>
        <v>0</v>
      </c>
    </row>
    <row r="1984" spans="1:9" s="2" customFormat="1" x14ac:dyDescent="0.25">
      <c r="A1984" s="17">
        <v>42385</v>
      </c>
      <c r="B1984" s="36">
        <f t="shared" si="122"/>
        <v>1047</v>
      </c>
      <c r="C1984" s="37" t="s">
        <v>787</v>
      </c>
      <c r="D1984" s="12">
        <f t="shared" si="123"/>
        <v>51047</v>
      </c>
      <c r="E1984" s="47" t="s">
        <v>1626</v>
      </c>
      <c r="F1984" s="48">
        <v>31671.95</v>
      </c>
      <c r="G1984" s="15">
        <v>42386</v>
      </c>
      <c r="H1984" s="8">
        <v>31671.95</v>
      </c>
      <c r="I1984" s="30">
        <f t="shared" si="125"/>
        <v>0</v>
      </c>
    </row>
    <row r="1985" spans="1:9" s="2" customFormat="1" x14ac:dyDescent="0.25">
      <c r="A1985" s="10">
        <v>42385</v>
      </c>
      <c r="B1985" s="36">
        <f t="shared" si="122"/>
        <v>1048</v>
      </c>
      <c r="C1985" s="37" t="s">
        <v>787</v>
      </c>
      <c r="D1985" s="12">
        <f t="shared" si="123"/>
        <v>51048</v>
      </c>
      <c r="E1985" s="47" t="s">
        <v>1628</v>
      </c>
      <c r="F1985" s="48">
        <v>113.6</v>
      </c>
      <c r="G1985" s="15">
        <v>42385</v>
      </c>
      <c r="H1985" s="8">
        <f t="shared" si="124"/>
        <v>113.6</v>
      </c>
      <c r="I1985" s="30">
        <f t="shared" si="125"/>
        <v>0</v>
      </c>
    </row>
    <row r="1986" spans="1:9" s="2" customFormat="1" x14ac:dyDescent="0.25">
      <c r="A1986" s="17">
        <v>42385</v>
      </c>
      <c r="B1986" s="36">
        <f t="shared" si="122"/>
        <v>1049</v>
      </c>
      <c r="C1986" s="37" t="s">
        <v>787</v>
      </c>
      <c r="D1986" s="12">
        <f t="shared" si="123"/>
        <v>51049</v>
      </c>
      <c r="E1986" s="47" t="s">
        <v>1629</v>
      </c>
      <c r="F1986" s="48">
        <v>4223.1000000000004</v>
      </c>
      <c r="G1986" s="15">
        <v>42385</v>
      </c>
      <c r="H1986" s="8">
        <f t="shared" si="124"/>
        <v>4223.1000000000004</v>
      </c>
      <c r="I1986" s="30">
        <f t="shared" si="125"/>
        <v>0</v>
      </c>
    </row>
    <row r="1987" spans="1:9" s="2" customFormat="1" x14ac:dyDescent="0.25">
      <c r="A1987" s="10">
        <v>42385</v>
      </c>
      <c r="B1987" s="36">
        <f t="shared" ref="B1987:B2050" si="126">B1986+1</f>
        <v>1050</v>
      </c>
      <c r="C1987" s="37" t="s">
        <v>787</v>
      </c>
      <c r="D1987" s="12">
        <f t="shared" si="123"/>
        <v>51050</v>
      </c>
      <c r="E1987" s="47" t="s">
        <v>1630</v>
      </c>
      <c r="F1987" s="48">
        <v>27433.9</v>
      </c>
      <c r="G1987" s="15">
        <v>42385</v>
      </c>
      <c r="H1987" s="8">
        <f t="shared" si="124"/>
        <v>27433.9</v>
      </c>
      <c r="I1987" s="30">
        <f t="shared" si="125"/>
        <v>0</v>
      </c>
    </row>
    <row r="1988" spans="1:9" s="2" customFormat="1" x14ac:dyDescent="0.25">
      <c r="A1988" s="17">
        <v>42385</v>
      </c>
      <c r="B1988" s="36">
        <f t="shared" si="126"/>
        <v>1051</v>
      </c>
      <c r="C1988" s="37" t="s">
        <v>787</v>
      </c>
      <c r="D1988" s="12">
        <f t="shared" si="123"/>
        <v>51051</v>
      </c>
      <c r="E1988" s="47" t="s">
        <v>1631</v>
      </c>
      <c r="F1988" s="48">
        <v>49722.400000000001</v>
      </c>
      <c r="G1988" s="88" t="s">
        <v>6352</v>
      </c>
      <c r="H1988" s="91">
        <f>3886+1366.2</f>
        <v>5252.2</v>
      </c>
      <c r="I1988" s="56">
        <f t="shared" si="125"/>
        <v>44470.200000000004</v>
      </c>
    </row>
    <row r="1989" spans="1:9" s="2" customFormat="1" x14ac:dyDescent="0.25">
      <c r="A1989" s="10">
        <v>42385</v>
      </c>
      <c r="B1989" s="36">
        <f t="shared" si="126"/>
        <v>1052</v>
      </c>
      <c r="C1989" s="37" t="s">
        <v>787</v>
      </c>
      <c r="D1989" s="12">
        <f t="shared" si="123"/>
        <v>51052</v>
      </c>
      <c r="E1989" s="47" t="s">
        <v>1632</v>
      </c>
      <c r="F1989" s="48">
        <v>25578</v>
      </c>
      <c r="G1989" s="15">
        <v>42385</v>
      </c>
      <c r="H1989" s="8">
        <f t="shared" si="124"/>
        <v>25578</v>
      </c>
      <c r="I1989" s="30">
        <f t="shared" si="125"/>
        <v>0</v>
      </c>
    </row>
    <row r="1990" spans="1:9" s="2" customFormat="1" x14ac:dyDescent="0.25">
      <c r="A1990" s="17">
        <v>42385</v>
      </c>
      <c r="B1990" s="36">
        <f t="shared" si="126"/>
        <v>1053</v>
      </c>
      <c r="C1990" s="37" t="s">
        <v>787</v>
      </c>
      <c r="D1990" s="12">
        <f t="shared" si="123"/>
        <v>51053</v>
      </c>
      <c r="E1990" s="47" t="s">
        <v>1633</v>
      </c>
      <c r="F1990" s="48">
        <v>2906.4</v>
      </c>
      <c r="G1990" s="15">
        <v>42385</v>
      </c>
      <c r="H1990" s="8">
        <f t="shared" si="124"/>
        <v>2906.4</v>
      </c>
      <c r="I1990" s="30">
        <f t="shared" si="125"/>
        <v>0</v>
      </c>
    </row>
    <row r="1991" spans="1:9" s="2" customFormat="1" x14ac:dyDescent="0.25">
      <c r="A1991" s="10">
        <v>42385</v>
      </c>
      <c r="B1991" s="36">
        <f t="shared" si="126"/>
        <v>1054</v>
      </c>
      <c r="C1991" s="37" t="s">
        <v>787</v>
      </c>
      <c r="D1991" s="12">
        <f t="shared" si="123"/>
        <v>51054</v>
      </c>
      <c r="E1991" s="47" t="s">
        <v>1634</v>
      </c>
      <c r="F1991" s="48">
        <v>16596</v>
      </c>
      <c r="G1991" s="15">
        <v>42385</v>
      </c>
      <c r="H1991" s="8">
        <f t="shared" si="124"/>
        <v>16596</v>
      </c>
      <c r="I1991" s="30">
        <f t="shared" si="125"/>
        <v>0</v>
      </c>
    </row>
    <row r="1992" spans="1:9" s="2" customFormat="1" x14ac:dyDescent="0.25">
      <c r="A1992" s="17">
        <v>42385</v>
      </c>
      <c r="B1992" s="36">
        <f t="shared" si="126"/>
        <v>1055</v>
      </c>
      <c r="C1992" s="37" t="s">
        <v>787</v>
      </c>
      <c r="D1992" s="12">
        <f t="shared" si="123"/>
        <v>51055</v>
      </c>
      <c r="E1992" s="47" t="s">
        <v>1635</v>
      </c>
      <c r="F1992" s="14">
        <v>8047.5</v>
      </c>
      <c r="G1992" s="15">
        <v>42385</v>
      </c>
      <c r="H1992" s="8">
        <f t="shared" si="124"/>
        <v>8047.5</v>
      </c>
      <c r="I1992" s="30">
        <f t="shared" si="125"/>
        <v>0</v>
      </c>
    </row>
    <row r="1993" spans="1:9" s="2" customFormat="1" x14ac:dyDescent="0.25">
      <c r="A1993" s="10">
        <v>42385</v>
      </c>
      <c r="B1993" s="36">
        <f t="shared" si="126"/>
        <v>1056</v>
      </c>
      <c r="C1993" s="37" t="s">
        <v>787</v>
      </c>
      <c r="D1993" s="12">
        <f t="shared" si="123"/>
        <v>51056</v>
      </c>
      <c r="E1993" s="47" t="s">
        <v>1636</v>
      </c>
      <c r="F1993" s="14">
        <v>45932.7</v>
      </c>
      <c r="G1993" s="88">
        <v>42406</v>
      </c>
      <c r="H1993" s="89">
        <v>45932.7</v>
      </c>
      <c r="I1993" s="30">
        <f t="shared" si="125"/>
        <v>0</v>
      </c>
    </row>
    <row r="1994" spans="1:9" s="2" customFormat="1" x14ac:dyDescent="0.25">
      <c r="A1994" s="17">
        <v>42385</v>
      </c>
      <c r="B1994" s="36">
        <f t="shared" si="126"/>
        <v>1057</v>
      </c>
      <c r="C1994" s="37" t="s">
        <v>787</v>
      </c>
      <c r="D1994" s="12">
        <f t="shared" si="123"/>
        <v>51057</v>
      </c>
      <c r="E1994" s="47" t="s">
        <v>1637</v>
      </c>
      <c r="F1994" s="48">
        <v>18242.400000000001</v>
      </c>
      <c r="G1994" s="88">
        <v>42445</v>
      </c>
      <c r="H1994" s="89">
        <v>18242.400000000001</v>
      </c>
      <c r="I1994" s="30">
        <f t="shared" si="125"/>
        <v>0</v>
      </c>
    </row>
    <row r="1995" spans="1:9" s="2" customFormat="1" x14ac:dyDescent="0.25">
      <c r="A1995" s="10">
        <v>42385</v>
      </c>
      <c r="B1995" s="36">
        <f t="shared" si="126"/>
        <v>1058</v>
      </c>
      <c r="C1995" s="37" t="s">
        <v>787</v>
      </c>
      <c r="D1995" s="12">
        <f t="shared" si="123"/>
        <v>51058</v>
      </c>
      <c r="E1995" s="47" t="s">
        <v>1638</v>
      </c>
      <c r="F1995" s="48">
        <v>4400</v>
      </c>
      <c r="G1995" s="15">
        <v>42385</v>
      </c>
      <c r="H1995" s="8">
        <f t="shared" si="124"/>
        <v>4400</v>
      </c>
      <c r="I1995" s="30">
        <f t="shared" si="125"/>
        <v>0</v>
      </c>
    </row>
    <row r="1996" spans="1:9" s="2" customFormat="1" x14ac:dyDescent="0.25">
      <c r="A1996" s="17">
        <v>42385</v>
      </c>
      <c r="B1996" s="36">
        <f t="shared" si="126"/>
        <v>1059</v>
      </c>
      <c r="C1996" s="37" t="s">
        <v>787</v>
      </c>
      <c r="D1996" s="12">
        <f t="shared" si="123"/>
        <v>51059</v>
      </c>
      <c r="E1996" s="47" t="s">
        <v>1639</v>
      </c>
      <c r="F1996" s="48">
        <v>34202.199999999997</v>
      </c>
      <c r="G1996" s="15" t="s">
        <v>1640</v>
      </c>
      <c r="H1996" s="8">
        <f>20202+8000+2000+4000.2</f>
        <v>34202.199999999997</v>
      </c>
      <c r="I1996" s="30">
        <f t="shared" si="125"/>
        <v>0</v>
      </c>
    </row>
    <row r="1997" spans="1:9" s="2" customFormat="1" x14ac:dyDescent="0.25">
      <c r="A1997" s="10">
        <v>42385</v>
      </c>
      <c r="B1997" s="36">
        <f t="shared" si="126"/>
        <v>1060</v>
      </c>
      <c r="C1997" s="37" t="s">
        <v>787</v>
      </c>
      <c r="D1997" s="12">
        <f t="shared" si="123"/>
        <v>51060</v>
      </c>
      <c r="E1997" s="47" t="s">
        <v>1627</v>
      </c>
      <c r="F1997" s="48">
        <v>397.5</v>
      </c>
      <c r="G1997" s="15">
        <v>42385</v>
      </c>
      <c r="H1997" s="8">
        <f t="shared" si="124"/>
        <v>397.5</v>
      </c>
      <c r="I1997" s="30">
        <f t="shared" si="125"/>
        <v>0</v>
      </c>
    </row>
    <row r="1998" spans="1:9" s="2" customFormat="1" x14ac:dyDescent="0.25">
      <c r="A1998" s="17">
        <v>42385</v>
      </c>
      <c r="B1998" s="36">
        <f t="shared" si="126"/>
        <v>1061</v>
      </c>
      <c r="C1998" s="37" t="s">
        <v>787</v>
      </c>
      <c r="D1998" s="12">
        <f t="shared" si="123"/>
        <v>51061</v>
      </c>
      <c r="E1998" s="47" t="s">
        <v>1625</v>
      </c>
      <c r="F1998" s="48">
        <v>25620</v>
      </c>
      <c r="G1998" s="15">
        <v>42387</v>
      </c>
      <c r="H1998" s="8">
        <v>25620</v>
      </c>
      <c r="I1998" s="30">
        <f t="shared" si="125"/>
        <v>0</v>
      </c>
    </row>
    <row r="1999" spans="1:9" s="2" customFormat="1" x14ac:dyDescent="0.25">
      <c r="A1999" s="10">
        <v>42385</v>
      </c>
      <c r="B1999" s="36">
        <f t="shared" si="126"/>
        <v>1062</v>
      </c>
      <c r="C1999" s="37" t="s">
        <v>787</v>
      </c>
      <c r="D1999" s="12">
        <f t="shared" si="123"/>
        <v>51062</v>
      </c>
      <c r="E1999" s="47" t="s">
        <v>1641</v>
      </c>
      <c r="F1999" s="48">
        <v>2772.7</v>
      </c>
      <c r="G1999" s="15">
        <v>42385</v>
      </c>
      <c r="H1999" s="8">
        <f t="shared" si="124"/>
        <v>2772.7</v>
      </c>
      <c r="I1999" s="30">
        <f t="shared" si="125"/>
        <v>0</v>
      </c>
    </row>
    <row r="2000" spans="1:9" s="2" customFormat="1" x14ac:dyDescent="0.25">
      <c r="A2000" s="17">
        <v>42385</v>
      </c>
      <c r="B2000" s="36">
        <f t="shared" si="126"/>
        <v>1063</v>
      </c>
      <c r="C2000" s="37" t="s">
        <v>787</v>
      </c>
      <c r="D2000" s="12">
        <f t="shared" si="123"/>
        <v>51063</v>
      </c>
      <c r="E2000" s="47" t="s">
        <v>1642</v>
      </c>
      <c r="F2000" s="48">
        <v>871.2</v>
      </c>
      <c r="G2000" s="15">
        <v>42385</v>
      </c>
      <c r="H2000" s="8">
        <f t="shared" si="124"/>
        <v>871.2</v>
      </c>
      <c r="I2000" s="30">
        <f t="shared" si="125"/>
        <v>0</v>
      </c>
    </row>
    <row r="2001" spans="1:9" s="2" customFormat="1" x14ac:dyDescent="0.25">
      <c r="A2001" s="10">
        <v>42385</v>
      </c>
      <c r="B2001" s="36">
        <f t="shared" si="126"/>
        <v>1064</v>
      </c>
      <c r="C2001" s="37" t="s">
        <v>787</v>
      </c>
      <c r="D2001" s="12">
        <f t="shared" si="123"/>
        <v>51064</v>
      </c>
      <c r="E2001" s="47" t="s">
        <v>1643</v>
      </c>
      <c r="F2001" s="14">
        <v>69854.600000000006</v>
      </c>
      <c r="G2001" s="15">
        <v>42390</v>
      </c>
      <c r="H2001" s="8">
        <v>69854.600000000006</v>
      </c>
      <c r="I2001" s="30">
        <f t="shared" si="125"/>
        <v>0</v>
      </c>
    </row>
    <row r="2002" spans="1:9" s="2" customFormat="1" x14ac:dyDescent="0.25">
      <c r="A2002" s="17">
        <v>42385</v>
      </c>
      <c r="B2002" s="36">
        <f t="shared" si="126"/>
        <v>1065</v>
      </c>
      <c r="C2002" s="37" t="s">
        <v>787</v>
      </c>
      <c r="D2002" s="12">
        <f t="shared" si="123"/>
        <v>51065</v>
      </c>
      <c r="E2002" s="47" t="s">
        <v>1644</v>
      </c>
      <c r="F2002" s="48">
        <v>456</v>
      </c>
      <c r="G2002" s="15">
        <v>42385</v>
      </c>
      <c r="H2002" s="8">
        <f t="shared" si="124"/>
        <v>456</v>
      </c>
      <c r="I2002" s="30">
        <f t="shared" si="125"/>
        <v>0</v>
      </c>
    </row>
    <row r="2003" spans="1:9" s="2" customFormat="1" x14ac:dyDescent="0.25">
      <c r="A2003" s="10">
        <v>42385</v>
      </c>
      <c r="B2003" s="36">
        <f t="shared" si="126"/>
        <v>1066</v>
      </c>
      <c r="C2003" s="37" t="s">
        <v>787</v>
      </c>
      <c r="D2003" s="12">
        <f t="shared" si="123"/>
        <v>51066</v>
      </c>
      <c r="E2003" s="47" t="s">
        <v>1645</v>
      </c>
      <c r="F2003" s="48">
        <v>9836</v>
      </c>
      <c r="G2003" s="15">
        <v>42385</v>
      </c>
      <c r="H2003" s="8">
        <f t="shared" si="124"/>
        <v>9836</v>
      </c>
      <c r="I2003" s="30">
        <f t="shared" si="125"/>
        <v>0</v>
      </c>
    </row>
    <row r="2004" spans="1:9" s="2" customFormat="1" x14ac:dyDescent="0.25">
      <c r="A2004" s="17">
        <v>42385</v>
      </c>
      <c r="B2004" s="36">
        <f t="shared" si="126"/>
        <v>1067</v>
      </c>
      <c r="C2004" s="37" t="s">
        <v>787</v>
      </c>
      <c r="D2004" s="12">
        <f t="shared" si="123"/>
        <v>51067</v>
      </c>
      <c r="E2004" s="47" t="s">
        <v>1646</v>
      </c>
      <c r="F2004" s="14">
        <v>3062.6</v>
      </c>
      <c r="G2004" s="15">
        <v>42385</v>
      </c>
      <c r="H2004" s="8">
        <f t="shared" si="124"/>
        <v>3062.6</v>
      </c>
      <c r="I2004" s="30">
        <f t="shared" si="125"/>
        <v>0</v>
      </c>
    </row>
    <row r="2005" spans="1:9" s="2" customFormat="1" x14ac:dyDescent="0.25">
      <c r="A2005" s="10">
        <v>42385</v>
      </c>
      <c r="B2005" s="36">
        <f t="shared" si="126"/>
        <v>1068</v>
      </c>
      <c r="C2005" s="37" t="s">
        <v>787</v>
      </c>
      <c r="D2005" s="12">
        <f t="shared" si="123"/>
        <v>51068</v>
      </c>
      <c r="E2005" s="47" t="s">
        <v>1631</v>
      </c>
      <c r="F2005" s="48">
        <v>2185</v>
      </c>
      <c r="G2005" s="88">
        <v>42437</v>
      </c>
      <c r="H2005" s="89">
        <v>2185</v>
      </c>
      <c r="I2005" s="30">
        <f t="shared" si="125"/>
        <v>0</v>
      </c>
    </row>
    <row r="2006" spans="1:9" s="2" customFormat="1" x14ac:dyDescent="0.25">
      <c r="A2006" s="17">
        <v>42385</v>
      </c>
      <c r="B2006" s="36">
        <f t="shared" si="126"/>
        <v>1069</v>
      </c>
      <c r="C2006" s="37" t="s">
        <v>787</v>
      </c>
      <c r="D2006" s="12">
        <f t="shared" si="123"/>
        <v>51069</v>
      </c>
      <c r="E2006" s="47" t="s">
        <v>1647</v>
      </c>
      <c r="F2006" s="48">
        <v>2189</v>
      </c>
      <c r="G2006" s="15">
        <v>42385</v>
      </c>
      <c r="H2006" s="8">
        <f t="shared" si="124"/>
        <v>2189</v>
      </c>
      <c r="I2006" s="30">
        <f t="shared" si="125"/>
        <v>0</v>
      </c>
    </row>
    <row r="2007" spans="1:9" s="2" customFormat="1" x14ac:dyDescent="0.25">
      <c r="A2007" s="10">
        <v>42385</v>
      </c>
      <c r="B2007" s="36">
        <f t="shared" si="126"/>
        <v>1070</v>
      </c>
      <c r="C2007" s="37" t="s">
        <v>787</v>
      </c>
      <c r="D2007" s="12">
        <f t="shared" si="123"/>
        <v>51070</v>
      </c>
      <c r="E2007" s="47" t="s">
        <v>1648</v>
      </c>
      <c r="F2007" s="48">
        <v>11946</v>
      </c>
      <c r="G2007" s="15">
        <v>42388</v>
      </c>
      <c r="H2007" s="8">
        <v>11946</v>
      </c>
      <c r="I2007" s="30">
        <f t="shared" si="125"/>
        <v>0</v>
      </c>
    </row>
    <row r="2008" spans="1:9" s="2" customFormat="1" x14ac:dyDescent="0.25">
      <c r="A2008" s="17">
        <v>42385</v>
      </c>
      <c r="B2008" s="36">
        <f t="shared" si="126"/>
        <v>1071</v>
      </c>
      <c r="C2008" s="37" t="s">
        <v>787</v>
      </c>
      <c r="D2008" s="12">
        <f t="shared" si="123"/>
        <v>51071</v>
      </c>
      <c r="E2008" s="47" t="s">
        <v>1649</v>
      </c>
      <c r="F2008" s="48">
        <v>24651</v>
      </c>
      <c r="G2008" s="15">
        <v>42388</v>
      </c>
      <c r="H2008" s="8">
        <v>24651</v>
      </c>
      <c r="I2008" s="30">
        <f t="shared" si="125"/>
        <v>0</v>
      </c>
    </row>
    <row r="2009" spans="1:9" s="2" customFormat="1" x14ac:dyDescent="0.25">
      <c r="A2009" s="10">
        <v>42385</v>
      </c>
      <c r="B2009" s="36">
        <f t="shared" si="126"/>
        <v>1072</v>
      </c>
      <c r="C2009" s="37" t="s">
        <v>787</v>
      </c>
      <c r="D2009" s="12">
        <f t="shared" si="123"/>
        <v>51072</v>
      </c>
      <c r="E2009" s="47" t="s">
        <v>1650</v>
      </c>
      <c r="F2009" s="48">
        <v>3864.2</v>
      </c>
      <c r="G2009" s="15">
        <v>42388</v>
      </c>
      <c r="H2009" s="8">
        <v>3864.2</v>
      </c>
      <c r="I2009" s="30">
        <f t="shared" si="125"/>
        <v>0</v>
      </c>
    </row>
    <row r="2010" spans="1:9" s="2" customFormat="1" x14ac:dyDescent="0.25">
      <c r="A2010" s="17">
        <v>42385</v>
      </c>
      <c r="B2010" s="36">
        <f t="shared" si="126"/>
        <v>1073</v>
      </c>
      <c r="C2010" s="37" t="s">
        <v>787</v>
      </c>
      <c r="D2010" s="12">
        <f t="shared" si="123"/>
        <v>51073</v>
      </c>
      <c r="E2010" s="49" t="s">
        <v>105</v>
      </c>
      <c r="F2010" s="48">
        <v>0</v>
      </c>
      <c r="G2010" s="15"/>
      <c r="H2010" s="8"/>
      <c r="I2010" s="30">
        <f t="shared" si="125"/>
        <v>0</v>
      </c>
    </row>
    <row r="2011" spans="1:9" s="2" customFormat="1" x14ac:dyDescent="0.25">
      <c r="A2011" s="10">
        <v>42385</v>
      </c>
      <c r="B2011" s="36">
        <f t="shared" si="126"/>
        <v>1074</v>
      </c>
      <c r="C2011" s="37" t="s">
        <v>787</v>
      </c>
      <c r="D2011" s="12">
        <f t="shared" si="123"/>
        <v>51074</v>
      </c>
      <c r="E2011" s="47" t="s">
        <v>1649</v>
      </c>
      <c r="F2011" s="48">
        <v>5866.8</v>
      </c>
      <c r="G2011" s="15">
        <v>42388</v>
      </c>
      <c r="H2011" s="8">
        <v>5866.8</v>
      </c>
      <c r="I2011" s="30">
        <f t="shared" si="125"/>
        <v>0</v>
      </c>
    </row>
    <row r="2012" spans="1:9" s="2" customFormat="1" x14ac:dyDescent="0.25">
      <c r="A2012" s="17">
        <v>42385</v>
      </c>
      <c r="B2012" s="36">
        <f t="shared" si="126"/>
        <v>1075</v>
      </c>
      <c r="C2012" s="37" t="s">
        <v>787</v>
      </c>
      <c r="D2012" s="12">
        <f t="shared" si="123"/>
        <v>51075</v>
      </c>
      <c r="E2012" s="47" t="s">
        <v>1651</v>
      </c>
      <c r="F2012" s="48">
        <v>33412.800000000003</v>
      </c>
      <c r="G2012" s="15">
        <v>42388</v>
      </c>
      <c r="H2012" s="8">
        <v>33412.800000000003</v>
      </c>
      <c r="I2012" s="30">
        <f t="shared" si="125"/>
        <v>0</v>
      </c>
    </row>
    <row r="2013" spans="1:9" s="2" customFormat="1" x14ac:dyDescent="0.25">
      <c r="A2013" s="10">
        <v>42385</v>
      </c>
      <c r="B2013" s="36">
        <f t="shared" si="126"/>
        <v>1076</v>
      </c>
      <c r="C2013" s="37" t="s">
        <v>787</v>
      </c>
      <c r="D2013" s="12">
        <f t="shared" si="123"/>
        <v>51076</v>
      </c>
      <c r="E2013" s="47" t="s">
        <v>1652</v>
      </c>
      <c r="F2013" s="48">
        <v>29749.599999999999</v>
      </c>
      <c r="G2013" s="15">
        <v>42388</v>
      </c>
      <c r="H2013" s="8">
        <v>29749.599999999999</v>
      </c>
      <c r="I2013" s="30">
        <f t="shared" si="125"/>
        <v>0</v>
      </c>
    </row>
    <row r="2014" spans="1:9" s="2" customFormat="1" x14ac:dyDescent="0.25">
      <c r="A2014" s="17">
        <v>42385</v>
      </c>
      <c r="B2014" s="36">
        <f t="shared" si="126"/>
        <v>1077</v>
      </c>
      <c r="C2014" s="37" t="s">
        <v>787</v>
      </c>
      <c r="D2014" s="12">
        <f t="shared" si="123"/>
        <v>51077</v>
      </c>
      <c r="E2014" s="47" t="s">
        <v>1653</v>
      </c>
      <c r="F2014" s="48">
        <v>7764.2</v>
      </c>
      <c r="G2014" s="15">
        <v>42388</v>
      </c>
      <c r="H2014" s="8">
        <v>7764.2</v>
      </c>
      <c r="I2014" s="30">
        <f t="shared" si="125"/>
        <v>0</v>
      </c>
    </row>
    <row r="2015" spans="1:9" s="2" customFormat="1" x14ac:dyDescent="0.25">
      <c r="A2015" s="10">
        <v>42385</v>
      </c>
      <c r="B2015" s="36">
        <f t="shared" si="126"/>
        <v>1078</v>
      </c>
      <c r="C2015" s="37" t="s">
        <v>787</v>
      </c>
      <c r="D2015" s="12">
        <f t="shared" si="123"/>
        <v>51078</v>
      </c>
      <c r="E2015" s="47" t="s">
        <v>1654</v>
      </c>
      <c r="F2015" s="48">
        <v>916.75</v>
      </c>
      <c r="G2015" s="15">
        <v>42385</v>
      </c>
      <c r="H2015" s="8">
        <f t="shared" si="124"/>
        <v>916.75</v>
      </c>
      <c r="I2015" s="30">
        <f t="shared" si="125"/>
        <v>0</v>
      </c>
    </row>
    <row r="2016" spans="1:9" s="2" customFormat="1" x14ac:dyDescent="0.25">
      <c r="A2016" s="17">
        <v>42385</v>
      </c>
      <c r="B2016" s="36">
        <f t="shared" si="126"/>
        <v>1079</v>
      </c>
      <c r="C2016" s="37" t="s">
        <v>787</v>
      </c>
      <c r="D2016" s="12">
        <f t="shared" si="123"/>
        <v>51079</v>
      </c>
      <c r="E2016" s="47" t="s">
        <v>1655</v>
      </c>
      <c r="F2016" s="48">
        <v>10300.200000000001</v>
      </c>
      <c r="G2016" s="15">
        <v>42385</v>
      </c>
      <c r="H2016" s="8">
        <f t="shared" si="124"/>
        <v>10300.200000000001</v>
      </c>
      <c r="I2016" s="30">
        <f t="shared" si="125"/>
        <v>0</v>
      </c>
    </row>
    <row r="2017" spans="1:9" s="2" customFormat="1" x14ac:dyDescent="0.25">
      <c r="A2017" s="10">
        <v>42385</v>
      </c>
      <c r="B2017" s="36">
        <f t="shared" si="126"/>
        <v>1080</v>
      </c>
      <c r="C2017" s="37" t="s">
        <v>787</v>
      </c>
      <c r="D2017" s="12">
        <f t="shared" si="123"/>
        <v>51080</v>
      </c>
      <c r="E2017" s="47" t="s">
        <v>1656</v>
      </c>
      <c r="F2017" s="48">
        <v>1007.6</v>
      </c>
      <c r="G2017" s="15">
        <v>42385</v>
      </c>
      <c r="H2017" s="8">
        <f t="shared" si="124"/>
        <v>1007.6</v>
      </c>
      <c r="I2017" s="30">
        <f t="shared" si="125"/>
        <v>0</v>
      </c>
    </row>
    <row r="2018" spans="1:9" s="2" customFormat="1" x14ac:dyDescent="0.25">
      <c r="A2018" s="17">
        <v>42385</v>
      </c>
      <c r="B2018" s="36">
        <f t="shared" si="126"/>
        <v>1081</v>
      </c>
      <c r="C2018" s="37" t="s">
        <v>787</v>
      </c>
      <c r="D2018" s="12">
        <f t="shared" si="123"/>
        <v>51081</v>
      </c>
      <c r="E2018" s="47" t="s">
        <v>1657</v>
      </c>
      <c r="F2018" s="48">
        <v>722.75</v>
      </c>
      <c r="G2018" s="15">
        <v>42385</v>
      </c>
      <c r="H2018" s="8">
        <f t="shared" si="124"/>
        <v>722.75</v>
      </c>
      <c r="I2018" s="30">
        <f t="shared" si="125"/>
        <v>0</v>
      </c>
    </row>
    <row r="2019" spans="1:9" s="2" customFormat="1" x14ac:dyDescent="0.25">
      <c r="A2019" s="10">
        <v>42385</v>
      </c>
      <c r="B2019" s="36">
        <f t="shared" si="126"/>
        <v>1082</v>
      </c>
      <c r="C2019" s="37" t="s">
        <v>787</v>
      </c>
      <c r="D2019" s="12">
        <f t="shared" si="123"/>
        <v>51082</v>
      </c>
      <c r="E2019" s="47" t="s">
        <v>1658</v>
      </c>
      <c r="F2019" s="48">
        <v>8006.3</v>
      </c>
      <c r="G2019" s="15">
        <v>42385</v>
      </c>
      <c r="H2019" s="8">
        <f t="shared" si="124"/>
        <v>8006.3</v>
      </c>
      <c r="I2019" s="30">
        <f t="shared" si="125"/>
        <v>0</v>
      </c>
    </row>
    <row r="2020" spans="1:9" s="2" customFormat="1" x14ac:dyDescent="0.25">
      <c r="A2020" s="17">
        <v>42385</v>
      </c>
      <c r="B2020" s="36">
        <f t="shared" si="126"/>
        <v>1083</v>
      </c>
      <c r="C2020" s="37" t="s">
        <v>787</v>
      </c>
      <c r="D2020" s="12">
        <f t="shared" ref="D2020:D2083" si="127">D2019+1</f>
        <v>51083</v>
      </c>
      <c r="E2020" s="47" t="s">
        <v>1659</v>
      </c>
      <c r="F2020" s="48">
        <v>748.2</v>
      </c>
      <c r="G2020" s="15">
        <v>42385</v>
      </c>
      <c r="H2020" s="8">
        <f t="shared" si="124"/>
        <v>748.2</v>
      </c>
      <c r="I2020" s="30">
        <f t="shared" si="125"/>
        <v>0</v>
      </c>
    </row>
    <row r="2021" spans="1:9" s="2" customFormat="1" x14ac:dyDescent="0.25">
      <c r="A2021" s="10">
        <v>42385</v>
      </c>
      <c r="B2021" s="36">
        <f t="shared" si="126"/>
        <v>1084</v>
      </c>
      <c r="C2021" s="37" t="s">
        <v>787</v>
      </c>
      <c r="D2021" s="12">
        <f t="shared" si="127"/>
        <v>51084</v>
      </c>
      <c r="E2021" s="47" t="s">
        <v>1660</v>
      </c>
      <c r="F2021" s="48">
        <v>2793</v>
      </c>
      <c r="G2021" s="15">
        <v>42385</v>
      </c>
      <c r="H2021" s="8">
        <f t="shared" si="124"/>
        <v>2793</v>
      </c>
      <c r="I2021" s="30">
        <f t="shared" si="125"/>
        <v>0</v>
      </c>
    </row>
    <row r="2022" spans="1:9" s="2" customFormat="1" x14ac:dyDescent="0.25">
      <c r="A2022" s="17">
        <v>42385</v>
      </c>
      <c r="B2022" s="36">
        <f t="shared" si="126"/>
        <v>1085</v>
      </c>
      <c r="C2022" s="37" t="s">
        <v>787</v>
      </c>
      <c r="D2022" s="12">
        <f t="shared" si="127"/>
        <v>51085</v>
      </c>
      <c r="E2022" s="47" t="s">
        <v>1661</v>
      </c>
      <c r="F2022" s="48">
        <v>5705.3</v>
      </c>
      <c r="G2022" s="15">
        <v>42385</v>
      </c>
      <c r="H2022" s="8">
        <f t="shared" si="124"/>
        <v>5705.3</v>
      </c>
      <c r="I2022" s="30">
        <f t="shared" si="125"/>
        <v>0</v>
      </c>
    </row>
    <row r="2023" spans="1:9" s="2" customFormat="1" x14ac:dyDescent="0.25">
      <c r="A2023" s="10">
        <v>42385</v>
      </c>
      <c r="B2023" s="36">
        <f t="shared" si="126"/>
        <v>1086</v>
      </c>
      <c r="C2023" s="37" t="s">
        <v>787</v>
      </c>
      <c r="D2023" s="12">
        <f t="shared" si="127"/>
        <v>51086</v>
      </c>
      <c r="E2023" s="47" t="s">
        <v>1662</v>
      </c>
      <c r="F2023" s="48">
        <v>3044.8</v>
      </c>
      <c r="G2023" s="15">
        <v>42385</v>
      </c>
      <c r="H2023" s="8">
        <f t="shared" si="124"/>
        <v>3044.8</v>
      </c>
      <c r="I2023" s="30">
        <f t="shared" si="125"/>
        <v>0</v>
      </c>
    </row>
    <row r="2024" spans="1:9" s="2" customFormat="1" x14ac:dyDescent="0.25">
      <c r="A2024" s="17">
        <v>42385</v>
      </c>
      <c r="B2024" s="36">
        <f t="shared" si="126"/>
        <v>1087</v>
      </c>
      <c r="C2024" s="37" t="s">
        <v>787</v>
      </c>
      <c r="D2024" s="12">
        <f t="shared" si="127"/>
        <v>51087</v>
      </c>
      <c r="E2024" s="47" t="s">
        <v>1663</v>
      </c>
      <c r="F2024" s="48">
        <v>870</v>
      </c>
      <c r="G2024" s="15">
        <v>42385</v>
      </c>
      <c r="H2024" s="8">
        <f t="shared" si="124"/>
        <v>870</v>
      </c>
      <c r="I2024" s="30">
        <f t="shared" si="125"/>
        <v>0</v>
      </c>
    </row>
    <row r="2025" spans="1:9" s="2" customFormat="1" x14ac:dyDescent="0.25">
      <c r="A2025" s="10">
        <v>42385</v>
      </c>
      <c r="B2025" s="36">
        <f t="shared" si="126"/>
        <v>1088</v>
      </c>
      <c r="C2025" s="37" t="s">
        <v>787</v>
      </c>
      <c r="D2025" s="12">
        <f t="shared" si="127"/>
        <v>51088</v>
      </c>
      <c r="E2025" s="47" t="s">
        <v>1664</v>
      </c>
      <c r="F2025" s="48">
        <v>3242.05</v>
      </c>
      <c r="G2025" s="15">
        <v>42385</v>
      </c>
      <c r="H2025" s="8">
        <f t="shared" si="124"/>
        <v>3242.05</v>
      </c>
      <c r="I2025" s="30">
        <f t="shared" si="125"/>
        <v>0</v>
      </c>
    </row>
    <row r="2026" spans="1:9" s="2" customFormat="1" x14ac:dyDescent="0.25">
      <c r="A2026" s="17">
        <v>42385</v>
      </c>
      <c r="B2026" s="36">
        <f t="shared" si="126"/>
        <v>1089</v>
      </c>
      <c r="C2026" s="37" t="s">
        <v>787</v>
      </c>
      <c r="D2026" s="12">
        <f t="shared" si="127"/>
        <v>51089</v>
      </c>
      <c r="E2026" s="42" t="s">
        <v>1665</v>
      </c>
      <c r="F2026" s="48">
        <v>480</v>
      </c>
      <c r="G2026" s="15">
        <v>42385</v>
      </c>
      <c r="H2026" s="8">
        <f t="shared" si="124"/>
        <v>480</v>
      </c>
      <c r="I2026" s="30">
        <f t="shared" si="125"/>
        <v>0</v>
      </c>
    </row>
    <row r="2027" spans="1:9" s="2" customFormat="1" x14ac:dyDescent="0.25">
      <c r="A2027" s="10">
        <v>42385</v>
      </c>
      <c r="B2027" s="36">
        <f t="shared" si="126"/>
        <v>1090</v>
      </c>
      <c r="C2027" s="37" t="s">
        <v>787</v>
      </c>
      <c r="D2027" s="12">
        <f t="shared" si="127"/>
        <v>51090</v>
      </c>
      <c r="E2027" s="45" t="s">
        <v>1666</v>
      </c>
      <c r="F2027" s="46">
        <v>436.6</v>
      </c>
      <c r="G2027" s="15">
        <v>42385</v>
      </c>
      <c r="H2027" s="8">
        <f t="shared" si="124"/>
        <v>436.6</v>
      </c>
      <c r="I2027" s="30">
        <f t="shared" si="125"/>
        <v>0</v>
      </c>
    </row>
    <row r="2028" spans="1:9" s="2" customFormat="1" x14ac:dyDescent="0.25">
      <c r="A2028" s="17">
        <v>42385</v>
      </c>
      <c r="B2028" s="36">
        <f t="shared" si="126"/>
        <v>1091</v>
      </c>
      <c r="C2028" s="37" t="s">
        <v>787</v>
      </c>
      <c r="D2028" s="12">
        <f t="shared" si="127"/>
        <v>51091</v>
      </c>
      <c r="E2028" s="47" t="s">
        <v>1667</v>
      </c>
      <c r="F2028" s="14">
        <v>3569.5</v>
      </c>
      <c r="G2028" s="15">
        <v>42385</v>
      </c>
      <c r="H2028" s="8">
        <f t="shared" si="124"/>
        <v>3569.5</v>
      </c>
      <c r="I2028" s="30">
        <f t="shared" si="125"/>
        <v>0</v>
      </c>
    </row>
    <row r="2029" spans="1:9" s="2" customFormat="1" x14ac:dyDescent="0.25">
      <c r="A2029" s="10">
        <v>42385</v>
      </c>
      <c r="B2029" s="36">
        <f t="shared" si="126"/>
        <v>1092</v>
      </c>
      <c r="C2029" s="37" t="s">
        <v>787</v>
      </c>
      <c r="D2029" s="12">
        <f t="shared" si="127"/>
        <v>51092</v>
      </c>
      <c r="E2029" s="47" t="s">
        <v>1668</v>
      </c>
      <c r="F2029" s="48">
        <v>672.6</v>
      </c>
      <c r="G2029" s="15">
        <v>42385</v>
      </c>
      <c r="H2029" s="8">
        <f t="shared" si="124"/>
        <v>672.6</v>
      </c>
      <c r="I2029" s="30">
        <f t="shared" si="125"/>
        <v>0</v>
      </c>
    </row>
    <row r="2030" spans="1:9" s="2" customFormat="1" x14ac:dyDescent="0.25">
      <c r="A2030" s="17">
        <v>42385</v>
      </c>
      <c r="B2030" s="36">
        <f t="shared" si="126"/>
        <v>1093</v>
      </c>
      <c r="C2030" s="37" t="s">
        <v>787</v>
      </c>
      <c r="D2030" s="12">
        <f t="shared" si="127"/>
        <v>51093</v>
      </c>
      <c r="E2030" s="47" t="s">
        <v>1669</v>
      </c>
      <c r="F2030" s="48">
        <v>984.25</v>
      </c>
      <c r="G2030" s="15">
        <v>42385</v>
      </c>
      <c r="H2030" s="8">
        <f t="shared" si="124"/>
        <v>984.25</v>
      </c>
      <c r="I2030" s="30">
        <f t="shared" si="125"/>
        <v>0</v>
      </c>
    </row>
    <row r="2031" spans="1:9" s="2" customFormat="1" x14ac:dyDescent="0.25">
      <c r="A2031" s="10">
        <v>42385</v>
      </c>
      <c r="B2031" s="36">
        <f t="shared" si="126"/>
        <v>1094</v>
      </c>
      <c r="C2031" s="37" t="s">
        <v>787</v>
      </c>
      <c r="D2031" s="12">
        <f t="shared" si="127"/>
        <v>51094</v>
      </c>
      <c r="E2031" s="47" t="s">
        <v>1670</v>
      </c>
      <c r="F2031" s="48">
        <v>21343.599999999999</v>
      </c>
      <c r="G2031" s="15">
        <v>42385</v>
      </c>
      <c r="H2031" s="8">
        <f t="shared" si="124"/>
        <v>21343.599999999999</v>
      </c>
      <c r="I2031" s="30">
        <f t="shared" si="125"/>
        <v>0</v>
      </c>
    </row>
    <row r="2032" spans="1:9" s="2" customFormat="1" x14ac:dyDescent="0.25">
      <c r="A2032" s="17">
        <v>42385</v>
      </c>
      <c r="B2032" s="36">
        <f t="shared" si="126"/>
        <v>1095</v>
      </c>
      <c r="C2032" s="37" t="s">
        <v>787</v>
      </c>
      <c r="D2032" s="12">
        <f t="shared" si="127"/>
        <v>51095</v>
      </c>
      <c r="E2032" s="47" t="s">
        <v>1671</v>
      </c>
      <c r="F2032" s="48">
        <v>4652.8</v>
      </c>
      <c r="G2032" s="15">
        <v>42386</v>
      </c>
      <c r="H2032" s="8">
        <v>4652.8</v>
      </c>
      <c r="I2032" s="30">
        <f t="shared" si="125"/>
        <v>0</v>
      </c>
    </row>
    <row r="2033" spans="1:9" s="2" customFormat="1" x14ac:dyDescent="0.25">
      <c r="A2033" s="10">
        <v>42385</v>
      </c>
      <c r="B2033" s="36">
        <f t="shared" si="126"/>
        <v>1096</v>
      </c>
      <c r="C2033" s="37" t="s">
        <v>787</v>
      </c>
      <c r="D2033" s="12">
        <f t="shared" si="127"/>
        <v>51096</v>
      </c>
      <c r="E2033" s="47" t="s">
        <v>1672</v>
      </c>
      <c r="F2033" s="48">
        <v>385</v>
      </c>
      <c r="G2033" s="15">
        <v>42386</v>
      </c>
      <c r="H2033" s="8">
        <v>385</v>
      </c>
      <c r="I2033" s="30">
        <f t="shared" si="125"/>
        <v>0</v>
      </c>
    </row>
    <row r="2034" spans="1:9" s="2" customFormat="1" x14ac:dyDescent="0.25">
      <c r="A2034" s="17">
        <v>42385</v>
      </c>
      <c r="B2034" s="36">
        <f t="shared" si="126"/>
        <v>1097</v>
      </c>
      <c r="C2034" s="37" t="s">
        <v>787</v>
      </c>
      <c r="D2034" s="12">
        <f t="shared" si="127"/>
        <v>51097</v>
      </c>
      <c r="E2034" s="47" t="s">
        <v>1673</v>
      </c>
      <c r="F2034" s="48">
        <v>25617.200000000001</v>
      </c>
      <c r="G2034" s="15">
        <v>42386</v>
      </c>
      <c r="H2034" s="8">
        <v>25617.200000000001</v>
      </c>
      <c r="I2034" s="30">
        <f t="shared" si="125"/>
        <v>0</v>
      </c>
    </row>
    <row r="2035" spans="1:9" s="2" customFormat="1" x14ac:dyDescent="0.25">
      <c r="A2035" s="10">
        <v>42385</v>
      </c>
      <c r="B2035" s="36">
        <f t="shared" si="126"/>
        <v>1098</v>
      </c>
      <c r="C2035" s="37" t="s">
        <v>787</v>
      </c>
      <c r="D2035" s="12">
        <f t="shared" si="127"/>
        <v>51098</v>
      </c>
      <c r="E2035" s="47" t="s">
        <v>1674</v>
      </c>
      <c r="F2035" s="48">
        <v>2176</v>
      </c>
      <c r="G2035" s="15">
        <v>42385</v>
      </c>
      <c r="H2035" s="8">
        <f t="shared" si="124"/>
        <v>2176</v>
      </c>
      <c r="I2035" s="30">
        <f t="shared" si="125"/>
        <v>0</v>
      </c>
    </row>
    <row r="2036" spans="1:9" s="2" customFormat="1" x14ac:dyDescent="0.25">
      <c r="A2036" s="17">
        <v>42385</v>
      </c>
      <c r="B2036" s="36">
        <f t="shared" si="126"/>
        <v>1099</v>
      </c>
      <c r="C2036" s="37" t="s">
        <v>787</v>
      </c>
      <c r="D2036" s="12">
        <f t="shared" si="127"/>
        <v>51099</v>
      </c>
      <c r="E2036" s="47" t="s">
        <v>1675</v>
      </c>
      <c r="F2036" s="48">
        <v>4096</v>
      </c>
      <c r="G2036" s="15">
        <v>42385</v>
      </c>
      <c r="H2036" s="8">
        <f t="shared" si="124"/>
        <v>4096</v>
      </c>
      <c r="I2036" s="30">
        <f t="shared" si="125"/>
        <v>0</v>
      </c>
    </row>
    <row r="2037" spans="1:9" s="2" customFormat="1" x14ac:dyDescent="0.25">
      <c r="A2037" s="10">
        <v>42385</v>
      </c>
      <c r="B2037" s="36">
        <f t="shared" si="126"/>
        <v>1100</v>
      </c>
      <c r="C2037" s="37" t="s">
        <v>787</v>
      </c>
      <c r="D2037" s="12">
        <f t="shared" si="127"/>
        <v>51100</v>
      </c>
      <c r="E2037" s="47" t="s">
        <v>1676</v>
      </c>
      <c r="F2037" s="48">
        <v>3276.3</v>
      </c>
      <c r="G2037" s="15">
        <v>42386</v>
      </c>
      <c r="H2037" s="8">
        <v>3276.3</v>
      </c>
      <c r="I2037" s="30">
        <f t="shared" si="125"/>
        <v>0</v>
      </c>
    </row>
    <row r="2038" spans="1:9" s="2" customFormat="1" x14ac:dyDescent="0.25">
      <c r="A2038" s="17">
        <v>42385</v>
      </c>
      <c r="B2038" s="36">
        <f t="shared" si="126"/>
        <v>1101</v>
      </c>
      <c r="C2038" s="37" t="s">
        <v>787</v>
      </c>
      <c r="D2038" s="12">
        <f t="shared" si="127"/>
        <v>51101</v>
      </c>
      <c r="E2038" s="47" t="s">
        <v>1677</v>
      </c>
      <c r="F2038" s="48">
        <v>2367.1999999999998</v>
      </c>
      <c r="G2038" s="15">
        <v>42386</v>
      </c>
      <c r="H2038" s="8">
        <v>2367.1999999999998</v>
      </c>
      <c r="I2038" s="30">
        <f t="shared" si="125"/>
        <v>0</v>
      </c>
    </row>
    <row r="2039" spans="1:9" s="2" customFormat="1" x14ac:dyDescent="0.25">
      <c r="A2039" s="10">
        <v>42385</v>
      </c>
      <c r="B2039" s="36">
        <f t="shared" si="126"/>
        <v>1102</v>
      </c>
      <c r="C2039" s="37" t="s">
        <v>787</v>
      </c>
      <c r="D2039" s="12">
        <f t="shared" si="127"/>
        <v>51102</v>
      </c>
      <c r="E2039" s="49" t="s">
        <v>105</v>
      </c>
      <c r="F2039" s="48">
        <v>0</v>
      </c>
      <c r="G2039" s="15"/>
      <c r="H2039" s="8"/>
      <c r="I2039" s="30">
        <f t="shared" si="125"/>
        <v>0</v>
      </c>
    </row>
    <row r="2040" spans="1:9" s="2" customFormat="1" x14ac:dyDescent="0.25">
      <c r="A2040" s="17">
        <v>42385</v>
      </c>
      <c r="B2040" s="36">
        <f t="shared" si="126"/>
        <v>1103</v>
      </c>
      <c r="C2040" s="37" t="s">
        <v>787</v>
      </c>
      <c r="D2040" s="12">
        <f t="shared" si="127"/>
        <v>51103</v>
      </c>
      <c r="E2040" s="47" t="s">
        <v>1678</v>
      </c>
      <c r="F2040" s="48">
        <v>6090.6</v>
      </c>
      <c r="G2040" s="15">
        <v>42385</v>
      </c>
      <c r="H2040" s="8">
        <f t="shared" si="124"/>
        <v>6090.6</v>
      </c>
      <c r="I2040" s="30">
        <f t="shared" si="125"/>
        <v>0</v>
      </c>
    </row>
    <row r="2041" spans="1:9" s="2" customFormat="1" x14ac:dyDescent="0.25">
      <c r="A2041" s="10">
        <v>42385</v>
      </c>
      <c r="B2041" s="36">
        <f t="shared" si="126"/>
        <v>1104</v>
      </c>
      <c r="C2041" s="37" t="s">
        <v>787</v>
      </c>
      <c r="D2041" s="12">
        <f t="shared" si="127"/>
        <v>51104</v>
      </c>
      <c r="E2041" s="47" t="s">
        <v>1679</v>
      </c>
      <c r="F2041" s="48">
        <v>6946.4</v>
      </c>
      <c r="G2041" s="15">
        <v>42387</v>
      </c>
      <c r="H2041" s="8">
        <v>6946.4</v>
      </c>
      <c r="I2041" s="30">
        <f t="shared" si="125"/>
        <v>0</v>
      </c>
    </row>
    <row r="2042" spans="1:9" s="2" customFormat="1" x14ac:dyDescent="0.25">
      <c r="A2042" s="17">
        <v>42385</v>
      </c>
      <c r="B2042" s="36">
        <f t="shared" si="126"/>
        <v>1105</v>
      </c>
      <c r="C2042" s="37" t="s">
        <v>787</v>
      </c>
      <c r="D2042" s="12">
        <f t="shared" si="127"/>
        <v>51105</v>
      </c>
      <c r="E2042" s="47" t="s">
        <v>1680</v>
      </c>
      <c r="F2042" s="48">
        <v>4166.6000000000004</v>
      </c>
      <c r="G2042" s="15">
        <v>42386</v>
      </c>
      <c r="H2042" s="8">
        <v>4166.6000000000004</v>
      </c>
      <c r="I2042" s="30">
        <f t="shared" si="125"/>
        <v>0</v>
      </c>
    </row>
    <row r="2043" spans="1:9" s="2" customFormat="1" x14ac:dyDescent="0.25">
      <c r="A2043" s="10">
        <v>42385</v>
      </c>
      <c r="B2043" s="36">
        <f t="shared" si="126"/>
        <v>1106</v>
      </c>
      <c r="C2043" s="37" t="s">
        <v>787</v>
      </c>
      <c r="D2043" s="12">
        <f t="shared" si="127"/>
        <v>51106</v>
      </c>
      <c r="E2043" s="47" t="s">
        <v>1636</v>
      </c>
      <c r="F2043" s="14">
        <v>29112.6</v>
      </c>
      <c r="G2043" s="88">
        <v>42406</v>
      </c>
      <c r="H2043" s="89">
        <v>29112.6</v>
      </c>
      <c r="I2043" s="30">
        <f t="shared" si="125"/>
        <v>0</v>
      </c>
    </row>
    <row r="2044" spans="1:9" s="2" customFormat="1" x14ac:dyDescent="0.25">
      <c r="A2044" s="17">
        <v>42385</v>
      </c>
      <c r="B2044" s="36">
        <f t="shared" si="126"/>
        <v>1107</v>
      </c>
      <c r="C2044" s="37" t="s">
        <v>787</v>
      </c>
      <c r="D2044" s="12">
        <f t="shared" si="127"/>
        <v>51107</v>
      </c>
      <c r="E2044" s="47" t="s">
        <v>1679</v>
      </c>
      <c r="F2044" s="48">
        <v>3129</v>
      </c>
      <c r="G2044" s="15">
        <v>42387</v>
      </c>
      <c r="H2044" s="8">
        <v>3129</v>
      </c>
      <c r="I2044" s="30">
        <f t="shared" si="125"/>
        <v>0</v>
      </c>
    </row>
    <row r="2045" spans="1:9" s="2" customFormat="1" x14ac:dyDescent="0.25">
      <c r="A2045" s="10">
        <v>42385</v>
      </c>
      <c r="B2045" s="36">
        <f t="shared" si="126"/>
        <v>1108</v>
      </c>
      <c r="C2045" s="37" t="s">
        <v>787</v>
      </c>
      <c r="D2045" s="12">
        <f t="shared" si="127"/>
        <v>51108</v>
      </c>
      <c r="E2045" s="47" t="s">
        <v>1681</v>
      </c>
      <c r="F2045" s="48">
        <v>3132.25</v>
      </c>
      <c r="G2045" s="15">
        <v>42386</v>
      </c>
      <c r="H2045" s="8">
        <v>3132.25</v>
      </c>
      <c r="I2045" s="30">
        <f t="shared" si="125"/>
        <v>0</v>
      </c>
    </row>
    <row r="2046" spans="1:9" s="2" customFormat="1" x14ac:dyDescent="0.25">
      <c r="A2046" s="17">
        <v>42385</v>
      </c>
      <c r="B2046" s="36">
        <f t="shared" si="126"/>
        <v>1109</v>
      </c>
      <c r="C2046" s="37" t="s">
        <v>787</v>
      </c>
      <c r="D2046" s="12">
        <f t="shared" si="127"/>
        <v>51109</v>
      </c>
      <c r="E2046" s="47" t="s">
        <v>1682</v>
      </c>
      <c r="F2046" s="48">
        <v>8856</v>
      </c>
      <c r="G2046" s="15">
        <v>42386</v>
      </c>
      <c r="H2046" s="8">
        <v>8856</v>
      </c>
      <c r="I2046" s="30">
        <f t="shared" si="125"/>
        <v>0</v>
      </c>
    </row>
    <row r="2047" spans="1:9" s="2" customFormat="1" x14ac:dyDescent="0.25">
      <c r="A2047" s="10">
        <v>42385</v>
      </c>
      <c r="B2047" s="36">
        <f t="shared" si="126"/>
        <v>1110</v>
      </c>
      <c r="C2047" s="37" t="s">
        <v>787</v>
      </c>
      <c r="D2047" s="12">
        <f t="shared" si="127"/>
        <v>51110</v>
      </c>
      <c r="E2047" s="47" t="s">
        <v>1683</v>
      </c>
      <c r="F2047" s="48">
        <v>6608.8</v>
      </c>
      <c r="G2047" s="15">
        <v>42386</v>
      </c>
      <c r="H2047" s="8">
        <v>6608.8</v>
      </c>
      <c r="I2047" s="30">
        <f t="shared" si="125"/>
        <v>0</v>
      </c>
    </row>
    <row r="2048" spans="1:9" s="2" customFormat="1" x14ac:dyDescent="0.25">
      <c r="A2048" s="17">
        <v>42385</v>
      </c>
      <c r="B2048" s="36">
        <f t="shared" si="126"/>
        <v>1111</v>
      </c>
      <c r="C2048" s="37" t="s">
        <v>787</v>
      </c>
      <c r="D2048" s="12">
        <f t="shared" si="127"/>
        <v>51111</v>
      </c>
      <c r="E2048" s="47" t="s">
        <v>1684</v>
      </c>
      <c r="F2048" s="48">
        <v>2800</v>
      </c>
      <c r="G2048" s="15">
        <v>42386</v>
      </c>
      <c r="H2048" s="8">
        <v>2800</v>
      </c>
      <c r="I2048" s="30">
        <f t="shared" si="125"/>
        <v>0</v>
      </c>
    </row>
    <row r="2049" spans="1:9" s="2" customFormat="1" x14ac:dyDescent="0.25">
      <c r="A2049" s="10">
        <v>42385</v>
      </c>
      <c r="B2049" s="36">
        <f t="shared" si="126"/>
        <v>1112</v>
      </c>
      <c r="C2049" s="37" t="s">
        <v>787</v>
      </c>
      <c r="D2049" s="12">
        <f t="shared" si="127"/>
        <v>51112</v>
      </c>
      <c r="E2049" s="47" t="s">
        <v>1685</v>
      </c>
      <c r="F2049" s="48">
        <v>2800</v>
      </c>
      <c r="G2049" s="15">
        <v>42386</v>
      </c>
      <c r="H2049" s="8">
        <v>2800</v>
      </c>
      <c r="I2049" s="30">
        <f t="shared" ref="I2049:I2116" si="128">F2049-H2049</f>
        <v>0</v>
      </c>
    </row>
    <row r="2050" spans="1:9" s="2" customFormat="1" x14ac:dyDescent="0.25">
      <c r="A2050" s="17">
        <v>42385</v>
      </c>
      <c r="B2050" s="36">
        <f t="shared" si="126"/>
        <v>1113</v>
      </c>
      <c r="C2050" s="37" t="s">
        <v>787</v>
      </c>
      <c r="D2050" s="12">
        <f t="shared" si="127"/>
        <v>51113</v>
      </c>
      <c r="E2050" s="47" t="s">
        <v>1686</v>
      </c>
      <c r="F2050" s="48">
        <v>3200</v>
      </c>
      <c r="G2050" s="15">
        <v>42386</v>
      </c>
      <c r="H2050" s="8">
        <v>3200</v>
      </c>
      <c r="I2050" s="30">
        <f t="shared" si="128"/>
        <v>0</v>
      </c>
    </row>
    <row r="2051" spans="1:9" s="2" customFormat="1" x14ac:dyDescent="0.25">
      <c r="A2051" s="10">
        <v>42385</v>
      </c>
      <c r="B2051" s="36">
        <f t="shared" ref="B2051:B2114" si="129">B2050+1</f>
        <v>1114</v>
      </c>
      <c r="C2051" s="37" t="s">
        <v>787</v>
      </c>
      <c r="D2051" s="12">
        <f t="shared" si="127"/>
        <v>51114</v>
      </c>
      <c r="E2051" s="47" t="s">
        <v>1687</v>
      </c>
      <c r="F2051" s="48">
        <v>1206.9000000000001</v>
      </c>
      <c r="G2051" s="15">
        <v>42385</v>
      </c>
      <c r="H2051" s="8">
        <f t="shared" ref="H2051:H2114" si="130">F2051</f>
        <v>1206.9000000000001</v>
      </c>
      <c r="I2051" s="30">
        <f t="shared" si="128"/>
        <v>0</v>
      </c>
    </row>
    <row r="2052" spans="1:9" s="2" customFormat="1" x14ac:dyDescent="0.25">
      <c r="A2052" s="17">
        <v>42385</v>
      </c>
      <c r="B2052" s="36">
        <f t="shared" si="129"/>
        <v>1115</v>
      </c>
      <c r="C2052" s="37" t="s">
        <v>787</v>
      </c>
      <c r="D2052" s="12">
        <f t="shared" si="127"/>
        <v>51115</v>
      </c>
      <c r="E2052" s="47" t="s">
        <v>1688</v>
      </c>
      <c r="F2052" s="48">
        <v>1569.6</v>
      </c>
      <c r="G2052" s="15">
        <v>42386</v>
      </c>
      <c r="H2052" s="8">
        <v>1569.6</v>
      </c>
      <c r="I2052" s="30">
        <f t="shared" si="128"/>
        <v>0</v>
      </c>
    </row>
    <row r="2053" spans="1:9" s="2" customFormat="1" x14ac:dyDescent="0.25">
      <c r="A2053" s="10">
        <v>42385</v>
      </c>
      <c r="B2053" s="36">
        <f t="shared" si="129"/>
        <v>1116</v>
      </c>
      <c r="C2053" s="37" t="s">
        <v>787</v>
      </c>
      <c r="D2053" s="12">
        <f t="shared" si="127"/>
        <v>51116</v>
      </c>
      <c r="E2053" s="47" t="s">
        <v>1689</v>
      </c>
      <c r="F2053" s="48">
        <v>3362.6</v>
      </c>
      <c r="G2053" s="15">
        <v>42385</v>
      </c>
      <c r="H2053" s="8">
        <f t="shared" si="130"/>
        <v>3362.6</v>
      </c>
      <c r="I2053" s="30">
        <f t="shared" si="128"/>
        <v>0</v>
      </c>
    </row>
    <row r="2054" spans="1:9" s="2" customFormat="1" x14ac:dyDescent="0.25">
      <c r="A2054" s="17">
        <v>42385</v>
      </c>
      <c r="B2054" s="36">
        <f t="shared" si="129"/>
        <v>1117</v>
      </c>
      <c r="C2054" s="37" t="s">
        <v>787</v>
      </c>
      <c r="D2054" s="12">
        <f t="shared" si="127"/>
        <v>51117</v>
      </c>
      <c r="E2054" s="47" t="s">
        <v>1690</v>
      </c>
      <c r="F2054" s="48">
        <v>8011.8</v>
      </c>
      <c r="G2054" s="15">
        <v>42387</v>
      </c>
      <c r="H2054" s="8">
        <v>8011.8</v>
      </c>
      <c r="I2054" s="30">
        <f t="shared" si="128"/>
        <v>0</v>
      </c>
    </row>
    <row r="2055" spans="1:9" s="2" customFormat="1" x14ac:dyDescent="0.25">
      <c r="A2055" s="10">
        <v>42385</v>
      </c>
      <c r="B2055" s="36">
        <f t="shared" si="129"/>
        <v>1118</v>
      </c>
      <c r="C2055" s="37" t="s">
        <v>787</v>
      </c>
      <c r="D2055" s="12">
        <f t="shared" si="127"/>
        <v>51118</v>
      </c>
      <c r="E2055" s="47" t="s">
        <v>1691</v>
      </c>
      <c r="F2055" s="48">
        <v>2808.6</v>
      </c>
      <c r="G2055" s="15">
        <v>42385</v>
      </c>
      <c r="H2055" s="8">
        <f t="shared" si="130"/>
        <v>2808.6</v>
      </c>
      <c r="I2055" s="30">
        <f t="shared" si="128"/>
        <v>0</v>
      </c>
    </row>
    <row r="2056" spans="1:9" s="2" customFormat="1" x14ac:dyDescent="0.25">
      <c r="A2056" s="17">
        <v>42385</v>
      </c>
      <c r="B2056" s="36">
        <f t="shared" si="129"/>
        <v>1119</v>
      </c>
      <c r="C2056" s="37" t="s">
        <v>787</v>
      </c>
      <c r="D2056" s="12">
        <f t="shared" si="127"/>
        <v>51119</v>
      </c>
      <c r="E2056" s="47" t="s">
        <v>1692</v>
      </c>
      <c r="F2056" s="48">
        <v>17603.2</v>
      </c>
      <c r="G2056" s="15">
        <v>42387</v>
      </c>
      <c r="H2056" s="8">
        <v>17603.2</v>
      </c>
      <c r="I2056" s="30">
        <f t="shared" si="128"/>
        <v>0</v>
      </c>
    </row>
    <row r="2057" spans="1:9" s="2" customFormat="1" x14ac:dyDescent="0.25">
      <c r="A2057" s="10">
        <v>42385</v>
      </c>
      <c r="B2057" s="36">
        <f t="shared" si="129"/>
        <v>1120</v>
      </c>
      <c r="C2057" s="37" t="s">
        <v>787</v>
      </c>
      <c r="D2057" s="12">
        <f t="shared" si="127"/>
        <v>51120</v>
      </c>
      <c r="E2057" s="47" t="s">
        <v>1693</v>
      </c>
      <c r="F2057" s="48">
        <v>4232</v>
      </c>
      <c r="G2057" s="15">
        <v>42385</v>
      </c>
      <c r="H2057" s="8">
        <f t="shared" si="130"/>
        <v>4232</v>
      </c>
      <c r="I2057" s="30">
        <f t="shared" si="128"/>
        <v>0</v>
      </c>
    </row>
    <row r="2058" spans="1:9" s="2" customFormat="1" x14ac:dyDescent="0.25">
      <c r="A2058" s="17">
        <v>42385</v>
      </c>
      <c r="B2058" s="36">
        <f t="shared" si="129"/>
        <v>1121</v>
      </c>
      <c r="C2058" s="37" t="s">
        <v>787</v>
      </c>
      <c r="D2058" s="12">
        <f t="shared" si="127"/>
        <v>51121</v>
      </c>
      <c r="E2058" s="47" t="s">
        <v>1694</v>
      </c>
      <c r="F2058" s="14">
        <v>2646</v>
      </c>
      <c r="G2058" s="15">
        <v>42385</v>
      </c>
      <c r="H2058" s="8">
        <f t="shared" si="130"/>
        <v>2646</v>
      </c>
      <c r="I2058" s="30">
        <f t="shared" si="128"/>
        <v>0</v>
      </c>
    </row>
    <row r="2059" spans="1:9" s="2" customFormat="1" x14ac:dyDescent="0.25">
      <c r="A2059" s="10">
        <v>42385</v>
      </c>
      <c r="B2059" s="36">
        <f t="shared" si="129"/>
        <v>1122</v>
      </c>
      <c r="C2059" s="37" t="s">
        <v>787</v>
      </c>
      <c r="D2059" s="12">
        <f t="shared" si="127"/>
        <v>51122</v>
      </c>
      <c r="E2059" s="47" t="s">
        <v>1695</v>
      </c>
      <c r="F2059" s="48">
        <v>3097.9</v>
      </c>
      <c r="G2059" s="15">
        <v>42385</v>
      </c>
      <c r="H2059" s="8">
        <f t="shared" si="130"/>
        <v>3097.9</v>
      </c>
      <c r="I2059" s="30">
        <f t="shared" si="128"/>
        <v>0</v>
      </c>
    </row>
    <row r="2060" spans="1:9" s="2" customFormat="1" x14ac:dyDescent="0.25">
      <c r="A2060" s="17">
        <v>42385</v>
      </c>
      <c r="B2060" s="36">
        <f t="shared" si="129"/>
        <v>1123</v>
      </c>
      <c r="C2060" s="37" t="s">
        <v>787</v>
      </c>
      <c r="D2060" s="12">
        <f t="shared" si="127"/>
        <v>51123</v>
      </c>
      <c r="E2060" s="47" t="s">
        <v>1637</v>
      </c>
      <c r="F2060" s="48">
        <v>6549.2</v>
      </c>
      <c r="G2060" s="88">
        <v>42445</v>
      </c>
      <c r="H2060" s="89">
        <v>6549.2</v>
      </c>
      <c r="I2060" s="30">
        <f t="shared" si="128"/>
        <v>0</v>
      </c>
    </row>
    <row r="2061" spans="1:9" s="2" customFormat="1" x14ac:dyDescent="0.25">
      <c r="A2061" s="10">
        <v>42385</v>
      </c>
      <c r="B2061" s="36">
        <f t="shared" si="129"/>
        <v>1124</v>
      </c>
      <c r="C2061" s="37" t="s">
        <v>787</v>
      </c>
      <c r="D2061" s="12">
        <f t="shared" si="127"/>
        <v>51124</v>
      </c>
      <c r="E2061" s="47" t="s">
        <v>1626</v>
      </c>
      <c r="F2061" s="48">
        <v>849</v>
      </c>
      <c r="G2061" s="15">
        <v>42385</v>
      </c>
      <c r="H2061" s="8">
        <f t="shared" si="130"/>
        <v>849</v>
      </c>
      <c r="I2061" s="30">
        <f t="shared" si="128"/>
        <v>0</v>
      </c>
    </row>
    <row r="2062" spans="1:9" s="2" customFormat="1" x14ac:dyDescent="0.25">
      <c r="A2062" s="17">
        <v>42385</v>
      </c>
      <c r="B2062" s="36">
        <f t="shared" si="129"/>
        <v>1125</v>
      </c>
      <c r="C2062" s="37" t="s">
        <v>787</v>
      </c>
      <c r="D2062" s="12">
        <f t="shared" si="127"/>
        <v>51125</v>
      </c>
      <c r="E2062" s="49" t="s">
        <v>105</v>
      </c>
      <c r="F2062" s="48">
        <v>0</v>
      </c>
      <c r="G2062" s="15"/>
      <c r="H2062" s="8">
        <f t="shared" si="130"/>
        <v>0</v>
      </c>
      <c r="I2062" s="30">
        <f t="shared" si="128"/>
        <v>0</v>
      </c>
    </row>
    <row r="2063" spans="1:9" s="2" customFormat="1" x14ac:dyDescent="0.25">
      <c r="A2063" s="10">
        <v>42385</v>
      </c>
      <c r="B2063" s="36">
        <f t="shared" si="129"/>
        <v>1126</v>
      </c>
      <c r="C2063" s="37" t="s">
        <v>787</v>
      </c>
      <c r="D2063" s="12">
        <f t="shared" si="127"/>
        <v>51126</v>
      </c>
      <c r="E2063" s="49" t="s">
        <v>105</v>
      </c>
      <c r="F2063" s="48">
        <v>0</v>
      </c>
      <c r="G2063" s="15"/>
      <c r="H2063" s="8">
        <f t="shared" si="130"/>
        <v>0</v>
      </c>
      <c r="I2063" s="30">
        <f t="shared" si="128"/>
        <v>0</v>
      </c>
    </row>
    <row r="2064" spans="1:9" s="2" customFormat="1" x14ac:dyDescent="0.25">
      <c r="A2064" s="17">
        <v>42385</v>
      </c>
      <c r="B2064" s="36">
        <f t="shared" si="129"/>
        <v>1127</v>
      </c>
      <c r="C2064" s="37" t="s">
        <v>787</v>
      </c>
      <c r="D2064" s="12">
        <f t="shared" si="127"/>
        <v>51127</v>
      </c>
      <c r="E2064" s="47" t="s">
        <v>1625</v>
      </c>
      <c r="F2064" s="48">
        <v>483</v>
      </c>
      <c r="G2064" s="15">
        <v>42385</v>
      </c>
      <c r="H2064" s="8">
        <f t="shared" si="130"/>
        <v>483</v>
      </c>
      <c r="I2064" s="30">
        <f t="shared" si="128"/>
        <v>0</v>
      </c>
    </row>
    <row r="2065" spans="1:9" s="2" customFormat="1" x14ac:dyDescent="0.25">
      <c r="A2065" s="10">
        <v>42385</v>
      </c>
      <c r="B2065" s="36">
        <f t="shared" si="129"/>
        <v>1128</v>
      </c>
      <c r="C2065" s="37" t="s">
        <v>787</v>
      </c>
      <c r="D2065" s="12">
        <f t="shared" si="127"/>
        <v>51128</v>
      </c>
      <c r="E2065" s="47" t="s">
        <v>1696</v>
      </c>
      <c r="F2065" s="48">
        <v>1188</v>
      </c>
      <c r="G2065" s="15">
        <v>42385</v>
      </c>
      <c r="H2065" s="8">
        <f t="shared" si="130"/>
        <v>1188</v>
      </c>
      <c r="I2065" s="30">
        <f t="shared" si="128"/>
        <v>0</v>
      </c>
    </row>
    <row r="2066" spans="1:9" s="2" customFormat="1" x14ac:dyDescent="0.25">
      <c r="A2066" s="17">
        <v>42385</v>
      </c>
      <c r="B2066" s="36">
        <f t="shared" si="129"/>
        <v>1129</v>
      </c>
      <c r="C2066" s="37" t="s">
        <v>787</v>
      </c>
      <c r="D2066" s="12">
        <f t="shared" si="127"/>
        <v>51129</v>
      </c>
      <c r="E2066" s="47" t="s">
        <v>1697</v>
      </c>
      <c r="F2066" s="48">
        <v>5079.6000000000004</v>
      </c>
      <c r="G2066" s="15">
        <v>42385</v>
      </c>
      <c r="H2066" s="8">
        <f t="shared" si="130"/>
        <v>5079.6000000000004</v>
      </c>
      <c r="I2066" s="30">
        <f t="shared" si="128"/>
        <v>0</v>
      </c>
    </row>
    <row r="2067" spans="1:9" s="2" customFormat="1" x14ac:dyDescent="0.25">
      <c r="A2067" s="10">
        <v>42385</v>
      </c>
      <c r="B2067" s="36">
        <f t="shared" si="129"/>
        <v>1130</v>
      </c>
      <c r="C2067" s="37" t="s">
        <v>787</v>
      </c>
      <c r="D2067" s="12">
        <f t="shared" si="127"/>
        <v>51130</v>
      </c>
      <c r="E2067" s="47" t="s">
        <v>1698</v>
      </c>
      <c r="F2067" s="48">
        <v>772.9</v>
      </c>
      <c r="G2067" s="15">
        <v>42385</v>
      </c>
      <c r="H2067" s="8">
        <f t="shared" si="130"/>
        <v>772.9</v>
      </c>
      <c r="I2067" s="30">
        <f t="shared" si="128"/>
        <v>0</v>
      </c>
    </row>
    <row r="2068" spans="1:9" s="2" customFormat="1" x14ac:dyDescent="0.25">
      <c r="A2068" s="17">
        <v>42385</v>
      </c>
      <c r="B2068" s="36">
        <f t="shared" si="129"/>
        <v>1131</v>
      </c>
      <c r="C2068" s="37" t="s">
        <v>787</v>
      </c>
      <c r="D2068" s="12">
        <f t="shared" si="127"/>
        <v>51131</v>
      </c>
      <c r="E2068" s="47" t="s">
        <v>1625</v>
      </c>
      <c r="F2068" s="48">
        <v>190.5</v>
      </c>
      <c r="G2068" s="15">
        <v>42385</v>
      </c>
      <c r="H2068" s="8">
        <f t="shared" si="130"/>
        <v>190.5</v>
      </c>
      <c r="I2068" s="30">
        <f t="shared" si="128"/>
        <v>0</v>
      </c>
    </row>
    <row r="2069" spans="1:9" s="2" customFormat="1" x14ac:dyDescent="0.25">
      <c r="A2069" s="10">
        <v>42385</v>
      </c>
      <c r="B2069" s="36">
        <f t="shared" si="129"/>
        <v>1132</v>
      </c>
      <c r="C2069" s="37" t="s">
        <v>787</v>
      </c>
      <c r="D2069" s="12">
        <f t="shared" si="127"/>
        <v>51132</v>
      </c>
      <c r="E2069" s="47" t="s">
        <v>1699</v>
      </c>
      <c r="F2069" s="14">
        <v>24970.400000000001</v>
      </c>
      <c r="G2069" s="15">
        <v>42386</v>
      </c>
      <c r="H2069" s="8">
        <v>24970.400000000001</v>
      </c>
      <c r="I2069" s="30">
        <f t="shared" si="128"/>
        <v>0</v>
      </c>
    </row>
    <row r="2070" spans="1:9" s="2" customFormat="1" x14ac:dyDescent="0.25">
      <c r="A2070" s="17">
        <v>42385</v>
      </c>
      <c r="B2070" s="36">
        <f t="shared" si="129"/>
        <v>1133</v>
      </c>
      <c r="C2070" s="37" t="s">
        <v>787</v>
      </c>
      <c r="D2070" s="12">
        <f t="shared" si="127"/>
        <v>51133</v>
      </c>
      <c r="E2070" s="47" t="s">
        <v>1700</v>
      </c>
      <c r="F2070" s="48">
        <v>3114.1</v>
      </c>
      <c r="G2070" s="15">
        <v>42385</v>
      </c>
      <c r="H2070" s="8">
        <f t="shared" si="130"/>
        <v>3114.1</v>
      </c>
      <c r="I2070" s="30">
        <f t="shared" si="128"/>
        <v>0</v>
      </c>
    </row>
    <row r="2071" spans="1:9" s="2" customFormat="1" x14ac:dyDescent="0.25">
      <c r="A2071" s="10">
        <v>42385</v>
      </c>
      <c r="B2071" s="36">
        <f t="shared" si="129"/>
        <v>1134</v>
      </c>
      <c r="C2071" s="37" t="s">
        <v>787</v>
      </c>
      <c r="D2071" s="12">
        <f t="shared" si="127"/>
        <v>51134</v>
      </c>
      <c r="E2071" s="47" t="s">
        <v>1701</v>
      </c>
      <c r="F2071" s="48">
        <v>2541</v>
      </c>
      <c r="G2071" s="15">
        <v>42385</v>
      </c>
      <c r="H2071" s="8">
        <f t="shared" si="130"/>
        <v>2541</v>
      </c>
      <c r="I2071" s="30">
        <f t="shared" si="128"/>
        <v>0</v>
      </c>
    </row>
    <row r="2072" spans="1:9" s="2" customFormat="1" x14ac:dyDescent="0.25">
      <c r="A2072" s="17">
        <v>42385</v>
      </c>
      <c r="B2072" s="36">
        <f t="shared" si="129"/>
        <v>1135</v>
      </c>
      <c r="C2072" s="37" t="s">
        <v>787</v>
      </c>
      <c r="D2072" s="12">
        <f t="shared" si="127"/>
        <v>51135</v>
      </c>
      <c r="E2072" s="47" t="s">
        <v>1644</v>
      </c>
      <c r="F2072" s="48">
        <v>362.25</v>
      </c>
      <c r="G2072" s="15">
        <v>42385</v>
      </c>
      <c r="H2072" s="8">
        <f t="shared" si="130"/>
        <v>362.25</v>
      </c>
      <c r="I2072" s="30">
        <f t="shared" si="128"/>
        <v>0</v>
      </c>
    </row>
    <row r="2073" spans="1:9" s="2" customFormat="1" x14ac:dyDescent="0.25">
      <c r="A2073" s="10">
        <v>42385</v>
      </c>
      <c r="B2073" s="36">
        <f t="shared" si="129"/>
        <v>1136</v>
      </c>
      <c r="C2073" s="37" t="s">
        <v>787</v>
      </c>
      <c r="D2073" s="12">
        <f t="shared" si="127"/>
        <v>51136</v>
      </c>
      <c r="E2073" s="42" t="s">
        <v>1702</v>
      </c>
      <c r="F2073" s="48">
        <v>25998</v>
      </c>
      <c r="G2073" s="15">
        <v>42386</v>
      </c>
      <c r="H2073" s="8">
        <v>25998</v>
      </c>
      <c r="I2073" s="30">
        <f t="shared" si="128"/>
        <v>0</v>
      </c>
    </row>
    <row r="2074" spans="1:9" s="2" customFormat="1" x14ac:dyDescent="0.25">
      <c r="A2074" s="17">
        <v>42385</v>
      </c>
      <c r="B2074" s="36">
        <f t="shared" si="129"/>
        <v>1137</v>
      </c>
      <c r="C2074" s="37" t="s">
        <v>787</v>
      </c>
      <c r="D2074" s="12">
        <f t="shared" si="127"/>
        <v>51137</v>
      </c>
      <c r="E2074" s="47" t="s">
        <v>1703</v>
      </c>
      <c r="F2074" s="48">
        <v>27838.799999999999</v>
      </c>
      <c r="G2074" s="88"/>
      <c r="H2074" s="89"/>
      <c r="I2074" s="30">
        <f t="shared" si="128"/>
        <v>27838.799999999999</v>
      </c>
    </row>
    <row r="2075" spans="1:9" s="2" customFormat="1" x14ac:dyDescent="0.25">
      <c r="A2075" s="10">
        <v>42385</v>
      </c>
      <c r="B2075" s="36">
        <f t="shared" si="129"/>
        <v>1138</v>
      </c>
      <c r="C2075" s="37" t="s">
        <v>787</v>
      </c>
      <c r="D2075" s="12">
        <f t="shared" si="127"/>
        <v>51138</v>
      </c>
      <c r="E2075" s="45" t="s">
        <v>1704</v>
      </c>
      <c r="F2075" s="46">
        <v>1608</v>
      </c>
      <c r="G2075" s="15">
        <v>42390</v>
      </c>
      <c r="H2075" s="8">
        <v>1608</v>
      </c>
      <c r="I2075" s="30">
        <f>F2075-H2075</f>
        <v>0</v>
      </c>
    </row>
    <row r="2076" spans="1:9" s="2" customFormat="1" x14ac:dyDescent="0.25">
      <c r="A2076" s="17">
        <v>42385</v>
      </c>
      <c r="B2076" s="36">
        <f t="shared" si="129"/>
        <v>1139</v>
      </c>
      <c r="C2076" s="37" t="s">
        <v>787</v>
      </c>
      <c r="D2076" s="12">
        <f>D2075+1</f>
        <v>51139</v>
      </c>
      <c r="E2076" s="47" t="s">
        <v>1705</v>
      </c>
      <c r="F2076" s="48">
        <v>2313.1799999999998</v>
      </c>
      <c r="G2076" s="15">
        <v>42389</v>
      </c>
      <c r="H2076" s="8">
        <v>2313.1799999999998</v>
      </c>
      <c r="I2076" s="30">
        <f t="shared" si="128"/>
        <v>0</v>
      </c>
    </row>
    <row r="2077" spans="1:9" s="2" customFormat="1" x14ac:dyDescent="0.25">
      <c r="A2077" s="10">
        <v>42385</v>
      </c>
      <c r="B2077" s="36">
        <f t="shared" si="129"/>
        <v>1140</v>
      </c>
      <c r="C2077" s="37" t="s">
        <v>787</v>
      </c>
      <c r="D2077" s="12">
        <f t="shared" si="127"/>
        <v>51140</v>
      </c>
      <c r="E2077" s="47" t="s">
        <v>1706</v>
      </c>
      <c r="F2077" s="48">
        <v>13161.12</v>
      </c>
      <c r="G2077" s="15">
        <v>42385</v>
      </c>
      <c r="H2077" s="8">
        <f t="shared" si="130"/>
        <v>13161.12</v>
      </c>
      <c r="I2077" s="30">
        <f t="shared" si="128"/>
        <v>0</v>
      </c>
    </row>
    <row r="2078" spans="1:9" s="2" customFormat="1" x14ac:dyDescent="0.25">
      <c r="A2078" s="17">
        <v>42385</v>
      </c>
      <c r="B2078" s="36">
        <f t="shared" si="129"/>
        <v>1141</v>
      </c>
      <c r="C2078" s="37" t="s">
        <v>787</v>
      </c>
      <c r="D2078" s="12">
        <f t="shared" si="127"/>
        <v>51141</v>
      </c>
      <c r="E2078" s="47" t="s">
        <v>1707</v>
      </c>
      <c r="F2078" s="14">
        <v>25855.599999999999</v>
      </c>
      <c r="G2078" s="15">
        <v>42386</v>
      </c>
      <c r="H2078" s="8">
        <v>25855.599999999999</v>
      </c>
      <c r="I2078" s="30">
        <f t="shared" si="128"/>
        <v>0</v>
      </c>
    </row>
    <row r="2079" spans="1:9" s="2" customFormat="1" x14ac:dyDescent="0.25">
      <c r="A2079" s="10">
        <v>42385</v>
      </c>
      <c r="B2079" s="36">
        <f t="shared" si="129"/>
        <v>1142</v>
      </c>
      <c r="C2079" s="37" t="s">
        <v>787</v>
      </c>
      <c r="D2079" s="12">
        <f t="shared" si="127"/>
        <v>51142</v>
      </c>
      <c r="E2079" s="47" t="s">
        <v>1708</v>
      </c>
      <c r="F2079" s="48">
        <v>3076.6</v>
      </c>
      <c r="G2079" s="15">
        <v>42385</v>
      </c>
      <c r="H2079" s="8">
        <f t="shared" si="130"/>
        <v>3076.6</v>
      </c>
      <c r="I2079" s="30">
        <f t="shared" si="128"/>
        <v>0</v>
      </c>
    </row>
    <row r="2080" spans="1:9" s="2" customFormat="1" x14ac:dyDescent="0.25">
      <c r="A2080" s="17">
        <v>42385</v>
      </c>
      <c r="B2080" s="36">
        <f t="shared" si="129"/>
        <v>1143</v>
      </c>
      <c r="C2080" s="37" t="s">
        <v>787</v>
      </c>
      <c r="D2080" s="12">
        <f t="shared" si="127"/>
        <v>51143</v>
      </c>
      <c r="E2080" s="47" t="s">
        <v>1709</v>
      </c>
      <c r="F2080" s="14">
        <v>35797.599999999999</v>
      </c>
      <c r="G2080" s="15">
        <v>42395</v>
      </c>
      <c r="H2080" s="8">
        <v>35797.599999999999</v>
      </c>
      <c r="I2080" s="30">
        <f t="shared" si="128"/>
        <v>0</v>
      </c>
    </row>
    <row r="2081" spans="1:9" s="2" customFormat="1" x14ac:dyDescent="0.25">
      <c r="A2081" s="10">
        <v>42385</v>
      </c>
      <c r="B2081" s="36">
        <f t="shared" si="129"/>
        <v>1144</v>
      </c>
      <c r="C2081" s="37" t="s">
        <v>787</v>
      </c>
      <c r="D2081" s="12">
        <f t="shared" si="127"/>
        <v>51144</v>
      </c>
      <c r="E2081" s="47" t="s">
        <v>1710</v>
      </c>
      <c r="F2081" s="48">
        <v>12842.2</v>
      </c>
      <c r="G2081" s="15">
        <v>42385</v>
      </c>
      <c r="H2081" s="8">
        <f t="shared" si="130"/>
        <v>12842.2</v>
      </c>
      <c r="I2081" s="30">
        <f t="shared" si="128"/>
        <v>0</v>
      </c>
    </row>
    <row r="2082" spans="1:9" s="2" customFormat="1" x14ac:dyDescent="0.25">
      <c r="A2082" s="17">
        <v>42385</v>
      </c>
      <c r="B2082" s="36">
        <f t="shared" si="129"/>
        <v>1145</v>
      </c>
      <c r="C2082" s="37" t="s">
        <v>787</v>
      </c>
      <c r="D2082" s="12">
        <f t="shared" si="127"/>
        <v>51145</v>
      </c>
      <c r="E2082" s="47" t="s">
        <v>1709</v>
      </c>
      <c r="F2082" s="14">
        <v>352936</v>
      </c>
      <c r="G2082" s="15">
        <v>42391</v>
      </c>
      <c r="H2082" s="8">
        <v>352936</v>
      </c>
      <c r="I2082" s="30">
        <f t="shared" si="128"/>
        <v>0</v>
      </c>
    </row>
    <row r="2083" spans="1:9" s="2" customFormat="1" x14ac:dyDescent="0.25">
      <c r="A2083" s="10">
        <v>42385</v>
      </c>
      <c r="B2083" s="36">
        <f t="shared" si="129"/>
        <v>1146</v>
      </c>
      <c r="C2083" s="37" t="s">
        <v>787</v>
      </c>
      <c r="D2083" s="12">
        <f t="shared" si="127"/>
        <v>51146</v>
      </c>
      <c r="E2083" s="47" t="s">
        <v>1711</v>
      </c>
      <c r="F2083" s="48">
        <v>5692.4</v>
      </c>
      <c r="G2083" s="15" t="s">
        <v>1712</v>
      </c>
      <c r="H2083" s="8">
        <f>4000+1692.4</f>
        <v>5692.4</v>
      </c>
      <c r="I2083" s="30">
        <f t="shared" si="128"/>
        <v>0</v>
      </c>
    </row>
    <row r="2084" spans="1:9" s="2" customFormat="1" x14ac:dyDescent="0.25">
      <c r="A2084" s="17">
        <v>42385</v>
      </c>
      <c r="B2084" s="36">
        <f t="shared" si="129"/>
        <v>1147</v>
      </c>
      <c r="C2084" s="37" t="s">
        <v>787</v>
      </c>
      <c r="D2084" s="12">
        <f t="shared" ref="D2084:D2147" si="131">D2083+1</f>
        <v>51147</v>
      </c>
      <c r="E2084" s="47" t="s">
        <v>1713</v>
      </c>
      <c r="F2084" s="48">
        <v>727.9</v>
      </c>
      <c r="G2084" s="15">
        <v>42385</v>
      </c>
      <c r="H2084" s="8">
        <f t="shared" si="130"/>
        <v>727.9</v>
      </c>
      <c r="I2084" s="30">
        <f t="shared" si="128"/>
        <v>0</v>
      </c>
    </row>
    <row r="2085" spans="1:9" s="2" customFormat="1" x14ac:dyDescent="0.25">
      <c r="A2085" s="10">
        <v>42385</v>
      </c>
      <c r="B2085" s="36">
        <f t="shared" si="129"/>
        <v>1148</v>
      </c>
      <c r="C2085" s="37" t="s">
        <v>787</v>
      </c>
      <c r="D2085" s="12">
        <f t="shared" si="131"/>
        <v>51148</v>
      </c>
      <c r="E2085" s="47" t="s">
        <v>1714</v>
      </c>
      <c r="F2085" s="48">
        <v>240</v>
      </c>
      <c r="G2085" s="15">
        <v>42385</v>
      </c>
      <c r="H2085" s="8">
        <f t="shared" si="130"/>
        <v>240</v>
      </c>
      <c r="I2085" s="30">
        <f t="shared" si="128"/>
        <v>0</v>
      </c>
    </row>
    <row r="2086" spans="1:9" s="2" customFormat="1" x14ac:dyDescent="0.25">
      <c r="A2086" s="17">
        <v>42385</v>
      </c>
      <c r="B2086" s="36">
        <f t="shared" si="129"/>
        <v>1149</v>
      </c>
      <c r="C2086" s="37" t="s">
        <v>787</v>
      </c>
      <c r="D2086" s="12">
        <f t="shared" si="131"/>
        <v>51149</v>
      </c>
      <c r="E2086" s="47" t="s">
        <v>1715</v>
      </c>
      <c r="F2086" s="48">
        <v>720</v>
      </c>
      <c r="G2086" s="15">
        <v>42387</v>
      </c>
      <c r="H2086" s="8">
        <v>720</v>
      </c>
      <c r="I2086" s="30">
        <f t="shared" si="128"/>
        <v>0</v>
      </c>
    </row>
    <row r="2087" spans="1:9" s="2" customFormat="1" x14ac:dyDescent="0.25">
      <c r="A2087" s="10">
        <v>42385</v>
      </c>
      <c r="B2087" s="36">
        <f t="shared" si="129"/>
        <v>1150</v>
      </c>
      <c r="C2087" s="37" t="s">
        <v>787</v>
      </c>
      <c r="D2087" s="12">
        <f t="shared" si="131"/>
        <v>51150</v>
      </c>
      <c r="E2087" s="47" t="s">
        <v>1716</v>
      </c>
      <c r="F2087" s="48">
        <v>1443</v>
      </c>
      <c r="G2087" s="15">
        <v>42387</v>
      </c>
      <c r="H2087" s="8">
        <v>1443</v>
      </c>
      <c r="I2087" s="30">
        <f t="shared" si="128"/>
        <v>0</v>
      </c>
    </row>
    <row r="2088" spans="1:9" s="2" customFormat="1" x14ac:dyDescent="0.25">
      <c r="A2088" s="17">
        <v>42385</v>
      </c>
      <c r="B2088" s="36">
        <f t="shared" si="129"/>
        <v>1151</v>
      </c>
      <c r="C2088" s="37" t="s">
        <v>787</v>
      </c>
      <c r="D2088" s="12">
        <f t="shared" si="131"/>
        <v>51151</v>
      </c>
      <c r="E2088" s="47" t="s">
        <v>1717</v>
      </c>
      <c r="F2088" s="48">
        <v>846.8</v>
      </c>
      <c r="G2088" s="15">
        <v>42385</v>
      </c>
      <c r="H2088" s="8">
        <f t="shared" si="130"/>
        <v>846.8</v>
      </c>
      <c r="I2088" s="30">
        <f t="shared" si="128"/>
        <v>0</v>
      </c>
    </row>
    <row r="2089" spans="1:9" s="2" customFormat="1" x14ac:dyDescent="0.25">
      <c r="A2089" s="10">
        <v>42385</v>
      </c>
      <c r="B2089" s="36">
        <f t="shared" si="129"/>
        <v>1152</v>
      </c>
      <c r="C2089" s="37" t="s">
        <v>787</v>
      </c>
      <c r="D2089" s="12">
        <f t="shared" si="131"/>
        <v>51152</v>
      </c>
      <c r="E2089" s="47" t="s">
        <v>1718</v>
      </c>
      <c r="F2089" s="48">
        <v>3388</v>
      </c>
      <c r="G2089" s="15">
        <v>42387</v>
      </c>
      <c r="H2089" s="8">
        <v>3388</v>
      </c>
      <c r="I2089" s="30">
        <f t="shared" si="128"/>
        <v>0</v>
      </c>
    </row>
    <row r="2090" spans="1:9" s="2" customFormat="1" x14ac:dyDescent="0.25">
      <c r="A2090" s="17">
        <v>42385</v>
      </c>
      <c r="B2090" s="36">
        <f t="shared" si="129"/>
        <v>1153</v>
      </c>
      <c r="C2090" s="37" t="s">
        <v>787</v>
      </c>
      <c r="D2090" s="12">
        <f t="shared" si="131"/>
        <v>51153</v>
      </c>
      <c r="E2090" s="47" t="s">
        <v>1719</v>
      </c>
      <c r="F2090" s="48">
        <v>4744</v>
      </c>
      <c r="G2090" s="15">
        <v>42387</v>
      </c>
      <c r="H2090" s="8">
        <v>4744</v>
      </c>
      <c r="I2090" s="30">
        <f t="shared" si="128"/>
        <v>0</v>
      </c>
    </row>
    <row r="2091" spans="1:9" s="2" customFormat="1" x14ac:dyDescent="0.25">
      <c r="A2091" s="10">
        <v>42385</v>
      </c>
      <c r="B2091" s="36">
        <f t="shared" si="129"/>
        <v>1154</v>
      </c>
      <c r="C2091" s="37" t="s">
        <v>787</v>
      </c>
      <c r="D2091" s="12">
        <f t="shared" si="131"/>
        <v>51154</v>
      </c>
      <c r="E2091" s="47" t="s">
        <v>1720</v>
      </c>
      <c r="F2091" s="48">
        <v>2625.25</v>
      </c>
      <c r="G2091" s="15">
        <v>42387</v>
      </c>
      <c r="H2091" s="8">
        <v>2625.25</v>
      </c>
      <c r="I2091" s="30">
        <f t="shared" si="128"/>
        <v>0</v>
      </c>
    </row>
    <row r="2092" spans="1:9" s="2" customFormat="1" x14ac:dyDescent="0.25">
      <c r="A2092" s="17">
        <v>42385</v>
      </c>
      <c r="B2092" s="36">
        <f t="shared" si="129"/>
        <v>1155</v>
      </c>
      <c r="C2092" s="37" t="s">
        <v>787</v>
      </c>
      <c r="D2092" s="12">
        <f t="shared" si="131"/>
        <v>51155</v>
      </c>
      <c r="E2092" s="47" t="s">
        <v>1721</v>
      </c>
      <c r="F2092" s="14">
        <v>3627.3</v>
      </c>
      <c r="G2092" s="15">
        <v>42387</v>
      </c>
      <c r="H2092" s="8">
        <v>3627.3</v>
      </c>
      <c r="I2092" s="30">
        <f t="shared" si="128"/>
        <v>0</v>
      </c>
    </row>
    <row r="2093" spans="1:9" s="2" customFormat="1" x14ac:dyDescent="0.25">
      <c r="A2093" s="10">
        <v>42385</v>
      </c>
      <c r="B2093" s="36">
        <f t="shared" si="129"/>
        <v>1156</v>
      </c>
      <c r="C2093" s="37" t="s">
        <v>787</v>
      </c>
      <c r="D2093" s="12">
        <f t="shared" si="131"/>
        <v>51156</v>
      </c>
      <c r="E2093" s="47" t="s">
        <v>1722</v>
      </c>
      <c r="F2093" s="48">
        <v>8004</v>
      </c>
      <c r="G2093" s="15">
        <v>42387</v>
      </c>
      <c r="H2093" s="8">
        <v>8004</v>
      </c>
      <c r="I2093" s="30">
        <f t="shared" si="128"/>
        <v>0</v>
      </c>
    </row>
    <row r="2094" spans="1:9" s="2" customFormat="1" x14ac:dyDescent="0.25">
      <c r="A2094" s="17">
        <v>42385</v>
      </c>
      <c r="B2094" s="36">
        <f t="shared" si="129"/>
        <v>1157</v>
      </c>
      <c r="C2094" s="37" t="s">
        <v>787</v>
      </c>
      <c r="D2094" s="12">
        <f t="shared" si="131"/>
        <v>51157</v>
      </c>
      <c r="E2094" s="47" t="s">
        <v>1628</v>
      </c>
      <c r="F2094" s="48">
        <v>1011.2</v>
      </c>
      <c r="G2094" s="15">
        <v>42387</v>
      </c>
      <c r="H2094" s="8">
        <v>1011.2</v>
      </c>
      <c r="I2094" s="30">
        <f t="shared" si="128"/>
        <v>0</v>
      </c>
    </row>
    <row r="2095" spans="1:9" s="2" customFormat="1" x14ac:dyDescent="0.25">
      <c r="A2095" s="10">
        <v>42385</v>
      </c>
      <c r="B2095" s="36">
        <f t="shared" si="129"/>
        <v>1158</v>
      </c>
      <c r="C2095" s="37" t="s">
        <v>787</v>
      </c>
      <c r="D2095" s="12">
        <f t="shared" si="131"/>
        <v>51158</v>
      </c>
      <c r="E2095" s="47" t="s">
        <v>1723</v>
      </c>
      <c r="F2095" s="14">
        <v>140</v>
      </c>
      <c r="G2095" s="15">
        <v>42385</v>
      </c>
      <c r="H2095" s="8">
        <f t="shared" si="130"/>
        <v>140</v>
      </c>
      <c r="I2095" s="30">
        <f t="shared" si="128"/>
        <v>0</v>
      </c>
    </row>
    <row r="2096" spans="1:9" s="2" customFormat="1" x14ac:dyDescent="0.25">
      <c r="A2096" s="17">
        <v>42385</v>
      </c>
      <c r="B2096" s="36">
        <f t="shared" si="129"/>
        <v>1159</v>
      </c>
      <c r="C2096" s="37" t="s">
        <v>787</v>
      </c>
      <c r="D2096" s="12">
        <f t="shared" si="131"/>
        <v>51159</v>
      </c>
      <c r="E2096" s="47" t="s">
        <v>1628</v>
      </c>
      <c r="F2096" s="48">
        <v>49.5</v>
      </c>
      <c r="G2096" s="15">
        <v>42385</v>
      </c>
      <c r="H2096" s="8">
        <f t="shared" si="130"/>
        <v>49.5</v>
      </c>
      <c r="I2096" s="30">
        <f t="shared" si="128"/>
        <v>0</v>
      </c>
    </row>
    <row r="2097" spans="1:9" s="2" customFormat="1" x14ac:dyDescent="0.25">
      <c r="A2097" s="10">
        <v>42385</v>
      </c>
      <c r="B2097" s="36">
        <f t="shared" si="129"/>
        <v>1160</v>
      </c>
      <c r="C2097" s="37" t="s">
        <v>787</v>
      </c>
      <c r="D2097" s="12">
        <f t="shared" si="131"/>
        <v>51160</v>
      </c>
      <c r="E2097" s="47" t="s">
        <v>1724</v>
      </c>
      <c r="F2097" s="14">
        <v>235739.12</v>
      </c>
      <c r="G2097" s="15">
        <v>42391</v>
      </c>
      <c r="H2097" s="8">
        <v>235739.12</v>
      </c>
      <c r="I2097" s="30">
        <f t="shared" si="128"/>
        <v>0</v>
      </c>
    </row>
    <row r="2098" spans="1:9" s="2" customFormat="1" x14ac:dyDescent="0.25">
      <c r="A2098" s="17">
        <v>42385</v>
      </c>
      <c r="B2098" s="36">
        <f t="shared" si="129"/>
        <v>1161</v>
      </c>
      <c r="C2098" s="37" t="s">
        <v>787</v>
      </c>
      <c r="D2098" s="12">
        <f t="shared" si="131"/>
        <v>51161</v>
      </c>
      <c r="E2098" s="49" t="s">
        <v>105</v>
      </c>
      <c r="F2098" s="14">
        <v>0</v>
      </c>
      <c r="G2098" s="15"/>
      <c r="H2098" s="8"/>
      <c r="I2098" s="30">
        <f t="shared" si="128"/>
        <v>0</v>
      </c>
    </row>
    <row r="2099" spans="1:9" s="2" customFormat="1" x14ac:dyDescent="0.25">
      <c r="A2099" s="10">
        <v>42385</v>
      </c>
      <c r="B2099" s="36">
        <f t="shared" si="129"/>
        <v>1162</v>
      </c>
      <c r="C2099" s="37" t="s">
        <v>787</v>
      </c>
      <c r="D2099" s="12">
        <f t="shared" si="131"/>
        <v>51162</v>
      </c>
      <c r="E2099" s="47" t="s">
        <v>1724</v>
      </c>
      <c r="F2099" s="14">
        <v>2717</v>
      </c>
      <c r="G2099" s="15">
        <v>42391</v>
      </c>
      <c r="H2099" s="8">
        <v>2717</v>
      </c>
      <c r="I2099" s="30">
        <f t="shared" si="128"/>
        <v>0</v>
      </c>
    </row>
    <row r="2100" spans="1:9" s="2" customFormat="1" x14ac:dyDescent="0.25">
      <c r="A2100" s="17">
        <v>42385</v>
      </c>
      <c r="B2100" s="36">
        <f t="shared" si="129"/>
        <v>1163</v>
      </c>
      <c r="C2100" s="37" t="s">
        <v>787</v>
      </c>
      <c r="D2100" s="12">
        <f t="shared" si="131"/>
        <v>51163</v>
      </c>
      <c r="E2100" s="47" t="s">
        <v>1626</v>
      </c>
      <c r="F2100" s="48">
        <v>1453.2</v>
      </c>
      <c r="G2100" s="15">
        <v>42385</v>
      </c>
      <c r="H2100" s="8">
        <f t="shared" si="130"/>
        <v>1453.2</v>
      </c>
      <c r="I2100" s="30">
        <f t="shared" si="128"/>
        <v>0</v>
      </c>
    </row>
    <row r="2101" spans="1:9" s="2" customFormat="1" x14ac:dyDescent="0.25">
      <c r="A2101" s="10">
        <v>42385</v>
      </c>
      <c r="B2101" s="36">
        <f t="shared" si="129"/>
        <v>1164</v>
      </c>
      <c r="C2101" s="37" t="s">
        <v>787</v>
      </c>
      <c r="D2101" s="12">
        <f t="shared" si="131"/>
        <v>51164</v>
      </c>
      <c r="E2101" s="47" t="s">
        <v>1628</v>
      </c>
      <c r="F2101" s="48">
        <v>641.20000000000005</v>
      </c>
      <c r="G2101" s="15">
        <v>42385</v>
      </c>
      <c r="H2101" s="8">
        <f t="shared" si="130"/>
        <v>641.20000000000005</v>
      </c>
      <c r="I2101" s="30">
        <f t="shared" si="128"/>
        <v>0</v>
      </c>
    </row>
    <row r="2102" spans="1:9" s="2" customFormat="1" x14ac:dyDescent="0.25">
      <c r="A2102" s="17">
        <v>42385</v>
      </c>
      <c r="B2102" s="36">
        <f t="shared" si="129"/>
        <v>1165</v>
      </c>
      <c r="C2102" s="37" t="s">
        <v>787</v>
      </c>
      <c r="D2102" s="12">
        <f t="shared" si="131"/>
        <v>51165</v>
      </c>
      <c r="E2102" s="47" t="s">
        <v>1725</v>
      </c>
      <c r="F2102" s="48">
        <v>1890.8</v>
      </c>
      <c r="G2102" s="15">
        <v>42385</v>
      </c>
      <c r="H2102" s="8">
        <f t="shared" si="130"/>
        <v>1890.8</v>
      </c>
      <c r="I2102" s="30">
        <f t="shared" si="128"/>
        <v>0</v>
      </c>
    </row>
    <row r="2103" spans="1:9" s="2" customFormat="1" x14ac:dyDescent="0.25">
      <c r="A2103" s="10">
        <v>42385</v>
      </c>
      <c r="B2103" s="36">
        <f t="shared" si="129"/>
        <v>1166</v>
      </c>
      <c r="C2103" s="37" t="s">
        <v>787</v>
      </c>
      <c r="D2103" s="12">
        <f t="shared" si="131"/>
        <v>51166</v>
      </c>
      <c r="E2103" s="47" t="s">
        <v>1726</v>
      </c>
      <c r="F2103" s="14">
        <v>115330.5</v>
      </c>
      <c r="G2103" s="15">
        <v>42396</v>
      </c>
      <c r="H2103" s="8">
        <v>115330.5</v>
      </c>
      <c r="I2103" s="30">
        <f t="shared" si="128"/>
        <v>0</v>
      </c>
    </row>
    <row r="2104" spans="1:9" s="2" customFormat="1" x14ac:dyDescent="0.25">
      <c r="A2104" s="17">
        <v>42385</v>
      </c>
      <c r="B2104" s="36">
        <f t="shared" si="129"/>
        <v>1167</v>
      </c>
      <c r="C2104" s="37" t="s">
        <v>787</v>
      </c>
      <c r="D2104" s="12">
        <f t="shared" si="131"/>
        <v>51167</v>
      </c>
      <c r="E2104" s="47" t="s">
        <v>1726</v>
      </c>
      <c r="F2104" s="14">
        <v>480</v>
      </c>
      <c r="G2104" s="15">
        <v>42396</v>
      </c>
      <c r="H2104" s="8">
        <v>480</v>
      </c>
      <c r="I2104" s="30">
        <f t="shared" si="128"/>
        <v>0</v>
      </c>
    </row>
    <row r="2105" spans="1:9" s="2" customFormat="1" x14ac:dyDescent="0.25">
      <c r="A2105" s="10">
        <v>42385</v>
      </c>
      <c r="B2105" s="36">
        <f t="shared" si="129"/>
        <v>1168</v>
      </c>
      <c r="C2105" s="37" t="s">
        <v>787</v>
      </c>
      <c r="D2105" s="12">
        <f t="shared" si="131"/>
        <v>51168</v>
      </c>
      <c r="E2105" s="47" t="s">
        <v>1646</v>
      </c>
      <c r="F2105" s="14">
        <v>5421.3</v>
      </c>
      <c r="G2105" s="15">
        <v>42386</v>
      </c>
      <c r="H2105" s="8">
        <v>5421.3</v>
      </c>
      <c r="I2105" s="30">
        <f t="shared" si="128"/>
        <v>0</v>
      </c>
    </row>
    <row r="2106" spans="1:9" s="2" customFormat="1" x14ac:dyDescent="0.25">
      <c r="A2106" s="17">
        <v>42385</v>
      </c>
      <c r="B2106" s="36">
        <f t="shared" si="129"/>
        <v>1169</v>
      </c>
      <c r="C2106" s="37" t="s">
        <v>787</v>
      </c>
      <c r="D2106" s="12">
        <f t="shared" si="131"/>
        <v>51169</v>
      </c>
      <c r="E2106" s="47" t="s">
        <v>1727</v>
      </c>
      <c r="F2106" s="48">
        <v>11563</v>
      </c>
      <c r="G2106" s="15">
        <v>42391</v>
      </c>
      <c r="H2106" s="8">
        <v>11563</v>
      </c>
      <c r="I2106" s="30">
        <f t="shared" si="128"/>
        <v>0</v>
      </c>
    </row>
    <row r="2107" spans="1:9" s="2" customFormat="1" x14ac:dyDescent="0.25">
      <c r="A2107" s="10">
        <v>42385</v>
      </c>
      <c r="B2107" s="36">
        <f t="shared" si="129"/>
        <v>1170</v>
      </c>
      <c r="C2107" s="37" t="s">
        <v>787</v>
      </c>
      <c r="D2107" s="12">
        <f t="shared" si="131"/>
        <v>51170</v>
      </c>
      <c r="E2107" s="47" t="s">
        <v>1728</v>
      </c>
      <c r="F2107" s="48">
        <v>33037.199999999997</v>
      </c>
      <c r="G2107" s="15">
        <v>42389</v>
      </c>
      <c r="H2107" s="8">
        <f>11585.4+3348+18103.8</f>
        <v>33037.199999999997</v>
      </c>
      <c r="I2107" s="30">
        <f t="shared" si="128"/>
        <v>0</v>
      </c>
    </row>
    <row r="2108" spans="1:9" s="2" customFormat="1" x14ac:dyDescent="0.25">
      <c r="A2108" s="17">
        <v>42385</v>
      </c>
      <c r="B2108" s="36">
        <f t="shared" si="129"/>
        <v>1171</v>
      </c>
      <c r="C2108" s="37" t="s">
        <v>787</v>
      </c>
      <c r="D2108" s="12">
        <f t="shared" si="131"/>
        <v>51171</v>
      </c>
      <c r="E2108" s="47" t="s">
        <v>1729</v>
      </c>
      <c r="F2108" s="48">
        <v>1904</v>
      </c>
      <c r="G2108" s="15">
        <v>42386</v>
      </c>
      <c r="H2108" s="8">
        <v>1904</v>
      </c>
      <c r="I2108" s="30">
        <f t="shared" si="128"/>
        <v>0</v>
      </c>
    </row>
    <row r="2109" spans="1:9" s="2" customFormat="1" x14ac:dyDescent="0.25">
      <c r="A2109" s="10">
        <v>42385</v>
      </c>
      <c r="B2109" s="36">
        <f t="shared" si="129"/>
        <v>1172</v>
      </c>
      <c r="C2109" s="37" t="s">
        <v>787</v>
      </c>
      <c r="D2109" s="12">
        <f t="shared" si="131"/>
        <v>51172</v>
      </c>
      <c r="E2109" s="47" t="s">
        <v>1628</v>
      </c>
      <c r="F2109" s="48">
        <v>356.4</v>
      </c>
      <c r="G2109" s="15">
        <v>42385</v>
      </c>
      <c r="H2109" s="8">
        <f t="shared" si="130"/>
        <v>356.4</v>
      </c>
      <c r="I2109" s="30">
        <f t="shared" si="128"/>
        <v>0</v>
      </c>
    </row>
    <row r="2110" spans="1:9" s="2" customFormat="1" x14ac:dyDescent="0.25">
      <c r="A2110" s="17">
        <v>42385</v>
      </c>
      <c r="B2110" s="36">
        <f t="shared" si="129"/>
        <v>1173</v>
      </c>
      <c r="C2110" s="37" t="s">
        <v>787</v>
      </c>
      <c r="D2110" s="12">
        <f t="shared" si="131"/>
        <v>51173</v>
      </c>
      <c r="E2110" s="47" t="s">
        <v>1730</v>
      </c>
      <c r="F2110" s="48">
        <v>12103.2</v>
      </c>
      <c r="G2110" s="15">
        <v>42396</v>
      </c>
      <c r="H2110" s="8">
        <v>12103.2</v>
      </c>
      <c r="I2110" s="30">
        <f t="shared" si="128"/>
        <v>0</v>
      </c>
    </row>
    <row r="2111" spans="1:9" s="2" customFormat="1" x14ac:dyDescent="0.25">
      <c r="A2111" s="10">
        <v>42385</v>
      </c>
      <c r="B2111" s="36">
        <f t="shared" si="129"/>
        <v>1174</v>
      </c>
      <c r="C2111" s="37" t="s">
        <v>787</v>
      </c>
      <c r="D2111" s="12">
        <f t="shared" si="131"/>
        <v>51174</v>
      </c>
      <c r="E2111" s="47" t="s">
        <v>1731</v>
      </c>
      <c r="F2111" s="48">
        <v>16041.4</v>
      </c>
      <c r="G2111" s="15">
        <v>42394</v>
      </c>
      <c r="H2111" s="8">
        <v>16041.4</v>
      </c>
      <c r="I2111" s="30">
        <f t="shared" si="128"/>
        <v>0</v>
      </c>
    </row>
    <row r="2112" spans="1:9" s="2" customFormat="1" x14ac:dyDescent="0.25">
      <c r="A2112" s="17">
        <v>42385</v>
      </c>
      <c r="B2112" s="36">
        <f t="shared" si="129"/>
        <v>1175</v>
      </c>
      <c r="C2112" s="37" t="s">
        <v>787</v>
      </c>
      <c r="D2112" s="12">
        <f t="shared" si="131"/>
        <v>51175</v>
      </c>
      <c r="E2112" s="47" t="s">
        <v>1732</v>
      </c>
      <c r="F2112" s="48">
        <v>2043.6</v>
      </c>
      <c r="G2112" s="15">
        <v>42385</v>
      </c>
      <c r="H2112" s="8">
        <f t="shared" si="130"/>
        <v>2043.6</v>
      </c>
      <c r="I2112" s="30">
        <f t="shared" si="128"/>
        <v>0</v>
      </c>
    </row>
    <row r="2113" spans="1:9" s="2" customFormat="1" x14ac:dyDescent="0.25">
      <c r="A2113" s="10">
        <v>42385</v>
      </c>
      <c r="B2113" s="36">
        <f t="shared" si="129"/>
        <v>1176</v>
      </c>
      <c r="C2113" s="37" t="s">
        <v>787</v>
      </c>
      <c r="D2113" s="12">
        <f t="shared" si="131"/>
        <v>51176</v>
      </c>
      <c r="E2113" s="47" t="s">
        <v>1733</v>
      </c>
      <c r="F2113" s="48">
        <v>10434.799999999999</v>
      </c>
      <c r="G2113" s="15">
        <v>42385</v>
      </c>
      <c r="H2113" s="8">
        <f t="shared" si="130"/>
        <v>10434.799999999999</v>
      </c>
      <c r="I2113" s="30">
        <f t="shared" si="128"/>
        <v>0</v>
      </c>
    </row>
    <row r="2114" spans="1:9" s="2" customFormat="1" x14ac:dyDescent="0.25">
      <c r="A2114" s="17">
        <v>42385</v>
      </c>
      <c r="B2114" s="36">
        <f t="shared" si="129"/>
        <v>1177</v>
      </c>
      <c r="C2114" s="37" t="s">
        <v>787</v>
      </c>
      <c r="D2114" s="12">
        <f t="shared" si="131"/>
        <v>51177</v>
      </c>
      <c r="E2114" s="47" t="s">
        <v>1734</v>
      </c>
      <c r="F2114" s="48">
        <v>1795.2</v>
      </c>
      <c r="G2114" s="15">
        <v>42385</v>
      </c>
      <c r="H2114" s="8">
        <f t="shared" si="130"/>
        <v>1795.2</v>
      </c>
      <c r="I2114" s="30">
        <f t="shared" si="128"/>
        <v>0</v>
      </c>
    </row>
    <row r="2115" spans="1:9" s="2" customFormat="1" x14ac:dyDescent="0.25">
      <c r="A2115" s="10">
        <v>42385</v>
      </c>
      <c r="B2115" s="36">
        <f t="shared" ref="B2115:B2178" si="132">B2114+1</f>
        <v>1178</v>
      </c>
      <c r="C2115" s="37" t="s">
        <v>787</v>
      </c>
      <c r="D2115" s="12">
        <f t="shared" si="131"/>
        <v>51178</v>
      </c>
      <c r="E2115" s="47" t="s">
        <v>1628</v>
      </c>
      <c r="F2115" s="48">
        <v>42</v>
      </c>
      <c r="G2115" s="15">
        <v>42385</v>
      </c>
      <c r="H2115" s="8">
        <f t="shared" ref="H2115:H2171" si="133">F2115</f>
        <v>42</v>
      </c>
      <c r="I2115" s="30">
        <f t="shared" si="128"/>
        <v>0</v>
      </c>
    </row>
    <row r="2116" spans="1:9" s="2" customFormat="1" x14ac:dyDescent="0.25">
      <c r="A2116" s="17">
        <v>42385</v>
      </c>
      <c r="B2116" s="36">
        <f t="shared" si="132"/>
        <v>1179</v>
      </c>
      <c r="C2116" s="37" t="s">
        <v>787</v>
      </c>
      <c r="D2116" s="12">
        <f t="shared" si="131"/>
        <v>51179</v>
      </c>
      <c r="E2116" s="47" t="s">
        <v>1628</v>
      </c>
      <c r="F2116" s="48">
        <v>62</v>
      </c>
      <c r="G2116" s="15">
        <v>42385</v>
      </c>
      <c r="H2116" s="8">
        <f t="shared" si="133"/>
        <v>62</v>
      </c>
      <c r="I2116" s="30">
        <f t="shared" si="128"/>
        <v>0</v>
      </c>
    </row>
    <row r="2117" spans="1:9" s="2" customFormat="1" x14ac:dyDescent="0.25">
      <c r="A2117" s="10">
        <v>42385</v>
      </c>
      <c r="B2117" s="36">
        <f t="shared" si="132"/>
        <v>1180</v>
      </c>
      <c r="C2117" s="37" t="s">
        <v>787</v>
      </c>
      <c r="D2117" s="12">
        <f t="shared" si="131"/>
        <v>51180</v>
      </c>
      <c r="E2117" s="47" t="s">
        <v>1735</v>
      </c>
      <c r="F2117" s="48">
        <v>29512</v>
      </c>
      <c r="G2117" s="15">
        <v>42387</v>
      </c>
      <c r="H2117" s="8">
        <v>29512</v>
      </c>
      <c r="I2117" s="30">
        <f t="shared" ref="I2117:I2185" si="134">F2117-H2117</f>
        <v>0</v>
      </c>
    </row>
    <row r="2118" spans="1:9" s="2" customFormat="1" x14ac:dyDescent="0.25">
      <c r="A2118" s="17">
        <v>42385</v>
      </c>
      <c r="B2118" s="36">
        <f t="shared" si="132"/>
        <v>1181</v>
      </c>
      <c r="C2118" s="37" t="s">
        <v>787</v>
      </c>
      <c r="D2118" s="12">
        <f t="shared" si="131"/>
        <v>51181</v>
      </c>
      <c r="E2118" s="47" t="s">
        <v>1628</v>
      </c>
      <c r="F2118" s="48">
        <v>515.1</v>
      </c>
      <c r="G2118" s="15">
        <v>42385</v>
      </c>
      <c r="H2118" s="8">
        <f t="shared" si="133"/>
        <v>515.1</v>
      </c>
      <c r="I2118" s="30">
        <f t="shared" si="134"/>
        <v>0</v>
      </c>
    </row>
    <row r="2119" spans="1:9" s="2" customFormat="1" x14ac:dyDescent="0.25">
      <c r="A2119" s="10">
        <v>42385</v>
      </c>
      <c r="B2119" s="36">
        <f t="shared" si="132"/>
        <v>1182</v>
      </c>
      <c r="C2119" s="37" t="s">
        <v>787</v>
      </c>
      <c r="D2119" s="12">
        <f t="shared" si="131"/>
        <v>51182</v>
      </c>
      <c r="E2119" s="42" t="s">
        <v>1736</v>
      </c>
      <c r="F2119" s="48">
        <v>432</v>
      </c>
      <c r="G2119" s="15">
        <v>42385</v>
      </c>
      <c r="H2119" s="8">
        <f t="shared" si="133"/>
        <v>432</v>
      </c>
      <c r="I2119" s="30">
        <f t="shared" si="134"/>
        <v>0</v>
      </c>
    </row>
    <row r="2120" spans="1:9" s="2" customFormat="1" x14ac:dyDescent="0.25">
      <c r="A2120" s="17">
        <v>42385</v>
      </c>
      <c r="B2120" s="36">
        <f t="shared" si="132"/>
        <v>1183</v>
      </c>
      <c r="C2120" s="37" t="s">
        <v>787</v>
      </c>
      <c r="D2120" s="12">
        <f t="shared" si="131"/>
        <v>51183</v>
      </c>
      <c r="E2120" s="45" t="s">
        <v>1709</v>
      </c>
      <c r="F2120" s="22">
        <v>405042</v>
      </c>
      <c r="G2120" s="15">
        <v>42388</v>
      </c>
      <c r="H2120" s="8">
        <v>405042</v>
      </c>
      <c r="I2120" s="30">
        <f t="shared" si="134"/>
        <v>0</v>
      </c>
    </row>
    <row r="2121" spans="1:9" s="2" customFormat="1" x14ac:dyDescent="0.25">
      <c r="A2121" s="10">
        <v>42385</v>
      </c>
      <c r="B2121" s="36">
        <f t="shared" si="132"/>
        <v>1184</v>
      </c>
      <c r="C2121" s="37" t="s">
        <v>787</v>
      </c>
      <c r="D2121" s="12">
        <f t="shared" si="131"/>
        <v>51184</v>
      </c>
      <c r="E2121" s="47" t="s">
        <v>1737</v>
      </c>
      <c r="F2121" s="48">
        <v>1479.2</v>
      </c>
      <c r="G2121" s="15">
        <v>42386</v>
      </c>
      <c r="H2121" s="8">
        <v>1479.2</v>
      </c>
      <c r="I2121" s="30">
        <f t="shared" si="134"/>
        <v>0</v>
      </c>
    </row>
    <row r="2122" spans="1:9" s="2" customFormat="1" x14ac:dyDescent="0.25">
      <c r="A2122" s="17">
        <v>42385</v>
      </c>
      <c r="B2122" s="36">
        <f t="shared" si="132"/>
        <v>1185</v>
      </c>
      <c r="C2122" s="37" t="s">
        <v>787</v>
      </c>
      <c r="D2122" s="12">
        <f t="shared" si="131"/>
        <v>51185</v>
      </c>
      <c r="E2122" s="49" t="s">
        <v>105</v>
      </c>
      <c r="F2122" s="48">
        <v>0</v>
      </c>
      <c r="G2122" s="15"/>
      <c r="H2122" s="8"/>
      <c r="I2122" s="30">
        <f t="shared" si="134"/>
        <v>0</v>
      </c>
    </row>
    <row r="2123" spans="1:9" s="2" customFormat="1" x14ac:dyDescent="0.25">
      <c r="A2123" s="10">
        <v>42385</v>
      </c>
      <c r="B2123" s="36">
        <f t="shared" si="132"/>
        <v>1186</v>
      </c>
      <c r="C2123" s="37" t="s">
        <v>787</v>
      </c>
      <c r="D2123" s="12">
        <f t="shared" si="131"/>
        <v>51186</v>
      </c>
      <c r="E2123" s="47" t="s">
        <v>1738</v>
      </c>
      <c r="F2123" s="48">
        <v>57964.7</v>
      </c>
      <c r="G2123" s="15">
        <v>42396</v>
      </c>
      <c r="H2123" s="8">
        <v>57964.7</v>
      </c>
      <c r="I2123" s="35">
        <f t="shared" si="134"/>
        <v>0</v>
      </c>
    </row>
    <row r="2124" spans="1:9" s="2" customFormat="1" x14ac:dyDescent="0.25">
      <c r="A2124" s="17">
        <v>42385</v>
      </c>
      <c r="B2124" s="36">
        <f t="shared" si="132"/>
        <v>1187</v>
      </c>
      <c r="C2124" s="37" t="s">
        <v>787</v>
      </c>
      <c r="D2124" s="12">
        <f t="shared" si="131"/>
        <v>51187</v>
      </c>
      <c r="E2124" s="47" t="s">
        <v>1739</v>
      </c>
      <c r="F2124" s="48">
        <v>1574</v>
      </c>
      <c r="G2124" s="15">
        <v>42385</v>
      </c>
      <c r="H2124" s="8">
        <f t="shared" si="133"/>
        <v>1574</v>
      </c>
      <c r="I2124" s="30">
        <f t="shared" si="134"/>
        <v>0</v>
      </c>
    </row>
    <row r="2125" spans="1:9" s="2" customFormat="1" x14ac:dyDescent="0.25">
      <c r="A2125" s="10">
        <v>42385</v>
      </c>
      <c r="B2125" s="36">
        <f t="shared" si="132"/>
        <v>1188</v>
      </c>
      <c r="C2125" s="37" t="s">
        <v>787</v>
      </c>
      <c r="D2125" s="12">
        <f t="shared" si="131"/>
        <v>51188</v>
      </c>
      <c r="E2125" s="47" t="s">
        <v>1705</v>
      </c>
      <c r="F2125" s="48">
        <v>422.4</v>
      </c>
      <c r="G2125" s="15">
        <v>42388</v>
      </c>
      <c r="H2125" s="8">
        <v>422.4</v>
      </c>
      <c r="I2125" s="30">
        <f t="shared" si="134"/>
        <v>0</v>
      </c>
    </row>
    <row r="2126" spans="1:9" s="2" customFormat="1" x14ac:dyDescent="0.25">
      <c r="A2126" s="17">
        <v>42385</v>
      </c>
      <c r="B2126" s="36">
        <f t="shared" si="132"/>
        <v>1189</v>
      </c>
      <c r="C2126" s="37" t="s">
        <v>787</v>
      </c>
      <c r="D2126" s="12">
        <f t="shared" si="131"/>
        <v>51189</v>
      </c>
      <c r="E2126" s="47" t="s">
        <v>1740</v>
      </c>
      <c r="F2126" s="48">
        <v>1797.84</v>
      </c>
      <c r="G2126" s="15">
        <v>42386</v>
      </c>
      <c r="H2126" s="8">
        <v>1797.84</v>
      </c>
      <c r="I2126" s="30">
        <f t="shared" si="134"/>
        <v>0</v>
      </c>
    </row>
    <row r="2127" spans="1:9" s="2" customFormat="1" x14ac:dyDescent="0.25">
      <c r="A2127" s="10">
        <v>42385</v>
      </c>
      <c r="B2127" s="36">
        <f t="shared" si="132"/>
        <v>1190</v>
      </c>
      <c r="C2127" s="37" t="s">
        <v>787</v>
      </c>
      <c r="D2127" s="12">
        <f t="shared" si="131"/>
        <v>51190</v>
      </c>
      <c r="E2127" s="47" t="s">
        <v>1741</v>
      </c>
      <c r="F2127" s="48">
        <v>12957.1</v>
      </c>
      <c r="G2127" s="15">
        <v>42394</v>
      </c>
      <c r="H2127" s="8">
        <v>12957.1</v>
      </c>
      <c r="I2127" s="30">
        <f t="shared" si="134"/>
        <v>0</v>
      </c>
    </row>
    <row r="2128" spans="1:9" s="2" customFormat="1" x14ac:dyDescent="0.25">
      <c r="A2128" s="17">
        <v>42385</v>
      </c>
      <c r="B2128" s="36">
        <f t="shared" si="132"/>
        <v>1191</v>
      </c>
      <c r="C2128" s="37" t="s">
        <v>787</v>
      </c>
      <c r="D2128" s="12">
        <f t="shared" si="131"/>
        <v>51191</v>
      </c>
      <c r="E2128" s="47" t="s">
        <v>1628</v>
      </c>
      <c r="F2128" s="48">
        <v>281.2</v>
      </c>
      <c r="G2128" s="15">
        <v>42386</v>
      </c>
      <c r="H2128" s="8">
        <v>281.2</v>
      </c>
      <c r="I2128" s="30">
        <f t="shared" si="134"/>
        <v>0</v>
      </c>
    </row>
    <row r="2129" spans="1:9" s="2" customFormat="1" x14ac:dyDescent="0.25">
      <c r="A2129" s="17">
        <v>42385</v>
      </c>
      <c r="B2129" s="36">
        <f t="shared" si="132"/>
        <v>1192</v>
      </c>
      <c r="C2129" s="37" t="s">
        <v>787</v>
      </c>
      <c r="D2129" s="12">
        <f t="shared" si="131"/>
        <v>51192</v>
      </c>
      <c r="E2129" s="47" t="s">
        <v>1742</v>
      </c>
      <c r="F2129" s="48">
        <v>157.5</v>
      </c>
      <c r="G2129" s="15">
        <v>42390</v>
      </c>
      <c r="H2129" s="8">
        <v>157.5</v>
      </c>
      <c r="I2129" s="30">
        <f t="shared" si="134"/>
        <v>0</v>
      </c>
    </row>
    <row r="2130" spans="1:9" s="2" customFormat="1" x14ac:dyDescent="0.25">
      <c r="A2130" s="17">
        <v>42386</v>
      </c>
      <c r="B2130" s="36">
        <f t="shared" si="132"/>
        <v>1193</v>
      </c>
      <c r="C2130" s="37" t="s">
        <v>787</v>
      </c>
      <c r="D2130" s="12">
        <f t="shared" si="131"/>
        <v>51193</v>
      </c>
      <c r="E2130" s="47" t="s">
        <v>1743</v>
      </c>
      <c r="F2130" s="48">
        <v>2400</v>
      </c>
      <c r="G2130" s="15">
        <v>42386</v>
      </c>
      <c r="H2130" s="8">
        <f t="shared" si="133"/>
        <v>2400</v>
      </c>
      <c r="I2130" s="30">
        <f t="shared" si="134"/>
        <v>0</v>
      </c>
    </row>
    <row r="2131" spans="1:9" s="2" customFormat="1" x14ac:dyDescent="0.25">
      <c r="A2131" s="17">
        <v>42386</v>
      </c>
      <c r="B2131" s="36">
        <f t="shared" si="132"/>
        <v>1194</v>
      </c>
      <c r="C2131" s="37" t="s">
        <v>787</v>
      </c>
      <c r="D2131" s="12">
        <f t="shared" si="131"/>
        <v>51194</v>
      </c>
      <c r="E2131" s="47" t="s">
        <v>1744</v>
      </c>
      <c r="F2131" s="48">
        <v>5253.6</v>
      </c>
      <c r="G2131" s="15">
        <v>42387</v>
      </c>
      <c r="H2131" s="8">
        <v>5253.6</v>
      </c>
      <c r="I2131" s="30">
        <f t="shared" si="134"/>
        <v>0</v>
      </c>
    </row>
    <row r="2132" spans="1:9" s="2" customFormat="1" x14ac:dyDescent="0.25">
      <c r="A2132" s="17">
        <v>42386</v>
      </c>
      <c r="B2132" s="36">
        <f t="shared" si="132"/>
        <v>1195</v>
      </c>
      <c r="C2132" s="37" t="s">
        <v>787</v>
      </c>
      <c r="D2132" s="12">
        <f t="shared" si="131"/>
        <v>51195</v>
      </c>
      <c r="E2132" s="47" t="s">
        <v>1744</v>
      </c>
      <c r="F2132" s="48">
        <v>28706.7</v>
      </c>
      <c r="G2132" s="15">
        <v>42387</v>
      </c>
      <c r="H2132" s="8">
        <v>28706.7</v>
      </c>
      <c r="I2132" s="30">
        <f t="shared" si="134"/>
        <v>0</v>
      </c>
    </row>
    <row r="2133" spans="1:9" s="2" customFormat="1" x14ac:dyDescent="0.25">
      <c r="A2133" s="17">
        <v>42386</v>
      </c>
      <c r="B2133" s="36">
        <f t="shared" si="132"/>
        <v>1196</v>
      </c>
      <c r="C2133" s="37" t="s">
        <v>787</v>
      </c>
      <c r="D2133" s="12">
        <f t="shared" si="131"/>
        <v>51196</v>
      </c>
      <c r="E2133" s="47" t="s">
        <v>1745</v>
      </c>
      <c r="F2133" s="48">
        <v>3066</v>
      </c>
      <c r="G2133" s="15">
        <v>42386</v>
      </c>
      <c r="H2133" s="8">
        <f t="shared" si="133"/>
        <v>3066</v>
      </c>
      <c r="I2133" s="30">
        <f t="shared" si="134"/>
        <v>0</v>
      </c>
    </row>
    <row r="2134" spans="1:9" s="2" customFormat="1" x14ac:dyDescent="0.25">
      <c r="A2134" s="17">
        <v>42386</v>
      </c>
      <c r="B2134" s="36">
        <f t="shared" si="132"/>
        <v>1197</v>
      </c>
      <c r="C2134" s="37" t="s">
        <v>787</v>
      </c>
      <c r="D2134" s="12">
        <f t="shared" si="131"/>
        <v>51197</v>
      </c>
      <c r="E2134" s="47" t="s">
        <v>1746</v>
      </c>
      <c r="F2134" s="48">
        <v>56974.2</v>
      </c>
      <c r="G2134" s="15">
        <v>42388</v>
      </c>
      <c r="H2134" s="8">
        <v>56974.2</v>
      </c>
      <c r="I2134" s="30">
        <f t="shared" si="134"/>
        <v>0</v>
      </c>
    </row>
    <row r="2135" spans="1:9" s="2" customFormat="1" x14ac:dyDescent="0.25">
      <c r="A2135" s="17">
        <v>42386</v>
      </c>
      <c r="B2135" s="36">
        <f t="shared" si="132"/>
        <v>1198</v>
      </c>
      <c r="C2135" s="37" t="s">
        <v>787</v>
      </c>
      <c r="D2135" s="12">
        <f t="shared" si="131"/>
        <v>51198</v>
      </c>
      <c r="E2135" s="49" t="s">
        <v>105</v>
      </c>
      <c r="F2135" s="48">
        <v>0</v>
      </c>
      <c r="G2135" s="15"/>
      <c r="H2135" s="8"/>
      <c r="I2135" s="30">
        <f t="shared" si="134"/>
        <v>0</v>
      </c>
    </row>
    <row r="2136" spans="1:9" s="2" customFormat="1" x14ac:dyDescent="0.25">
      <c r="A2136" s="17">
        <v>42386</v>
      </c>
      <c r="B2136" s="36">
        <f t="shared" si="132"/>
        <v>1199</v>
      </c>
      <c r="C2136" s="37" t="s">
        <v>787</v>
      </c>
      <c r="D2136" s="12">
        <f t="shared" si="131"/>
        <v>51199</v>
      </c>
      <c r="E2136" s="47" t="s">
        <v>1747</v>
      </c>
      <c r="F2136" s="48">
        <v>26073.599999999999</v>
      </c>
      <c r="G2136" s="15">
        <v>42386</v>
      </c>
      <c r="H2136" s="8">
        <v>26073.599999999999</v>
      </c>
      <c r="I2136" s="30">
        <f t="shared" si="134"/>
        <v>0</v>
      </c>
    </row>
    <row r="2137" spans="1:9" s="2" customFormat="1" x14ac:dyDescent="0.25">
      <c r="A2137" s="17">
        <v>42386</v>
      </c>
      <c r="B2137" s="36">
        <f t="shared" si="132"/>
        <v>1200</v>
      </c>
      <c r="C2137" s="37" t="s">
        <v>787</v>
      </c>
      <c r="D2137" s="12">
        <f t="shared" si="131"/>
        <v>51200</v>
      </c>
      <c r="E2137" s="47" t="s">
        <v>1748</v>
      </c>
      <c r="F2137" s="48">
        <v>3600</v>
      </c>
      <c r="G2137" s="15">
        <v>42386</v>
      </c>
      <c r="H2137" s="8">
        <f t="shared" si="133"/>
        <v>3600</v>
      </c>
      <c r="I2137" s="30">
        <f t="shared" si="134"/>
        <v>0</v>
      </c>
    </row>
    <row r="2138" spans="1:9" s="2" customFormat="1" x14ac:dyDescent="0.25">
      <c r="A2138" s="17">
        <v>42386</v>
      </c>
      <c r="B2138" s="36">
        <f t="shared" si="132"/>
        <v>1201</v>
      </c>
      <c r="C2138" s="37" t="s">
        <v>787</v>
      </c>
      <c r="D2138" s="12">
        <f t="shared" si="131"/>
        <v>51201</v>
      </c>
      <c r="E2138" s="47" t="s">
        <v>1749</v>
      </c>
      <c r="F2138" s="48">
        <v>8339.7999999999993</v>
      </c>
      <c r="G2138" s="15">
        <v>42386</v>
      </c>
      <c r="H2138" s="8">
        <f t="shared" si="133"/>
        <v>8339.7999999999993</v>
      </c>
      <c r="I2138" s="30">
        <f t="shared" si="134"/>
        <v>0</v>
      </c>
    </row>
    <row r="2139" spans="1:9" s="2" customFormat="1" x14ac:dyDescent="0.25">
      <c r="A2139" s="17">
        <v>42386</v>
      </c>
      <c r="B2139" s="36">
        <f t="shared" si="132"/>
        <v>1202</v>
      </c>
      <c r="C2139" s="37" t="s">
        <v>787</v>
      </c>
      <c r="D2139" s="12">
        <f t="shared" si="131"/>
        <v>51202</v>
      </c>
      <c r="E2139" s="47" t="s">
        <v>1746</v>
      </c>
      <c r="F2139" s="48">
        <v>1880.22</v>
      </c>
      <c r="G2139" s="15">
        <v>42388</v>
      </c>
      <c r="H2139" s="8">
        <v>1880.22</v>
      </c>
      <c r="I2139" s="30">
        <f t="shared" si="134"/>
        <v>0</v>
      </c>
    </row>
    <row r="2140" spans="1:9" s="2" customFormat="1" x14ac:dyDescent="0.25">
      <c r="A2140" s="17">
        <v>42386</v>
      </c>
      <c r="B2140" s="36">
        <f t="shared" si="132"/>
        <v>1203</v>
      </c>
      <c r="C2140" s="37" t="s">
        <v>787</v>
      </c>
      <c r="D2140" s="12">
        <f t="shared" si="131"/>
        <v>51203</v>
      </c>
      <c r="E2140" s="47" t="s">
        <v>1750</v>
      </c>
      <c r="F2140" s="48">
        <v>5517.5</v>
      </c>
      <c r="G2140" s="15">
        <v>42386</v>
      </c>
      <c r="H2140" s="8">
        <f t="shared" si="133"/>
        <v>5517.5</v>
      </c>
      <c r="I2140" s="30">
        <f t="shared" si="134"/>
        <v>0</v>
      </c>
    </row>
    <row r="2141" spans="1:9" s="2" customFormat="1" x14ac:dyDescent="0.25">
      <c r="A2141" s="17">
        <v>42386</v>
      </c>
      <c r="B2141" s="36">
        <f t="shared" si="132"/>
        <v>1204</v>
      </c>
      <c r="C2141" s="37" t="s">
        <v>787</v>
      </c>
      <c r="D2141" s="12">
        <f t="shared" si="131"/>
        <v>51204</v>
      </c>
      <c r="E2141" s="47" t="s">
        <v>1751</v>
      </c>
      <c r="F2141" s="48">
        <v>4886</v>
      </c>
      <c r="G2141" s="15">
        <v>42386</v>
      </c>
      <c r="H2141" s="8">
        <f t="shared" si="133"/>
        <v>4886</v>
      </c>
      <c r="I2141" s="30">
        <f t="shared" si="134"/>
        <v>0</v>
      </c>
    </row>
    <row r="2142" spans="1:9" s="2" customFormat="1" x14ac:dyDescent="0.25">
      <c r="A2142" s="17">
        <v>42386</v>
      </c>
      <c r="B2142" s="36">
        <f t="shared" si="132"/>
        <v>1205</v>
      </c>
      <c r="C2142" s="37" t="s">
        <v>787</v>
      </c>
      <c r="D2142" s="12">
        <f t="shared" si="131"/>
        <v>51205</v>
      </c>
      <c r="E2142" s="47" t="s">
        <v>1752</v>
      </c>
      <c r="F2142" s="48">
        <v>1887.6</v>
      </c>
      <c r="G2142" s="15">
        <v>42386</v>
      </c>
      <c r="H2142" s="8">
        <f t="shared" si="133"/>
        <v>1887.6</v>
      </c>
      <c r="I2142" s="30">
        <f t="shared" si="134"/>
        <v>0</v>
      </c>
    </row>
    <row r="2143" spans="1:9" s="2" customFormat="1" x14ac:dyDescent="0.25">
      <c r="A2143" s="17">
        <v>42386</v>
      </c>
      <c r="B2143" s="36">
        <f t="shared" si="132"/>
        <v>1206</v>
      </c>
      <c r="C2143" s="37" t="s">
        <v>787</v>
      </c>
      <c r="D2143" s="12">
        <f t="shared" si="131"/>
        <v>51206</v>
      </c>
      <c r="E2143" s="47" t="s">
        <v>1753</v>
      </c>
      <c r="F2143" s="48">
        <v>1616.6</v>
      </c>
      <c r="G2143" s="15">
        <v>42386</v>
      </c>
      <c r="H2143" s="8">
        <f t="shared" si="133"/>
        <v>1616.6</v>
      </c>
      <c r="I2143" s="30">
        <f t="shared" si="134"/>
        <v>0</v>
      </c>
    </row>
    <row r="2144" spans="1:9" s="2" customFormat="1" x14ac:dyDescent="0.25">
      <c r="A2144" s="17">
        <v>42386</v>
      </c>
      <c r="B2144" s="36">
        <f t="shared" si="132"/>
        <v>1207</v>
      </c>
      <c r="C2144" s="37" t="s">
        <v>787</v>
      </c>
      <c r="D2144" s="12">
        <f t="shared" si="131"/>
        <v>51207</v>
      </c>
      <c r="E2144" s="47" t="s">
        <v>1754</v>
      </c>
      <c r="F2144" s="48">
        <v>3465.6</v>
      </c>
      <c r="G2144" s="15">
        <v>42386</v>
      </c>
      <c r="H2144" s="8">
        <f t="shared" si="133"/>
        <v>3465.6</v>
      </c>
      <c r="I2144" s="30">
        <f t="shared" si="134"/>
        <v>0</v>
      </c>
    </row>
    <row r="2145" spans="1:9" s="2" customFormat="1" x14ac:dyDescent="0.25">
      <c r="A2145" s="17">
        <v>42386</v>
      </c>
      <c r="B2145" s="36">
        <f t="shared" si="132"/>
        <v>1208</v>
      </c>
      <c r="C2145" s="37" t="s">
        <v>787</v>
      </c>
      <c r="D2145" s="12">
        <f t="shared" si="131"/>
        <v>51208</v>
      </c>
      <c r="E2145" s="47" t="s">
        <v>1755</v>
      </c>
      <c r="F2145" s="48">
        <v>3148.4</v>
      </c>
      <c r="G2145" s="15">
        <v>42386</v>
      </c>
      <c r="H2145" s="8">
        <f t="shared" si="133"/>
        <v>3148.4</v>
      </c>
      <c r="I2145" s="30">
        <f t="shared" si="134"/>
        <v>0</v>
      </c>
    </row>
    <row r="2146" spans="1:9" s="2" customFormat="1" x14ac:dyDescent="0.25">
      <c r="A2146" s="17">
        <v>42386</v>
      </c>
      <c r="B2146" s="36">
        <f t="shared" si="132"/>
        <v>1209</v>
      </c>
      <c r="C2146" s="37" t="s">
        <v>787</v>
      </c>
      <c r="D2146" s="12">
        <f t="shared" si="131"/>
        <v>51209</v>
      </c>
      <c r="E2146" s="47" t="s">
        <v>1756</v>
      </c>
      <c r="F2146" s="48">
        <v>3237.8</v>
      </c>
      <c r="G2146" s="15">
        <v>42386</v>
      </c>
      <c r="H2146" s="8">
        <f t="shared" si="133"/>
        <v>3237.8</v>
      </c>
      <c r="I2146" s="30">
        <f t="shared" si="134"/>
        <v>0</v>
      </c>
    </row>
    <row r="2147" spans="1:9" s="2" customFormat="1" x14ac:dyDescent="0.25">
      <c r="A2147" s="17">
        <v>42386</v>
      </c>
      <c r="B2147" s="36">
        <f t="shared" si="132"/>
        <v>1210</v>
      </c>
      <c r="C2147" s="37" t="s">
        <v>787</v>
      </c>
      <c r="D2147" s="12">
        <f t="shared" si="131"/>
        <v>51210</v>
      </c>
      <c r="E2147" s="47" t="s">
        <v>1757</v>
      </c>
      <c r="F2147" s="48">
        <v>604.79999999999995</v>
      </c>
      <c r="G2147" s="15">
        <v>42386</v>
      </c>
      <c r="H2147" s="8">
        <f t="shared" si="133"/>
        <v>604.79999999999995</v>
      </c>
      <c r="I2147" s="30">
        <f t="shared" si="134"/>
        <v>0</v>
      </c>
    </row>
    <row r="2148" spans="1:9" s="2" customFormat="1" x14ac:dyDescent="0.25">
      <c r="A2148" s="17">
        <v>42386</v>
      </c>
      <c r="B2148" s="36">
        <f t="shared" si="132"/>
        <v>1211</v>
      </c>
      <c r="C2148" s="37" t="s">
        <v>787</v>
      </c>
      <c r="D2148" s="12">
        <f t="shared" ref="D2148:D2211" si="135">D2147+1</f>
        <v>51211</v>
      </c>
      <c r="E2148" s="47" t="s">
        <v>1758</v>
      </c>
      <c r="F2148" s="48">
        <v>3402</v>
      </c>
      <c r="G2148" s="15">
        <v>42386</v>
      </c>
      <c r="H2148" s="8">
        <f t="shared" si="133"/>
        <v>3402</v>
      </c>
      <c r="I2148" s="30">
        <f t="shared" si="134"/>
        <v>0</v>
      </c>
    </row>
    <row r="2149" spans="1:9" s="2" customFormat="1" x14ac:dyDescent="0.25">
      <c r="A2149" s="17">
        <v>42386</v>
      </c>
      <c r="B2149" s="36">
        <f t="shared" si="132"/>
        <v>1212</v>
      </c>
      <c r="C2149" s="37" t="s">
        <v>787</v>
      </c>
      <c r="D2149" s="12">
        <f t="shared" si="135"/>
        <v>51212</v>
      </c>
      <c r="E2149" s="47" t="s">
        <v>1759</v>
      </c>
      <c r="F2149" s="48">
        <v>27086.400000000001</v>
      </c>
      <c r="G2149" s="15">
        <v>42391</v>
      </c>
      <c r="H2149" s="8">
        <v>27086.400000000001</v>
      </c>
      <c r="I2149" s="30">
        <f t="shared" si="134"/>
        <v>0</v>
      </c>
    </row>
    <row r="2150" spans="1:9" s="2" customFormat="1" x14ac:dyDescent="0.25">
      <c r="A2150" s="17">
        <v>42386</v>
      </c>
      <c r="B2150" s="36">
        <f t="shared" si="132"/>
        <v>1213</v>
      </c>
      <c r="C2150" s="37" t="s">
        <v>787</v>
      </c>
      <c r="D2150" s="12">
        <f t="shared" si="135"/>
        <v>51213</v>
      </c>
      <c r="E2150" s="47" t="s">
        <v>1760</v>
      </c>
      <c r="F2150" s="14">
        <v>9877.1</v>
      </c>
      <c r="G2150" s="15">
        <v>42391</v>
      </c>
      <c r="H2150" s="8">
        <v>9877.1</v>
      </c>
      <c r="I2150" s="30">
        <f t="shared" si="134"/>
        <v>0</v>
      </c>
    </row>
    <row r="2151" spans="1:9" s="2" customFormat="1" x14ac:dyDescent="0.25">
      <c r="A2151" s="17">
        <v>42386</v>
      </c>
      <c r="B2151" s="36">
        <f t="shared" si="132"/>
        <v>1214</v>
      </c>
      <c r="C2151" s="37" t="s">
        <v>787</v>
      </c>
      <c r="D2151" s="12">
        <f t="shared" si="135"/>
        <v>51214</v>
      </c>
      <c r="E2151" s="47" t="s">
        <v>1761</v>
      </c>
      <c r="F2151" s="48">
        <v>12871.6</v>
      </c>
      <c r="G2151" s="15">
        <v>42386</v>
      </c>
      <c r="H2151" s="8">
        <f t="shared" si="133"/>
        <v>12871.6</v>
      </c>
      <c r="I2151" s="30">
        <f t="shared" si="134"/>
        <v>0</v>
      </c>
    </row>
    <row r="2152" spans="1:9" s="2" customFormat="1" x14ac:dyDescent="0.25">
      <c r="A2152" s="17">
        <v>42386</v>
      </c>
      <c r="B2152" s="36">
        <f t="shared" si="132"/>
        <v>1215</v>
      </c>
      <c r="C2152" s="37" t="s">
        <v>787</v>
      </c>
      <c r="D2152" s="12">
        <f t="shared" si="135"/>
        <v>51215</v>
      </c>
      <c r="E2152" s="47" t="s">
        <v>1762</v>
      </c>
      <c r="F2152" s="48">
        <v>593.20000000000005</v>
      </c>
      <c r="G2152" s="15">
        <v>42386</v>
      </c>
      <c r="H2152" s="8">
        <f t="shared" si="133"/>
        <v>593.20000000000005</v>
      </c>
      <c r="I2152" s="30">
        <f t="shared" si="134"/>
        <v>0</v>
      </c>
    </row>
    <row r="2153" spans="1:9" s="2" customFormat="1" x14ac:dyDescent="0.25">
      <c r="A2153" s="17">
        <v>42386</v>
      </c>
      <c r="B2153" s="36">
        <f t="shared" si="132"/>
        <v>1216</v>
      </c>
      <c r="C2153" s="37" t="s">
        <v>787</v>
      </c>
      <c r="D2153" s="12">
        <f t="shared" si="135"/>
        <v>51216</v>
      </c>
      <c r="E2153" s="47" t="s">
        <v>1763</v>
      </c>
      <c r="F2153" s="48">
        <v>2838</v>
      </c>
      <c r="G2153" s="15">
        <v>42386</v>
      </c>
      <c r="H2153" s="8">
        <f t="shared" si="133"/>
        <v>2838</v>
      </c>
      <c r="I2153" s="30">
        <f t="shared" si="134"/>
        <v>0</v>
      </c>
    </row>
    <row r="2154" spans="1:9" s="2" customFormat="1" x14ac:dyDescent="0.25">
      <c r="A2154" s="17">
        <v>42386</v>
      </c>
      <c r="B2154" s="36">
        <f t="shared" si="132"/>
        <v>1217</v>
      </c>
      <c r="C2154" s="37" t="s">
        <v>787</v>
      </c>
      <c r="D2154" s="12">
        <f t="shared" si="135"/>
        <v>51217</v>
      </c>
      <c r="E2154" s="49" t="s">
        <v>105</v>
      </c>
      <c r="F2154" s="48">
        <v>0</v>
      </c>
      <c r="G2154" s="15"/>
      <c r="H2154" s="8"/>
      <c r="I2154" s="30"/>
    </row>
    <row r="2155" spans="1:9" s="2" customFormat="1" x14ac:dyDescent="0.25">
      <c r="A2155" s="17">
        <v>42386</v>
      </c>
      <c r="B2155" s="36">
        <f t="shared" si="132"/>
        <v>1218</v>
      </c>
      <c r="C2155" s="37" t="s">
        <v>787</v>
      </c>
      <c r="D2155" s="12">
        <f t="shared" si="135"/>
        <v>51218</v>
      </c>
      <c r="E2155" s="47" t="s">
        <v>1761</v>
      </c>
      <c r="F2155" s="48">
        <v>2863.5</v>
      </c>
      <c r="G2155" s="15">
        <v>42386</v>
      </c>
      <c r="H2155" s="8">
        <f t="shared" si="133"/>
        <v>2863.5</v>
      </c>
      <c r="I2155" s="30">
        <f t="shared" si="134"/>
        <v>0</v>
      </c>
    </row>
    <row r="2156" spans="1:9" s="2" customFormat="1" x14ac:dyDescent="0.25">
      <c r="A2156" s="17">
        <v>42386</v>
      </c>
      <c r="B2156" s="36">
        <f t="shared" si="132"/>
        <v>1219</v>
      </c>
      <c r="C2156" s="37" t="s">
        <v>787</v>
      </c>
      <c r="D2156" s="12">
        <f t="shared" si="135"/>
        <v>51219</v>
      </c>
      <c r="E2156" s="47" t="s">
        <v>1764</v>
      </c>
      <c r="F2156" s="48">
        <v>6878.9</v>
      </c>
      <c r="G2156" s="15">
        <v>42386</v>
      </c>
      <c r="H2156" s="8">
        <f t="shared" si="133"/>
        <v>6878.9</v>
      </c>
      <c r="I2156" s="30">
        <f t="shared" si="134"/>
        <v>0</v>
      </c>
    </row>
    <row r="2157" spans="1:9" s="2" customFormat="1" x14ac:dyDescent="0.25">
      <c r="A2157" s="17">
        <v>42386</v>
      </c>
      <c r="B2157" s="36">
        <f t="shared" si="132"/>
        <v>1220</v>
      </c>
      <c r="C2157" s="37" t="s">
        <v>787</v>
      </c>
      <c r="D2157" s="12">
        <f t="shared" si="135"/>
        <v>51220</v>
      </c>
      <c r="E2157" s="47" t="s">
        <v>1765</v>
      </c>
      <c r="F2157" s="14">
        <v>23276.9</v>
      </c>
      <c r="G2157" s="15">
        <v>42390</v>
      </c>
      <c r="H2157" s="8">
        <v>23276.9</v>
      </c>
      <c r="I2157" s="30">
        <f t="shared" si="134"/>
        <v>0</v>
      </c>
    </row>
    <row r="2158" spans="1:9" s="2" customFormat="1" x14ac:dyDescent="0.25">
      <c r="A2158" s="17">
        <v>42386</v>
      </c>
      <c r="B2158" s="36">
        <f t="shared" si="132"/>
        <v>1221</v>
      </c>
      <c r="C2158" s="37" t="s">
        <v>787</v>
      </c>
      <c r="D2158" s="12">
        <f t="shared" si="135"/>
        <v>51221</v>
      </c>
      <c r="E2158" s="49" t="s">
        <v>105</v>
      </c>
      <c r="F2158" s="14">
        <v>0</v>
      </c>
      <c r="G2158" s="15"/>
      <c r="H2158" s="8"/>
      <c r="I2158" s="30">
        <f t="shared" si="134"/>
        <v>0</v>
      </c>
    </row>
    <row r="2159" spans="1:9" s="2" customFormat="1" x14ac:dyDescent="0.25">
      <c r="A2159" s="17">
        <v>42386</v>
      </c>
      <c r="B2159" s="36">
        <f t="shared" si="132"/>
        <v>1222</v>
      </c>
      <c r="C2159" s="37" t="s">
        <v>787</v>
      </c>
      <c r="D2159" s="12">
        <f t="shared" si="135"/>
        <v>51222</v>
      </c>
      <c r="E2159" s="47" t="s">
        <v>1766</v>
      </c>
      <c r="F2159" s="48">
        <v>1780.4</v>
      </c>
      <c r="G2159" s="15">
        <v>42386</v>
      </c>
      <c r="H2159" s="8">
        <f t="shared" si="133"/>
        <v>1780.4</v>
      </c>
      <c r="I2159" s="30">
        <f t="shared" si="134"/>
        <v>0</v>
      </c>
    </row>
    <row r="2160" spans="1:9" s="2" customFormat="1" x14ac:dyDescent="0.25">
      <c r="A2160" s="17">
        <v>42386</v>
      </c>
      <c r="B2160" s="36">
        <f t="shared" si="132"/>
        <v>1223</v>
      </c>
      <c r="C2160" s="37" t="s">
        <v>787</v>
      </c>
      <c r="D2160" s="12">
        <f t="shared" si="135"/>
        <v>51223</v>
      </c>
      <c r="E2160" s="49" t="s">
        <v>105</v>
      </c>
      <c r="F2160" s="48">
        <v>0</v>
      </c>
      <c r="G2160" s="15"/>
      <c r="H2160" s="8"/>
      <c r="I2160" s="30">
        <f t="shared" si="134"/>
        <v>0</v>
      </c>
    </row>
    <row r="2161" spans="1:9" s="2" customFormat="1" x14ac:dyDescent="0.25">
      <c r="A2161" s="17">
        <v>42386</v>
      </c>
      <c r="B2161" s="36">
        <f t="shared" si="132"/>
        <v>1224</v>
      </c>
      <c r="C2161" s="37" t="s">
        <v>787</v>
      </c>
      <c r="D2161" s="12">
        <f t="shared" si="135"/>
        <v>51224</v>
      </c>
      <c r="E2161" s="47" t="s">
        <v>1766</v>
      </c>
      <c r="F2161" s="48">
        <v>40</v>
      </c>
      <c r="G2161" s="15">
        <v>42386</v>
      </c>
      <c r="H2161" s="8">
        <f t="shared" si="133"/>
        <v>40</v>
      </c>
      <c r="I2161" s="30">
        <f t="shared" si="134"/>
        <v>0</v>
      </c>
    </row>
    <row r="2162" spans="1:9" s="2" customFormat="1" x14ac:dyDescent="0.25">
      <c r="A2162" s="17">
        <v>42386</v>
      </c>
      <c r="B2162" s="36">
        <f t="shared" si="132"/>
        <v>1225</v>
      </c>
      <c r="C2162" s="37" t="s">
        <v>787</v>
      </c>
      <c r="D2162" s="12">
        <f t="shared" si="135"/>
        <v>51225</v>
      </c>
      <c r="E2162" s="47" t="s">
        <v>1767</v>
      </c>
      <c r="F2162" s="48">
        <v>7395.2</v>
      </c>
      <c r="G2162" s="15">
        <v>42386</v>
      </c>
      <c r="H2162" s="8">
        <f t="shared" si="133"/>
        <v>7395.2</v>
      </c>
      <c r="I2162" s="30">
        <f t="shared" si="134"/>
        <v>0</v>
      </c>
    </row>
    <row r="2163" spans="1:9" s="2" customFormat="1" x14ac:dyDescent="0.25">
      <c r="A2163" s="17">
        <v>42386</v>
      </c>
      <c r="B2163" s="36">
        <f t="shared" si="132"/>
        <v>1226</v>
      </c>
      <c r="C2163" s="37" t="s">
        <v>787</v>
      </c>
      <c r="D2163" s="12">
        <f t="shared" si="135"/>
        <v>51226</v>
      </c>
      <c r="E2163" s="47" t="s">
        <v>1768</v>
      </c>
      <c r="F2163" s="48">
        <v>3897.92</v>
      </c>
      <c r="G2163" s="15">
        <v>42386</v>
      </c>
      <c r="H2163" s="8">
        <f t="shared" si="133"/>
        <v>3897.92</v>
      </c>
      <c r="I2163" s="30">
        <f t="shared" si="134"/>
        <v>0</v>
      </c>
    </row>
    <row r="2164" spans="1:9" s="2" customFormat="1" x14ac:dyDescent="0.25">
      <c r="A2164" s="17">
        <v>42386</v>
      </c>
      <c r="B2164" s="36">
        <f t="shared" si="132"/>
        <v>1227</v>
      </c>
      <c r="C2164" s="37" t="s">
        <v>787</v>
      </c>
      <c r="D2164" s="12">
        <f t="shared" si="135"/>
        <v>51227</v>
      </c>
      <c r="E2164" s="47" t="s">
        <v>1769</v>
      </c>
      <c r="F2164" s="48">
        <v>17637.2</v>
      </c>
      <c r="G2164" s="15">
        <v>42390</v>
      </c>
      <c r="H2164" s="8">
        <v>17637.2</v>
      </c>
      <c r="I2164" s="30">
        <f t="shared" si="134"/>
        <v>0</v>
      </c>
    </row>
    <row r="2165" spans="1:9" s="2" customFormat="1" x14ac:dyDescent="0.25">
      <c r="A2165" s="17">
        <v>42386</v>
      </c>
      <c r="B2165" s="36">
        <f t="shared" si="132"/>
        <v>1228</v>
      </c>
      <c r="C2165" s="37" t="s">
        <v>787</v>
      </c>
      <c r="D2165" s="12">
        <f t="shared" si="135"/>
        <v>51228</v>
      </c>
      <c r="E2165" s="47" t="s">
        <v>1770</v>
      </c>
      <c r="F2165" s="48">
        <v>2310</v>
      </c>
      <c r="G2165" s="15">
        <v>42386</v>
      </c>
      <c r="H2165" s="8">
        <f t="shared" si="133"/>
        <v>2310</v>
      </c>
      <c r="I2165" s="30">
        <f t="shared" si="134"/>
        <v>0</v>
      </c>
    </row>
    <row r="2166" spans="1:9" s="2" customFormat="1" x14ac:dyDescent="0.25">
      <c r="A2166" s="17">
        <v>42386</v>
      </c>
      <c r="B2166" s="36">
        <f t="shared" si="132"/>
        <v>1229</v>
      </c>
      <c r="C2166" s="37" t="s">
        <v>787</v>
      </c>
      <c r="D2166" s="12">
        <f t="shared" si="135"/>
        <v>51229</v>
      </c>
      <c r="E2166" s="47" t="s">
        <v>1771</v>
      </c>
      <c r="F2166" s="48">
        <v>5296</v>
      </c>
      <c r="G2166" s="15">
        <v>42387</v>
      </c>
      <c r="H2166" s="8">
        <v>5296</v>
      </c>
      <c r="I2166" s="30">
        <f t="shared" si="134"/>
        <v>0</v>
      </c>
    </row>
    <row r="2167" spans="1:9" s="2" customFormat="1" x14ac:dyDescent="0.25">
      <c r="A2167" s="17">
        <v>42386</v>
      </c>
      <c r="B2167" s="36">
        <f t="shared" si="132"/>
        <v>1230</v>
      </c>
      <c r="C2167" s="37" t="s">
        <v>787</v>
      </c>
      <c r="D2167" s="12">
        <f t="shared" si="135"/>
        <v>51230</v>
      </c>
      <c r="E2167" s="47" t="s">
        <v>1772</v>
      </c>
      <c r="F2167" s="48">
        <v>1952.4</v>
      </c>
      <c r="G2167" s="15">
        <v>42386</v>
      </c>
      <c r="H2167" s="8">
        <f t="shared" si="133"/>
        <v>1952.4</v>
      </c>
      <c r="I2167" s="30">
        <f t="shared" si="134"/>
        <v>0</v>
      </c>
    </row>
    <row r="2168" spans="1:9" s="2" customFormat="1" x14ac:dyDescent="0.25">
      <c r="A2168" s="17">
        <v>42386</v>
      </c>
      <c r="B2168" s="36">
        <f t="shared" si="132"/>
        <v>1231</v>
      </c>
      <c r="C2168" s="37" t="s">
        <v>787</v>
      </c>
      <c r="D2168" s="12">
        <f t="shared" si="135"/>
        <v>51231</v>
      </c>
      <c r="E2168" s="42" t="s">
        <v>1773</v>
      </c>
      <c r="F2168" s="48">
        <v>1152.4000000000001</v>
      </c>
      <c r="G2168" s="15">
        <v>42386</v>
      </c>
      <c r="H2168" s="8">
        <f t="shared" si="133"/>
        <v>1152.4000000000001</v>
      </c>
      <c r="I2168" s="30">
        <f t="shared" si="134"/>
        <v>0</v>
      </c>
    </row>
    <row r="2169" spans="1:9" s="2" customFormat="1" x14ac:dyDescent="0.25">
      <c r="A2169" s="17">
        <v>42386</v>
      </c>
      <c r="B2169" s="36">
        <f t="shared" si="132"/>
        <v>1232</v>
      </c>
      <c r="C2169" s="37" t="s">
        <v>787</v>
      </c>
      <c r="D2169" s="12">
        <f t="shared" si="135"/>
        <v>51232</v>
      </c>
      <c r="E2169" s="45" t="s">
        <v>1774</v>
      </c>
      <c r="F2169" s="46">
        <v>290</v>
      </c>
      <c r="G2169" s="15">
        <v>42387</v>
      </c>
      <c r="H2169" s="8">
        <v>290</v>
      </c>
      <c r="I2169" s="30">
        <f t="shared" si="134"/>
        <v>0</v>
      </c>
    </row>
    <row r="2170" spans="1:9" s="2" customFormat="1" x14ac:dyDescent="0.25">
      <c r="A2170" s="17">
        <v>42386</v>
      </c>
      <c r="B2170" s="36">
        <f t="shared" si="132"/>
        <v>1233</v>
      </c>
      <c r="C2170" s="37" t="s">
        <v>787</v>
      </c>
      <c r="D2170" s="12">
        <f t="shared" si="135"/>
        <v>51233</v>
      </c>
      <c r="E2170" s="47" t="s">
        <v>1775</v>
      </c>
      <c r="F2170" s="48">
        <v>366</v>
      </c>
      <c r="G2170" s="15">
        <v>42386</v>
      </c>
      <c r="H2170" s="8">
        <f t="shared" si="133"/>
        <v>366</v>
      </c>
      <c r="I2170" s="30">
        <f t="shared" si="134"/>
        <v>0</v>
      </c>
    </row>
    <row r="2171" spans="1:9" s="2" customFormat="1" x14ac:dyDescent="0.25">
      <c r="A2171" s="17">
        <v>42386</v>
      </c>
      <c r="B2171" s="36">
        <f t="shared" si="132"/>
        <v>1234</v>
      </c>
      <c r="C2171" s="37" t="s">
        <v>787</v>
      </c>
      <c r="D2171" s="12">
        <f t="shared" si="135"/>
        <v>51234</v>
      </c>
      <c r="E2171" s="47" t="s">
        <v>1775</v>
      </c>
      <c r="F2171" s="48">
        <v>3659.3</v>
      </c>
      <c r="G2171" s="15">
        <v>42386</v>
      </c>
      <c r="H2171" s="8">
        <f t="shared" si="133"/>
        <v>3659.3</v>
      </c>
      <c r="I2171" s="30">
        <f t="shared" si="134"/>
        <v>0</v>
      </c>
    </row>
    <row r="2172" spans="1:9" s="2" customFormat="1" x14ac:dyDescent="0.25">
      <c r="A2172" s="17">
        <v>42386</v>
      </c>
      <c r="B2172" s="36">
        <f t="shared" si="132"/>
        <v>1235</v>
      </c>
      <c r="C2172" s="37" t="s">
        <v>787</v>
      </c>
      <c r="D2172" s="12">
        <f t="shared" si="135"/>
        <v>51235</v>
      </c>
      <c r="E2172" s="47" t="s">
        <v>1776</v>
      </c>
      <c r="F2172" s="48">
        <v>4135.8999999999996</v>
      </c>
      <c r="G2172" s="15">
        <v>42387</v>
      </c>
      <c r="H2172" s="8">
        <v>4135.8999999999996</v>
      </c>
      <c r="I2172" s="30">
        <f t="shared" si="134"/>
        <v>0</v>
      </c>
    </row>
    <row r="2173" spans="1:9" s="2" customFormat="1" x14ac:dyDescent="0.25">
      <c r="A2173" s="17">
        <v>42386</v>
      </c>
      <c r="B2173" s="36">
        <f t="shared" si="132"/>
        <v>1236</v>
      </c>
      <c r="C2173" s="37" t="s">
        <v>787</v>
      </c>
      <c r="D2173" s="12">
        <f t="shared" si="135"/>
        <v>51236</v>
      </c>
      <c r="E2173" s="47" t="s">
        <v>1777</v>
      </c>
      <c r="F2173" s="48">
        <v>1745.8</v>
      </c>
      <c r="G2173" s="15">
        <v>42387</v>
      </c>
      <c r="H2173" s="8">
        <v>1745.8</v>
      </c>
      <c r="I2173" s="30">
        <f t="shared" si="134"/>
        <v>0</v>
      </c>
    </row>
    <row r="2174" spans="1:9" s="2" customFormat="1" x14ac:dyDescent="0.25">
      <c r="A2174" s="17">
        <v>42386</v>
      </c>
      <c r="B2174" s="36">
        <f t="shared" si="132"/>
        <v>1237</v>
      </c>
      <c r="C2174" s="37" t="s">
        <v>787</v>
      </c>
      <c r="D2174" s="12">
        <f t="shared" si="135"/>
        <v>51237</v>
      </c>
      <c r="E2174" s="47" t="s">
        <v>1778</v>
      </c>
      <c r="F2174" s="48">
        <v>924</v>
      </c>
      <c r="G2174" s="15">
        <v>42387</v>
      </c>
      <c r="H2174" s="8">
        <v>924</v>
      </c>
      <c r="I2174" s="30">
        <f t="shared" si="134"/>
        <v>0</v>
      </c>
    </row>
    <row r="2175" spans="1:9" s="2" customFormat="1" x14ac:dyDescent="0.25">
      <c r="A2175" s="17">
        <v>42386</v>
      </c>
      <c r="B2175" s="36">
        <f t="shared" si="132"/>
        <v>1238</v>
      </c>
      <c r="C2175" s="37" t="s">
        <v>787</v>
      </c>
      <c r="D2175" s="12">
        <f t="shared" si="135"/>
        <v>51238</v>
      </c>
      <c r="E2175" s="47" t="s">
        <v>1779</v>
      </c>
      <c r="F2175" s="48">
        <v>3538.7</v>
      </c>
      <c r="G2175" s="15">
        <v>42387</v>
      </c>
      <c r="H2175" s="8">
        <v>3538.7</v>
      </c>
      <c r="I2175" s="30">
        <f t="shared" si="134"/>
        <v>0</v>
      </c>
    </row>
    <row r="2176" spans="1:9" s="2" customFormat="1" x14ac:dyDescent="0.25">
      <c r="A2176" s="17">
        <v>42386</v>
      </c>
      <c r="B2176" s="36">
        <f t="shared" si="132"/>
        <v>1239</v>
      </c>
      <c r="C2176" s="37" t="s">
        <v>787</v>
      </c>
      <c r="D2176" s="12">
        <f t="shared" si="135"/>
        <v>51239</v>
      </c>
      <c r="E2176" s="47" t="s">
        <v>1780</v>
      </c>
      <c r="F2176" s="48">
        <v>503.6</v>
      </c>
      <c r="G2176" s="15">
        <v>42387</v>
      </c>
      <c r="H2176" s="8">
        <v>503.6</v>
      </c>
      <c r="I2176" s="30">
        <f t="shared" si="134"/>
        <v>0</v>
      </c>
    </row>
    <row r="2177" spans="1:9" s="2" customFormat="1" x14ac:dyDescent="0.25">
      <c r="A2177" s="17">
        <v>42386</v>
      </c>
      <c r="B2177" s="36">
        <f t="shared" si="132"/>
        <v>1240</v>
      </c>
      <c r="C2177" s="37" t="s">
        <v>787</v>
      </c>
      <c r="D2177" s="12">
        <f t="shared" si="135"/>
        <v>51240</v>
      </c>
      <c r="E2177" s="47" t="s">
        <v>1781</v>
      </c>
      <c r="F2177" s="48">
        <v>1560</v>
      </c>
      <c r="G2177" s="15">
        <v>42387</v>
      </c>
      <c r="H2177" s="8">
        <v>1560</v>
      </c>
      <c r="I2177" s="30">
        <f t="shared" si="134"/>
        <v>0</v>
      </c>
    </row>
    <row r="2178" spans="1:9" s="2" customFormat="1" x14ac:dyDescent="0.25">
      <c r="A2178" s="17">
        <v>42386</v>
      </c>
      <c r="B2178" s="36">
        <f t="shared" si="132"/>
        <v>1241</v>
      </c>
      <c r="C2178" s="37" t="s">
        <v>787</v>
      </c>
      <c r="D2178" s="12">
        <f t="shared" si="135"/>
        <v>51241</v>
      </c>
      <c r="E2178" s="47" t="s">
        <v>1782</v>
      </c>
      <c r="F2178" s="48">
        <v>660</v>
      </c>
      <c r="G2178" s="15">
        <v>42387</v>
      </c>
      <c r="H2178" s="8">
        <v>660</v>
      </c>
      <c r="I2178" s="30">
        <f t="shared" si="134"/>
        <v>0</v>
      </c>
    </row>
    <row r="2179" spans="1:9" s="2" customFormat="1" x14ac:dyDescent="0.25">
      <c r="A2179" s="17">
        <v>42386</v>
      </c>
      <c r="B2179" s="36">
        <f t="shared" ref="B2179:B2242" si="136">B2178+1</f>
        <v>1242</v>
      </c>
      <c r="C2179" s="37" t="s">
        <v>787</v>
      </c>
      <c r="D2179" s="12">
        <f t="shared" si="135"/>
        <v>51242</v>
      </c>
      <c r="E2179" s="47" t="s">
        <v>1783</v>
      </c>
      <c r="F2179" s="48">
        <v>6810</v>
      </c>
      <c r="G2179" s="15">
        <v>42387</v>
      </c>
      <c r="H2179" s="8">
        <v>6810</v>
      </c>
      <c r="I2179" s="30">
        <f t="shared" si="134"/>
        <v>0</v>
      </c>
    </row>
    <row r="2180" spans="1:9" s="2" customFormat="1" x14ac:dyDescent="0.25">
      <c r="A2180" s="17">
        <v>42386</v>
      </c>
      <c r="B2180" s="36">
        <f t="shared" si="136"/>
        <v>1243</v>
      </c>
      <c r="C2180" s="37" t="s">
        <v>787</v>
      </c>
      <c r="D2180" s="12">
        <f t="shared" si="135"/>
        <v>51243</v>
      </c>
      <c r="E2180" s="47" t="s">
        <v>1784</v>
      </c>
      <c r="F2180" s="48">
        <v>5561.2</v>
      </c>
      <c r="G2180" s="15">
        <v>42387</v>
      </c>
      <c r="H2180" s="8">
        <v>5561.2</v>
      </c>
      <c r="I2180" s="30">
        <f t="shared" si="134"/>
        <v>0</v>
      </c>
    </row>
    <row r="2181" spans="1:9" s="2" customFormat="1" x14ac:dyDescent="0.25">
      <c r="A2181" s="17">
        <v>42386</v>
      </c>
      <c r="B2181" s="36">
        <f t="shared" si="136"/>
        <v>1244</v>
      </c>
      <c r="C2181" s="37" t="s">
        <v>787</v>
      </c>
      <c r="D2181" s="12">
        <f t="shared" si="135"/>
        <v>51244</v>
      </c>
      <c r="E2181" s="47" t="s">
        <v>1785</v>
      </c>
      <c r="F2181" s="48">
        <v>10094.200000000001</v>
      </c>
      <c r="G2181" s="15">
        <v>42387</v>
      </c>
      <c r="H2181" s="8">
        <v>10094.200000000001</v>
      </c>
      <c r="I2181" s="30">
        <f t="shared" si="134"/>
        <v>0</v>
      </c>
    </row>
    <row r="2182" spans="1:9" s="2" customFormat="1" x14ac:dyDescent="0.25">
      <c r="A2182" s="17">
        <v>42386</v>
      </c>
      <c r="B2182" s="36">
        <f t="shared" si="136"/>
        <v>1245</v>
      </c>
      <c r="C2182" s="37" t="s">
        <v>787</v>
      </c>
      <c r="D2182" s="12">
        <f t="shared" si="135"/>
        <v>51245</v>
      </c>
      <c r="E2182" s="47" t="s">
        <v>1786</v>
      </c>
      <c r="F2182" s="48">
        <v>2680</v>
      </c>
      <c r="G2182" s="15">
        <v>42387</v>
      </c>
      <c r="H2182" s="8">
        <v>2680</v>
      </c>
      <c r="I2182" s="30">
        <f t="shared" si="134"/>
        <v>0</v>
      </c>
    </row>
    <row r="2183" spans="1:9" s="2" customFormat="1" x14ac:dyDescent="0.25">
      <c r="A2183" s="17">
        <v>42386</v>
      </c>
      <c r="B2183" s="36">
        <f t="shared" si="136"/>
        <v>1246</v>
      </c>
      <c r="C2183" s="37" t="s">
        <v>787</v>
      </c>
      <c r="D2183" s="12">
        <f t="shared" si="135"/>
        <v>51246</v>
      </c>
      <c r="E2183" s="47" t="s">
        <v>1787</v>
      </c>
      <c r="F2183" s="48">
        <v>2400</v>
      </c>
      <c r="G2183" s="15">
        <v>42387</v>
      </c>
      <c r="H2183" s="8">
        <v>2400</v>
      </c>
      <c r="I2183" s="30">
        <f t="shared" si="134"/>
        <v>0</v>
      </c>
    </row>
    <row r="2184" spans="1:9" s="2" customFormat="1" x14ac:dyDescent="0.25">
      <c r="A2184" s="17">
        <v>42386</v>
      </c>
      <c r="B2184" s="36">
        <f t="shared" si="136"/>
        <v>1247</v>
      </c>
      <c r="C2184" s="37" t="s">
        <v>787</v>
      </c>
      <c r="D2184" s="12">
        <f t="shared" si="135"/>
        <v>51247</v>
      </c>
      <c r="E2184" s="47" t="s">
        <v>1788</v>
      </c>
      <c r="F2184" s="48">
        <v>3550.75</v>
      </c>
      <c r="G2184" s="15">
        <v>42387</v>
      </c>
      <c r="H2184" s="8">
        <v>3550.75</v>
      </c>
      <c r="I2184" s="30">
        <f t="shared" si="134"/>
        <v>0</v>
      </c>
    </row>
    <row r="2185" spans="1:9" s="2" customFormat="1" x14ac:dyDescent="0.25">
      <c r="A2185" s="17">
        <v>42386</v>
      </c>
      <c r="B2185" s="36">
        <f t="shared" si="136"/>
        <v>1248</v>
      </c>
      <c r="C2185" s="37" t="s">
        <v>787</v>
      </c>
      <c r="D2185" s="12">
        <f t="shared" si="135"/>
        <v>51248</v>
      </c>
      <c r="E2185" s="47" t="s">
        <v>1789</v>
      </c>
      <c r="F2185" s="48">
        <v>3564</v>
      </c>
      <c r="G2185" s="15">
        <v>42387</v>
      </c>
      <c r="H2185" s="8">
        <v>3564</v>
      </c>
      <c r="I2185" s="30">
        <f t="shared" si="134"/>
        <v>0</v>
      </c>
    </row>
    <row r="2186" spans="1:9" s="2" customFormat="1" x14ac:dyDescent="0.25">
      <c r="A2186" s="17">
        <v>42386</v>
      </c>
      <c r="B2186" s="36">
        <f t="shared" si="136"/>
        <v>1249</v>
      </c>
      <c r="C2186" s="37" t="s">
        <v>787</v>
      </c>
      <c r="D2186" s="12">
        <f t="shared" si="135"/>
        <v>51249</v>
      </c>
      <c r="E2186" s="47" t="s">
        <v>1790</v>
      </c>
      <c r="F2186" s="48">
        <v>195.2</v>
      </c>
      <c r="G2186" s="15">
        <v>42386</v>
      </c>
      <c r="H2186" s="8">
        <f t="shared" ref="H2186:H2250" si="137">F2186</f>
        <v>195.2</v>
      </c>
      <c r="I2186" s="30">
        <f t="shared" ref="I2186:I2252" si="138">F2186-H2186</f>
        <v>0</v>
      </c>
    </row>
    <row r="2187" spans="1:9" s="2" customFormat="1" x14ac:dyDescent="0.25">
      <c r="A2187" s="17">
        <v>42386</v>
      </c>
      <c r="B2187" s="36">
        <f t="shared" si="136"/>
        <v>1250</v>
      </c>
      <c r="C2187" s="37" t="s">
        <v>787</v>
      </c>
      <c r="D2187" s="12">
        <f t="shared" si="135"/>
        <v>51250</v>
      </c>
      <c r="E2187" s="47" t="s">
        <v>1781</v>
      </c>
      <c r="F2187" s="48">
        <v>28072</v>
      </c>
      <c r="G2187" s="15">
        <v>42386</v>
      </c>
      <c r="H2187" s="8">
        <f t="shared" si="137"/>
        <v>28072</v>
      </c>
      <c r="I2187" s="30">
        <f t="shared" si="138"/>
        <v>0</v>
      </c>
    </row>
    <row r="2188" spans="1:9" s="2" customFormat="1" x14ac:dyDescent="0.25">
      <c r="A2188" s="17">
        <v>42386</v>
      </c>
      <c r="B2188" s="36">
        <f t="shared" si="136"/>
        <v>1251</v>
      </c>
      <c r="C2188" s="37" t="s">
        <v>787</v>
      </c>
      <c r="D2188" s="12">
        <f t="shared" si="135"/>
        <v>51251</v>
      </c>
      <c r="E2188" s="49" t="s">
        <v>105</v>
      </c>
      <c r="F2188" s="48">
        <v>0</v>
      </c>
      <c r="G2188" s="15"/>
      <c r="H2188" s="8"/>
      <c r="I2188" s="30"/>
    </row>
    <row r="2189" spans="1:9" s="2" customFormat="1" x14ac:dyDescent="0.25">
      <c r="A2189" s="17">
        <v>42386</v>
      </c>
      <c r="B2189" s="36">
        <f t="shared" si="136"/>
        <v>1252</v>
      </c>
      <c r="C2189" s="37" t="s">
        <v>787</v>
      </c>
      <c r="D2189" s="12">
        <f t="shared" si="135"/>
        <v>51252</v>
      </c>
      <c r="E2189" s="47" t="s">
        <v>1791</v>
      </c>
      <c r="F2189" s="48">
        <v>3872.6</v>
      </c>
      <c r="G2189" s="15">
        <v>42387</v>
      </c>
      <c r="H2189" s="8">
        <v>3872.6</v>
      </c>
      <c r="I2189" s="30">
        <f t="shared" si="138"/>
        <v>0</v>
      </c>
    </row>
    <row r="2190" spans="1:9" s="2" customFormat="1" x14ac:dyDescent="0.25">
      <c r="A2190" s="17">
        <v>42386</v>
      </c>
      <c r="B2190" s="36">
        <f t="shared" si="136"/>
        <v>1253</v>
      </c>
      <c r="C2190" s="37" t="s">
        <v>787</v>
      </c>
      <c r="D2190" s="12">
        <f t="shared" si="135"/>
        <v>51253</v>
      </c>
      <c r="E2190" s="47" t="s">
        <v>1792</v>
      </c>
      <c r="F2190" s="48">
        <v>875.6</v>
      </c>
      <c r="G2190" s="15">
        <v>42386</v>
      </c>
      <c r="H2190" s="8">
        <f t="shared" si="137"/>
        <v>875.6</v>
      </c>
      <c r="I2190" s="30">
        <f t="shared" si="138"/>
        <v>0</v>
      </c>
    </row>
    <row r="2191" spans="1:9" s="2" customFormat="1" x14ac:dyDescent="0.25">
      <c r="A2191" s="17">
        <v>42386</v>
      </c>
      <c r="B2191" s="36">
        <f t="shared" si="136"/>
        <v>1254</v>
      </c>
      <c r="C2191" s="37" t="s">
        <v>787</v>
      </c>
      <c r="D2191" s="12">
        <f t="shared" si="135"/>
        <v>51254</v>
      </c>
      <c r="E2191" s="47" t="s">
        <v>1793</v>
      </c>
      <c r="F2191" s="48">
        <v>521.6</v>
      </c>
      <c r="G2191" s="15">
        <v>42387</v>
      </c>
      <c r="H2191" s="8">
        <v>521.6</v>
      </c>
      <c r="I2191" s="30">
        <f t="shared" si="138"/>
        <v>0</v>
      </c>
    </row>
    <row r="2192" spans="1:9" s="2" customFormat="1" x14ac:dyDescent="0.25">
      <c r="A2192" s="17">
        <v>42386</v>
      </c>
      <c r="B2192" s="36">
        <f t="shared" si="136"/>
        <v>1255</v>
      </c>
      <c r="C2192" s="37" t="s">
        <v>787</v>
      </c>
      <c r="D2192" s="12">
        <f t="shared" si="135"/>
        <v>51255</v>
      </c>
      <c r="E2192" s="47" t="s">
        <v>1760</v>
      </c>
      <c r="F2192" s="14">
        <v>160241.9</v>
      </c>
      <c r="G2192" s="15">
        <v>42391</v>
      </c>
      <c r="H2192" s="8">
        <v>160241.9</v>
      </c>
      <c r="I2192" s="30">
        <f t="shared" si="138"/>
        <v>0</v>
      </c>
    </row>
    <row r="2193" spans="1:9" s="2" customFormat="1" x14ac:dyDescent="0.25">
      <c r="A2193" s="17">
        <v>42386</v>
      </c>
      <c r="B2193" s="36">
        <f t="shared" si="136"/>
        <v>1256</v>
      </c>
      <c r="C2193" s="37" t="s">
        <v>787</v>
      </c>
      <c r="D2193" s="12">
        <f t="shared" si="135"/>
        <v>51256</v>
      </c>
      <c r="E2193" s="47" t="s">
        <v>1793</v>
      </c>
      <c r="F2193" s="48">
        <v>238.4</v>
      </c>
      <c r="G2193" s="15">
        <v>42387</v>
      </c>
      <c r="H2193" s="8">
        <v>238.4</v>
      </c>
      <c r="I2193" s="30">
        <f t="shared" si="138"/>
        <v>0</v>
      </c>
    </row>
    <row r="2194" spans="1:9" s="2" customFormat="1" x14ac:dyDescent="0.25">
      <c r="A2194" s="17">
        <v>42386</v>
      </c>
      <c r="B2194" s="36">
        <f t="shared" si="136"/>
        <v>1257</v>
      </c>
      <c r="C2194" s="37" t="s">
        <v>787</v>
      </c>
      <c r="D2194" s="12">
        <f t="shared" si="135"/>
        <v>51257</v>
      </c>
      <c r="E2194" s="47" t="s">
        <v>1790</v>
      </c>
      <c r="F2194" s="48">
        <v>682.9</v>
      </c>
      <c r="G2194" s="15">
        <v>42386</v>
      </c>
      <c r="H2194" s="8">
        <f t="shared" si="137"/>
        <v>682.9</v>
      </c>
      <c r="I2194" s="30">
        <f t="shared" si="138"/>
        <v>0</v>
      </c>
    </row>
    <row r="2195" spans="1:9" s="2" customFormat="1" x14ac:dyDescent="0.25">
      <c r="A2195" s="17">
        <v>42386</v>
      </c>
      <c r="B2195" s="36">
        <f t="shared" si="136"/>
        <v>1258</v>
      </c>
      <c r="C2195" s="37" t="s">
        <v>787</v>
      </c>
      <c r="D2195" s="12">
        <f t="shared" si="135"/>
        <v>51258</v>
      </c>
      <c r="E2195" s="47" t="s">
        <v>1794</v>
      </c>
      <c r="F2195" s="48">
        <v>268.45</v>
      </c>
      <c r="G2195" s="15">
        <v>42386</v>
      </c>
      <c r="H2195" s="8">
        <f t="shared" si="137"/>
        <v>268.45</v>
      </c>
      <c r="I2195" s="30">
        <f t="shared" si="138"/>
        <v>0</v>
      </c>
    </row>
    <row r="2196" spans="1:9" s="2" customFormat="1" x14ac:dyDescent="0.25">
      <c r="A2196" s="17">
        <v>42386</v>
      </c>
      <c r="B2196" s="36">
        <f t="shared" si="136"/>
        <v>1259</v>
      </c>
      <c r="C2196" s="37" t="s">
        <v>787</v>
      </c>
      <c r="D2196" s="12">
        <f t="shared" si="135"/>
        <v>51259</v>
      </c>
      <c r="E2196" s="47" t="s">
        <v>1795</v>
      </c>
      <c r="F2196" s="48">
        <v>820</v>
      </c>
      <c r="G2196" s="15">
        <v>42386</v>
      </c>
      <c r="H2196" s="8">
        <f t="shared" si="137"/>
        <v>820</v>
      </c>
      <c r="I2196" s="30">
        <f t="shared" si="138"/>
        <v>0</v>
      </c>
    </row>
    <row r="2197" spans="1:9" s="2" customFormat="1" x14ac:dyDescent="0.25">
      <c r="A2197" s="17">
        <v>42386</v>
      </c>
      <c r="B2197" s="36">
        <f t="shared" si="136"/>
        <v>1260</v>
      </c>
      <c r="C2197" s="37" t="s">
        <v>787</v>
      </c>
      <c r="D2197" s="12">
        <f t="shared" si="135"/>
        <v>51260</v>
      </c>
      <c r="E2197" s="47" t="s">
        <v>1760</v>
      </c>
      <c r="F2197" s="14">
        <v>2997.7</v>
      </c>
      <c r="G2197" s="15">
        <v>42391</v>
      </c>
      <c r="H2197" s="8">
        <v>2997.7</v>
      </c>
      <c r="I2197" s="30">
        <f t="shared" si="138"/>
        <v>0</v>
      </c>
    </row>
    <row r="2198" spans="1:9" s="2" customFormat="1" x14ac:dyDescent="0.25">
      <c r="A2198" s="17">
        <v>42386</v>
      </c>
      <c r="B2198" s="36">
        <f t="shared" si="136"/>
        <v>1261</v>
      </c>
      <c r="C2198" s="37" t="s">
        <v>787</v>
      </c>
      <c r="D2198" s="12">
        <f t="shared" si="135"/>
        <v>51261</v>
      </c>
      <c r="E2198" s="47" t="s">
        <v>1796</v>
      </c>
      <c r="F2198" s="48">
        <v>39577.199999999997</v>
      </c>
      <c r="G2198" s="15">
        <v>42389</v>
      </c>
      <c r="H2198" s="8">
        <f>1896.2+19100+18581</f>
        <v>39577.199999999997</v>
      </c>
      <c r="I2198" s="30">
        <f t="shared" si="138"/>
        <v>0</v>
      </c>
    </row>
    <row r="2199" spans="1:9" s="2" customFormat="1" x14ac:dyDescent="0.25">
      <c r="A2199" s="17">
        <v>42386</v>
      </c>
      <c r="B2199" s="36">
        <f t="shared" si="136"/>
        <v>1262</v>
      </c>
      <c r="C2199" s="37" t="s">
        <v>787</v>
      </c>
      <c r="D2199" s="12">
        <f t="shared" si="135"/>
        <v>51262</v>
      </c>
      <c r="E2199" s="47" t="s">
        <v>1797</v>
      </c>
      <c r="F2199" s="48">
        <v>3600</v>
      </c>
      <c r="G2199" s="15">
        <v>42386</v>
      </c>
      <c r="H2199" s="8">
        <f t="shared" si="137"/>
        <v>3600</v>
      </c>
      <c r="I2199" s="30">
        <f t="shared" si="138"/>
        <v>0</v>
      </c>
    </row>
    <row r="2200" spans="1:9" s="2" customFormat="1" x14ac:dyDescent="0.25">
      <c r="A2200" s="17">
        <v>42386</v>
      </c>
      <c r="B2200" s="36">
        <f t="shared" si="136"/>
        <v>1263</v>
      </c>
      <c r="C2200" s="37" t="s">
        <v>787</v>
      </c>
      <c r="D2200" s="12">
        <f t="shared" si="135"/>
        <v>51263</v>
      </c>
      <c r="E2200" s="47" t="s">
        <v>1798</v>
      </c>
      <c r="F2200" s="48">
        <v>9492</v>
      </c>
      <c r="G2200" s="15">
        <v>42387</v>
      </c>
      <c r="H2200" s="8">
        <v>9492</v>
      </c>
      <c r="I2200" s="30">
        <f t="shared" si="138"/>
        <v>0</v>
      </c>
    </row>
    <row r="2201" spans="1:9" s="2" customFormat="1" x14ac:dyDescent="0.25">
      <c r="A2201" s="17">
        <v>42386</v>
      </c>
      <c r="B2201" s="36">
        <f t="shared" si="136"/>
        <v>1264</v>
      </c>
      <c r="C2201" s="37" t="s">
        <v>787</v>
      </c>
      <c r="D2201" s="12">
        <f t="shared" si="135"/>
        <v>51264</v>
      </c>
      <c r="E2201" s="47" t="s">
        <v>1793</v>
      </c>
      <c r="F2201" s="48">
        <v>755.2</v>
      </c>
      <c r="G2201" s="15">
        <v>42386</v>
      </c>
      <c r="H2201" s="8">
        <f t="shared" si="137"/>
        <v>755.2</v>
      </c>
      <c r="I2201" s="30">
        <f t="shared" si="138"/>
        <v>0</v>
      </c>
    </row>
    <row r="2202" spans="1:9" s="2" customFormat="1" x14ac:dyDescent="0.25">
      <c r="A2202" s="17">
        <v>42386</v>
      </c>
      <c r="B2202" s="36">
        <f t="shared" si="136"/>
        <v>1265</v>
      </c>
      <c r="C2202" s="37" t="s">
        <v>787</v>
      </c>
      <c r="D2202" s="12">
        <f t="shared" si="135"/>
        <v>51265</v>
      </c>
      <c r="E2202" s="47" t="s">
        <v>1799</v>
      </c>
      <c r="F2202" s="48">
        <v>5409.6</v>
      </c>
      <c r="G2202" s="15">
        <v>42386</v>
      </c>
      <c r="H2202" s="8">
        <f t="shared" si="137"/>
        <v>5409.6</v>
      </c>
      <c r="I2202" s="30">
        <f t="shared" si="138"/>
        <v>0</v>
      </c>
    </row>
    <row r="2203" spans="1:9" s="2" customFormat="1" x14ac:dyDescent="0.25">
      <c r="A2203" s="17">
        <v>42386</v>
      </c>
      <c r="B2203" s="36">
        <f t="shared" si="136"/>
        <v>1266</v>
      </c>
      <c r="C2203" s="37" t="s">
        <v>787</v>
      </c>
      <c r="D2203" s="12">
        <f t="shared" si="135"/>
        <v>51266</v>
      </c>
      <c r="E2203" s="47" t="s">
        <v>1800</v>
      </c>
      <c r="F2203" s="48">
        <v>1302.8</v>
      </c>
      <c r="G2203" s="15">
        <v>42386</v>
      </c>
      <c r="H2203" s="8">
        <f t="shared" si="137"/>
        <v>1302.8</v>
      </c>
      <c r="I2203" s="30">
        <f t="shared" si="138"/>
        <v>0</v>
      </c>
    </row>
    <row r="2204" spans="1:9" s="2" customFormat="1" x14ac:dyDescent="0.25">
      <c r="A2204" s="17">
        <v>42386</v>
      </c>
      <c r="B2204" s="36">
        <f t="shared" si="136"/>
        <v>1267</v>
      </c>
      <c r="C2204" s="37" t="s">
        <v>787</v>
      </c>
      <c r="D2204" s="12">
        <f t="shared" si="135"/>
        <v>51267</v>
      </c>
      <c r="E2204" s="47" t="s">
        <v>1801</v>
      </c>
      <c r="F2204" s="48">
        <v>385</v>
      </c>
      <c r="G2204" s="15">
        <v>42386</v>
      </c>
      <c r="H2204" s="8">
        <f t="shared" si="137"/>
        <v>385</v>
      </c>
      <c r="I2204" s="30">
        <f t="shared" si="138"/>
        <v>0</v>
      </c>
    </row>
    <row r="2205" spans="1:9" s="2" customFormat="1" x14ac:dyDescent="0.25">
      <c r="A2205" s="17">
        <v>42386</v>
      </c>
      <c r="B2205" s="36">
        <f t="shared" si="136"/>
        <v>1268</v>
      </c>
      <c r="C2205" s="37" t="s">
        <v>787</v>
      </c>
      <c r="D2205" s="12">
        <f t="shared" si="135"/>
        <v>51268</v>
      </c>
      <c r="E2205" s="47" t="s">
        <v>1802</v>
      </c>
      <c r="F2205" s="48">
        <v>9000</v>
      </c>
      <c r="G2205" s="15">
        <v>42387</v>
      </c>
      <c r="H2205" s="8">
        <v>9000</v>
      </c>
      <c r="I2205" s="30">
        <f t="shared" si="138"/>
        <v>0</v>
      </c>
    </row>
    <row r="2206" spans="1:9" s="2" customFormat="1" x14ac:dyDescent="0.25">
      <c r="A2206" s="17">
        <v>42386</v>
      </c>
      <c r="B2206" s="36">
        <f t="shared" si="136"/>
        <v>1269</v>
      </c>
      <c r="C2206" s="37" t="s">
        <v>787</v>
      </c>
      <c r="D2206" s="12">
        <f t="shared" si="135"/>
        <v>51269</v>
      </c>
      <c r="E2206" s="47" t="s">
        <v>1803</v>
      </c>
      <c r="F2206" s="48">
        <v>2681</v>
      </c>
      <c r="G2206" s="15">
        <v>42386</v>
      </c>
      <c r="H2206" s="8">
        <f t="shared" si="137"/>
        <v>2681</v>
      </c>
      <c r="I2206" s="30">
        <f t="shared" si="138"/>
        <v>0</v>
      </c>
    </row>
    <row r="2207" spans="1:9" s="2" customFormat="1" x14ac:dyDescent="0.25">
      <c r="A2207" s="17">
        <v>42386</v>
      </c>
      <c r="B2207" s="36">
        <f t="shared" si="136"/>
        <v>1270</v>
      </c>
      <c r="C2207" s="37" t="s">
        <v>787</v>
      </c>
      <c r="D2207" s="12">
        <f t="shared" si="135"/>
        <v>51270</v>
      </c>
      <c r="E2207" s="47" t="s">
        <v>1800</v>
      </c>
      <c r="F2207" s="48">
        <v>820</v>
      </c>
      <c r="G2207" s="15">
        <v>42387</v>
      </c>
      <c r="H2207" s="8">
        <v>820</v>
      </c>
      <c r="I2207" s="30">
        <f t="shared" si="138"/>
        <v>0</v>
      </c>
    </row>
    <row r="2208" spans="1:9" s="2" customFormat="1" x14ac:dyDescent="0.25">
      <c r="A2208" s="17">
        <v>42386</v>
      </c>
      <c r="B2208" s="36">
        <f t="shared" si="136"/>
        <v>1271</v>
      </c>
      <c r="C2208" s="37" t="s">
        <v>787</v>
      </c>
      <c r="D2208" s="12">
        <f t="shared" si="135"/>
        <v>51271</v>
      </c>
      <c r="E2208" s="47" t="s">
        <v>1760</v>
      </c>
      <c r="F2208" s="14">
        <v>1414.4</v>
      </c>
      <c r="G2208" s="15">
        <v>42391</v>
      </c>
      <c r="H2208" s="8">
        <v>1414.4</v>
      </c>
      <c r="I2208" s="30">
        <f t="shared" si="138"/>
        <v>0</v>
      </c>
    </row>
    <row r="2209" spans="1:9" s="2" customFormat="1" x14ac:dyDescent="0.25">
      <c r="A2209" s="17">
        <v>42386</v>
      </c>
      <c r="B2209" s="36">
        <f t="shared" si="136"/>
        <v>1272</v>
      </c>
      <c r="C2209" s="37" t="s">
        <v>787</v>
      </c>
      <c r="D2209" s="12">
        <f t="shared" si="135"/>
        <v>51272</v>
      </c>
      <c r="E2209" s="47" t="s">
        <v>1753</v>
      </c>
      <c r="F2209" s="48">
        <v>475.2</v>
      </c>
      <c r="G2209" s="15">
        <v>42386</v>
      </c>
      <c r="H2209" s="8">
        <f t="shared" si="137"/>
        <v>475.2</v>
      </c>
      <c r="I2209" s="30">
        <f t="shared" si="138"/>
        <v>0</v>
      </c>
    </row>
    <row r="2210" spans="1:9" s="2" customFormat="1" x14ac:dyDescent="0.25">
      <c r="A2210" s="17">
        <v>42386</v>
      </c>
      <c r="B2210" s="36">
        <f t="shared" si="136"/>
        <v>1273</v>
      </c>
      <c r="C2210" s="37" t="s">
        <v>787</v>
      </c>
      <c r="D2210" s="12">
        <f t="shared" si="135"/>
        <v>51273</v>
      </c>
      <c r="E2210" s="47" t="s">
        <v>1804</v>
      </c>
      <c r="F2210" s="48">
        <v>168</v>
      </c>
      <c r="G2210" s="15">
        <v>42387</v>
      </c>
      <c r="H2210" s="8">
        <v>168</v>
      </c>
      <c r="I2210" s="30">
        <f t="shared" si="138"/>
        <v>0</v>
      </c>
    </row>
    <row r="2211" spans="1:9" s="2" customFormat="1" x14ac:dyDescent="0.25">
      <c r="A2211" s="17">
        <v>42386</v>
      </c>
      <c r="B2211" s="36">
        <f t="shared" si="136"/>
        <v>1274</v>
      </c>
      <c r="C2211" s="37" t="s">
        <v>787</v>
      </c>
      <c r="D2211" s="12">
        <f t="shared" si="135"/>
        <v>51274</v>
      </c>
      <c r="E2211" s="47" t="s">
        <v>1800</v>
      </c>
      <c r="F2211" s="48">
        <v>2110.6</v>
      </c>
      <c r="G2211" s="15">
        <v>42387</v>
      </c>
      <c r="H2211" s="8">
        <v>2110.6</v>
      </c>
      <c r="I2211" s="30">
        <f t="shared" si="138"/>
        <v>0</v>
      </c>
    </row>
    <row r="2212" spans="1:9" s="2" customFormat="1" x14ac:dyDescent="0.25">
      <c r="A2212" s="17">
        <v>42387</v>
      </c>
      <c r="B2212" s="36">
        <f t="shared" si="136"/>
        <v>1275</v>
      </c>
      <c r="C2212" s="37" t="s">
        <v>787</v>
      </c>
      <c r="D2212" s="12">
        <f t="shared" ref="D2212:D2275" si="139">D2211+1</f>
        <v>51275</v>
      </c>
      <c r="E2212" s="47" t="s">
        <v>1805</v>
      </c>
      <c r="F2212" s="48">
        <v>30286.400000000001</v>
      </c>
      <c r="G2212" s="15" t="s">
        <v>1806</v>
      </c>
      <c r="H2212" s="8">
        <f>28000+2286.4</f>
        <v>30286.400000000001</v>
      </c>
      <c r="I2212" s="30">
        <f t="shared" si="138"/>
        <v>0</v>
      </c>
    </row>
    <row r="2213" spans="1:9" s="2" customFormat="1" x14ac:dyDescent="0.25">
      <c r="A2213" s="17">
        <v>42387</v>
      </c>
      <c r="B2213" s="36">
        <f t="shared" si="136"/>
        <v>1276</v>
      </c>
      <c r="C2213" s="37" t="s">
        <v>787</v>
      </c>
      <c r="D2213" s="12">
        <f t="shared" si="139"/>
        <v>51276</v>
      </c>
      <c r="E2213" s="42" t="s">
        <v>1807</v>
      </c>
      <c r="F2213" s="48">
        <v>6184.2</v>
      </c>
      <c r="G2213" s="15">
        <v>42387</v>
      </c>
      <c r="H2213" s="8">
        <f t="shared" si="137"/>
        <v>6184.2</v>
      </c>
      <c r="I2213" s="30">
        <f t="shared" si="138"/>
        <v>0</v>
      </c>
    </row>
    <row r="2214" spans="1:9" s="2" customFormat="1" x14ac:dyDescent="0.25">
      <c r="A2214" s="17">
        <v>42387</v>
      </c>
      <c r="B2214" s="36">
        <f t="shared" si="136"/>
        <v>1277</v>
      </c>
      <c r="C2214" s="37" t="s">
        <v>787</v>
      </c>
      <c r="D2214" s="12">
        <f t="shared" si="139"/>
        <v>51277</v>
      </c>
      <c r="E2214" s="45" t="s">
        <v>1808</v>
      </c>
      <c r="F2214" s="46">
        <v>4689.2</v>
      </c>
      <c r="G2214" s="15">
        <v>42387</v>
      </c>
      <c r="H2214" s="8">
        <f t="shared" si="137"/>
        <v>4689.2</v>
      </c>
      <c r="I2214" s="30">
        <f t="shared" si="138"/>
        <v>0</v>
      </c>
    </row>
    <row r="2215" spans="1:9" s="2" customFormat="1" x14ac:dyDescent="0.25">
      <c r="A2215" s="17">
        <v>42387</v>
      </c>
      <c r="B2215" s="36">
        <f t="shared" si="136"/>
        <v>1278</v>
      </c>
      <c r="C2215" s="37" t="s">
        <v>787</v>
      </c>
      <c r="D2215" s="12">
        <f t="shared" si="139"/>
        <v>51278</v>
      </c>
      <c r="E2215" s="47" t="s">
        <v>1809</v>
      </c>
      <c r="F2215" s="48">
        <v>4385.3999999999996</v>
      </c>
      <c r="G2215" s="15">
        <v>42388</v>
      </c>
      <c r="H2215" s="8">
        <v>4385.3999999999996</v>
      </c>
      <c r="I2215" s="30">
        <f t="shared" si="138"/>
        <v>0</v>
      </c>
    </row>
    <row r="2216" spans="1:9" s="2" customFormat="1" x14ac:dyDescent="0.25">
      <c r="A2216" s="17">
        <v>42387</v>
      </c>
      <c r="B2216" s="36">
        <f t="shared" si="136"/>
        <v>1279</v>
      </c>
      <c r="C2216" s="37" t="s">
        <v>787</v>
      </c>
      <c r="D2216" s="12">
        <f t="shared" si="139"/>
        <v>51279</v>
      </c>
      <c r="E2216" s="47" t="s">
        <v>1809</v>
      </c>
      <c r="F2216" s="48">
        <v>30270.9</v>
      </c>
      <c r="G2216" s="15">
        <v>42388</v>
      </c>
      <c r="H2216" s="8">
        <v>30270.9</v>
      </c>
      <c r="I2216" s="30">
        <f t="shared" si="138"/>
        <v>0</v>
      </c>
    </row>
    <row r="2217" spans="1:9" s="2" customFormat="1" x14ac:dyDescent="0.25">
      <c r="A2217" s="17">
        <v>42387</v>
      </c>
      <c r="B2217" s="36">
        <f t="shared" si="136"/>
        <v>1280</v>
      </c>
      <c r="C2217" s="37" t="s">
        <v>787</v>
      </c>
      <c r="D2217" s="12">
        <f t="shared" si="139"/>
        <v>51280</v>
      </c>
      <c r="E2217" s="47" t="s">
        <v>1810</v>
      </c>
      <c r="F2217" s="48">
        <v>5461.6</v>
      </c>
      <c r="G2217" s="15">
        <v>42387</v>
      </c>
      <c r="H2217" s="8">
        <f t="shared" si="137"/>
        <v>5461.6</v>
      </c>
      <c r="I2217" s="30">
        <f t="shared" si="138"/>
        <v>0</v>
      </c>
    </row>
    <row r="2218" spans="1:9" s="2" customFormat="1" x14ac:dyDescent="0.25">
      <c r="A2218" s="17">
        <v>42387</v>
      </c>
      <c r="B2218" s="36">
        <f t="shared" si="136"/>
        <v>1281</v>
      </c>
      <c r="C2218" s="37" t="s">
        <v>787</v>
      </c>
      <c r="D2218" s="12">
        <f t="shared" si="139"/>
        <v>51281</v>
      </c>
      <c r="E2218" s="47" t="s">
        <v>1811</v>
      </c>
      <c r="F2218" s="48">
        <v>950.95</v>
      </c>
      <c r="G2218" s="15">
        <v>42387</v>
      </c>
      <c r="H2218" s="8">
        <f t="shared" si="137"/>
        <v>950.95</v>
      </c>
      <c r="I2218" s="30">
        <f t="shared" si="138"/>
        <v>0</v>
      </c>
    </row>
    <row r="2219" spans="1:9" s="2" customFormat="1" x14ac:dyDescent="0.25">
      <c r="A2219" s="17">
        <v>42387</v>
      </c>
      <c r="B2219" s="36">
        <f t="shared" si="136"/>
        <v>1282</v>
      </c>
      <c r="C2219" s="37" t="s">
        <v>787</v>
      </c>
      <c r="D2219" s="12">
        <f t="shared" si="139"/>
        <v>51282</v>
      </c>
      <c r="E2219" s="47" t="s">
        <v>1812</v>
      </c>
      <c r="F2219" s="48">
        <v>1640</v>
      </c>
      <c r="G2219" s="15">
        <v>42387</v>
      </c>
      <c r="H2219" s="8">
        <f t="shared" si="137"/>
        <v>1640</v>
      </c>
      <c r="I2219" s="30">
        <f t="shared" si="138"/>
        <v>0</v>
      </c>
    </row>
    <row r="2220" spans="1:9" s="2" customFormat="1" x14ac:dyDescent="0.25">
      <c r="A2220" s="17">
        <v>42387</v>
      </c>
      <c r="B2220" s="36">
        <f t="shared" si="136"/>
        <v>1283</v>
      </c>
      <c r="C2220" s="37" t="s">
        <v>787</v>
      </c>
      <c r="D2220" s="12">
        <f t="shared" si="139"/>
        <v>51283</v>
      </c>
      <c r="E2220" s="47" t="s">
        <v>1813</v>
      </c>
      <c r="F2220" s="48">
        <v>4690.2</v>
      </c>
      <c r="G2220" s="15">
        <v>42389</v>
      </c>
      <c r="H2220" s="8">
        <v>4690.2</v>
      </c>
      <c r="I2220" s="30">
        <f t="shared" si="138"/>
        <v>0</v>
      </c>
    </row>
    <row r="2221" spans="1:9" s="2" customFormat="1" x14ac:dyDescent="0.25">
      <c r="A2221" s="17">
        <v>42387</v>
      </c>
      <c r="B2221" s="36">
        <f t="shared" si="136"/>
        <v>1284</v>
      </c>
      <c r="C2221" s="37" t="s">
        <v>787</v>
      </c>
      <c r="D2221" s="12">
        <f t="shared" si="139"/>
        <v>51284</v>
      </c>
      <c r="E2221" s="47" t="s">
        <v>1814</v>
      </c>
      <c r="F2221" s="14">
        <v>57492.6</v>
      </c>
      <c r="G2221" s="88">
        <v>42406</v>
      </c>
      <c r="H2221" s="89">
        <v>57492.6</v>
      </c>
      <c r="I2221" s="30">
        <f t="shared" si="138"/>
        <v>0</v>
      </c>
    </row>
    <row r="2222" spans="1:9" s="2" customFormat="1" x14ac:dyDescent="0.25">
      <c r="A2222" s="17">
        <v>42387</v>
      </c>
      <c r="B2222" s="36">
        <f t="shared" si="136"/>
        <v>1285</v>
      </c>
      <c r="C2222" s="37" t="s">
        <v>787</v>
      </c>
      <c r="D2222" s="12">
        <f t="shared" si="139"/>
        <v>51285</v>
      </c>
      <c r="E2222" s="47" t="s">
        <v>1815</v>
      </c>
      <c r="F2222" s="48">
        <v>3202.95</v>
      </c>
      <c r="G2222" s="15">
        <v>42388</v>
      </c>
      <c r="H2222" s="8">
        <v>3202.95</v>
      </c>
      <c r="I2222" s="30">
        <f t="shared" si="138"/>
        <v>0</v>
      </c>
    </row>
    <row r="2223" spans="1:9" s="2" customFormat="1" x14ac:dyDescent="0.25">
      <c r="A2223" s="17">
        <v>42387</v>
      </c>
      <c r="B2223" s="36">
        <f t="shared" si="136"/>
        <v>1286</v>
      </c>
      <c r="C2223" s="37" t="s">
        <v>787</v>
      </c>
      <c r="D2223" s="12">
        <f t="shared" si="139"/>
        <v>51286</v>
      </c>
      <c r="E2223" s="47" t="s">
        <v>1816</v>
      </c>
      <c r="F2223" s="48">
        <v>6078.1</v>
      </c>
      <c r="G2223" s="15">
        <v>42387</v>
      </c>
      <c r="H2223" s="8">
        <f t="shared" si="137"/>
        <v>6078.1</v>
      </c>
      <c r="I2223" s="30">
        <f t="shared" si="138"/>
        <v>0</v>
      </c>
    </row>
    <row r="2224" spans="1:9" s="2" customFormat="1" x14ac:dyDescent="0.25">
      <c r="A2224" s="17">
        <v>42387</v>
      </c>
      <c r="B2224" s="36">
        <f t="shared" si="136"/>
        <v>1287</v>
      </c>
      <c r="C2224" s="37" t="s">
        <v>787</v>
      </c>
      <c r="D2224" s="12">
        <f t="shared" si="139"/>
        <v>51287</v>
      </c>
      <c r="E2224" s="47" t="s">
        <v>1817</v>
      </c>
      <c r="F2224" s="48">
        <v>1688.4</v>
      </c>
      <c r="G2224" s="15">
        <v>42387</v>
      </c>
      <c r="H2224" s="8">
        <f t="shared" si="137"/>
        <v>1688.4</v>
      </c>
      <c r="I2224" s="30">
        <f t="shared" si="138"/>
        <v>0</v>
      </c>
    </row>
    <row r="2225" spans="1:9" s="2" customFormat="1" x14ac:dyDescent="0.25">
      <c r="A2225" s="17">
        <v>42387</v>
      </c>
      <c r="B2225" s="36">
        <f t="shared" si="136"/>
        <v>1288</v>
      </c>
      <c r="C2225" s="37" t="s">
        <v>787</v>
      </c>
      <c r="D2225" s="12">
        <f t="shared" si="139"/>
        <v>51288</v>
      </c>
      <c r="E2225" s="47" t="s">
        <v>1818</v>
      </c>
      <c r="F2225" s="48">
        <v>9088.2000000000007</v>
      </c>
      <c r="G2225" s="15">
        <v>42388</v>
      </c>
      <c r="H2225" s="8">
        <v>9088.2000000000007</v>
      </c>
      <c r="I2225" s="30">
        <f t="shared" si="138"/>
        <v>0</v>
      </c>
    </row>
    <row r="2226" spans="1:9" s="2" customFormat="1" x14ac:dyDescent="0.25">
      <c r="A2226" s="17">
        <v>42387</v>
      </c>
      <c r="B2226" s="36">
        <f t="shared" si="136"/>
        <v>1289</v>
      </c>
      <c r="C2226" s="37" t="s">
        <v>787</v>
      </c>
      <c r="D2226" s="12">
        <f t="shared" si="139"/>
        <v>51289</v>
      </c>
      <c r="E2226" s="47" t="s">
        <v>1819</v>
      </c>
      <c r="F2226" s="48">
        <v>5894.9</v>
      </c>
      <c r="G2226" s="15">
        <v>42387</v>
      </c>
      <c r="H2226" s="8">
        <f t="shared" si="137"/>
        <v>5894.9</v>
      </c>
      <c r="I2226" s="30">
        <f t="shared" si="138"/>
        <v>0</v>
      </c>
    </row>
    <row r="2227" spans="1:9" s="2" customFormat="1" x14ac:dyDescent="0.25">
      <c r="A2227" s="17">
        <v>42387</v>
      </c>
      <c r="B2227" s="36">
        <f t="shared" si="136"/>
        <v>1290</v>
      </c>
      <c r="C2227" s="37" t="s">
        <v>787</v>
      </c>
      <c r="D2227" s="12">
        <f t="shared" si="139"/>
        <v>51290</v>
      </c>
      <c r="E2227" s="47" t="s">
        <v>1820</v>
      </c>
      <c r="F2227" s="48">
        <v>15675</v>
      </c>
      <c r="G2227" s="15">
        <v>42387</v>
      </c>
      <c r="H2227" s="8">
        <f t="shared" si="137"/>
        <v>15675</v>
      </c>
      <c r="I2227" s="30">
        <f t="shared" si="138"/>
        <v>0</v>
      </c>
    </row>
    <row r="2228" spans="1:9" s="2" customFormat="1" x14ac:dyDescent="0.25">
      <c r="A2228" s="17">
        <v>42387</v>
      </c>
      <c r="B2228" s="36">
        <f t="shared" si="136"/>
        <v>1291</v>
      </c>
      <c r="C2228" s="37" t="s">
        <v>787</v>
      </c>
      <c r="D2228" s="12">
        <f t="shared" si="139"/>
        <v>51291</v>
      </c>
      <c r="E2228" s="47" t="s">
        <v>1821</v>
      </c>
      <c r="F2228" s="14">
        <v>41544</v>
      </c>
      <c r="G2228" s="15">
        <v>42397</v>
      </c>
      <c r="H2228" s="8">
        <v>41544</v>
      </c>
      <c r="I2228" s="30">
        <f t="shared" si="138"/>
        <v>0</v>
      </c>
    </row>
    <row r="2229" spans="1:9" s="2" customFormat="1" x14ac:dyDescent="0.25">
      <c r="A2229" s="17">
        <v>42387</v>
      </c>
      <c r="B2229" s="36">
        <f t="shared" si="136"/>
        <v>1292</v>
      </c>
      <c r="C2229" s="37" t="s">
        <v>787</v>
      </c>
      <c r="D2229" s="12">
        <f t="shared" si="139"/>
        <v>51292</v>
      </c>
      <c r="E2229" s="47" t="s">
        <v>1822</v>
      </c>
      <c r="F2229" s="48">
        <v>32176.2</v>
      </c>
      <c r="G2229" s="15" t="s">
        <v>1823</v>
      </c>
      <c r="H2229" s="8">
        <f>12176+10000+10000.2</f>
        <v>32176.2</v>
      </c>
      <c r="I2229" s="30">
        <f t="shared" si="138"/>
        <v>0</v>
      </c>
    </row>
    <row r="2230" spans="1:9" s="2" customFormat="1" x14ac:dyDescent="0.25">
      <c r="A2230" s="17">
        <v>42387</v>
      </c>
      <c r="B2230" s="36">
        <f t="shared" si="136"/>
        <v>1293</v>
      </c>
      <c r="C2230" s="37" t="s">
        <v>787</v>
      </c>
      <c r="D2230" s="12">
        <f t="shared" si="139"/>
        <v>51293</v>
      </c>
      <c r="E2230" s="49" t="s">
        <v>105</v>
      </c>
      <c r="F2230" s="48">
        <v>0</v>
      </c>
      <c r="G2230" s="15"/>
      <c r="H2230" s="8"/>
      <c r="I2230" s="30">
        <f t="shared" si="138"/>
        <v>0</v>
      </c>
    </row>
    <row r="2231" spans="1:9" s="2" customFormat="1" x14ac:dyDescent="0.25">
      <c r="A2231" s="17">
        <v>42387</v>
      </c>
      <c r="B2231" s="36">
        <f t="shared" si="136"/>
        <v>1294</v>
      </c>
      <c r="C2231" s="37" t="s">
        <v>787</v>
      </c>
      <c r="D2231" s="12">
        <f t="shared" si="139"/>
        <v>51294</v>
      </c>
      <c r="E2231" s="47" t="s">
        <v>1824</v>
      </c>
      <c r="F2231" s="14">
        <v>5154.8</v>
      </c>
      <c r="G2231" s="15">
        <v>42393</v>
      </c>
      <c r="H2231" s="8">
        <v>5154.8</v>
      </c>
      <c r="I2231" s="30">
        <f t="shared" si="138"/>
        <v>0</v>
      </c>
    </row>
    <row r="2232" spans="1:9" s="2" customFormat="1" x14ac:dyDescent="0.25">
      <c r="A2232" s="17">
        <v>42387</v>
      </c>
      <c r="B2232" s="36">
        <f t="shared" si="136"/>
        <v>1295</v>
      </c>
      <c r="C2232" s="37" t="s">
        <v>787</v>
      </c>
      <c r="D2232" s="12">
        <f t="shared" si="139"/>
        <v>51295</v>
      </c>
      <c r="E2232" s="47" t="s">
        <v>1825</v>
      </c>
      <c r="F2232" s="48">
        <v>1131.55</v>
      </c>
      <c r="G2232" s="15">
        <v>42387</v>
      </c>
      <c r="H2232" s="8">
        <f t="shared" si="137"/>
        <v>1131.55</v>
      </c>
      <c r="I2232" s="30">
        <f t="shared" si="138"/>
        <v>0</v>
      </c>
    </row>
    <row r="2233" spans="1:9" s="2" customFormat="1" x14ac:dyDescent="0.25">
      <c r="A2233" s="17">
        <v>42387</v>
      </c>
      <c r="B2233" s="36">
        <f t="shared" si="136"/>
        <v>1296</v>
      </c>
      <c r="C2233" s="37" t="s">
        <v>787</v>
      </c>
      <c r="D2233" s="12">
        <f t="shared" si="139"/>
        <v>51296</v>
      </c>
      <c r="E2233" s="47" t="s">
        <v>1826</v>
      </c>
      <c r="F2233" s="48">
        <v>8876.7999999999993</v>
      </c>
      <c r="G2233" s="15">
        <v>42395</v>
      </c>
      <c r="H2233" s="8">
        <v>8876.7999999999993</v>
      </c>
      <c r="I2233" s="30">
        <f t="shared" si="138"/>
        <v>0</v>
      </c>
    </row>
    <row r="2234" spans="1:9" s="2" customFormat="1" x14ac:dyDescent="0.25">
      <c r="A2234" s="17">
        <v>42387</v>
      </c>
      <c r="B2234" s="36">
        <f t="shared" si="136"/>
        <v>1297</v>
      </c>
      <c r="C2234" s="37" t="s">
        <v>787</v>
      </c>
      <c r="D2234" s="12">
        <f t="shared" si="139"/>
        <v>51297</v>
      </c>
      <c r="E2234" s="47" t="s">
        <v>1827</v>
      </c>
      <c r="F2234" s="48">
        <v>13349.94</v>
      </c>
      <c r="G2234" s="15">
        <v>42387</v>
      </c>
      <c r="H2234" s="8">
        <f t="shared" si="137"/>
        <v>13349.94</v>
      </c>
      <c r="I2234" s="30">
        <f t="shared" si="138"/>
        <v>0</v>
      </c>
    </row>
    <row r="2235" spans="1:9" s="2" customFormat="1" x14ac:dyDescent="0.25">
      <c r="A2235" s="17">
        <v>42387</v>
      </c>
      <c r="B2235" s="36">
        <f t="shared" si="136"/>
        <v>1298</v>
      </c>
      <c r="C2235" s="37" t="s">
        <v>787</v>
      </c>
      <c r="D2235" s="12">
        <f t="shared" si="139"/>
        <v>51298</v>
      </c>
      <c r="E2235" s="47" t="s">
        <v>1828</v>
      </c>
      <c r="F2235" s="48">
        <v>2553.6</v>
      </c>
      <c r="G2235" s="15">
        <v>42395</v>
      </c>
      <c r="H2235" s="8">
        <v>2553.6</v>
      </c>
      <c r="I2235" s="30">
        <f t="shared" si="138"/>
        <v>0</v>
      </c>
    </row>
    <row r="2236" spans="1:9" s="2" customFormat="1" x14ac:dyDescent="0.25">
      <c r="A2236" s="17">
        <v>42387</v>
      </c>
      <c r="B2236" s="36">
        <f t="shared" si="136"/>
        <v>1299</v>
      </c>
      <c r="C2236" s="37" t="s">
        <v>787</v>
      </c>
      <c r="D2236" s="12">
        <f t="shared" si="139"/>
        <v>51299</v>
      </c>
      <c r="E2236" s="47" t="s">
        <v>1829</v>
      </c>
      <c r="F2236" s="48">
        <v>19757.400000000001</v>
      </c>
      <c r="G2236" s="15">
        <v>42387</v>
      </c>
      <c r="H2236" s="8">
        <f t="shared" si="137"/>
        <v>19757.400000000001</v>
      </c>
      <c r="I2236" s="30">
        <f t="shared" si="138"/>
        <v>0</v>
      </c>
    </row>
    <row r="2237" spans="1:9" s="2" customFormat="1" x14ac:dyDescent="0.25">
      <c r="A2237" s="17">
        <v>42387</v>
      </c>
      <c r="B2237" s="36">
        <f t="shared" si="136"/>
        <v>1300</v>
      </c>
      <c r="C2237" s="37" t="s">
        <v>787</v>
      </c>
      <c r="D2237" s="12">
        <f t="shared" si="139"/>
        <v>51300</v>
      </c>
      <c r="E2237" s="49" t="s">
        <v>105</v>
      </c>
      <c r="F2237" s="48">
        <v>0</v>
      </c>
      <c r="G2237" s="15"/>
      <c r="H2237" s="8"/>
      <c r="I2237" s="30">
        <f t="shared" si="138"/>
        <v>0</v>
      </c>
    </row>
    <row r="2238" spans="1:9" s="2" customFormat="1" x14ac:dyDescent="0.25">
      <c r="A2238" s="17">
        <v>42387</v>
      </c>
      <c r="B2238" s="36">
        <f t="shared" si="136"/>
        <v>1301</v>
      </c>
      <c r="C2238" s="37" t="s">
        <v>787</v>
      </c>
      <c r="D2238" s="12">
        <f t="shared" si="139"/>
        <v>51301</v>
      </c>
      <c r="E2238" s="47" t="s">
        <v>1830</v>
      </c>
      <c r="F2238" s="48">
        <v>3834</v>
      </c>
      <c r="G2238" s="15">
        <v>42387</v>
      </c>
      <c r="H2238" s="8">
        <f t="shared" si="137"/>
        <v>3834</v>
      </c>
      <c r="I2238" s="30">
        <f t="shared" si="138"/>
        <v>0</v>
      </c>
    </row>
    <row r="2239" spans="1:9" s="2" customFormat="1" x14ac:dyDescent="0.25">
      <c r="A2239" s="17">
        <v>42387</v>
      </c>
      <c r="B2239" s="36">
        <f t="shared" si="136"/>
        <v>1302</v>
      </c>
      <c r="C2239" s="37" t="s">
        <v>787</v>
      </c>
      <c r="D2239" s="12">
        <f t="shared" si="139"/>
        <v>51302</v>
      </c>
      <c r="E2239" s="47" t="s">
        <v>1831</v>
      </c>
      <c r="F2239" s="48">
        <v>14949</v>
      </c>
      <c r="G2239" s="15">
        <v>42388</v>
      </c>
      <c r="H2239" s="8">
        <v>14949</v>
      </c>
      <c r="I2239" s="30">
        <f t="shared" si="138"/>
        <v>0</v>
      </c>
    </row>
    <row r="2240" spans="1:9" s="2" customFormat="1" x14ac:dyDescent="0.25">
      <c r="A2240" s="17">
        <v>42387</v>
      </c>
      <c r="B2240" s="36">
        <f t="shared" si="136"/>
        <v>1303</v>
      </c>
      <c r="C2240" s="37" t="s">
        <v>787</v>
      </c>
      <c r="D2240" s="12">
        <f t="shared" si="139"/>
        <v>51303</v>
      </c>
      <c r="E2240" s="47" t="s">
        <v>1832</v>
      </c>
      <c r="F2240" s="48">
        <v>9009</v>
      </c>
      <c r="G2240" s="15">
        <v>42388</v>
      </c>
      <c r="H2240" s="8">
        <v>9009</v>
      </c>
      <c r="I2240" s="30">
        <f t="shared" si="138"/>
        <v>0</v>
      </c>
    </row>
    <row r="2241" spans="1:9" s="2" customFormat="1" x14ac:dyDescent="0.25">
      <c r="A2241" s="17">
        <v>42387</v>
      </c>
      <c r="B2241" s="36">
        <f t="shared" si="136"/>
        <v>1304</v>
      </c>
      <c r="C2241" s="37" t="s">
        <v>787</v>
      </c>
      <c r="D2241" s="12">
        <f t="shared" si="139"/>
        <v>51304</v>
      </c>
      <c r="E2241" s="47" t="s">
        <v>1833</v>
      </c>
      <c r="F2241" s="48">
        <v>8016</v>
      </c>
      <c r="G2241" s="15">
        <v>42389</v>
      </c>
      <c r="H2241" s="8">
        <v>8016</v>
      </c>
      <c r="I2241" s="30">
        <f t="shared" si="138"/>
        <v>0</v>
      </c>
    </row>
    <row r="2242" spans="1:9" s="2" customFormat="1" x14ac:dyDescent="0.25">
      <c r="A2242" s="17">
        <v>42387</v>
      </c>
      <c r="B2242" s="36">
        <f t="shared" si="136"/>
        <v>1305</v>
      </c>
      <c r="C2242" s="37" t="s">
        <v>787</v>
      </c>
      <c r="D2242" s="12">
        <f t="shared" si="139"/>
        <v>51305</v>
      </c>
      <c r="E2242" s="47" t="s">
        <v>1834</v>
      </c>
      <c r="F2242" s="48">
        <v>1588.6</v>
      </c>
      <c r="G2242" s="15">
        <v>42388</v>
      </c>
      <c r="H2242" s="8">
        <v>1588.6</v>
      </c>
      <c r="I2242" s="30">
        <f t="shared" si="138"/>
        <v>0</v>
      </c>
    </row>
    <row r="2243" spans="1:9" s="2" customFormat="1" x14ac:dyDescent="0.25">
      <c r="A2243" s="17">
        <v>42387</v>
      </c>
      <c r="B2243" s="36">
        <f t="shared" ref="B2243:B2306" si="140">B2242+1</f>
        <v>1306</v>
      </c>
      <c r="C2243" s="37" t="s">
        <v>787</v>
      </c>
      <c r="D2243" s="12">
        <f t="shared" si="139"/>
        <v>51306</v>
      </c>
      <c r="E2243" s="47" t="s">
        <v>1835</v>
      </c>
      <c r="F2243" s="48">
        <v>4928.1000000000004</v>
      </c>
      <c r="G2243" s="15">
        <v>42389</v>
      </c>
      <c r="H2243" s="8">
        <v>4928.1000000000004</v>
      </c>
      <c r="I2243" s="30">
        <f t="shared" si="138"/>
        <v>0</v>
      </c>
    </row>
    <row r="2244" spans="1:9" s="2" customFormat="1" x14ac:dyDescent="0.25">
      <c r="A2244" s="17">
        <v>42387</v>
      </c>
      <c r="B2244" s="36">
        <f t="shared" si="140"/>
        <v>1307</v>
      </c>
      <c r="C2244" s="37" t="s">
        <v>787</v>
      </c>
      <c r="D2244" s="12">
        <f t="shared" si="139"/>
        <v>51307</v>
      </c>
      <c r="E2244" s="47" t="s">
        <v>1836</v>
      </c>
      <c r="F2244" s="48">
        <v>28681</v>
      </c>
      <c r="G2244" s="15">
        <v>42388</v>
      </c>
      <c r="H2244" s="8">
        <v>28681</v>
      </c>
      <c r="I2244" s="30">
        <f t="shared" si="138"/>
        <v>0</v>
      </c>
    </row>
    <row r="2245" spans="1:9" s="2" customFormat="1" x14ac:dyDescent="0.25">
      <c r="A2245" s="17">
        <v>42387</v>
      </c>
      <c r="B2245" s="36">
        <f t="shared" si="140"/>
        <v>1308</v>
      </c>
      <c r="C2245" s="37" t="s">
        <v>787</v>
      </c>
      <c r="D2245" s="12">
        <f t="shared" si="139"/>
        <v>51308</v>
      </c>
      <c r="E2245" s="47" t="s">
        <v>1833</v>
      </c>
      <c r="F2245" s="48">
        <v>13944</v>
      </c>
      <c r="G2245" s="15">
        <v>42389</v>
      </c>
      <c r="H2245" s="8">
        <v>13944</v>
      </c>
      <c r="I2245" s="30">
        <f t="shared" si="138"/>
        <v>0</v>
      </c>
    </row>
    <row r="2246" spans="1:9" s="2" customFormat="1" x14ac:dyDescent="0.25">
      <c r="A2246" s="17">
        <v>42387</v>
      </c>
      <c r="B2246" s="36">
        <f t="shared" si="140"/>
        <v>1309</v>
      </c>
      <c r="C2246" s="37" t="s">
        <v>787</v>
      </c>
      <c r="D2246" s="12">
        <f t="shared" si="139"/>
        <v>51309</v>
      </c>
      <c r="E2246" s="47" t="s">
        <v>1837</v>
      </c>
      <c r="F2246" s="48">
        <v>950.3</v>
      </c>
      <c r="G2246" s="15">
        <v>42387</v>
      </c>
      <c r="H2246" s="8">
        <f t="shared" si="137"/>
        <v>950.3</v>
      </c>
      <c r="I2246" s="30">
        <f t="shared" si="138"/>
        <v>0</v>
      </c>
    </row>
    <row r="2247" spans="1:9" s="2" customFormat="1" x14ac:dyDescent="0.25">
      <c r="A2247" s="17">
        <v>42387</v>
      </c>
      <c r="B2247" s="36">
        <f t="shared" si="140"/>
        <v>1310</v>
      </c>
      <c r="C2247" s="37" t="s">
        <v>787</v>
      </c>
      <c r="D2247" s="12">
        <f t="shared" si="139"/>
        <v>51310</v>
      </c>
      <c r="E2247" s="47" t="s">
        <v>1838</v>
      </c>
      <c r="F2247" s="48">
        <v>28855</v>
      </c>
      <c r="G2247" s="15">
        <v>42389</v>
      </c>
      <c r="H2247" s="8">
        <v>28855</v>
      </c>
      <c r="I2247" s="30">
        <f t="shared" si="138"/>
        <v>0</v>
      </c>
    </row>
    <row r="2248" spans="1:9" s="2" customFormat="1" x14ac:dyDescent="0.25">
      <c r="A2248" s="17">
        <v>42387</v>
      </c>
      <c r="B2248" s="36">
        <f t="shared" si="140"/>
        <v>1311</v>
      </c>
      <c r="C2248" s="37" t="s">
        <v>787</v>
      </c>
      <c r="D2248" s="12">
        <f t="shared" si="139"/>
        <v>51311</v>
      </c>
      <c r="E2248" s="47" t="s">
        <v>1839</v>
      </c>
      <c r="F2248" s="48">
        <v>3175.6</v>
      </c>
      <c r="G2248" s="15">
        <v>42387</v>
      </c>
      <c r="H2248" s="8">
        <f t="shared" si="137"/>
        <v>3175.6</v>
      </c>
      <c r="I2248" s="30">
        <f t="shared" si="138"/>
        <v>0</v>
      </c>
    </row>
    <row r="2249" spans="1:9" s="2" customFormat="1" x14ac:dyDescent="0.25">
      <c r="A2249" s="17">
        <v>42387</v>
      </c>
      <c r="B2249" s="36">
        <f t="shared" si="140"/>
        <v>1312</v>
      </c>
      <c r="C2249" s="37" t="s">
        <v>787</v>
      </c>
      <c r="D2249" s="12">
        <f t="shared" si="139"/>
        <v>51312</v>
      </c>
      <c r="E2249" s="47" t="s">
        <v>1840</v>
      </c>
      <c r="F2249" s="48">
        <v>1126.2</v>
      </c>
      <c r="G2249" s="15">
        <v>42387</v>
      </c>
      <c r="H2249" s="8">
        <f t="shared" si="137"/>
        <v>1126.2</v>
      </c>
      <c r="I2249" s="30">
        <f t="shared" si="138"/>
        <v>0</v>
      </c>
    </row>
    <row r="2250" spans="1:9" s="2" customFormat="1" x14ac:dyDescent="0.25">
      <c r="A2250" s="17">
        <v>42387</v>
      </c>
      <c r="B2250" s="36">
        <f t="shared" si="140"/>
        <v>1313</v>
      </c>
      <c r="C2250" s="37" t="s">
        <v>787</v>
      </c>
      <c r="D2250" s="12">
        <f t="shared" si="139"/>
        <v>51313</v>
      </c>
      <c r="E2250" s="47" t="s">
        <v>1841</v>
      </c>
      <c r="F2250" s="48">
        <v>1250.2</v>
      </c>
      <c r="G2250" s="15">
        <v>42387</v>
      </c>
      <c r="H2250" s="8">
        <f t="shared" si="137"/>
        <v>1250.2</v>
      </c>
      <c r="I2250" s="30">
        <f t="shared" si="138"/>
        <v>0</v>
      </c>
    </row>
    <row r="2251" spans="1:9" s="2" customFormat="1" x14ac:dyDescent="0.25">
      <c r="A2251" s="17">
        <v>42387</v>
      </c>
      <c r="B2251" s="36">
        <f t="shared" si="140"/>
        <v>1314</v>
      </c>
      <c r="C2251" s="37" t="s">
        <v>787</v>
      </c>
      <c r="D2251" s="12">
        <f t="shared" si="139"/>
        <v>51314</v>
      </c>
      <c r="E2251" s="47" t="s">
        <v>1842</v>
      </c>
      <c r="F2251" s="48">
        <v>29693.24</v>
      </c>
      <c r="G2251" s="15">
        <v>42387</v>
      </c>
      <c r="H2251" s="8">
        <f t="shared" ref="H2251:H2317" si="141">F2251</f>
        <v>29693.24</v>
      </c>
      <c r="I2251" s="30">
        <f t="shared" si="138"/>
        <v>0</v>
      </c>
    </row>
    <row r="2252" spans="1:9" s="2" customFormat="1" x14ac:dyDescent="0.25">
      <c r="A2252" s="17">
        <v>42387</v>
      </c>
      <c r="B2252" s="36">
        <f t="shared" si="140"/>
        <v>1315</v>
      </c>
      <c r="C2252" s="37" t="s">
        <v>787</v>
      </c>
      <c r="D2252" s="12">
        <f t="shared" si="139"/>
        <v>51315</v>
      </c>
      <c r="E2252" s="47" t="s">
        <v>1843</v>
      </c>
      <c r="F2252" s="48">
        <v>10575.5</v>
      </c>
      <c r="G2252" s="15">
        <v>42387</v>
      </c>
      <c r="H2252" s="8">
        <f t="shared" si="141"/>
        <v>10575.5</v>
      </c>
      <c r="I2252" s="30">
        <f t="shared" si="138"/>
        <v>0</v>
      </c>
    </row>
    <row r="2253" spans="1:9" s="2" customFormat="1" x14ac:dyDescent="0.25">
      <c r="A2253" s="17">
        <v>42387</v>
      </c>
      <c r="B2253" s="36">
        <f t="shared" si="140"/>
        <v>1316</v>
      </c>
      <c r="C2253" s="37" t="s">
        <v>787</v>
      </c>
      <c r="D2253" s="12">
        <f t="shared" si="139"/>
        <v>51316</v>
      </c>
      <c r="E2253" s="47" t="s">
        <v>1844</v>
      </c>
      <c r="F2253" s="48">
        <v>5796.6</v>
      </c>
      <c r="G2253" s="15">
        <v>42387</v>
      </c>
      <c r="H2253" s="8">
        <f t="shared" si="141"/>
        <v>5796.6</v>
      </c>
      <c r="I2253" s="30">
        <f t="shared" ref="I2253:I2320" si="142">F2253-H2253</f>
        <v>0</v>
      </c>
    </row>
    <row r="2254" spans="1:9" s="2" customFormat="1" x14ac:dyDescent="0.25">
      <c r="A2254" s="17">
        <v>42387</v>
      </c>
      <c r="B2254" s="36">
        <f t="shared" si="140"/>
        <v>1317</v>
      </c>
      <c r="C2254" s="37" t="s">
        <v>787</v>
      </c>
      <c r="D2254" s="12">
        <f t="shared" si="139"/>
        <v>51317</v>
      </c>
      <c r="E2254" s="47" t="s">
        <v>1845</v>
      </c>
      <c r="F2254" s="48">
        <v>692.35</v>
      </c>
      <c r="G2254" s="15">
        <v>42387</v>
      </c>
      <c r="H2254" s="8">
        <f t="shared" si="141"/>
        <v>692.35</v>
      </c>
      <c r="I2254" s="30">
        <f t="shared" si="142"/>
        <v>0</v>
      </c>
    </row>
    <row r="2255" spans="1:9" s="2" customFormat="1" x14ac:dyDescent="0.25">
      <c r="A2255" s="17">
        <v>42387</v>
      </c>
      <c r="B2255" s="36">
        <f t="shared" si="140"/>
        <v>1318</v>
      </c>
      <c r="C2255" s="37" t="s">
        <v>787</v>
      </c>
      <c r="D2255" s="12">
        <f t="shared" si="139"/>
        <v>51318</v>
      </c>
      <c r="E2255" s="47" t="s">
        <v>1846</v>
      </c>
      <c r="F2255" s="14">
        <v>29464</v>
      </c>
      <c r="G2255" s="15">
        <v>42387</v>
      </c>
      <c r="H2255" s="8">
        <f t="shared" si="141"/>
        <v>29464</v>
      </c>
      <c r="I2255" s="30">
        <f t="shared" si="142"/>
        <v>0</v>
      </c>
    </row>
    <row r="2256" spans="1:9" s="2" customFormat="1" x14ac:dyDescent="0.25">
      <c r="A2256" s="17">
        <v>42387</v>
      </c>
      <c r="B2256" s="36">
        <f t="shared" si="140"/>
        <v>1319</v>
      </c>
      <c r="C2256" s="37" t="s">
        <v>787</v>
      </c>
      <c r="D2256" s="12">
        <f t="shared" si="139"/>
        <v>51319</v>
      </c>
      <c r="E2256" s="47" t="s">
        <v>1847</v>
      </c>
      <c r="F2256" s="48">
        <v>774</v>
      </c>
      <c r="G2256" s="15">
        <v>42387</v>
      </c>
      <c r="H2256" s="8">
        <f t="shared" si="141"/>
        <v>774</v>
      </c>
      <c r="I2256" s="30">
        <f t="shared" si="142"/>
        <v>0</v>
      </c>
    </row>
    <row r="2257" spans="1:9" s="2" customFormat="1" x14ac:dyDescent="0.25">
      <c r="A2257" s="17">
        <v>42387</v>
      </c>
      <c r="B2257" s="36">
        <f t="shared" si="140"/>
        <v>1320</v>
      </c>
      <c r="C2257" s="37" t="s">
        <v>787</v>
      </c>
      <c r="D2257" s="12">
        <f t="shared" si="139"/>
        <v>51320</v>
      </c>
      <c r="E2257" s="47" t="s">
        <v>1848</v>
      </c>
      <c r="F2257" s="48">
        <v>25248.799999999999</v>
      </c>
      <c r="G2257" s="15">
        <v>42399</v>
      </c>
      <c r="H2257" s="8">
        <v>25248.799999999999</v>
      </c>
      <c r="I2257" s="30">
        <f t="shared" si="142"/>
        <v>0</v>
      </c>
    </row>
    <row r="2258" spans="1:9" s="2" customFormat="1" x14ac:dyDescent="0.25">
      <c r="A2258" s="17">
        <v>42387</v>
      </c>
      <c r="B2258" s="36">
        <f t="shared" si="140"/>
        <v>1321</v>
      </c>
      <c r="C2258" s="37" t="s">
        <v>787</v>
      </c>
      <c r="D2258" s="12">
        <f t="shared" si="139"/>
        <v>51321</v>
      </c>
      <c r="E2258" s="47" t="s">
        <v>1849</v>
      </c>
      <c r="F2258" s="48">
        <v>1008.6</v>
      </c>
      <c r="G2258" s="15">
        <v>42387</v>
      </c>
      <c r="H2258" s="8">
        <f t="shared" si="141"/>
        <v>1008.6</v>
      </c>
      <c r="I2258" s="30">
        <f t="shared" si="142"/>
        <v>0</v>
      </c>
    </row>
    <row r="2259" spans="1:9" s="2" customFormat="1" x14ac:dyDescent="0.25">
      <c r="A2259" s="17">
        <v>42387</v>
      </c>
      <c r="B2259" s="36">
        <f t="shared" si="140"/>
        <v>1322</v>
      </c>
      <c r="C2259" s="37" t="s">
        <v>787</v>
      </c>
      <c r="D2259" s="12">
        <f t="shared" si="139"/>
        <v>51322</v>
      </c>
      <c r="E2259" s="42" t="s">
        <v>1850</v>
      </c>
      <c r="F2259" s="14">
        <v>7083</v>
      </c>
      <c r="G2259" s="15">
        <v>42387</v>
      </c>
      <c r="H2259" s="8">
        <f t="shared" si="141"/>
        <v>7083</v>
      </c>
      <c r="I2259" s="30">
        <f t="shared" si="142"/>
        <v>0</v>
      </c>
    </row>
    <row r="2260" spans="1:9" s="2" customFormat="1" x14ac:dyDescent="0.25">
      <c r="A2260" s="17">
        <v>42387</v>
      </c>
      <c r="B2260" s="36">
        <f t="shared" si="140"/>
        <v>1323</v>
      </c>
      <c r="C2260" s="37" t="s">
        <v>787</v>
      </c>
      <c r="D2260" s="12">
        <f t="shared" si="139"/>
        <v>51323</v>
      </c>
      <c r="E2260" s="45" t="s">
        <v>1851</v>
      </c>
      <c r="F2260" s="46">
        <v>8091.5</v>
      </c>
      <c r="G2260" s="15">
        <v>42387</v>
      </c>
      <c r="H2260" s="8">
        <f t="shared" si="141"/>
        <v>8091.5</v>
      </c>
      <c r="I2260" s="30">
        <f t="shared" si="142"/>
        <v>0</v>
      </c>
    </row>
    <row r="2261" spans="1:9" s="2" customFormat="1" x14ac:dyDescent="0.25">
      <c r="A2261" s="17">
        <v>42387</v>
      </c>
      <c r="B2261" s="36">
        <f t="shared" si="140"/>
        <v>1324</v>
      </c>
      <c r="C2261" s="37" t="s">
        <v>787</v>
      </c>
      <c r="D2261" s="12">
        <f t="shared" si="139"/>
        <v>51324</v>
      </c>
      <c r="E2261" s="47" t="s">
        <v>1852</v>
      </c>
      <c r="F2261" s="48">
        <v>27782</v>
      </c>
      <c r="G2261" s="15">
        <v>42387</v>
      </c>
      <c r="H2261" s="8">
        <f t="shared" si="141"/>
        <v>27782</v>
      </c>
      <c r="I2261" s="30">
        <f t="shared" si="142"/>
        <v>0</v>
      </c>
    </row>
    <row r="2262" spans="1:9" s="2" customFormat="1" x14ac:dyDescent="0.25">
      <c r="A2262" s="17">
        <v>42387</v>
      </c>
      <c r="B2262" s="36">
        <f t="shared" si="140"/>
        <v>1325</v>
      </c>
      <c r="C2262" s="37" t="s">
        <v>787</v>
      </c>
      <c r="D2262" s="12">
        <f t="shared" si="139"/>
        <v>51325</v>
      </c>
      <c r="E2262" s="47" t="s">
        <v>1853</v>
      </c>
      <c r="F2262" s="48">
        <v>2826.6</v>
      </c>
      <c r="G2262" s="15">
        <v>42389</v>
      </c>
      <c r="H2262" s="8">
        <v>2826.6</v>
      </c>
      <c r="I2262" s="30">
        <f t="shared" si="142"/>
        <v>0</v>
      </c>
    </row>
    <row r="2263" spans="1:9" s="2" customFormat="1" x14ac:dyDescent="0.25">
      <c r="A2263" s="17">
        <v>42387</v>
      </c>
      <c r="B2263" s="36">
        <f t="shared" si="140"/>
        <v>1326</v>
      </c>
      <c r="C2263" s="37" t="s">
        <v>787</v>
      </c>
      <c r="D2263" s="12">
        <f t="shared" si="139"/>
        <v>51326</v>
      </c>
      <c r="E2263" s="47" t="s">
        <v>1854</v>
      </c>
      <c r="F2263" s="48">
        <v>849.8</v>
      </c>
      <c r="G2263" s="15">
        <v>42387</v>
      </c>
      <c r="H2263" s="8">
        <f t="shared" si="141"/>
        <v>849.8</v>
      </c>
      <c r="I2263" s="30">
        <f t="shared" si="142"/>
        <v>0</v>
      </c>
    </row>
    <row r="2264" spans="1:9" s="2" customFormat="1" x14ac:dyDescent="0.25">
      <c r="A2264" s="17">
        <v>42387</v>
      </c>
      <c r="B2264" s="36">
        <f t="shared" si="140"/>
        <v>1327</v>
      </c>
      <c r="C2264" s="37" t="s">
        <v>787</v>
      </c>
      <c r="D2264" s="12">
        <f t="shared" si="139"/>
        <v>51327</v>
      </c>
      <c r="E2264" s="47" t="s">
        <v>1807</v>
      </c>
      <c r="F2264" s="48">
        <v>8723.4</v>
      </c>
      <c r="G2264" s="15">
        <v>42387</v>
      </c>
      <c r="H2264" s="8">
        <f t="shared" si="141"/>
        <v>8723.4</v>
      </c>
      <c r="I2264" s="30">
        <f t="shared" si="142"/>
        <v>0</v>
      </c>
    </row>
    <row r="2265" spans="1:9" s="2" customFormat="1" x14ac:dyDescent="0.25">
      <c r="A2265" s="17">
        <v>42387</v>
      </c>
      <c r="B2265" s="36">
        <f t="shared" si="140"/>
        <v>1328</v>
      </c>
      <c r="C2265" s="37" t="s">
        <v>787</v>
      </c>
      <c r="D2265" s="12">
        <f t="shared" si="139"/>
        <v>51328</v>
      </c>
      <c r="E2265" s="47" t="s">
        <v>1855</v>
      </c>
      <c r="F2265" s="14">
        <v>1257.5</v>
      </c>
      <c r="G2265" s="15">
        <v>42390</v>
      </c>
      <c r="H2265" s="8">
        <v>1257.5</v>
      </c>
      <c r="I2265" s="30">
        <f t="shared" si="142"/>
        <v>0</v>
      </c>
    </row>
    <row r="2266" spans="1:9" s="2" customFormat="1" x14ac:dyDescent="0.25">
      <c r="A2266" s="17">
        <v>42387</v>
      </c>
      <c r="B2266" s="36">
        <f t="shared" si="140"/>
        <v>1329</v>
      </c>
      <c r="C2266" s="37" t="s">
        <v>787</v>
      </c>
      <c r="D2266" s="12">
        <f t="shared" si="139"/>
        <v>51329</v>
      </c>
      <c r="E2266" s="47" t="s">
        <v>1814</v>
      </c>
      <c r="F2266" s="14">
        <v>28941</v>
      </c>
      <c r="G2266" s="88">
        <v>42406</v>
      </c>
      <c r="H2266" s="89">
        <v>28941</v>
      </c>
      <c r="I2266" s="30">
        <f t="shared" si="142"/>
        <v>0</v>
      </c>
    </row>
    <row r="2267" spans="1:9" s="2" customFormat="1" x14ac:dyDescent="0.25">
      <c r="A2267" s="17">
        <v>42387</v>
      </c>
      <c r="B2267" s="36">
        <f t="shared" si="140"/>
        <v>1330</v>
      </c>
      <c r="C2267" s="37" t="s">
        <v>787</v>
      </c>
      <c r="D2267" s="12">
        <f t="shared" si="139"/>
        <v>51330</v>
      </c>
      <c r="E2267" s="49" t="s">
        <v>105</v>
      </c>
      <c r="F2267" s="14">
        <v>0</v>
      </c>
      <c r="G2267" s="15"/>
      <c r="H2267" s="8"/>
      <c r="I2267" s="30">
        <f t="shared" si="142"/>
        <v>0</v>
      </c>
    </row>
    <row r="2268" spans="1:9" s="2" customFormat="1" x14ac:dyDescent="0.25">
      <c r="A2268" s="17">
        <v>42387</v>
      </c>
      <c r="B2268" s="36">
        <f t="shared" si="140"/>
        <v>1331</v>
      </c>
      <c r="C2268" s="37" t="s">
        <v>787</v>
      </c>
      <c r="D2268" s="12">
        <f t="shared" si="139"/>
        <v>51331</v>
      </c>
      <c r="E2268" s="47" t="s">
        <v>1856</v>
      </c>
      <c r="F2268" s="14">
        <v>33042</v>
      </c>
      <c r="G2268" s="15">
        <v>42396</v>
      </c>
      <c r="H2268" s="8">
        <v>33042</v>
      </c>
      <c r="I2268" s="30">
        <f t="shared" si="142"/>
        <v>0</v>
      </c>
    </row>
    <row r="2269" spans="1:9" s="2" customFormat="1" x14ac:dyDescent="0.25">
      <c r="A2269" s="17">
        <v>42387</v>
      </c>
      <c r="B2269" s="36">
        <f t="shared" si="140"/>
        <v>1332</v>
      </c>
      <c r="C2269" s="37" t="s">
        <v>787</v>
      </c>
      <c r="D2269" s="12">
        <f t="shared" si="139"/>
        <v>51332</v>
      </c>
      <c r="E2269" s="47" t="s">
        <v>1857</v>
      </c>
      <c r="F2269" s="48">
        <v>399.6</v>
      </c>
      <c r="G2269" s="15">
        <v>42387</v>
      </c>
      <c r="H2269" s="8">
        <f t="shared" si="141"/>
        <v>399.6</v>
      </c>
      <c r="I2269" s="30">
        <f t="shared" si="142"/>
        <v>0</v>
      </c>
    </row>
    <row r="2270" spans="1:9" s="2" customFormat="1" x14ac:dyDescent="0.25">
      <c r="A2270" s="17">
        <v>42387</v>
      </c>
      <c r="B2270" s="36">
        <f t="shared" si="140"/>
        <v>1333</v>
      </c>
      <c r="C2270" s="37" t="s">
        <v>787</v>
      </c>
      <c r="D2270" s="12">
        <f t="shared" si="139"/>
        <v>51333</v>
      </c>
      <c r="E2270" s="47" t="s">
        <v>1858</v>
      </c>
      <c r="F2270" s="48">
        <v>22200</v>
      </c>
      <c r="G2270" s="15">
        <v>42388</v>
      </c>
      <c r="H2270" s="8">
        <v>22200</v>
      </c>
      <c r="I2270" s="30">
        <f t="shared" si="142"/>
        <v>0</v>
      </c>
    </row>
    <row r="2271" spans="1:9" s="2" customFormat="1" x14ac:dyDescent="0.25">
      <c r="A2271" s="17">
        <v>42387</v>
      </c>
      <c r="B2271" s="36">
        <f t="shared" si="140"/>
        <v>1334</v>
      </c>
      <c r="C2271" s="37" t="s">
        <v>787</v>
      </c>
      <c r="D2271" s="12">
        <f t="shared" si="139"/>
        <v>51334</v>
      </c>
      <c r="E2271" s="47" t="s">
        <v>1859</v>
      </c>
      <c r="F2271" s="48">
        <v>23110.6</v>
      </c>
      <c r="G2271" s="88"/>
      <c r="H2271" s="89"/>
      <c r="I2271" s="30">
        <f t="shared" si="142"/>
        <v>23110.6</v>
      </c>
    </row>
    <row r="2272" spans="1:9" s="2" customFormat="1" x14ac:dyDescent="0.25">
      <c r="A2272" s="17">
        <v>42387</v>
      </c>
      <c r="B2272" s="36">
        <f t="shared" si="140"/>
        <v>1335</v>
      </c>
      <c r="C2272" s="37" t="s">
        <v>787</v>
      </c>
      <c r="D2272" s="12">
        <f t="shared" si="139"/>
        <v>51335</v>
      </c>
      <c r="E2272" s="47" t="s">
        <v>1860</v>
      </c>
      <c r="F2272" s="48">
        <v>2872.8</v>
      </c>
      <c r="G2272" s="15">
        <v>42387</v>
      </c>
      <c r="H2272" s="8">
        <f t="shared" si="141"/>
        <v>2872.8</v>
      </c>
      <c r="I2272" s="30">
        <f t="shared" si="142"/>
        <v>0</v>
      </c>
    </row>
    <row r="2273" spans="1:9" s="2" customFormat="1" x14ac:dyDescent="0.25">
      <c r="A2273" s="17">
        <v>42387</v>
      </c>
      <c r="B2273" s="36">
        <f t="shared" si="140"/>
        <v>1336</v>
      </c>
      <c r="C2273" s="37" t="s">
        <v>787</v>
      </c>
      <c r="D2273" s="12">
        <f t="shared" si="139"/>
        <v>51336</v>
      </c>
      <c r="E2273" s="47" t="s">
        <v>1861</v>
      </c>
      <c r="F2273" s="48">
        <v>1087.9000000000001</v>
      </c>
      <c r="G2273" s="15">
        <v>42393</v>
      </c>
      <c r="H2273" s="8">
        <v>1087.9000000000001</v>
      </c>
      <c r="I2273" s="30">
        <f t="shared" si="142"/>
        <v>0</v>
      </c>
    </row>
    <row r="2274" spans="1:9" s="2" customFormat="1" x14ac:dyDescent="0.25">
      <c r="A2274" s="17">
        <v>42387</v>
      </c>
      <c r="B2274" s="36">
        <f t="shared" si="140"/>
        <v>1337</v>
      </c>
      <c r="C2274" s="37" t="s">
        <v>787</v>
      </c>
      <c r="D2274" s="12">
        <f t="shared" si="139"/>
        <v>51337</v>
      </c>
      <c r="E2274" s="47" t="s">
        <v>1862</v>
      </c>
      <c r="F2274" s="48">
        <v>188</v>
      </c>
      <c r="G2274" s="15">
        <v>42387</v>
      </c>
      <c r="H2274" s="8">
        <f t="shared" si="141"/>
        <v>188</v>
      </c>
      <c r="I2274" s="30">
        <f t="shared" si="142"/>
        <v>0</v>
      </c>
    </row>
    <row r="2275" spans="1:9" s="2" customFormat="1" x14ac:dyDescent="0.25">
      <c r="A2275" s="17">
        <v>42387</v>
      </c>
      <c r="B2275" s="36">
        <f t="shared" si="140"/>
        <v>1338</v>
      </c>
      <c r="C2275" s="37" t="s">
        <v>787</v>
      </c>
      <c r="D2275" s="12">
        <f t="shared" si="139"/>
        <v>51338</v>
      </c>
      <c r="E2275" s="47" t="s">
        <v>1863</v>
      </c>
      <c r="F2275" s="48">
        <v>2135.8000000000002</v>
      </c>
      <c r="G2275" s="15">
        <v>42387</v>
      </c>
      <c r="H2275" s="8">
        <f t="shared" si="141"/>
        <v>2135.8000000000002</v>
      </c>
      <c r="I2275" s="30">
        <f t="shared" si="142"/>
        <v>0</v>
      </c>
    </row>
    <row r="2276" spans="1:9" s="2" customFormat="1" x14ac:dyDescent="0.25">
      <c r="A2276" s="17">
        <v>42387</v>
      </c>
      <c r="B2276" s="36">
        <f t="shared" si="140"/>
        <v>1339</v>
      </c>
      <c r="C2276" s="37" t="s">
        <v>787</v>
      </c>
      <c r="D2276" s="12">
        <f t="shared" ref="D2276:D2339" si="143">D2275+1</f>
        <v>51339</v>
      </c>
      <c r="E2276" s="47" t="s">
        <v>1864</v>
      </c>
      <c r="F2276" s="48">
        <v>3005.2</v>
      </c>
      <c r="G2276" s="15">
        <v>42387</v>
      </c>
      <c r="H2276" s="8">
        <f t="shared" si="141"/>
        <v>3005.2</v>
      </c>
      <c r="I2276" s="30">
        <f t="shared" si="142"/>
        <v>0</v>
      </c>
    </row>
    <row r="2277" spans="1:9" s="2" customFormat="1" x14ac:dyDescent="0.25">
      <c r="A2277" s="17">
        <v>42387</v>
      </c>
      <c r="B2277" s="36">
        <f t="shared" si="140"/>
        <v>1340</v>
      </c>
      <c r="C2277" s="37" t="s">
        <v>787</v>
      </c>
      <c r="D2277" s="12">
        <f t="shared" si="143"/>
        <v>51340</v>
      </c>
      <c r="E2277" s="47" t="s">
        <v>1865</v>
      </c>
      <c r="F2277" s="48">
        <v>15534.4</v>
      </c>
      <c r="G2277" s="15">
        <v>42388</v>
      </c>
      <c r="H2277" s="8">
        <v>15534.4</v>
      </c>
      <c r="I2277" s="30">
        <f t="shared" si="142"/>
        <v>0</v>
      </c>
    </row>
    <row r="2278" spans="1:9" s="2" customFormat="1" x14ac:dyDescent="0.25">
      <c r="A2278" s="17">
        <v>42387</v>
      </c>
      <c r="B2278" s="36">
        <f t="shared" si="140"/>
        <v>1341</v>
      </c>
      <c r="C2278" s="37" t="s">
        <v>787</v>
      </c>
      <c r="D2278" s="12">
        <f t="shared" si="143"/>
        <v>51341</v>
      </c>
      <c r="E2278" s="47" t="s">
        <v>1866</v>
      </c>
      <c r="F2278" s="48">
        <v>1392.5</v>
      </c>
      <c r="G2278" s="15">
        <v>42387</v>
      </c>
      <c r="H2278" s="8">
        <f t="shared" si="141"/>
        <v>1392.5</v>
      </c>
      <c r="I2278" s="30">
        <f t="shared" si="142"/>
        <v>0</v>
      </c>
    </row>
    <row r="2279" spans="1:9" s="2" customFormat="1" x14ac:dyDescent="0.25">
      <c r="A2279" s="17">
        <v>42387</v>
      </c>
      <c r="B2279" s="36">
        <f t="shared" si="140"/>
        <v>1342</v>
      </c>
      <c r="C2279" s="37" t="s">
        <v>787</v>
      </c>
      <c r="D2279" s="12">
        <f t="shared" si="143"/>
        <v>51342</v>
      </c>
      <c r="E2279" s="47" t="s">
        <v>1867</v>
      </c>
      <c r="F2279" s="48">
        <v>3540.8</v>
      </c>
      <c r="G2279" s="15">
        <v>42387</v>
      </c>
      <c r="H2279" s="8">
        <f t="shared" si="141"/>
        <v>3540.8</v>
      </c>
      <c r="I2279" s="30">
        <f t="shared" si="142"/>
        <v>0</v>
      </c>
    </row>
    <row r="2280" spans="1:9" s="2" customFormat="1" x14ac:dyDescent="0.25">
      <c r="A2280" s="17">
        <v>42387</v>
      </c>
      <c r="B2280" s="36">
        <f t="shared" si="140"/>
        <v>1343</v>
      </c>
      <c r="C2280" s="37" t="s">
        <v>787</v>
      </c>
      <c r="D2280" s="12">
        <f t="shared" si="143"/>
        <v>51343</v>
      </c>
      <c r="E2280" s="47" t="s">
        <v>1868</v>
      </c>
      <c r="F2280" s="48">
        <v>2983.05</v>
      </c>
      <c r="G2280" s="15">
        <v>42388</v>
      </c>
      <c r="H2280" s="8">
        <v>2983.05</v>
      </c>
      <c r="I2280" s="30">
        <f t="shared" si="142"/>
        <v>0</v>
      </c>
    </row>
    <row r="2281" spans="1:9" s="2" customFormat="1" x14ac:dyDescent="0.25">
      <c r="A2281" s="17">
        <v>42387</v>
      </c>
      <c r="B2281" s="36">
        <f t="shared" si="140"/>
        <v>1344</v>
      </c>
      <c r="C2281" s="37" t="s">
        <v>787</v>
      </c>
      <c r="D2281" s="12">
        <f t="shared" si="143"/>
        <v>51344</v>
      </c>
      <c r="E2281" s="47" t="s">
        <v>1869</v>
      </c>
      <c r="F2281" s="48">
        <v>6898.6</v>
      </c>
      <c r="G2281" s="15">
        <v>42387</v>
      </c>
      <c r="H2281" s="8">
        <f t="shared" si="141"/>
        <v>6898.6</v>
      </c>
      <c r="I2281" s="30">
        <f t="shared" si="142"/>
        <v>0</v>
      </c>
    </row>
    <row r="2282" spans="1:9" s="2" customFormat="1" x14ac:dyDescent="0.25">
      <c r="A2282" s="17">
        <v>42387</v>
      </c>
      <c r="B2282" s="36">
        <f t="shared" si="140"/>
        <v>1345</v>
      </c>
      <c r="C2282" s="37" t="s">
        <v>787</v>
      </c>
      <c r="D2282" s="12">
        <f t="shared" si="143"/>
        <v>51345</v>
      </c>
      <c r="E2282" s="47" t="s">
        <v>1870</v>
      </c>
      <c r="F2282" s="48">
        <v>4105</v>
      </c>
      <c r="G2282" s="15">
        <v>42388</v>
      </c>
      <c r="H2282" s="8">
        <v>4105</v>
      </c>
      <c r="I2282" s="30">
        <f t="shared" si="142"/>
        <v>0</v>
      </c>
    </row>
    <row r="2283" spans="1:9" s="2" customFormat="1" x14ac:dyDescent="0.25">
      <c r="A2283" s="17">
        <v>42387</v>
      </c>
      <c r="B2283" s="36">
        <f t="shared" si="140"/>
        <v>1346</v>
      </c>
      <c r="C2283" s="37" t="s">
        <v>787</v>
      </c>
      <c r="D2283" s="12">
        <f t="shared" si="143"/>
        <v>51346</v>
      </c>
      <c r="E2283" s="47" t="s">
        <v>1871</v>
      </c>
      <c r="F2283" s="48">
        <v>1004.5</v>
      </c>
      <c r="G2283" s="15">
        <v>42387</v>
      </c>
      <c r="H2283" s="8">
        <f t="shared" si="141"/>
        <v>1004.5</v>
      </c>
      <c r="I2283" s="30">
        <f t="shared" si="142"/>
        <v>0</v>
      </c>
    </row>
    <row r="2284" spans="1:9" s="2" customFormat="1" x14ac:dyDescent="0.25">
      <c r="A2284" s="17">
        <v>42387</v>
      </c>
      <c r="B2284" s="36">
        <f t="shared" si="140"/>
        <v>1347</v>
      </c>
      <c r="C2284" s="37" t="s">
        <v>787</v>
      </c>
      <c r="D2284" s="12">
        <f t="shared" si="143"/>
        <v>51347</v>
      </c>
      <c r="E2284" s="47" t="s">
        <v>1872</v>
      </c>
      <c r="F2284" s="48">
        <v>1919.4</v>
      </c>
      <c r="G2284" s="15">
        <v>42387</v>
      </c>
      <c r="H2284" s="8">
        <f t="shared" si="141"/>
        <v>1919.4</v>
      </c>
      <c r="I2284" s="30">
        <f t="shared" si="142"/>
        <v>0</v>
      </c>
    </row>
    <row r="2285" spans="1:9" s="2" customFormat="1" x14ac:dyDescent="0.25">
      <c r="A2285" s="17">
        <v>42387</v>
      </c>
      <c r="B2285" s="36">
        <f t="shared" si="140"/>
        <v>1348</v>
      </c>
      <c r="C2285" s="37" t="s">
        <v>787</v>
      </c>
      <c r="D2285" s="12">
        <f t="shared" si="143"/>
        <v>51348</v>
      </c>
      <c r="E2285" s="47" t="s">
        <v>1873</v>
      </c>
      <c r="F2285" s="48">
        <v>8112</v>
      </c>
      <c r="G2285" s="15">
        <v>42388</v>
      </c>
      <c r="H2285" s="8">
        <v>8112</v>
      </c>
      <c r="I2285" s="30">
        <f t="shared" si="142"/>
        <v>0</v>
      </c>
    </row>
    <row r="2286" spans="1:9" s="2" customFormat="1" x14ac:dyDescent="0.25">
      <c r="A2286" s="17">
        <v>42387</v>
      </c>
      <c r="B2286" s="36">
        <f t="shared" si="140"/>
        <v>1349</v>
      </c>
      <c r="C2286" s="37" t="s">
        <v>787</v>
      </c>
      <c r="D2286" s="12">
        <f t="shared" si="143"/>
        <v>51349</v>
      </c>
      <c r="E2286" s="47" t="s">
        <v>1874</v>
      </c>
      <c r="F2286" s="48">
        <v>2031</v>
      </c>
      <c r="G2286" s="15">
        <v>42387</v>
      </c>
      <c r="H2286" s="8">
        <f t="shared" si="141"/>
        <v>2031</v>
      </c>
      <c r="I2286" s="30">
        <f t="shared" si="142"/>
        <v>0</v>
      </c>
    </row>
    <row r="2287" spans="1:9" s="2" customFormat="1" x14ac:dyDescent="0.25">
      <c r="A2287" s="17">
        <v>42387</v>
      </c>
      <c r="B2287" s="36">
        <f t="shared" si="140"/>
        <v>1350</v>
      </c>
      <c r="C2287" s="37" t="s">
        <v>787</v>
      </c>
      <c r="D2287" s="12">
        <f t="shared" si="143"/>
        <v>51350</v>
      </c>
      <c r="E2287" s="47" t="s">
        <v>1875</v>
      </c>
      <c r="F2287" s="48">
        <v>2110</v>
      </c>
      <c r="G2287" s="15">
        <v>42387</v>
      </c>
      <c r="H2287" s="8">
        <f t="shared" si="141"/>
        <v>2110</v>
      </c>
      <c r="I2287" s="30">
        <f t="shared" si="142"/>
        <v>0</v>
      </c>
    </row>
    <row r="2288" spans="1:9" s="2" customFormat="1" x14ac:dyDescent="0.25">
      <c r="A2288" s="17">
        <v>42387</v>
      </c>
      <c r="B2288" s="36">
        <f t="shared" si="140"/>
        <v>1351</v>
      </c>
      <c r="C2288" s="37" t="s">
        <v>787</v>
      </c>
      <c r="D2288" s="12">
        <f t="shared" si="143"/>
        <v>51351</v>
      </c>
      <c r="E2288" s="47" t="s">
        <v>1876</v>
      </c>
      <c r="F2288" s="48">
        <v>6259</v>
      </c>
      <c r="G2288" s="15">
        <v>42390</v>
      </c>
      <c r="H2288" s="8">
        <v>6259</v>
      </c>
      <c r="I2288" s="30">
        <f t="shared" si="142"/>
        <v>0</v>
      </c>
    </row>
    <row r="2289" spans="1:9" s="2" customFormat="1" x14ac:dyDescent="0.25">
      <c r="A2289" s="17">
        <v>42387</v>
      </c>
      <c r="B2289" s="36">
        <f t="shared" si="140"/>
        <v>1352</v>
      </c>
      <c r="C2289" s="37" t="s">
        <v>787</v>
      </c>
      <c r="D2289" s="12">
        <f t="shared" si="143"/>
        <v>51352</v>
      </c>
      <c r="E2289" s="47" t="s">
        <v>1876</v>
      </c>
      <c r="F2289" s="48">
        <v>214</v>
      </c>
      <c r="G2289" s="15">
        <v>42387</v>
      </c>
      <c r="H2289" s="8">
        <f t="shared" si="141"/>
        <v>214</v>
      </c>
      <c r="I2289" s="30">
        <f t="shared" si="142"/>
        <v>0</v>
      </c>
    </row>
    <row r="2290" spans="1:9" s="2" customFormat="1" x14ac:dyDescent="0.25">
      <c r="A2290" s="17">
        <v>42387</v>
      </c>
      <c r="B2290" s="36">
        <f t="shared" si="140"/>
        <v>1353</v>
      </c>
      <c r="C2290" s="37" t="s">
        <v>787</v>
      </c>
      <c r="D2290" s="12">
        <f t="shared" si="143"/>
        <v>51353</v>
      </c>
      <c r="E2290" s="47" t="s">
        <v>1877</v>
      </c>
      <c r="F2290" s="48">
        <v>3859</v>
      </c>
      <c r="G2290" s="15">
        <v>42387</v>
      </c>
      <c r="H2290" s="8">
        <f t="shared" si="141"/>
        <v>3859</v>
      </c>
      <c r="I2290" s="30">
        <f t="shared" si="142"/>
        <v>0</v>
      </c>
    </row>
    <row r="2291" spans="1:9" s="2" customFormat="1" x14ac:dyDescent="0.25">
      <c r="A2291" s="17">
        <v>42387</v>
      </c>
      <c r="B2291" s="36">
        <f t="shared" si="140"/>
        <v>1354</v>
      </c>
      <c r="C2291" s="37" t="s">
        <v>787</v>
      </c>
      <c r="D2291" s="12">
        <f t="shared" si="143"/>
        <v>51354</v>
      </c>
      <c r="E2291" s="49" t="s">
        <v>105</v>
      </c>
      <c r="F2291" s="48">
        <v>0</v>
      </c>
      <c r="G2291" s="15"/>
      <c r="H2291" s="8">
        <f t="shared" si="141"/>
        <v>0</v>
      </c>
      <c r="I2291" s="30">
        <f t="shared" si="142"/>
        <v>0</v>
      </c>
    </row>
    <row r="2292" spans="1:9" s="2" customFormat="1" x14ac:dyDescent="0.25">
      <c r="A2292" s="17">
        <v>42387</v>
      </c>
      <c r="B2292" s="36">
        <f t="shared" si="140"/>
        <v>1355</v>
      </c>
      <c r="C2292" s="37" t="s">
        <v>787</v>
      </c>
      <c r="D2292" s="12">
        <f t="shared" si="143"/>
        <v>51355</v>
      </c>
      <c r="E2292" s="47" t="s">
        <v>1878</v>
      </c>
      <c r="F2292" s="48">
        <v>2569.6</v>
      </c>
      <c r="G2292" s="15">
        <v>42387</v>
      </c>
      <c r="H2292" s="8">
        <f t="shared" si="141"/>
        <v>2569.6</v>
      </c>
      <c r="I2292" s="30">
        <f t="shared" si="142"/>
        <v>0</v>
      </c>
    </row>
    <row r="2293" spans="1:9" s="2" customFormat="1" x14ac:dyDescent="0.25">
      <c r="A2293" s="17">
        <v>42387</v>
      </c>
      <c r="B2293" s="36">
        <f t="shared" si="140"/>
        <v>1356</v>
      </c>
      <c r="C2293" s="37" t="s">
        <v>787</v>
      </c>
      <c r="D2293" s="12">
        <f t="shared" si="143"/>
        <v>51356</v>
      </c>
      <c r="E2293" s="47" t="s">
        <v>1879</v>
      </c>
      <c r="F2293" s="48">
        <v>1435</v>
      </c>
      <c r="G2293" s="15">
        <v>42387</v>
      </c>
      <c r="H2293" s="8">
        <f t="shared" si="141"/>
        <v>1435</v>
      </c>
      <c r="I2293" s="30">
        <f t="shared" si="142"/>
        <v>0</v>
      </c>
    </row>
    <row r="2294" spans="1:9" s="2" customFormat="1" x14ac:dyDescent="0.25">
      <c r="A2294" s="17">
        <v>42387</v>
      </c>
      <c r="B2294" s="36">
        <f t="shared" si="140"/>
        <v>1357</v>
      </c>
      <c r="C2294" s="37" t="s">
        <v>787</v>
      </c>
      <c r="D2294" s="12">
        <f t="shared" si="143"/>
        <v>51357</v>
      </c>
      <c r="E2294" s="47" t="s">
        <v>1880</v>
      </c>
      <c r="F2294" s="48">
        <v>1230</v>
      </c>
      <c r="G2294" s="15">
        <v>42390</v>
      </c>
      <c r="H2294" s="8">
        <v>1230</v>
      </c>
      <c r="I2294" s="30">
        <f t="shared" si="142"/>
        <v>0</v>
      </c>
    </row>
    <row r="2295" spans="1:9" s="2" customFormat="1" x14ac:dyDescent="0.25">
      <c r="A2295" s="17">
        <v>42387</v>
      </c>
      <c r="B2295" s="36">
        <f t="shared" si="140"/>
        <v>1358</v>
      </c>
      <c r="C2295" s="37" t="s">
        <v>787</v>
      </c>
      <c r="D2295" s="12">
        <f t="shared" si="143"/>
        <v>51358</v>
      </c>
      <c r="E2295" s="47" t="s">
        <v>1881</v>
      </c>
      <c r="F2295" s="48">
        <v>10764.5</v>
      </c>
      <c r="G2295" s="15">
        <v>42390</v>
      </c>
      <c r="H2295" s="8">
        <v>10764.5</v>
      </c>
      <c r="I2295" s="30">
        <f t="shared" si="142"/>
        <v>0</v>
      </c>
    </row>
    <row r="2296" spans="1:9" s="2" customFormat="1" x14ac:dyDescent="0.25">
      <c r="A2296" s="17">
        <v>42387</v>
      </c>
      <c r="B2296" s="36">
        <f t="shared" si="140"/>
        <v>1359</v>
      </c>
      <c r="C2296" s="37" t="s">
        <v>787</v>
      </c>
      <c r="D2296" s="12">
        <f t="shared" si="143"/>
        <v>51359</v>
      </c>
      <c r="E2296" s="47" t="s">
        <v>1829</v>
      </c>
      <c r="F2296" s="48">
        <v>6000</v>
      </c>
      <c r="G2296" s="15" t="s">
        <v>1882</v>
      </c>
      <c r="H2296" s="8">
        <f>3000+3000</f>
        <v>6000</v>
      </c>
      <c r="I2296" s="30">
        <f t="shared" si="142"/>
        <v>0</v>
      </c>
    </row>
    <row r="2297" spans="1:9" s="2" customFormat="1" x14ac:dyDescent="0.25">
      <c r="A2297" s="17">
        <v>42387</v>
      </c>
      <c r="B2297" s="36">
        <f t="shared" si="140"/>
        <v>1360</v>
      </c>
      <c r="C2297" s="37" t="s">
        <v>787</v>
      </c>
      <c r="D2297" s="12">
        <f t="shared" si="143"/>
        <v>51360</v>
      </c>
      <c r="E2297" s="47" t="s">
        <v>1883</v>
      </c>
      <c r="F2297" s="14">
        <v>11809.2</v>
      </c>
      <c r="G2297" s="15">
        <v>42388</v>
      </c>
      <c r="H2297" s="8">
        <v>11809.2</v>
      </c>
      <c r="I2297" s="30">
        <f t="shared" si="142"/>
        <v>0</v>
      </c>
    </row>
    <row r="2298" spans="1:9" s="2" customFormat="1" x14ac:dyDescent="0.25">
      <c r="A2298" s="17">
        <v>42387</v>
      </c>
      <c r="B2298" s="36">
        <f t="shared" si="140"/>
        <v>1361</v>
      </c>
      <c r="C2298" s="37" t="s">
        <v>787</v>
      </c>
      <c r="D2298" s="12">
        <f t="shared" si="143"/>
        <v>51361</v>
      </c>
      <c r="E2298" s="47" t="s">
        <v>1884</v>
      </c>
      <c r="F2298" s="48">
        <v>9817.5</v>
      </c>
      <c r="G2298" s="15">
        <v>42387</v>
      </c>
      <c r="H2298" s="8">
        <f t="shared" si="141"/>
        <v>9817.5</v>
      </c>
      <c r="I2298" s="30">
        <f t="shared" si="142"/>
        <v>0</v>
      </c>
    </row>
    <row r="2299" spans="1:9" s="2" customFormat="1" x14ac:dyDescent="0.25">
      <c r="A2299" s="17">
        <v>42387</v>
      </c>
      <c r="B2299" s="36">
        <f t="shared" si="140"/>
        <v>1362</v>
      </c>
      <c r="C2299" s="37" t="s">
        <v>787</v>
      </c>
      <c r="D2299" s="12">
        <f t="shared" si="143"/>
        <v>51362</v>
      </c>
      <c r="E2299" s="47" t="s">
        <v>1881</v>
      </c>
      <c r="F2299" s="48">
        <v>469.7</v>
      </c>
      <c r="G2299" s="15">
        <v>42390</v>
      </c>
      <c r="H2299" s="8">
        <v>469.7</v>
      </c>
      <c r="I2299" s="30">
        <f t="shared" si="142"/>
        <v>0</v>
      </c>
    </row>
    <row r="2300" spans="1:9" s="2" customFormat="1" x14ac:dyDescent="0.25">
      <c r="A2300" s="17">
        <v>42387</v>
      </c>
      <c r="B2300" s="36">
        <f t="shared" si="140"/>
        <v>1363</v>
      </c>
      <c r="C2300" s="37" t="s">
        <v>787</v>
      </c>
      <c r="D2300" s="12">
        <f t="shared" si="143"/>
        <v>51363</v>
      </c>
      <c r="E2300" s="47" t="s">
        <v>1885</v>
      </c>
      <c r="F2300" s="48">
        <v>201.6</v>
      </c>
      <c r="G2300" s="15">
        <v>42387</v>
      </c>
      <c r="H2300" s="8">
        <f t="shared" si="141"/>
        <v>201.6</v>
      </c>
      <c r="I2300" s="30">
        <f t="shared" si="142"/>
        <v>0</v>
      </c>
    </row>
    <row r="2301" spans="1:9" s="2" customFormat="1" x14ac:dyDescent="0.25">
      <c r="A2301" s="17">
        <v>42387</v>
      </c>
      <c r="B2301" s="36">
        <f t="shared" si="140"/>
        <v>1364</v>
      </c>
      <c r="C2301" s="37" t="s">
        <v>787</v>
      </c>
      <c r="D2301" s="12">
        <f t="shared" si="143"/>
        <v>51364</v>
      </c>
      <c r="E2301" s="47" t="s">
        <v>1810</v>
      </c>
      <c r="F2301" s="48">
        <v>1704.3</v>
      </c>
      <c r="G2301" s="15">
        <v>42387</v>
      </c>
      <c r="H2301" s="8">
        <f t="shared" si="141"/>
        <v>1704.3</v>
      </c>
      <c r="I2301" s="30">
        <f t="shared" si="142"/>
        <v>0</v>
      </c>
    </row>
    <row r="2302" spans="1:9" s="2" customFormat="1" x14ac:dyDescent="0.25">
      <c r="A2302" s="17">
        <v>42387</v>
      </c>
      <c r="B2302" s="36">
        <f t="shared" si="140"/>
        <v>1365</v>
      </c>
      <c r="C2302" s="37" t="s">
        <v>787</v>
      </c>
      <c r="D2302" s="12">
        <f t="shared" si="143"/>
        <v>51365</v>
      </c>
      <c r="E2302" s="47" t="s">
        <v>1886</v>
      </c>
      <c r="F2302" s="48">
        <v>29752.2</v>
      </c>
      <c r="G2302" s="15">
        <v>42399</v>
      </c>
      <c r="H2302" s="8">
        <v>29752.2</v>
      </c>
      <c r="I2302" s="30">
        <f t="shared" si="142"/>
        <v>0</v>
      </c>
    </row>
    <row r="2303" spans="1:9" s="2" customFormat="1" x14ac:dyDescent="0.25">
      <c r="A2303" s="17">
        <v>42387</v>
      </c>
      <c r="B2303" s="36">
        <f t="shared" si="140"/>
        <v>1366</v>
      </c>
      <c r="C2303" s="37" t="s">
        <v>787</v>
      </c>
      <c r="D2303" s="12">
        <f t="shared" si="143"/>
        <v>51366</v>
      </c>
      <c r="E2303" s="47" t="s">
        <v>1887</v>
      </c>
      <c r="F2303" s="48">
        <v>16372.38</v>
      </c>
      <c r="G2303" s="15">
        <v>42399</v>
      </c>
      <c r="H2303" s="8">
        <v>16372.38</v>
      </c>
      <c r="I2303" s="30">
        <f t="shared" si="142"/>
        <v>0</v>
      </c>
    </row>
    <row r="2304" spans="1:9" s="2" customFormat="1" x14ac:dyDescent="0.25">
      <c r="A2304" s="17">
        <v>42387</v>
      </c>
      <c r="B2304" s="36">
        <f t="shared" si="140"/>
        <v>1367</v>
      </c>
      <c r="C2304" s="37" t="s">
        <v>787</v>
      </c>
      <c r="D2304" s="12">
        <f t="shared" si="143"/>
        <v>51367</v>
      </c>
      <c r="E2304" s="47" t="s">
        <v>1888</v>
      </c>
      <c r="F2304" s="14">
        <v>27914.6</v>
      </c>
      <c r="G2304" s="15">
        <v>42399</v>
      </c>
      <c r="H2304" s="8">
        <v>27914.6</v>
      </c>
      <c r="I2304" s="30">
        <f t="shared" si="142"/>
        <v>0</v>
      </c>
    </row>
    <row r="2305" spans="1:9" s="2" customFormat="1" x14ac:dyDescent="0.25">
      <c r="A2305" s="17">
        <v>42387</v>
      </c>
      <c r="B2305" s="36">
        <f t="shared" si="140"/>
        <v>1368</v>
      </c>
      <c r="C2305" s="37" t="s">
        <v>787</v>
      </c>
      <c r="D2305" s="12">
        <f t="shared" si="143"/>
        <v>51368</v>
      </c>
      <c r="E2305" s="42" t="s">
        <v>1889</v>
      </c>
      <c r="F2305" s="14">
        <v>1416.48</v>
      </c>
      <c r="G2305" s="15">
        <v>42388</v>
      </c>
      <c r="H2305" s="8">
        <v>1416.48</v>
      </c>
      <c r="I2305" s="30">
        <f t="shared" si="142"/>
        <v>0</v>
      </c>
    </row>
    <row r="2306" spans="1:9" s="2" customFormat="1" x14ac:dyDescent="0.25">
      <c r="A2306" s="17">
        <v>42387</v>
      </c>
      <c r="B2306" s="36">
        <f t="shared" si="140"/>
        <v>1369</v>
      </c>
      <c r="C2306" s="37" t="s">
        <v>787</v>
      </c>
      <c r="D2306" s="12">
        <f t="shared" si="143"/>
        <v>51369</v>
      </c>
      <c r="E2306" s="45" t="s">
        <v>1890</v>
      </c>
      <c r="F2306" s="46">
        <v>410</v>
      </c>
      <c r="G2306" s="15">
        <v>42387</v>
      </c>
      <c r="H2306" s="8">
        <f t="shared" si="141"/>
        <v>410</v>
      </c>
      <c r="I2306" s="30">
        <f t="shared" si="142"/>
        <v>0</v>
      </c>
    </row>
    <row r="2307" spans="1:9" s="2" customFormat="1" x14ac:dyDescent="0.25">
      <c r="A2307" s="17">
        <v>42387</v>
      </c>
      <c r="B2307" s="36">
        <f t="shared" ref="B2307:B2370" si="144">B2306+1</f>
        <v>1370</v>
      </c>
      <c r="C2307" s="37" t="s">
        <v>787</v>
      </c>
      <c r="D2307" s="12">
        <f t="shared" si="143"/>
        <v>51370</v>
      </c>
      <c r="E2307" s="49" t="s">
        <v>105</v>
      </c>
      <c r="F2307" s="48">
        <v>0</v>
      </c>
      <c r="G2307" s="15"/>
      <c r="H2307" s="8"/>
      <c r="I2307" s="30">
        <f t="shared" si="142"/>
        <v>0</v>
      </c>
    </row>
    <row r="2308" spans="1:9" s="2" customFormat="1" x14ac:dyDescent="0.25">
      <c r="A2308" s="17">
        <v>42387</v>
      </c>
      <c r="B2308" s="36">
        <f t="shared" si="144"/>
        <v>1371</v>
      </c>
      <c r="C2308" s="37" t="s">
        <v>787</v>
      </c>
      <c r="D2308" s="12">
        <f t="shared" si="143"/>
        <v>51371</v>
      </c>
      <c r="E2308" s="47" t="s">
        <v>1891</v>
      </c>
      <c r="F2308" s="48">
        <v>76062.399999999994</v>
      </c>
      <c r="G2308" s="15">
        <v>42388</v>
      </c>
      <c r="H2308" s="8">
        <v>76062.399999999994</v>
      </c>
      <c r="I2308" s="30">
        <f t="shared" si="142"/>
        <v>0</v>
      </c>
    </row>
    <row r="2309" spans="1:9" s="2" customFormat="1" x14ac:dyDescent="0.25">
      <c r="A2309" s="17">
        <v>42387</v>
      </c>
      <c r="B2309" s="36">
        <f t="shared" si="144"/>
        <v>1372</v>
      </c>
      <c r="C2309" s="37" t="s">
        <v>787</v>
      </c>
      <c r="D2309" s="12">
        <f t="shared" si="143"/>
        <v>51372</v>
      </c>
      <c r="E2309" s="47" t="s">
        <v>1892</v>
      </c>
      <c r="F2309" s="14">
        <v>1288.9000000000001</v>
      </c>
      <c r="G2309" s="15">
        <v>42387</v>
      </c>
      <c r="H2309" s="8">
        <f t="shared" si="141"/>
        <v>1288.9000000000001</v>
      </c>
      <c r="I2309" s="30">
        <f t="shared" si="142"/>
        <v>0</v>
      </c>
    </row>
    <row r="2310" spans="1:9" s="2" customFormat="1" x14ac:dyDescent="0.25">
      <c r="A2310" s="17">
        <v>42387</v>
      </c>
      <c r="B2310" s="36">
        <f t="shared" si="144"/>
        <v>1373</v>
      </c>
      <c r="C2310" s="37" t="s">
        <v>787</v>
      </c>
      <c r="D2310" s="12">
        <f t="shared" si="143"/>
        <v>51373</v>
      </c>
      <c r="E2310" s="47" t="s">
        <v>1893</v>
      </c>
      <c r="F2310" s="48">
        <v>3154.8</v>
      </c>
      <c r="G2310" s="15">
        <v>42387</v>
      </c>
      <c r="H2310" s="8">
        <f t="shared" si="141"/>
        <v>3154.8</v>
      </c>
      <c r="I2310" s="30">
        <f t="shared" si="142"/>
        <v>0</v>
      </c>
    </row>
    <row r="2311" spans="1:9" s="2" customFormat="1" x14ac:dyDescent="0.25">
      <c r="A2311" s="17">
        <v>42387</v>
      </c>
      <c r="B2311" s="36">
        <f t="shared" si="144"/>
        <v>1374</v>
      </c>
      <c r="C2311" s="37" t="s">
        <v>787</v>
      </c>
      <c r="D2311" s="12">
        <f t="shared" si="143"/>
        <v>51374</v>
      </c>
      <c r="E2311" s="47" t="s">
        <v>1859</v>
      </c>
      <c r="F2311" s="48">
        <v>120</v>
      </c>
      <c r="G2311" s="88"/>
      <c r="H2311" s="89"/>
      <c r="I2311" s="30">
        <f t="shared" si="142"/>
        <v>120</v>
      </c>
    </row>
    <row r="2312" spans="1:9" s="2" customFormat="1" x14ac:dyDescent="0.25">
      <c r="A2312" s="17">
        <v>42387</v>
      </c>
      <c r="B2312" s="36">
        <f t="shared" si="144"/>
        <v>1375</v>
      </c>
      <c r="C2312" s="37" t="s">
        <v>787</v>
      </c>
      <c r="D2312" s="12">
        <f t="shared" si="143"/>
        <v>51375</v>
      </c>
      <c r="E2312" s="47" t="s">
        <v>1894</v>
      </c>
      <c r="F2312" s="48">
        <v>3793.7</v>
      </c>
      <c r="G2312" s="15">
        <v>42387</v>
      </c>
      <c r="H2312" s="8">
        <f t="shared" si="141"/>
        <v>3793.7</v>
      </c>
      <c r="I2312" s="30">
        <f t="shared" si="142"/>
        <v>0</v>
      </c>
    </row>
    <row r="2313" spans="1:9" s="2" customFormat="1" x14ac:dyDescent="0.25">
      <c r="A2313" s="17">
        <v>42387</v>
      </c>
      <c r="B2313" s="36">
        <f t="shared" si="144"/>
        <v>1376</v>
      </c>
      <c r="C2313" s="37" t="s">
        <v>787</v>
      </c>
      <c r="D2313" s="12">
        <f t="shared" si="143"/>
        <v>51376</v>
      </c>
      <c r="E2313" s="47" t="s">
        <v>1892</v>
      </c>
      <c r="F2313" s="14">
        <v>31443.8</v>
      </c>
      <c r="G2313" s="15">
        <v>42390</v>
      </c>
      <c r="H2313" s="8">
        <v>31443.8</v>
      </c>
      <c r="I2313" s="30">
        <f t="shared" si="142"/>
        <v>0</v>
      </c>
    </row>
    <row r="2314" spans="1:9" s="2" customFormat="1" x14ac:dyDescent="0.25">
      <c r="A2314" s="17">
        <v>42387</v>
      </c>
      <c r="B2314" s="36">
        <f t="shared" si="144"/>
        <v>1377</v>
      </c>
      <c r="C2314" s="37" t="s">
        <v>787</v>
      </c>
      <c r="D2314" s="12">
        <f t="shared" si="143"/>
        <v>51377</v>
      </c>
      <c r="E2314" s="47" t="s">
        <v>1866</v>
      </c>
      <c r="F2314" s="48">
        <v>195.2</v>
      </c>
      <c r="G2314" s="15">
        <v>42387</v>
      </c>
      <c r="H2314" s="8">
        <f t="shared" si="141"/>
        <v>195.2</v>
      </c>
      <c r="I2314" s="30">
        <f t="shared" si="142"/>
        <v>0</v>
      </c>
    </row>
    <row r="2315" spans="1:9" s="2" customFormat="1" x14ac:dyDescent="0.25">
      <c r="A2315" s="17">
        <v>42387</v>
      </c>
      <c r="B2315" s="36">
        <f t="shared" si="144"/>
        <v>1378</v>
      </c>
      <c r="C2315" s="37" t="s">
        <v>787</v>
      </c>
      <c r="D2315" s="12">
        <f t="shared" si="143"/>
        <v>51378</v>
      </c>
      <c r="E2315" s="47" t="s">
        <v>1895</v>
      </c>
      <c r="F2315" s="48">
        <v>3382.4</v>
      </c>
      <c r="G2315" s="15">
        <v>42387</v>
      </c>
      <c r="H2315" s="8">
        <f t="shared" si="141"/>
        <v>3382.4</v>
      </c>
      <c r="I2315" s="30">
        <f t="shared" si="142"/>
        <v>0</v>
      </c>
    </row>
    <row r="2316" spans="1:9" s="2" customFormat="1" x14ac:dyDescent="0.25">
      <c r="A2316" s="17">
        <v>42387</v>
      </c>
      <c r="B2316" s="36">
        <f t="shared" si="144"/>
        <v>1379</v>
      </c>
      <c r="C2316" s="37" t="s">
        <v>787</v>
      </c>
      <c r="D2316" s="12">
        <f t="shared" si="143"/>
        <v>51379</v>
      </c>
      <c r="E2316" s="47" t="s">
        <v>1896</v>
      </c>
      <c r="F2316" s="14">
        <v>6339.8</v>
      </c>
      <c r="G2316" s="15">
        <v>42387</v>
      </c>
      <c r="H2316" s="8">
        <f t="shared" si="141"/>
        <v>6339.8</v>
      </c>
      <c r="I2316" s="30">
        <f t="shared" si="142"/>
        <v>0</v>
      </c>
    </row>
    <row r="2317" spans="1:9" s="2" customFormat="1" x14ac:dyDescent="0.25">
      <c r="A2317" s="17">
        <v>42387</v>
      </c>
      <c r="B2317" s="36">
        <f t="shared" si="144"/>
        <v>1380</v>
      </c>
      <c r="C2317" s="37" t="s">
        <v>787</v>
      </c>
      <c r="D2317" s="12">
        <f t="shared" si="143"/>
        <v>51380</v>
      </c>
      <c r="E2317" s="47" t="s">
        <v>1897</v>
      </c>
      <c r="F2317" s="48">
        <v>8872.5</v>
      </c>
      <c r="G2317" s="15">
        <v>42387</v>
      </c>
      <c r="H2317" s="8">
        <f t="shared" si="141"/>
        <v>8872.5</v>
      </c>
      <c r="I2317" s="30">
        <f t="shared" si="142"/>
        <v>0</v>
      </c>
    </row>
    <row r="2318" spans="1:9" s="2" customFormat="1" x14ac:dyDescent="0.25">
      <c r="A2318" s="17">
        <v>42387</v>
      </c>
      <c r="B2318" s="36">
        <f t="shared" si="144"/>
        <v>1381</v>
      </c>
      <c r="C2318" s="37" t="s">
        <v>787</v>
      </c>
      <c r="D2318" s="12">
        <f t="shared" si="143"/>
        <v>51381</v>
      </c>
      <c r="E2318" s="47" t="s">
        <v>1898</v>
      </c>
      <c r="F2318" s="48">
        <v>20117.8</v>
      </c>
      <c r="G2318" s="15">
        <v>42390</v>
      </c>
      <c r="H2318" s="8">
        <v>20117.8</v>
      </c>
      <c r="I2318" s="30">
        <f t="shared" si="142"/>
        <v>0</v>
      </c>
    </row>
    <row r="2319" spans="1:9" s="2" customFormat="1" x14ac:dyDescent="0.25">
      <c r="A2319" s="17">
        <v>42387</v>
      </c>
      <c r="B2319" s="36">
        <f t="shared" si="144"/>
        <v>1382</v>
      </c>
      <c r="C2319" s="37" t="s">
        <v>787</v>
      </c>
      <c r="D2319" s="12">
        <f t="shared" si="143"/>
        <v>51382</v>
      </c>
      <c r="E2319" s="47" t="s">
        <v>1899</v>
      </c>
      <c r="F2319" s="48">
        <v>287</v>
      </c>
      <c r="G2319" s="15">
        <v>42387</v>
      </c>
      <c r="H2319" s="8">
        <f t="shared" ref="H2319:H2385" si="145">F2319</f>
        <v>287</v>
      </c>
      <c r="I2319" s="30">
        <f t="shared" si="142"/>
        <v>0</v>
      </c>
    </row>
    <row r="2320" spans="1:9" s="2" customFormat="1" x14ac:dyDescent="0.25">
      <c r="A2320" s="17">
        <v>42387</v>
      </c>
      <c r="B2320" s="36">
        <f t="shared" si="144"/>
        <v>1383</v>
      </c>
      <c r="C2320" s="37" t="s">
        <v>787</v>
      </c>
      <c r="D2320" s="12">
        <f t="shared" si="143"/>
        <v>51383</v>
      </c>
      <c r="E2320" s="49" t="s">
        <v>105</v>
      </c>
      <c r="F2320" s="48">
        <v>0</v>
      </c>
      <c r="G2320" s="15"/>
      <c r="H2320" s="8">
        <f t="shared" si="145"/>
        <v>0</v>
      </c>
      <c r="I2320" s="30">
        <f t="shared" si="142"/>
        <v>0</v>
      </c>
    </row>
    <row r="2321" spans="1:9" s="2" customFormat="1" x14ac:dyDescent="0.25">
      <c r="A2321" s="17">
        <v>42387</v>
      </c>
      <c r="B2321" s="36">
        <f t="shared" si="144"/>
        <v>1384</v>
      </c>
      <c r="C2321" s="37" t="s">
        <v>787</v>
      </c>
      <c r="D2321" s="12">
        <f t="shared" si="143"/>
        <v>51384</v>
      </c>
      <c r="E2321" s="47" t="s">
        <v>1900</v>
      </c>
      <c r="F2321" s="48">
        <v>15024</v>
      </c>
      <c r="G2321" s="15">
        <v>42388</v>
      </c>
      <c r="H2321" s="8">
        <v>15024</v>
      </c>
      <c r="I2321" s="30">
        <f t="shared" ref="I2321:I2387" si="146">F2321-H2321</f>
        <v>0</v>
      </c>
    </row>
    <row r="2322" spans="1:9" s="2" customFormat="1" x14ac:dyDescent="0.25">
      <c r="A2322" s="17">
        <v>42387</v>
      </c>
      <c r="B2322" s="36">
        <f t="shared" si="144"/>
        <v>1385</v>
      </c>
      <c r="C2322" s="37" t="s">
        <v>787</v>
      </c>
      <c r="D2322" s="12">
        <f t="shared" si="143"/>
        <v>51385</v>
      </c>
      <c r="E2322" s="47" t="s">
        <v>1901</v>
      </c>
      <c r="F2322" s="48">
        <v>2257</v>
      </c>
      <c r="G2322" s="15">
        <v>42388</v>
      </c>
      <c r="H2322" s="8">
        <v>2257</v>
      </c>
      <c r="I2322" s="30">
        <f t="shared" si="146"/>
        <v>0</v>
      </c>
    </row>
    <row r="2323" spans="1:9" s="2" customFormat="1" x14ac:dyDescent="0.25">
      <c r="A2323" s="17">
        <v>42387</v>
      </c>
      <c r="B2323" s="36">
        <f t="shared" si="144"/>
        <v>1386</v>
      </c>
      <c r="C2323" s="37" t="s">
        <v>787</v>
      </c>
      <c r="D2323" s="12">
        <f t="shared" si="143"/>
        <v>51386</v>
      </c>
      <c r="E2323" s="47" t="s">
        <v>1901</v>
      </c>
      <c r="F2323" s="48">
        <v>1550.4</v>
      </c>
      <c r="G2323" s="15">
        <v>42388</v>
      </c>
      <c r="H2323" s="8">
        <v>1550.4</v>
      </c>
      <c r="I2323" s="30">
        <f t="shared" si="146"/>
        <v>0</v>
      </c>
    </row>
    <row r="2324" spans="1:9" s="2" customFormat="1" x14ac:dyDescent="0.25">
      <c r="A2324" s="17">
        <v>42387</v>
      </c>
      <c r="B2324" s="36">
        <f t="shared" si="144"/>
        <v>1387</v>
      </c>
      <c r="C2324" s="37" t="s">
        <v>787</v>
      </c>
      <c r="D2324" s="12">
        <f t="shared" si="143"/>
        <v>51387</v>
      </c>
      <c r="E2324" s="47" t="s">
        <v>1902</v>
      </c>
      <c r="F2324" s="48">
        <v>1485.7</v>
      </c>
      <c r="G2324" s="15">
        <v>42388</v>
      </c>
      <c r="H2324" s="8">
        <v>1485.7</v>
      </c>
      <c r="I2324" s="30">
        <f t="shared" si="146"/>
        <v>0</v>
      </c>
    </row>
    <row r="2325" spans="1:9" s="2" customFormat="1" x14ac:dyDescent="0.25">
      <c r="A2325" s="17">
        <v>42387</v>
      </c>
      <c r="B2325" s="36">
        <f t="shared" si="144"/>
        <v>1388</v>
      </c>
      <c r="C2325" s="37" t="s">
        <v>787</v>
      </c>
      <c r="D2325" s="12">
        <f t="shared" si="143"/>
        <v>51388</v>
      </c>
      <c r="E2325" s="47" t="s">
        <v>1903</v>
      </c>
      <c r="F2325" s="48">
        <v>3526.32</v>
      </c>
      <c r="G2325" s="15">
        <v>42391</v>
      </c>
      <c r="H2325" s="8">
        <v>3526.32</v>
      </c>
      <c r="I2325" s="30">
        <f t="shared" si="146"/>
        <v>0</v>
      </c>
    </row>
    <row r="2326" spans="1:9" s="2" customFormat="1" x14ac:dyDescent="0.25">
      <c r="A2326" s="17">
        <v>42387</v>
      </c>
      <c r="B2326" s="36">
        <f t="shared" si="144"/>
        <v>1389</v>
      </c>
      <c r="C2326" s="37" t="s">
        <v>787</v>
      </c>
      <c r="D2326" s="12">
        <f t="shared" si="143"/>
        <v>51389</v>
      </c>
      <c r="E2326" s="47" t="s">
        <v>1904</v>
      </c>
      <c r="F2326" s="14">
        <v>126</v>
      </c>
      <c r="G2326" s="15">
        <v>42388</v>
      </c>
      <c r="H2326" s="8">
        <v>126</v>
      </c>
      <c r="I2326" s="30">
        <f t="shared" si="146"/>
        <v>0</v>
      </c>
    </row>
    <row r="2327" spans="1:9" s="2" customFormat="1" x14ac:dyDescent="0.25">
      <c r="A2327" s="17">
        <v>42387</v>
      </c>
      <c r="B2327" s="36">
        <f t="shared" si="144"/>
        <v>1390</v>
      </c>
      <c r="C2327" s="37" t="s">
        <v>787</v>
      </c>
      <c r="D2327" s="12">
        <f t="shared" si="143"/>
        <v>51390</v>
      </c>
      <c r="E2327" s="47" t="s">
        <v>1905</v>
      </c>
      <c r="F2327" s="48">
        <v>4084.5</v>
      </c>
      <c r="G2327" s="15">
        <v>42391</v>
      </c>
      <c r="H2327" s="8">
        <v>4084.5</v>
      </c>
      <c r="I2327" s="30">
        <f t="shared" si="146"/>
        <v>0</v>
      </c>
    </row>
    <row r="2328" spans="1:9" s="2" customFormat="1" x14ac:dyDescent="0.25">
      <c r="A2328" s="17">
        <v>42387</v>
      </c>
      <c r="B2328" s="36">
        <f t="shared" si="144"/>
        <v>1391</v>
      </c>
      <c r="C2328" s="37" t="s">
        <v>787</v>
      </c>
      <c r="D2328" s="12">
        <f t="shared" si="143"/>
        <v>51391</v>
      </c>
      <c r="E2328" s="47" t="s">
        <v>1906</v>
      </c>
      <c r="F2328" s="14">
        <v>1401.65</v>
      </c>
      <c r="G2328" s="15">
        <v>42387</v>
      </c>
      <c r="H2328" s="8">
        <f t="shared" si="145"/>
        <v>1401.65</v>
      </c>
      <c r="I2328" s="30">
        <f t="shared" si="146"/>
        <v>0</v>
      </c>
    </row>
    <row r="2329" spans="1:9" s="2" customFormat="1" x14ac:dyDescent="0.25">
      <c r="A2329" s="17">
        <v>42387</v>
      </c>
      <c r="B2329" s="36">
        <f t="shared" si="144"/>
        <v>1392</v>
      </c>
      <c r="C2329" s="37" t="s">
        <v>787</v>
      </c>
      <c r="D2329" s="12">
        <f t="shared" si="143"/>
        <v>51392</v>
      </c>
      <c r="E2329" s="47" t="s">
        <v>1807</v>
      </c>
      <c r="F2329" s="48">
        <v>26796</v>
      </c>
      <c r="G2329" s="15">
        <v>42387</v>
      </c>
      <c r="H2329" s="8">
        <f t="shared" si="145"/>
        <v>26796</v>
      </c>
      <c r="I2329" s="30">
        <f t="shared" si="146"/>
        <v>0</v>
      </c>
    </row>
    <row r="2330" spans="1:9" s="2" customFormat="1" x14ac:dyDescent="0.25">
      <c r="A2330" s="17">
        <v>42387</v>
      </c>
      <c r="B2330" s="36">
        <f t="shared" si="144"/>
        <v>1393</v>
      </c>
      <c r="C2330" s="37" t="s">
        <v>787</v>
      </c>
      <c r="D2330" s="12">
        <f t="shared" si="143"/>
        <v>51393</v>
      </c>
      <c r="E2330" s="47" t="s">
        <v>1907</v>
      </c>
      <c r="F2330" s="48">
        <v>869.4</v>
      </c>
      <c r="G2330" s="15">
        <v>42387</v>
      </c>
      <c r="H2330" s="8">
        <f t="shared" si="145"/>
        <v>869.4</v>
      </c>
      <c r="I2330" s="30">
        <f t="shared" si="146"/>
        <v>0</v>
      </c>
    </row>
    <row r="2331" spans="1:9" s="2" customFormat="1" x14ac:dyDescent="0.25">
      <c r="A2331" s="17">
        <v>42387</v>
      </c>
      <c r="B2331" s="36">
        <f t="shared" si="144"/>
        <v>1394</v>
      </c>
      <c r="C2331" s="37" t="s">
        <v>787</v>
      </c>
      <c r="D2331" s="12">
        <f t="shared" si="143"/>
        <v>51394</v>
      </c>
      <c r="E2331" s="47" t="s">
        <v>1908</v>
      </c>
      <c r="F2331" s="48">
        <v>32580</v>
      </c>
      <c r="G2331" s="15">
        <v>42388</v>
      </c>
      <c r="H2331" s="8">
        <v>32580</v>
      </c>
      <c r="I2331" s="30">
        <f t="shared" si="146"/>
        <v>0</v>
      </c>
    </row>
    <row r="2332" spans="1:9" s="2" customFormat="1" x14ac:dyDescent="0.25">
      <c r="A2332" s="17">
        <v>42387</v>
      </c>
      <c r="B2332" s="36">
        <f t="shared" si="144"/>
        <v>1395</v>
      </c>
      <c r="C2332" s="37" t="s">
        <v>787</v>
      </c>
      <c r="D2332" s="12">
        <f t="shared" si="143"/>
        <v>51395</v>
      </c>
      <c r="E2332" s="47" t="s">
        <v>1807</v>
      </c>
      <c r="F2332" s="48">
        <v>83.2</v>
      </c>
      <c r="G2332" s="15">
        <v>42387</v>
      </c>
      <c r="H2332" s="8">
        <f t="shared" si="145"/>
        <v>83.2</v>
      </c>
      <c r="I2332" s="30">
        <f t="shared" si="146"/>
        <v>0</v>
      </c>
    </row>
    <row r="2333" spans="1:9" s="2" customFormat="1" x14ac:dyDescent="0.25">
      <c r="A2333" s="17">
        <v>42387</v>
      </c>
      <c r="B2333" s="36">
        <f t="shared" si="144"/>
        <v>1396</v>
      </c>
      <c r="C2333" s="37" t="s">
        <v>787</v>
      </c>
      <c r="D2333" s="12">
        <f t="shared" si="143"/>
        <v>51396</v>
      </c>
      <c r="E2333" s="47" t="s">
        <v>1909</v>
      </c>
      <c r="F2333" s="14">
        <v>62661.4</v>
      </c>
      <c r="G2333" s="15">
        <v>42391</v>
      </c>
      <c r="H2333" s="8">
        <v>62661.4</v>
      </c>
      <c r="I2333" s="30">
        <f t="shared" si="146"/>
        <v>0</v>
      </c>
    </row>
    <row r="2334" spans="1:9" s="2" customFormat="1" x14ac:dyDescent="0.25">
      <c r="A2334" s="17">
        <v>42387</v>
      </c>
      <c r="B2334" s="36">
        <f t="shared" si="144"/>
        <v>1397</v>
      </c>
      <c r="C2334" s="37" t="s">
        <v>787</v>
      </c>
      <c r="D2334" s="12">
        <f t="shared" si="143"/>
        <v>51397</v>
      </c>
      <c r="E2334" s="47" t="s">
        <v>1910</v>
      </c>
      <c r="F2334" s="48">
        <v>4317</v>
      </c>
      <c r="G2334" s="15">
        <v>42389</v>
      </c>
      <c r="H2334" s="8">
        <v>4317</v>
      </c>
      <c r="I2334" s="30">
        <f t="shared" si="146"/>
        <v>0</v>
      </c>
    </row>
    <row r="2335" spans="1:9" s="2" customFormat="1" x14ac:dyDescent="0.25">
      <c r="A2335" s="17">
        <v>42387</v>
      </c>
      <c r="B2335" s="36">
        <f t="shared" si="144"/>
        <v>1398</v>
      </c>
      <c r="C2335" s="37" t="s">
        <v>787</v>
      </c>
      <c r="D2335" s="12">
        <f t="shared" si="143"/>
        <v>51398</v>
      </c>
      <c r="E2335" s="47" t="s">
        <v>1911</v>
      </c>
      <c r="F2335" s="14">
        <v>8053.6</v>
      </c>
      <c r="G2335" s="15">
        <v>42392</v>
      </c>
      <c r="H2335" s="8">
        <v>8053.6</v>
      </c>
      <c r="I2335" s="30">
        <f t="shared" si="146"/>
        <v>0</v>
      </c>
    </row>
    <row r="2336" spans="1:9" s="2" customFormat="1" x14ac:dyDescent="0.25">
      <c r="A2336" s="17">
        <v>42387</v>
      </c>
      <c r="B2336" s="36">
        <f t="shared" si="144"/>
        <v>1399</v>
      </c>
      <c r="C2336" s="37" t="s">
        <v>787</v>
      </c>
      <c r="D2336" s="12">
        <f t="shared" si="143"/>
        <v>51399</v>
      </c>
      <c r="E2336" s="47" t="s">
        <v>1912</v>
      </c>
      <c r="F2336" s="48">
        <v>8822.7999999999993</v>
      </c>
      <c r="G2336" s="15">
        <v>42396</v>
      </c>
      <c r="H2336" s="8">
        <v>8822.7999999999993</v>
      </c>
      <c r="I2336" s="30">
        <f t="shared" si="146"/>
        <v>0</v>
      </c>
    </row>
    <row r="2337" spans="1:9" s="2" customFormat="1" x14ac:dyDescent="0.25">
      <c r="A2337" s="17">
        <v>42387</v>
      </c>
      <c r="B2337" s="36">
        <f t="shared" si="144"/>
        <v>1400</v>
      </c>
      <c r="C2337" s="37" t="s">
        <v>787</v>
      </c>
      <c r="D2337" s="12">
        <f t="shared" si="143"/>
        <v>51400</v>
      </c>
      <c r="E2337" s="47" t="s">
        <v>1913</v>
      </c>
      <c r="F2337" s="48">
        <v>2734.8</v>
      </c>
      <c r="G2337" s="15">
        <v>42387</v>
      </c>
      <c r="H2337" s="8">
        <f t="shared" si="145"/>
        <v>2734.8</v>
      </c>
      <c r="I2337" s="30">
        <f t="shared" si="146"/>
        <v>0</v>
      </c>
    </row>
    <row r="2338" spans="1:9" s="2" customFormat="1" x14ac:dyDescent="0.25">
      <c r="A2338" s="17">
        <v>42387</v>
      </c>
      <c r="B2338" s="36">
        <f t="shared" si="144"/>
        <v>1401</v>
      </c>
      <c r="C2338" s="37" t="s">
        <v>787</v>
      </c>
      <c r="D2338" s="12">
        <f t="shared" si="143"/>
        <v>51401</v>
      </c>
      <c r="E2338" s="47" t="s">
        <v>1914</v>
      </c>
      <c r="F2338" s="48">
        <v>13377.6</v>
      </c>
      <c r="G2338" s="15">
        <v>42389</v>
      </c>
      <c r="H2338" s="8">
        <v>13377.6</v>
      </c>
      <c r="I2338" s="30">
        <f t="shared" si="146"/>
        <v>0</v>
      </c>
    </row>
    <row r="2339" spans="1:9" s="2" customFormat="1" x14ac:dyDescent="0.25">
      <c r="A2339" s="17">
        <v>42387</v>
      </c>
      <c r="B2339" s="36">
        <f t="shared" si="144"/>
        <v>1402</v>
      </c>
      <c r="C2339" s="37" t="s">
        <v>787</v>
      </c>
      <c r="D2339" s="12">
        <f t="shared" si="143"/>
        <v>51402</v>
      </c>
      <c r="E2339" s="47" t="s">
        <v>1915</v>
      </c>
      <c r="F2339" s="48">
        <v>3404.8</v>
      </c>
      <c r="G2339" s="15">
        <v>42387</v>
      </c>
      <c r="H2339" s="8">
        <f t="shared" si="145"/>
        <v>3404.8</v>
      </c>
      <c r="I2339" s="30">
        <f t="shared" si="146"/>
        <v>0</v>
      </c>
    </row>
    <row r="2340" spans="1:9" s="2" customFormat="1" x14ac:dyDescent="0.25">
      <c r="A2340" s="17">
        <v>42387</v>
      </c>
      <c r="B2340" s="36">
        <f t="shared" si="144"/>
        <v>1403</v>
      </c>
      <c r="C2340" s="37" t="s">
        <v>787</v>
      </c>
      <c r="D2340" s="12">
        <f t="shared" ref="D2340:D2403" si="147">D2339+1</f>
        <v>51403</v>
      </c>
      <c r="E2340" s="47" t="s">
        <v>1916</v>
      </c>
      <c r="F2340" s="48">
        <v>988.8</v>
      </c>
      <c r="G2340" s="15">
        <v>42387</v>
      </c>
      <c r="H2340" s="8">
        <f t="shared" si="145"/>
        <v>988.8</v>
      </c>
      <c r="I2340" s="30">
        <f t="shared" si="146"/>
        <v>0</v>
      </c>
    </row>
    <row r="2341" spans="1:9" s="2" customFormat="1" x14ac:dyDescent="0.25">
      <c r="A2341" s="17">
        <v>42387</v>
      </c>
      <c r="B2341" s="36">
        <f t="shared" si="144"/>
        <v>1404</v>
      </c>
      <c r="C2341" s="37" t="s">
        <v>787</v>
      </c>
      <c r="D2341" s="12">
        <f t="shared" si="147"/>
        <v>51404</v>
      </c>
      <c r="E2341" s="47" t="s">
        <v>1917</v>
      </c>
      <c r="F2341" s="14">
        <v>167599.01999999999</v>
      </c>
      <c r="G2341" s="15">
        <v>42389</v>
      </c>
      <c r="H2341" s="8">
        <v>167599.01999999999</v>
      </c>
      <c r="I2341" s="30">
        <f t="shared" si="146"/>
        <v>0</v>
      </c>
    </row>
    <row r="2342" spans="1:9" s="2" customFormat="1" x14ac:dyDescent="0.25">
      <c r="A2342" s="17">
        <v>42387</v>
      </c>
      <c r="B2342" s="36">
        <f t="shared" si="144"/>
        <v>1405</v>
      </c>
      <c r="C2342" s="37" t="s">
        <v>787</v>
      </c>
      <c r="D2342" s="12">
        <f t="shared" si="147"/>
        <v>51405</v>
      </c>
      <c r="E2342" s="49" t="s">
        <v>105</v>
      </c>
      <c r="F2342" s="14">
        <v>0</v>
      </c>
      <c r="G2342" s="15"/>
      <c r="H2342" s="8"/>
      <c r="I2342" s="30">
        <f t="shared" si="146"/>
        <v>0</v>
      </c>
    </row>
    <row r="2343" spans="1:9" s="2" customFormat="1" x14ac:dyDescent="0.25">
      <c r="A2343" s="17">
        <v>42387</v>
      </c>
      <c r="B2343" s="36">
        <f t="shared" si="144"/>
        <v>1406</v>
      </c>
      <c r="C2343" s="37" t="s">
        <v>787</v>
      </c>
      <c r="D2343" s="12">
        <f t="shared" si="147"/>
        <v>51406</v>
      </c>
      <c r="E2343" s="47" t="s">
        <v>1918</v>
      </c>
      <c r="F2343" s="48">
        <v>22200.2</v>
      </c>
      <c r="G2343" s="15">
        <v>42389</v>
      </c>
      <c r="H2343" s="8">
        <v>22200.2</v>
      </c>
      <c r="I2343" s="30">
        <f t="shared" si="146"/>
        <v>0</v>
      </c>
    </row>
    <row r="2344" spans="1:9" s="2" customFormat="1" x14ac:dyDescent="0.25">
      <c r="A2344" s="17">
        <v>42387</v>
      </c>
      <c r="B2344" s="36">
        <f t="shared" si="144"/>
        <v>1407</v>
      </c>
      <c r="C2344" s="37" t="s">
        <v>787</v>
      </c>
      <c r="D2344" s="12">
        <f t="shared" si="147"/>
        <v>51407</v>
      </c>
      <c r="E2344" s="47" t="s">
        <v>1908</v>
      </c>
      <c r="F2344" s="48">
        <v>26767</v>
      </c>
      <c r="G2344" s="15" t="s">
        <v>1919</v>
      </c>
      <c r="H2344" s="8">
        <f>24721.69+2045.31</f>
        <v>26767</v>
      </c>
      <c r="I2344" s="30">
        <f t="shared" si="146"/>
        <v>0</v>
      </c>
    </row>
    <row r="2345" spans="1:9" s="2" customFormat="1" x14ac:dyDescent="0.25">
      <c r="A2345" s="17">
        <v>42387</v>
      </c>
      <c r="B2345" s="36">
        <f t="shared" si="144"/>
        <v>1408</v>
      </c>
      <c r="C2345" s="37" t="s">
        <v>787</v>
      </c>
      <c r="D2345" s="12">
        <f t="shared" si="147"/>
        <v>51408</v>
      </c>
      <c r="E2345" s="47" t="s">
        <v>1920</v>
      </c>
      <c r="F2345" s="48">
        <v>35485.4</v>
      </c>
      <c r="G2345" s="15">
        <v>42388</v>
      </c>
      <c r="H2345" s="8">
        <v>35485.4</v>
      </c>
      <c r="I2345" s="30">
        <f t="shared" si="146"/>
        <v>0</v>
      </c>
    </row>
    <row r="2346" spans="1:9" s="2" customFormat="1" x14ac:dyDescent="0.25">
      <c r="A2346" s="17">
        <v>42387</v>
      </c>
      <c r="B2346" s="36">
        <f t="shared" si="144"/>
        <v>1409</v>
      </c>
      <c r="C2346" s="37" t="s">
        <v>787</v>
      </c>
      <c r="D2346" s="12">
        <f t="shared" si="147"/>
        <v>51409</v>
      </c>
      <c r="E2346" s="47" t="s">
        <v>1921</v>
      </c>
      <c r="F2346" s="48">
        <v>16644.599999999999</v>
      </c>
      <c r="G2346" s="15">
        <v>42388</v>
      </c>
      <c r="H2346" s="8">
        <v>16644.599999999999</v>
      </c>
      <c r="I2346" s="30">
        <f t="shared" si="146"/>
        <v>0</v>
      </c>
    </row>
    <row r="2347" spans="1:9" s="2" customFormat="1" x14ac:dyDescent="0.25">
      <c r="A2347" s="17">
        <v>42387</v>
      </c>
      <c r="B2347" s="36">
        <f t="shared" si="144"/>
        <v>1410</v>
      </c>
      <c r="C2347" s="37" t="s">
        <v>787</v>
      </c>
      <c r="D2347" s="12">
        <f t="shared" si="147"/>
        <v>51410</v>
      </c>
      <c r="E2347" s="47" t="s">
        <v>1922</v>
      </c>
      <c r="F2347" s="48">
        <v>10269.08</v>
      </c>
      <c r="G2347" s="15">
        <v>42389</v>
      </c>
      <c r="H2347" s="8">
        <v>10269.08</v>
      </c>
      <c r="I2347" s="30">
        <f t="shared" si="146"/>
        <v>0</v>
      </c>
    </row>
    <row r="2348" spans="1:9" s="2" customFormat="1" x14ac:dyDescent="0.25">
      <c r="A2348" s="17">
        <v>42387</v>
      </c>
      <c r="B2348" s="36">
        <f t="shared" si="144"/>
        <v>1411</v>
      </c>
      <c r="C2348" s="37" t="s">
        <v>787</v>
      </c>
      <c r="D2348" s="12">
        <f t="shared" si="147"/>
        <v>51411</v>
      </c>
      <c r="E2348" s="47" t="s">
        <v>1923</v>
      </c>
      <c r="F2348" s="14">
        <v>3266.4</v>
      </c>
      <c r="G2348" s="15">
        <v>42389</v>
      </c>
      <c r="H2348" s="8">
        <v>3266.4</v>
      </c>
      <c r="I2348" s="30">
        <f t="shared" si="146"/>
        <v>0</v>
      </c>
    </row>
    <row r="2349" spans="1:9" s="2" customFormat="1" x14ac:dyDescent="0.25">
      <c r="A2349" s="17">
        <v>42387</v>
      </c>
      <c r="B2349" s="36">
        <f t="shared" si="144"/>
        <v>1412</v>
      </c>
      <c r="C2349" s="37" t="s">
        <v>787</v>
      </c>
      <c r="D2349" s="12">
        <f t="shared" si="147"/>
        <v>51412</v>
      </c>
      <c r="E2349" s="47" t="s">
        <v>1924</v>
      </c>
      <c r="F2349" s="48">
        <v>14445.1</v>
      </c>
      <c r="G2349" s="15">
        <v>36914</v>
      </c>
      <c r="H2349" s="8">
        <v>14445.1</v>
      </c>
      <c r="I2349" s="30">
        <f t="shared" si="146"/>
        <v>0</v>
      </c>
    </row>
    <row r="2350" spans="1:9" s="2" customFormat="1" x14ac:dyDescent="0.25">
      <c r="A2350" s="17">
        <v>42387</v>
      </c>
      <c r="B2350" s="36">
        <f t="shared" si="144"/>
        <v>1413</v>
      </c>
      <c r="C2350" s="37" t="s">
        <v>787</v>
      </c>
      <c r="D2350" s="12">
        <f t="shared" si="147"/>
        <v>51413</v>
      </c>
      <c r="E2350" s="47" t="s">
        <v>1925</v>
      </c>
      <c r="F2350" s="14">
        <v>9730</v>
      </c>
      <c r="G2350" s="15">
        <v>42389</v>
      </c>
      <c r="H2350" s="8">
        <v>9730</v>
      </c>
      <c r="I2350" s="30">
        <f t="shared" si="146"/>
        <v>0</v>
      </c>
    </row>
    <row r="2351" spans="1:9" s="2" customFormat="1" x14ac:dyDescent="0.25">
      <c r="A2351" s="17">
        <v>42387</v>
      </c>
      <c r="B2351" s="36">
        <f t="shared" si="144"/>
        <v>1414</v>
      </c>
      <c r="C2351" s="37" t="s">
        <v>787</v>
      </c>
      <c r="D2351" s="12">
        <f t="shared" si="147"/>
        <v>51414</v>
      </c>
      <c r="E2351" s="47" t="s">
        <v>1917</v>
      </c>
      <c r="F2351" s="14">
        <v>65834.2</v>
      </c>
      <c r="G2351" s="15">
        <v>42389</v>
      </c>
      <c r="H2351" s="8">
        <v>65834.2</v>
      </c>
      <c r="I2351" s="30">
        <f t="shared" si="146"/>
        <v>0</v>
      </c>
    </row>
    <row r="2352" spans="1:9" s="2" customFormat="1" x14ac:dyDescent="0.25">
      <c r="A2352" s="17">
        <v>42387</v>
      </c>
      <c r="B2352" s="36">
        <f t="shared" si="144"/>
        <v>1415</v>
      </c>
      <c r="C2352" s="37" t="s">
        <v>787</v>
      </c>
      <c r="D2352" s="12">
        <f t="shared" si="147"/>
        <v>51415</v>
      </c>
      <c r="E2352" s="49" t="s">
        <v>105</v>
      </c>
      <c r="F2352" s="14">
        <v>0</v>
      </c>
      <c r="G2352" s="15"/>
      <c r="H2352" s="8"/>
      <c r="I2352" s="30">
        <f t="shared" si="146"/>
        <v>0</v>
      </c>
    </row>
    <row r="2353" spans="1:9" s="2" customFormat="1" x14ac:dyDescent="0.25">
      <c r="A2353" s="17">
        <v>42387</v>
      </c>
      <c r="B2353" s="36">
        <f t="shared" si="144"/>
        <v>1416</v>
      </c>
      <c r="C2353" s="37" t="s">
        <v>787</v>
      </c>
      <c r="D2353" s="12">
        <f t="shared" si="147"/>
        <v>51416</v>
      </c>
      <c r="E2353" s="42" t="s">
        <v>1831</v>
      </c>
      <c r="F2353" s="48">
        <v>9214.7999999999993</v>
      </c>
      <c r="G2353" s="15">
        <v>42389</v>
      </c>
      <c r="H2353" s="8">
        <v>9214.7999999999993</v>
      </c>
      <c r="I2353" s="30">
        <f t="shared" si="146"/>
        <v>0</v>
      </c>
    </row>
    <row r="2354" spans="1:9" s="2" customFormat="1" x14ac:dyDescent="0.25">
      <c r="A2354" s="17">
        <v>42387</v>
      </c>
      <c r="B2354" s="36">
        <f t="shared" si="144"/>
        <v>1417</v>
      </c>
      <c r="C2354" s="37" t="s">
        <v>787</v>
      </c>
      <c r="D2354" s="12">
        <f t="shared" si="147"/>
        <v>51417</v>
      </c>
      <c r="E2354" s="45" t="s">
        <v>1926</v>
      </c>
      <c r="F2354" s="46">
        <v>12695.6</v>
      </c>
      <c r="G2354" s="15">
        <v>42389</v>
      </c>
      <c r="H2354" s="8">
        <v>12695.6</v>
      </c>
      <c r="I2354" s="30">
        <f t="shared" si="146"/>
        <v>0</v>
      </c>
    </row>
    <row r="2355" spans="1:9" s="2" customFormat="1" x14ac:dyDescent="0.25">
      <c r="A2355" s="17">
        <v>42387</v>
      </c>
      <c r="B2355" s="36">
        <f t="shared" si="144"/>
        <v>1418</v>
      </c>
      <c r="C2355" s="37" t="s">
        <v>787</v>
      </c>
      <c r="D2355" s="12">
        <f t="shared" si="147"/>
        <v>51418</v>
      </c>
      <c r="E2355" s="47" t="s">
        <v>1927</v>
      </c>
      <c r="F2355" s="48">
        <v>10331.200000000001</v>
      </c>
      <c r="G2355" s="15">
        <v>42389</v>
      </c>
      <c r="H2355" s="8">
        <v>10331.200000000001</v>
      </c>
      <c r="I2355" s="30">
        <f t="shared" si="146"/>
        <v>0</v>
      </c>
    </row>
    <row r="2356" spans="1:9" s="2" customFormat="1" x14ac:dyDescent="0.25">
      <c r="A2356" s="17">
        <v>42387</v>
      </c>
      <c r="B2356" s="36">
        <f t="shared" si="144"/>
        <v>1419</v>
      </c>
      <c r="C2356" s="37" t="s">
        <v>787</v>
      </c>
      <c r="D2356" s="12">
        <f t="shared" si="147"/>
        <v>51419</v>
      </c>
      <c r="E2356" s="47" t="s">
        <v>1928</v>
      </c>
      <c r="F2356" s="48">
        <v>43738.5</v>
      </c>
      <c r="G2356" s="15">
        <v>42398</v>
      </c>
      <c r="H2356" s="8">
        <v>43738.5</v>
      </c>
      <c r="I2356" s="30">
        <f t="shared" si="146"/>
        <v>0</v>
      </c>
    </row>
    <row r="2357" spans="1:9" s="2" customFormat="1" x14ac:dyDescent="0.25">
      <c r="A2357" s="17">
        <v>42387</v>
      </c>
      <c r="B2357" s="36">
        <f t="shared" si="144"/>
        <v>1420</v>
      </c>
      <c r="C2357" s="37" t="s">
        <v>787</v>
      </c>
      <c r="D2357" s="12">
        <f t="shared" si="147"/>
        <v>51420</v>
      </c>
      <c r="E2357" s="47" t="s">
        <v>1929</v>
      </c>
      <c r="F2357" s="14">
        <v>20340.2</v>
      </c>
      <c r="G2357" s="15">
        <v>42389</v>
      </c>
      <c r="H2357" s="8">
        <v>20340.2</v>
      </c>
      <c r="I2357" s="30">
        <f t="shared" si="146"/>
        <v>0</v>
      </c>
    </row>
    <row r="2358" spans="1:9" s="2" customFormat="1" x14ac:dyDescent="0.25">
      <c r="A2358" s="17">
        <v>42387</v>
      </c>
      <c r="B2358" s="36">
        <f t="shared" si="144"/>
        <v>1421</v>
      </c>
      <c r="C2358" s="37" t="s">
        <v>787</v>
      </c>
      <c r="D2358" s="12">
        <f t="shared" si="147"/>
        <v>51421</v>
      </c>
      <c r="E2358" s="53" t="s">
        <v>1930</v>
      </c>
      <c r="F2358" s="54">
        <v>1465.2</v>
      </c>
      <c r="G2358" s="88"/>
      <c r="H2358" s="89"/>
      <c r="I2358" s="30">
        <f t="shared" si="146"/>
        <v>1465.2</v>
      </c>
    </row>
    <row r="2359" spans="1:9" s="2" customFormat="1" x14ac:dyDescent="0.25">
      <c r="A2359" s="17">
        <v>42387</v>
      </c>
      <c r="B2359" s="36">
        <f t="shared" si="144"/>
        <v>1422</v>
      </c>
      <c r="C2359" s="37" t="s">
        <v>787</v>
      </c>
      <c r="D2359" s="12">
        <f t="shared" si="147"/>
        <v>51422</v>
      </c>
      <c r="E2359" s="47" t="s">
        <v>1807</v>
      </c>
      <c r="F2359" s="48">
        <v>81.599999999999994</v>
      </c>
      <c r="G2359" s="15">
        <v>42387</v>
      </c>
      <c r="H2359" s="8">
        <f t="shared" si="145"/>
        <v>81.599999999999994</v>
      </c>
      <c r="I2359" s="30">
        <f t="shared" si="146"/>
        <v>0</v>
      </c>
    </row>
    <row r="2360" spans="1:9" s="2" customFormat="1" x14ac:dyDescent="0.25">
      <c r="A2360" s="17">
        <v>42387</v>
      </c>
      <c r="B2360" s="36">
        <f t="shared" si="144"/>
        <v>1423</v>
      </c>
      <c r="C2360" s="37" t="s">
        <v>787</v>
      </c>
      <c r="D2360" s="12">
        <f t="shared" si="147"/>
        <v>51423</v>
      </c>
      <c r="E2360" s="47" t="s">
        <v>1931</v>
      </c>
      <c r="F2360" s="48">
        <v>39775.4</v>
      </c>
      <c r="G2360" s="15">
        <v>42390</v>
      </c>
      <c r="H2360" s="8">
        <v>39775.4</v>
      </c>
      <c r="I2360" s="30">
        <f t="shared" si="146"/>
        <v>0</v>
      </c>
    </row>
    <row r="2361" spans="1:9" s="2" customFormat="1" x14ac:dyDescent="0.25">
      <c r="A2361" s="17">
        <v>42387</v>
      </c>
      <c r="B2361" s="36">
        <f t="shared" si="144"/>
        <v>1424</v>
      </c>
      <c r="C2361" s="37" t="s">
        <v>787</v>
      </c>
      <c r="D2361" s="12">
        <f t="shared" si="147"/>
        <v>51424</v>
      </c>
      <c r="E2361" s="47" t="s">
        <v>1909</v>
      </c>
      <c r="F2361" s="14">
        <v>245967.4</v>
      </c>
      <c r="G2361" s="15">
        <v>42391</v>
      </c>
      <c r="H2361" s="8">
        <v>245967.4</v>
      </c>
      <c r="I2361" s="30">
        <f t="shared" si="146"/>
        <v>0</v>
      </c>
    </row>
    <row r="2362" spans="1:9" s="2" customFormat="1" x14ac:dyDescent="0.25">
      <c r="A2362" s="17">
        <v>42387</v>
      </c>
      <c r="B2362" s="36">
        <f t="shared" si="144"/>
        <v>1425</v>
      </c>
      <c r="C2362" s="37" t="s">
        <v>787</v>
      </c>
      <c r="D2362" s="12">
        <f t="shared" si="147"/>
        <v>51425</v>
      </c>
      <c r="E2362" s="47" t="s">
        <v>1932</v>
      </c>
      <c r="F2362" s="48">
        <v>13071.24</v>
      </c>
      <c r="G2362" s="15">
        <v>42396</v>
      </c>
      <c r="H2362" s="8">
        <v>13071.24</v>
      </c>
      <c r="I2362" s="30">
        <f t="shared" si="146"/>
        <v>0</v>
      </c>
    </row>
    <row r="2363" spans="1:9" s="2" customFormat="1" x14ac:dyDescent="0.25">
      <c r="A2363" s="17">
        <v>42387</v>
      </c>
      <c r="B2363" s="36">
        <f t="shared" si="144"/>
        <v>1426</v>
      </c>
      <c r="C2363" s="37" t="s">
        <v>787</v>
      </c>
      <c r="D2363" s="12">
        <f t="shared" si="147"/>
        <v>51426</v>
      </c>
      <c r="E2363" s="47" t="s">
        <v>1933</v>
      </c>
      <c r="F2363" s="48">
        <v>4862.3999999999996</v>
      </c>
      <c r="G2363" s="15">
        <v>42387</v>
      </c>
      <c r="H2363" s="8">
        <f t="shared" si="145"/>
        <v>4862.3999999999996</v>
      </c>
      <c r="I2363" s="30">
        <f t="shared" si="146"/>
        <v>0</v>
      </c>
    </row>
    <row r="2364" spans="1:9" s="2" customFormat="1" x14ac:dyDescent="0.25">
      <c r="A2364" s="17">
        <v>42387</v>
      </c>
      <c r="B2364" s="36">
        <f t="shared" si="144"/>
        <v>1427</v>
      </c>
      <c r="C2364" s="37" t="s">
        <v>787</v>
      </c>
      <c r="D2364" s="12">
        <f t="shared" si="147"/>
        <v>51427</v>
      </c>
      <c r="E2364" s="47" t="s">
        <v>1909</v>
      </c>
      <c r="F2364" s="14">
        <v>29421.3</v>
      </c>
      <c r="G2364" s="15">
        <v>42392</v>
      </c>
      <c r="H2364" s="8">
        <v>29421.3</v>
      </c>
      <c r="I2364" s="30">
        <f t="shared" si="146"/>
        <v>0</v>
      </c>
    </row>
    <row r="2365" spans="1:9" s="2" customFormat="1" x14ac:dyDescent="0.25">
      <c r="A2365" s="17">
        <v>42387</v>
      </c>
      <c r="B2365" s="36">
        <f t="shared" si="144"/>
        <v>1428</v>
      </c>
      <c r="C2365" s="37" t="s">
        <v>787</v>
      </c>
      <c r="D2365" s="12">
        <f t="shared" si="147"/>
        <v>51428</v>
      </c>
      <c r="E2365" s="47" t="s">
        <v>1934</v>
      </c>
      <c r="F2365" s="48">
        <v>279</v>
      </c>
      <c r="G2365" s="15">
        <v>42388</v>
      </c>
      <c r="H2365" s="8">
        <v>279</v>
      </c>
      <c r="I2365" s="30">
        <f t="shared" si="146"/>
        <v>0</v>
      </c>
    </row>
    <row r="2366" spans="1:9" s="2" customFormat="1" x14ac:dyDescent="0.25">
      <c r="A2366" s="17">
        <v>42387</v>
      </c>
      <c r="B2366" s="36">
        <f t="shared" si="144"/>
        <v>1429</v>
      </c>
      <c r="C2366" s="37" t="s">
        <v>787</v>
      </c>
      <c r="D2366" s="12">
        <f t="shared" si="147"/>
        <v>51429</v>
      </c>
      <c r="E2366" s="47" t="s">
        <v>1909</v>
      </c>
      <c r="F2366" s="14">
        <v>2691.6</v>
      </c>
      <c r="G2366" s="15">
        <v>42392</v>
      </c>
      <c r="H2366" s="8">
        <v>2691.6</v>
      </c>
      <c r="I2366" s="30">
        <f t="shared" si="146"/>
        <v>0</v>
      </c>
    </row>
    <row r="2367" spans="1:9" s="2" customFormat="1" x14ac:dyDescent="0.25">
      <c r="A2367" s="17">
        <v>42387</v>
      </c>
      <c r="B2367" s="36">
        <f t="shared" si="144"/>
        <v>1430</v>
      </c>
      <c r="C2367" s="37" t="s">
        <v>787</v>
      </c>
      <c r="D2367" s="12">
        <f t="shared" si="147"/>
        <v>51430</v>
      </c>
      <c r="E2367" s="49" t="s">
        <v>105</v>
      </c>
      <c r="F2367" s="14">
        <v>0</v>
      </c>
      <c r="G2367" s="15"/>
      <c r="H2367" s="8"/>
      <c r="I2367" s="30">
        <f t="shared" si="146"/>
        <v>0</v>
      </c>
    </row>
    <row r="2368" spans="1:9" s="2" customFormat="1" x14ac:dyDescent="0.25">
      <c r="A2368" s="17">
        <v>42387</v>
      </c>
      <c r="B2368" s="36">
        <f t="shared" si="144"/>
        <v>1431</v>
      </c>
      <c r="C2368" s="37" t="s">
        <v>787</v>
      </c>
      <c r="D2368" s="12">
        <f t="shared" si="147"/>
        <v>51431</v>
      </c>
      <c r="E2368" s="47" t="s">
        <v>1907</v>
      </c>
      <c r="F2368" s="48">
        <v>436.5</v>
      </c>
      <c r="G2368" s="15">
        <v>42387</v>
      </c>
      <c r="H2368" s="8">
        <f t="shared" si="145"/>
        <v>436.5</v>
      </c>
      <c r="I2368" s="30">
        <f t="shared" si="146"/>
        <v>0</v>
      </c>
    </row>
    <row r="2369" spans="1:9" s="2" customFormat="1" x14ac:dyDescent="0.25">
      <c r="A2369" s="17">
        <v>42388</v>
      </c>
      <c r="B2369" s="36">
        <f t="shared" si="144"/>
        <v>1432</v>
      </c>
      <c r="C2369" s="37" t="s">
        <v>787</v>
      </c>
      <c r="D2369" s="12">
        <f t="shared" si="147"/>
        <v>51432</v>
      </c>
      <c r="E2369" s="47" t="s">
        <v>1935</v>
      </c>
      <c r="F2369" s="14">
        <v>55357.25</v>
      </c>
      <c r="G2369" s="88">
        <v>42406</v>
      </c>
      <c r="H2369" s="89">
        <v>55357.25</v>
      </c>
      <c r="I2369" s="30">
        <f t="shared" si="146"/>
        <v>0</v>
      </c>
    </row>
    <row r="2370" spans="1:9" s="2" customFormat="1" x14ac:dyDescent="0.25">
      <c r="A2370" s="17">
        <v>42388</v>
      </c>
      <c r="B2370" s="36">
        <f t="shared" si="144"/>
        <v>1433</v>
      </c>
      <c r="C2370" s="37" t="s">
        <v>787</v>
      </c>
      <c r="D2370" s="12">
        <f t="shared" si="147"/>
        <v>51433</v>
      </c>
      <c r="E2370" s="47" t="s">
        <v>1936</v>
      </c>
      <c r="F2370" s="48">
        <v>6006</v>
      </c>
      <c r="G2370" s="15">
        <v>42389</v>
      </c>
      <c r="H2370" s="8">
        <v>6006</v>
      </c>
      <c r="I2370" s="30">
        <f t="shared" si="146"/>
        <v>0</v>
      </c>
    </row>
    <row r="2371" spans="1:9" s="2" customFormat="1" x14ac:dyDescent="0.25">
      <c r="A2371" s="17">
        <v>42388</v>
      </c>
      <c r="B2371" s="36">
        <f t="shared" ref="B2371:B2434" si="148">B2370+1</f>
        <v>1434</v>
      </c>
      <c r="C2371" s="37" t="s">
        <v>787</v>
      </c>
      <c r="D2371" s="12">
        <f t="shared" si="147"/>
        <v>51434</v>
      </c>
      <c r="E2371" s="47" t="s">
        <v>1936</v>
      </c>
      <c r="F2371" s="48">
        <v>25720.5</v>
      </c>
      <c r="G2371" s="15">
        <v>42389</v>
      </c>
      <c r="H2371" s="8">
        <v>25720.5</v>
      </c>
      <c r="I2371" s="30">
        <f t="shared" si="146"/>
        <v>0</v>
      </c>
    </row>
    <row r="2372" spans="1:9" s="2" customFormat="1" x14ac:dyDescent="0.25">
      <c r="A2372" s="17">
        <v>42388</v>
      </c>
      <c r="B2372" s="36">
        <f t="shared" si="148"/>
        <v>1435</v>
      </c>
      <c r="C2372" s="37" t="s">
        <v>787</v>
      </c>
      <c r="D2372" s="12">
        <f t="shared" si="147"/>
        <v>51435</v>
      </c>
      <c r="E2372" s="47" t="s">
        <v>1937</v>
      </c>
      <c r="F2372" s="48">
        <v>9343.75</v>
      </c>
      <c r="G2372" s="15">
        <v>42388</v>
      </c>
      <c r="H2372" s="8">
        <f t="shared" si="145"/>
        <v>9343.75</v>
      </c>
      <c r="I2372" s="30">
        <f t="shared" si="146"/>
        <v>0</v>
      </c>
    </row>
    <row r="2373" spans="1:9" s="2" customFormat="1" x14ac:dyDescent="0.25">
      <c r="A2373" s="17">
        <v>42388</v>
      </c>
      <c r="B2373" s="36">
        <f t="shared" si="148"/>
        <v>1436</v>
      </c>
      <c r="C2373" s="37" t="s">
        <v>787</v>
      </c>
      <c r="D2373" s="12">
        <f t="shared" si="147"/>
        <v>51436</v>
      </c>
      <c r="E2373" s="47" t="s">
        <v>1938</v>
      </c>
      <c r="F2373" s="48">
        <v>3453.3</v>
      </c>
      <c r="G2373" s="15">
        <v>42388</v>
      </c>
      <c r="H2373" s="8">
        <f t="shared" si="145"/>
        <v>3453.3</v>
      </c>
      <c r="I2373" s="30">
        <f t="shared" si="146"/>
        <v>0</v>
      </c>
    </row>
    <row r="2374" spans="1:9" s="2" customFormat="1" x14ac:dyDescent="0.25">
      <c r="A2374" s="17">
        <v>42388</v>
      </c>
      <c r="B2374" s="36">
        <f t="shared" si="148"/>
        <v>1437</v>
      </c>
      <c r="C2374" s="37" t="s">
        <v>787</v>
      </c>
      <c r="D2374" s="12">
        <f t="shared" si="147"/>
        <v>51437</v>
      </c>
      <c r="E2374" s="47" t="s">
        <v>1939</v>
      </c>
      <c r="F2374" s="48">
        <v>1452</v>
      </c>
      <c r="G2374" s="15">
        <v>42388</v>
      </c>
      <c r="H2374" s="8">
        <f t="shared" si="145"/>
        <v>1452</v>
      </c>
      <c r="I2374" s="30">
        <f t="shared" si="146"/>
        <v>0</v>
      </c>
    </row>
    <row r="2375" spans="1:9" s="2" customFormat="1" x14ac:dyDescent="0.25">
      <c r="A2375" s="17">
        <v>42388</v>
      </c>
      <c r="B2375" s="36">
        <f t="shared" si="148"/>
        <v>1438</v>
      </c>
      <c r="C2375" s="37" t="s">
        <v>787</v>
      </c>
      <c r="D2375" s="12">
        <f t="shared" si="147"/>
        <v>51438</v>
      </c>
      <c r="E2375" s="47" t="s">
        <v>1940</v>
      </c>
      <c r="F2375" s="48">
        <v>6523.5</v>
      </c>
      <c r="G2375" s="15">
        <v>42388</v>
      </c>
      <c r="H2375" s="8">
        <f t="shared" si="145"/>
        <v>6523.5</v>
      </c>
      <c r="I2375" s="30">
        <f t="shared" si="146"/>
        <v>0</v>
      </c>
    </row>
    <row r="2376" spans="1:9" s="2" customFormat="1" x14ac:dyDescent="0.25">
      <c r="A2376" s="17">
        <v>42388</v>
      </c>
      <c r="B2376" s="36">
        <f t="shared" si="148"/>
        <v>1439</v>
      </c>
      <c r="C2376" s="37" t="s">
        <v>787</v>
      </c>
      <c r="D2376" s="12">
        <f t="shared" si="147"/>
        <v>51439</v>
      </c>
      <c r="E2376" s="47" t="s">
        <v>1941</v>
      </c>
      <c r="F2376" s="48">
        <v>1470</v>
      </c>
      <c r="G2376" s="15">
        <v>42388</v>
      </c>
      <c r="H2376" s="8">
        <f t="shared" si="145"/>
        <v>1470</v>
      </c>
      <c r="I2376" s="30">
        <f t="shared" si="146"/>
        <v>0</v>
      </c>
    </row>
    <row r="2377" spans="1:9" s="2" customFormat="1" x14ac:dyDescent="0.25">
      <c r="A2377" s="17">
        <v>42388</v>
      </c>
      <c r="B2377" s="36">
        <f t="shared" si="148"/>
        <v>1440</v>
      </c>
      <c r="C2377" s="37" t="s">
        <v>787</v>
      </c>
      <c r="D2377" s="12">
        <f t="shared" si="147"/>
        <v>51440</v>
      </c>
      <c r="E2377" s="47" t="s">
        <v>1942</v>
      </c>
      <c r="F2377" s="48">
        <v>5986.8</v>
      </c>
      <c r="G2377" s="15">
        <v>42388</v>
      </c>
      <c r="H2377" s="8">
        <f t="shared" si="145"/>
        <v>5986.8</v>
      </c>
      <c r="I2377" s="30">
        <f t="shared" si="146"/>
        <v>0</v>
      </c>
    </row>
    <row r="2378" spans="1:9" s="2" customFormat="1" x14ac:dyDescent="0.25">
      <c r="A2378" s="17">
        <v>42388</v>
      </c>
      <c r="B2378" s="36">
        <f t="shared" si="148"/>
        <v>1441</v>
      </c>
      <c r="C2378" s="37" t="s">
        <v>787</v>
      </c>
      <c r="D2378" s="12">
        <f t="shared" si="147"/>
        <v>51441</v>
      </c>
      <c r="E2378" s="47" t="s">
        <v>1943</v>
      </c>
      <c r="F2378" s="14">
        <v>14683.5</v>
      </c>
      <c r="G2378" s="88">
        <v>42445</v>
      </c>
      <c r="H2378" s="89">
        <v>14683.5</v>
      </c>
      <c r="I2378" s="30">
        <f t="shared" si="146"/>
        <v>0</v>
      </c>
    </row>
    <row r="2379" spans="1:9" s="2" customFormat="1" x14ac:dyDescent="0.25">
      <c r="A2379" s="17">
        <v>42388</v>
      </c>
      <c r="B2379" s="36">
        <f t="shared" si="148"/>
        <v>1442</v>
      </c>
      <c r="C2379" s="37" t="s">
        <v>787</v>
      </c>
      <c r="D2379" s="12">
        <f t="shared" si="147"/>
        <v>51442</v>
      </c>
      <c r="E2379" s="47" t="s">
        <v>1944</v>
      </c>
      <c r="F2379" s="48">
        <v>6298.5</v>
      </c>
      <c r="G2379" s="15">
        <v>42389</v>
      </c>
      <c r="H2379" s="8">
        <v>6298.5</v>
      </c>
      <c r="I2379" s="30">
        <f t="shared" si="146"/>
        <v>0</v>
      </c>
    </row>
    <row r="2380" spans="1:9" s="2" customFormat="1" x14ac:dyDescent="0.25">
      <c r="A2380" s="17">
        <v>42388</v>
      </c>
      <c r="B2380" s="36">
        <f t="shared" si="148"/>
        <v>1443</v>
      </c>
      <c r="C2380" s="37" t="s">
        <v>787</v>
      </c>
      <c r="D2380" s="12">
        <f t="shared" si="147"/>
        <v>51443</v>
      </c>
      <c r="E2380" s="47" t="s">
        <v>1937</v>
      </c>
      <c r="F2380" s="48">
        <v>342.3</v>
      </c>
      <c r="G2380" s="15">
        <v>42388</v>
      </c>
      <c r="H2380" s="8">
        <f t="shared" si="145"/>
        <v>342.3</v>
      </c>
      <c r="I2380" s="30">
        <f t="shared" si="146"/>
        <v>0</v>
      </c>
    </row>
    <row r="2381" spans="1:9" s="2" customFormat="1" x14ac:dyDescent="0.25">
      <c r="A2381" s="17">
        <v>42388</v>
      </c>
      <c r="B2381" s="36">
        <f t="shared" si="148"/>
        <v>1444</v>
      </c>
      <c r="C2381" s="37" t="s">
        <v>787</v>
      </c>
      <c r="D2381" s="12">
        <f t="shared" si="147"/>
        <v>51444</v>
      </c>
      <c r="E2381" s="47" t="s">
        <v>1945</v>
      </c>
      <c r="F2381" s="48">
        <v>13862.5</v>
      </c>
      <c r="G2381" s="15">
        <v>42388</v>
      </c>
      <c r="H2381" s="8">
        <f t="shared" si="145"/>
        <v>13862.5</v>
      </c>
      <c r="I2381" s="30">
        <f t="shared" si="146"/>
        <v>0</v>
      </c>
    </row>
    <row r="2382" spans="1:9" s="2" customFormat="1" x14ac:dyDescent="0.25">
      <c r="A2382" s="17">
        <v>42388</v>
      </c>
      <c r="B2382" s="36">
        <f t="shared" si="148"/>
        <v>1445</v>
      </c>
      <c r="C2382" s="37" t="s">
        <v>787</v>
      </c>
      <c r="D2382" s="12">
        <f t="shared" si="147"/>
        <v>51445</v>
      </c>
      <c r="E2382" s="47" t="s">
        <v>1946</v>
      </c>
      <c r="F2382" s="48">
        <v>4484</v>
      </c>
      <c r="G2382" s="15">
        <v>42388</v>
      </c>
      <c r="H2382" s="8">
        <f t="shared" si="145"/>
        <v>4484</v>
      </c>
      <c r="I2382" s="30">
        <f t="shared" si="146"/>
        <v>0</v>
      </c>
    </row>
    <row r="2383" spans="1:9" s="2" customFormat="1" x14ac:dyDescent="0.25">
      <c r="A2383" s="17">
        <v>42388</v>
      </c>
      <c r="B2383" s="36">
        <f t="shared" si="148"/>
        <v>1446</v>
      </c>
      <c r="C2383" s="37" t="s">
        <v>787</v>
      </c>
      <c r="D2383" s="12">
        <f t="shared" si="147"/>
        <v>51446</v>
      </c>
      <c r="E2383" s="47" t="s">
        <v>1947</v>
      </c>
      <c r="F2383" s="48">
        <v>3008.3</v>
      </c>
      <c r="G2383" s="15">
        <v>42391</v>
      </c>
      <c r="H2383" s="8">
        <v>3008.3</v>
      </c>
      <c r="I2383" s="30">
        <f t="shared" si="146"/>
        <v>0</v>
      </c>
    </row>
    <row r="2384" spans="1:9" s="2" customFormat="1" x14ac:dyDescent="0.25">
      <c r="A2384" s="17">
        <v>42388</v>
      </c>
      <c r="B2384" s="36">
        <f t="shared" si="148"/>
        <v>1447</v>
      </c>
      <c r="C2384" s="37" t="s">
        <v>787</v>
      </c>
      <c r="D2384" s="12">
        <f t="shared" si="147"/>
        <v>51447</v>
      </c>
      <c r="E2384" s="47" t="s">
        <v>1948</v>
      </c>
      <c r="F2384" s="48">
        <v>2050</v>
      </c>
      <c r="G2384" s="15">
        <v>42388</v>
      </c>
      <c r="H2384" s="8">
        <f t="shared" si="145"/>
        <v>2050</v>
      </c>
      <c r="I2384" s="30">
        <f t="shared" si="146"/>
        <v>0</v>
      </c>
    </row>
    <row r="2385" spans="1:9" s="2" customFormat="1" x14ac:dyDescent="0.25">
      <c r="A2385" s="17">
        <v>42388</v>
      </c>
      <c r="B2385" s="36">
        <f t="shared" si="148"/>
        <v>1448</v>
      </c>
      <c r="C2385" s="37" t="s">
        <v>787</v>
      </c>
      <c r="D2385" s="12">
        <f t="shared" si="147"/>
        <v>51448</v>
      </c>
      <c r="E2385" s="47" t="s">
        <v>1949</v>
      </c>
      <c r="F2385" s="48">
        <v>3528.15</v>
      </c>
      <c r="G2385" s="15">
        <v>42388</v>
      </c>
      <c r="H2385" s="8">
        <f t="shared" si="145"/>
        <v>3528.15</v>
      </c>
      <c r="I2385" s="30">
        <f t="shared" si="146"/>
        <v>0</v>
      </c>
    </row>
    <row r="2386" spans="1:9" s="2" customFormat="1" x14ac:dyDescent="0.25">
      <c r="A2386" s="17">
        <v>42388</v>
      </c>
      <c r="B2386" s="36">
        <f t="shared" si="148"/>
        <v>1449</v>
      </c>
      <c r="C2386" s="37" t="s">
        <v>787</v>
      </c>
      <c r="D2386" s="12">
        <f t="shared" si="147"/>
        <v>51449</v>
      </c>
      <c r="E2386" s="47" t="s">
        <v>1950</v>
      </c>
      <c r="F2386" s="48">
        <v>9149.4</v>
      </c>
      <c r="G2386" s="15">
        <v>42393</v>
      </c>
      <c r="H2386" s="8">
        <v>9149.4</v>
      </c>
      <c r="I2386" s="30">
        <f t="shared" si="146"/>
        <v>0</v>
      </c>
    </row>
    <row r="2387" spans="1:9" s="2" customFormat="1" x14ac:dyDescent="0.25">
      <c r="A2387" s="17">
        <v>42388</v>
      </c>
      <c r="B2387" s="36">
        <f t="shared" si="148"/>
        <v>1450</v>
      </c>
      <c r="C2387" s="37" t="s">
        <v>787</v>
      </c>
      <c r="D2387" s="12">
        <f t="shared" si="147"/>
        <v>51450</v>
      </c>
      <c r="E2387" s="47" t="s">
        <v>1951</v>
      </c>
      <c r="F2387" s="48">
        <v>1606</v>
      </c>
      <c r="G2387" s="15">
        <v>42389</v>
      </c>
      <c r="H2387" s="8">
        <v>1606</v>
      </c>
      <c r="I2387" s="30">
        <f t="shared" si="146"/>
        <v>0</v>
      </c>
    </row>
    <row r="2388" spans="1:9" s="2" customFormat="1" x14ac:dyDescent="0.25">
      <c r="A2388" s="17">
        <v>42388</v>
      </c>
      <c r="B2388" s="36">
        <f t="shared" si="148"/>
        <v>1451</v>
      </c>
      <c r="C2388" s="37" t="s">
        <v>787</v>
      </c>
      <c r="D2388" s="12">
        <f t="shared" si="147"/>
        <v>51451</v>
      </c>
      <c r="E2388" s="47" t="s">
        <v>1945</v>
      </c>
      <c r="F2388" s="48">
        <v>594</v>
      </c>
      <c r="G2388" s="15">
        <v>42388</v>
      </c>
      <c r="H2388" s="8">
        <f t="shared" ref="H2388:H2449" si="149">F2388</f>
        <v>594</v>
      </c>
      <c r="I2388" s="30">
        <f t="shared" ref="I2388:I2453" si="150">F2388-H2388</f>
        <v>0</v>
      </c>
    </row>
    <row r="2389" spans="1:9" s="2" customFormat="1" x14ac:dyDescent="0.25">
      <c r="A2389" s="17">
        <v>42388</v>
      </c>
      <c r="B2389" s="36">
        <f t="shared" si="148"/>
        <v>1452</v>
      </c>
      <c r="C2389" s="37" t="s">
        <v>787</v>
      </c>
      <c r="D2389" s="12">
        <f t="shared" si="147"/>
        <v>51452</v>
      </c>
      <c r="E2389" s="47" t="s">
        <v>1952</v>
      </c>
      <c r="F2389" s="48">
        <v>1435</v>
      </c>
      <c r="G2389" s="15">
        <v>42390</v>
      </c>
      <c r="H2389" s="8">
        <v>1435</v>
      </c>
      <c r="I2389" s="30">
        <f t="shared" si="150"/>
        <v>0</v>
      </c>
    </row>
    <row r="2390" spans="1:9" s="2" customFormat="1" x14ac:dyDescent="0.25">
      <c r="A2390" s="17">
        <v>42388</v>
      </c>
      <c r="B2390" s="36">
        <f t="shared" si="148"/>
        <v>1453</v>
      </c>
      <c r="C2390" s="37" t="s">
        <v>787</v>
      </c>
      <c r="D2390" s="12">
        <f t="shared" si="147"/>
        <v>51453</v>
      </c>
      <c r="E2390" s="49" t="s">
        <v>105</v>
      </c>
      <c r="F2390" s="48">
        <v>0</v>
      </c>
      <c r="G2390" s="15"/>
      <c r="H2390" s="8"/>
      <c r="I2390" s="30">
        <f t="shared" si="150"/>
        <v>0</v>
      </c>
    </row>
    <row r="2391" spans="1:9" s="2" customFormat="1" x14ac:dyDescent="0.25">
      <c r="A2391" s="17">
        <v>42388</v>
      </c>
      <c r="B2391" s="36">
        <f t="shared" si="148"/>
        <v>1454</v>
      </c>
      <c r="C2391" s="37" t="s">
        <v>787</v>
      </c>
      <c r="D2391" s="12">
        <f t="shared" si="147"/>
        <v>51454</v>
      </c>
      <c r="E2391" s="47" t="s">
        <v>1953</v>
      </c>
      <c r="F2391" s="48">
        <v>9113.4</v>
      </c>
      <c r="G2391" s="15">
        <v>42390</v>
      </c>
      <c r="H2391" s="8">
        <v>9113.4</v>
      </c>
      <c r="I2391" s="30">
        <f t="shared" si="150"/>
        <v>0</v>
      </c>
    </row>
    <row r="2392" spans="1:9" s="2" customFormat="1" x14ac:dyDescent="0.25">
      <c r="A2392" s="17">
        <v>42388</v>
      </c>
      <c r="B2392" s="36">
        <f t="shared" si="148"/>
        <v>1455</v>
      </c>
      <c r="C2392" s="37" t="s">
        <v>787</v>
      </c>
      <c r="D2392" s="12">
        <f t="shared" si="147"/>
        <v>51455</v>
      </c>
      <c r="E2392" s="47" t="s">
        <v>1954</v>
      </c>
      <c r="F2392" s="48">
        <v>6480.6</v>
      </c>
      <c r="G2392" s="15">
        <v>42390</v>
      </c>
      <c r="H2392" s="8">
        <v>6480.6</v>
      </c>
      <c r="I2392" s="30">
        <f t="shared" si="150"/>
        <v>0</v>
      </c>
    </row>
    <row r="2393" spans="1:9" s="2" customFormat="1" x14ac:dyDescent="0.25">
      <c r="A2393" s="17">
        <v>42388</v>
      </c>
      <c r="B2393" s="36">
        <f t="shared" si="148"/>
        <v>1456</v>
      </c>
      <c r="C2393" s="37" t="s">
        <v>787</v>
      </c>
      <c r="D2393" s="12">
        <f t="shared" si="147"/>
        <v>51456</v>
      </c>
      <c r="E2393" s="47" t="s">
        <v>1955</v>
      </c>
      <c r="F2393" s="48">
        <v>1812.8</v>
      </c>
      <c r="G2393" s="15">
        <v>42390</v>
      </c>
      <c r="H2393" s="8">
        <v>1812.8</v>
      </c>
      <c r="I2393" s="30">
        <f t="shared" si="150"/>
        <v>0</v>
      </c>
    </row>
    <row r="2394" spans="1:9" s="2" customFormat="1" x14ac:dyDescent="0.25">
      <c r="A2394" s="17">
        <v>42388</v>
      </c>
      <c r="B2394" s="36">
        <f t="shared" si="148"/>
        <v>1457</v>
      </c>
      <c r="C2394" s="37" t="s">
        <v>787</v>
      </c>
      <c r="D2394" s="12">
        <f t="shared" si="147"/>
        <v>51457</v>
      </c>
      <c r="E2394" s="47" t="s">
        <v>1956</v>
      </c>
      <c r="F2394" s="48">
        <v>2970</v>
      </c>
      <c r="G2394" s="15">
        <v>42390</v>
      </c>
      <c r="H2394" s="8">
        <v>2970</v>
      </c>
      <c r="I2394" s="30">
        <f t="shared" si="150"/>
        <v>0</v>
      </c>
    </row>
    <row r="2395" spans="1:9" s="2" customFormat="1" x14ac:dyDescent="0.25">
      <c r="A2395" s="17">
        <v>42388</v>
      </c>
      <c r="B2395" s="36">
        <f t="shared" si="148"/>
        <v>1458</v>
      </c>
      <c r="C2395" s="37" t="s">
        <v>787</v>
      </c>
      <c r="D2395" s="12">
        <f t="shared" si="147"/>
        <v>51458</v>
      </c>
      <c r="E2395" s="47" t="s">
        <v>1957</v>
      </c>
      <c r="F2395" s="48">
        <v>2778.48</v>
      </c>
      <c r="G2395" s="15">
        <v>42390</v>
      </c>
      <c r="H2395" s="8">
        <v>2778.48</v>
      </c>
      <c r="I2395" s="30">
        <f t="shared" si="150"/>
        <v>0</v>
      </c>
    </row>
    <row r="2396" spans="1:9" s="2" customFormat="1" x14ac:dyDescent="0.25">
      <c r="A2396" s="17">
        <v>42388</v>
      </c>
      <c r="B2396" s="36">
        <f t="shared" si="148"/>
        <v>1459</v>
      </c>
      <c r="C2396" s="37" t="s">
        <v>787</v>
      </c>
      <c r="D2396" s="12">
        <f t="shared" si="147"/>
        <v>51459</v>
      </c>
      <c r="E2396" s="47" t="s">
        <v>1958</v>
      </c>
      <c r="F2396" s="48">
        <v>4369.2</v>
      </c>
      <c r="G2396" s="15">
        <v>42390</v>
      </c>
      <c r="H2396" s="8">
        <v>4359.2</v>
      </c>
      <c r="I2396" s="30">
        <f t="shared" si="150"/>
        <v>10</v>
      </c>
    </row>
    <row r="2397" spans="1:9" s="2" customFormat="1" x14ac:dyDescent="0.25">
      <c r="A2397" s="17">
        <v>42388</v>
      </c>
      <c r="B2397" s="36">
        <f t="shared" si="148"/>
        <v>1460</v>
      </c>
      <c r="C2397" s="37" t="s">
        <v>787</v>
      </c>
      <c r="D2397" s="12">
        <f t="shared" si="147"/>
        <v>51460</v>
      </c>
      <c r="E2397" s="47" t="s">
        <v>1959</v>
      </c>
      <c r="F2397" s="48">
        <v>1377.6</v>
      </c>
      <c r="G2397" s="15">
        <v>42388</v>
      </c>
      <c r="H2397" s="8">
        <f t="shared" si="149"/>
        <v>1377.6</v>
      </c>
      <c r="I2397" s="30">
        <f t="shared" si="150"/>
        <v>0</v>
      </c>
    </row>
    <row r="2398" spans="1:9" s="2" customFormat="1" x14ac:dyDescent="0.25">
      <c r="A2398" s="17">
        <v>42388</v>
      </c>
      <c r="B2398" s="36">
        <f t="shared" si="148"/>
        <v>1461</v>
      </c>
      <c r="C2398" s="37" t="s">
        <v>787</v>
      </c>
      <c r="D2398" s="12">
        <f t="shared" si="147"/>
        <v>51461</v>
      </c>
      <c r="E2398" s="47" t="s">
        <v>1960</v>
      </c>
      <c r="F2398" s="48">
        <v>4099.7</v>
      </c>
      <c r="G2398" s="15">
        <v>42388</v>
      </c>
      <c r="H2398" s="8">
        <f t="shared" si="149"/>
        <v>4099.7</v>
      </c>
      <c r="I2398" s="30">
        <f t="shared" si="150"/>
        <v>0</v>
      </c>
    </row>
    <row r="2399" spans="1:9" s="2" customFormat="1" x14ac:dyDescent="0.25">
      <c r="A2399" s="17">
        <v>42388</v>
      </c>
      <c r="B2399" s="36">
        <f t="shared" si="148"/>
        <v>1462</v>
      </c>
      <c r="C2399" s="37" t="s">
        <v>787</v>
      </c>
      <c r="D2399" s="12">
        <f t="shared" si="147"/>
        <v>51462</v>
      </c>
      <c r="E2399" s="42" t="s">
        <v>1961</v>
      </c>
      <c r="F2399" s="48">
        <v>818.2</v>
      </c>
      <c r="G2399" s="15">
        <v>42388</v>
      </c>
      <c r="H2399" s="8">
        <f t="shared" si="149"/>
        <v>818.2</v>
      </c>
      <c r="I2399" s="30">
        <f t="shared" si="150"/>
        <v>0</v>
      </c>
    </row>
    <row r="2400" spans="1:9" s="2" customFormat="1" x14ac:dyDescent="0.25">
      <c r="A2400" s="17">
        <v>42388</v>
      </c>
      <c r="B2400" s="36">
        <f t="shared" si="148"/>
        <v>1463</v>
      </c>
      <c r="C2400" s="37" t="s">
        <v>787</v>
      </c>
      <c r="D2400" s="12">
        <f t="shared" si="147"/>
        <v>51463</v>
      </c>
      <c r="E2400" s="45" t="s">
        <v>1962</v>
      </c>
      <c r="F2400" s="46">
        <v>15718.2</v>
      </c>
      <c r="G2400" s="15">
        <v>42389</v>
      </c>
      <c r="H2400" s="8">
        <v>15718.2</v>
      </c>
      <c r="I2400" s="30">
        <f t="shared" si="150"/>
        <v>0</v>
      </c>
    </row>
    <row r="2401" spans="1:9" s="2" customFormat="1" x14ac:dyDescent="0.25">
      <c r="A2401" s="17">
        <v>42388</v>
      </c>
      <c r="B2401" s="36">
        <f t="shared" si="148"/>
        <v>1464</v>
      </c>
      <c r="C2401" s="37" t="s">
        <v>787</v>
      </c>
      <c r="D2401" s="12">
        <f t="shared" si="147"/>
        <v>51464</v>
      </c>
      <c r="E2401" s="47" t="s">
        <v>1963</v>
      </c>
      <c r="F2401" s="48">
        <v>14236.1</v>
      </c>
      <c r="G2401" s="15">
        <v>42389</v>
      </c>
      <c r="H2401" s="8">
        <v>14236.1</v>
      </c>
      <c r="I2401" s="30">
        <f t="shared" si="150"/>
        <v>0</v>
      </c>
    </row>
    <row r="2402" spans="1:9" s="2" customFormat="1" x14ac:dyDescent="0.25">
      <c r="A2402" s="17">
        <v>42388</v>
      </c>
      <c r="B2402" s="36">
        <f t="shared" si="148"/>
        <v>1465</v>
      </c>
      <c r="C2402" s="37" t="s">
        <v>787</v>
      </c>
      <c r="D2402" s="12">
        <f t="shared" si="147"/>
        <v>51465</v>
      </c>
      <c r="E2402" s="47" t="s">
        <v>1964</v>
      </c>
      <c r="F2402" s="48">
        <v>14956</v>
      </c>
      <c r="G2402" s="15">
        <v>42389</v>
      </c>
      <c r="H2402" s="8">
        <v>14956</v>
      </c>
      <c r="I2402" s="30">
        <f t="shared" si="150"/>
        <v>0</v>
      </c>
    </row>
    <row r="2403" spans="1:9" s="2" customFormat="1" x14ac:dyDescent="0.25">
      <c r="A2403" s="17">
        <v>42388</v>
      </c>
      <c r="B2403" s="36">
        <f t="shared" si="148"/>
        <v>1466</v>
      </c>
      <c r="C2403" s="37" t="s">
        <v>787</v>
      </c>
      <c r="D2403" s="12">
        <f t="shared" si="147"/>
        <v>51466</v>
      </c>
      <c r="E2403" s="47" t="s">
        <v>1965</v>
      </c>
      <c r="F2403" s="48">
        <v>1208.3</v>
      </c>
      <c r="G2403" s="15">
        <v>42388</v>
      </c>
      <c r="H2403" s="8">
        <f t="shared" si="149"/>
        <v>1208.3</v>
      </c>
      <c r="I2403" s="30">
        <f t="shared" si="150"/>
        <v>0</v>
      </c>
    </row>
    <row r="2404" spans="1:9" s="2" customFormat="1" x14ac:dyDescent="0.25">
      <c r="A2404" s="17">
        <v>42388</v>
      </c>
      <c r="B2404" s="36">
        <f t="shared" si="148"/>
        <v>1467</v>
      </c>
      <c r="C2404" s="37" t="s">
        <v>787</v>
      </c>
      <c r="D2404" s="12">
        <f t="shared" ref="D2404:D2467" si="151">D2403+1</f>
        <v>51467</v>
      </c>
      <c r="E2404" s="47" t="s">
        <v>1966</v>
      </c>
      <c r="F2404" s="14">
        <v>6060</v>
      </c>
      <c r="G2404" s="15">
        <v>42388</v>
      </c>
      <c r="H2404" s="8">
        <f t="shared" si="149"/>
        <v>6060</v>
      </c>
      <c r="I2404" s="30">
        <f t="shared" si="150"/>
        <v>0</v>
      </c>
    </row>
    <row r="2405" spans="1:9" s="2" customFormat="1" x14ac:dyDescent="0.25">
      <c r="A2405" s="17">
        <v>42388</v>
      </c>
      <c r="B2405" s="36">
        <f t="shared" si="148"/>
        <v>1468</v>
      </c>
      <c r="C2405" s="37" t="s">
        <v>787</v>
      </c>
      <c r="D2405" s="12">
        <f t="shared" si="151"/>
        <v>51468</v>
      </c>
      <c r="E2405" s="47" t="s">
        <v>1967</v>
      </c>
      <c r="F2405" s="48">
        <v>22048</v>
      </c>
      <c r="G2405" s="15" t="s">
        <v>1968</v>
      </c>
      <c r="H2405" s="8">
        <f>18000+4048</f>
        <v>22048</v>
      </c>
      <c r="I2405" s="30">
        <f t="shared" si="150"/>
        <v>0</v>
      </c>
    </row>
    <row r="2406" spans="1:9" s="2" customFormat="1" x14ac:dyDescent="0.25">
      <c r="A2406" s="17">
        <v>42388</v>
      </c>
      <c r="B2406" s="36">
        <f t="shared" si="148"/>
        <v>1469</v>
      </c>
      <c r="C2406" s="37" t="s">
        <v>787</v>
      </c>
      <c r="D2406" s="12">
        <f t="shared" si="151"/>
        <v>51469</v>
      </c>
      <c r="E2406" s="47" t="s">
        <v>1969</v>
      </c>
      <c r="F2406" s="48">
        <v>1381</v>
      </c>
      <c r="G2406" s="15">
        <v>42389</v>
      </c>
      <c r="H2406" s="8">
        <v>1381</v>
      </c>
      <c r="I2406" s="30">
        <f t="shared" si="150"/>
        <v>0</v>
      </c>
    </row>
    <row r="2407" spans="1:9" s="2" customFormat="1" x14ac:dyDescent="0.25">
      <c r="A2407" s="17">
        <v>42388</v>
      </c>
      <c r="B2407" s="36">
        <f t="shared" si="148"/>
        <v>1470</v>
      </c>
      <c r="C2407" s="37" t="s">
        <v>787</v>
      </c>
      <c r="D2407" s="12">
        <f t="shared" si="151"/>
        <v>51470</v>
      </c>
      <c r="E2407" s="47" t="s">
        <v>1970</v>
      </c>
      <c r="F2407" s="48">
        <v>4502.3999999999996</v>
      </c>
      <c r="G2407" s="15">
        <v>42389</v>
      </c>
      <c r="H2407" s="8">
        <v>4502.3999999999996</v>
      </c>
      <c r="I2407" s="30">
        <f t="shared" si="150"/>
        <v>0</v>
      </c>
    </row>
    <row r="2408" spans="1:9" s="2" customFormat="1" x14ac:dyDescent="0.25">
      <c r="A2408" s="17">
        <v>42388</v>
      </c>
      <c r="B2408" s="36">
        <f t="shared" si="148"/>
        <v>1471</v>
      </c>
      <c r="C2408" s="37" t="s">
        <v>787</v>
      </c>
      <c r="D2408" s="12">
        <f t="shared" si="151"/>
        <v>51471</v>
      </c>
      <c r="E2408" s="47" t="s">
        <v>1971</v>
      </c>
      <c r="F2408" s="48">
        <v>2693.4</v>
      </c>
      <c r="G2408" s="15">
        <v>42388</v>
      </c>
      <c r="H2408" s="8">
        <f t="shared" si="149"/>
        <v>2693.4</v>
      </c>
      <c r="I2408" s="30">
        <f t="shared" si="150"/>
        <v>0</v>
      </c>
    </row>
    <row r="2409" spans="1:9" s="2" customFormat="1" x14ac:dyDescent="0.25">
      <c r="A2409" s="17">
        <v>42388</v>
      </c>
      <c r="B2409" s="36">
        <f t="shared" si="148"/>
        <v>1472</v>
      </c>
      <c r="C2409" s="37" t="s">
        <v>787</v>
      </c>
      <c r="D2409" s="12">
        <f t="shared" si="151"/>
        <v>51472</v>
      </c>
      <c r="E2409" s="47" t="s">
        <v>1972</v>
      </c>
      <c r="F2409" s="48">
        <v>345.4</v>
      </c>
      <c r="G2409" s="15">
        <v>42388</v>
      </c>
      <c r="H2409" s="8">
        <f t="shared" si="149"/>
        <v>345.4</v>
      </c>
      <c r="I2409" s="30">
        <f t="shared" si="150"/>
        <v>0</v>
      </c>
    </row>
    <row r="2410" spans="1:9" s="2" customFormat="1" x14ac:dyDescent="0.25">
      <c r="A2410" s="17">
        <v>42388</v>
      </c>
      <c r="B2410" s="36">
        <f t="shared" si="148"/>
        <v>1473</v>
      </c>
      <c r="C2410" s="37" t="s">
        <v>787</v>
      </c>
      <c r="D2410" s="12">
        <f t="shared" si="151"/>
        <v>51473</v>
      </c>
      <c r="E2410" s="47" t="s">
        <v>1973</v>
      </c>
      <c r="F2410" s="48">
        <v>11372.95</v>
      </c>
      <c r="G2410" s="15">
        <v>42388</v>
      </c>
      <c r="H2410" s="8">
        <f t="shared" si="149"/>
        <v>11372.95</v>
      </c>
      <c r="I2410" s="30">
        <f t="shared" si="150"/>
        <v>0</v>
      </c>
    </row>
    <row r="2411" spans="1:9" s="2" customFormat="1" x14ac:dyDescent="0.25">
      <c r="A2411" s="17">
        <v>42388</v>
      </c>
      <c r="B2411" s="36">
        <f t="shared" si="148"/>
        <v>1474</v>
      </c>
      <c r="C2411" s="37" t="s">
        <v>787</v>
      </c>
      <c r="D2411" s="12">
        <f t="shared" si="151"/>
        <v>51474</v>
      </c>
      <c r="E2411" s="47" t="s">
        <v>1974</v>
      </c>
      <c r="F2411" s="48">
        <v>5924.5</v>
      </c>
      <c r="G2411" s="15">
        <v>42388</v>
      </c>
      <c r="H2411" s="8">
        <f t="shared" si="149"/>
        <v>5924.5</v>
      </c>
      <c r="I2411" s="30">
        <f t="shared" si="150"/>
        <v>0</v>
      </c>
    </row>
    <row r="2412" spans="1:9" s="2" customFormat="1" x14ac:dyDescent="0.25">
      <c r="A2412" s="17">
        <v>42388</v>
      </c>
      <c r="B2412" s="36">
        <f t="shared" si="148"/>
        <v>1475</v>
      </c>
      <c r="C2412" s="37" t="s">
        <v>787</v>
      </c>
      <c r="D2412" s="12">
        <f t="shared" si="151"/>
        <v>51475</v>
      </c>
      <c r="E2412" s="47" t="s">
        <v>1975</v>
      </c>
      <c r="F2412" s="48">
        <v>9659.4</v>
      </c>
      <c r="G2412" s="15">
        <v>42388</v>
      </c>
      <c r="H2412" s="8">
        <f t="shared" si="149"/>
        <v>9659.4</v>
      </c>
      <c r="I2412" s="30">
        <f t="shared" si="150"/>
        <v>0</v>
      </c>
    </row>
    <row r="2413" spans="1:9" s="2" customFormat="1" x14ac:dyDescent="0.25">
      <c r="A2413" s="17">
        <v>42388</v>
      </c>
      <c r="B2413" s="36">
        <f t="shared" si="148"/>
        <v>1476</v>
      </c>
      <c r="C2413" s="37" t="s">
        <v>787</v>
      </c>
      <c r="D2413" s="12">
        <f t="shared" si="151"/>
        <v>51476</v>
      </c>
      <c r="E2413" s="47" t="s">
        <v>1976</v>
      </c>
      <c r="F2413" s="48">
        <v>411.8</v>
      </c>
      <c r="G2413" s="15">
        <v>42388</v>
      </c>
      <c r="H2413" s="8">
        <f t="shared" si="149"/>
        <v>411.8</v>
      </c>
      <c r="I2413" s="30">
        <f t="shared" si="150"/>
        <v>0</v>
      </c>
    </row>
    <row r="2414" spans="1:9" s="2" customFormat="1" x14ac:dyDescent="0.25">
      <c r="A2414" s="17">
        <v>42388</v>
      </c>
      <c r="B2414" s="36">
        <f t="shared" si="148"/>
        <v>1477</v>
      </c>
      <c r="C2414" s="37" t="s">
        <v>787</v>
      </c>
      <c r="D2414" s="12">
        <f t="shared" si="151"/>
        <v>51477</v>
      </c>
      <c r="E2414" s="47" t="s">
        <v>1977</v>
      </c>
      <c r="F2414" s="48">
        <v>1517.9</v>
      </c>
      <c r="G2414" s="15">
        <v>42388</v>
      </c>
      <c r="H2414" s="8">
        <f t="shared" si="149"/>
        <v>1517.9</v>
      </c>
      <c r="I2414" s="30">
        <f t="shared" si="150"/>
        <v>0</v>
      </c>
    </row>
    <row r="2415" spans="1:9" s="2" customFormat="1" x14ac:dyDescent="0.25">
      <c r="A2415" s="17">
        <v>42388</v>
      </c>
      <c r="B2415" s="36">
        <f t="shared" si="148"/>
        <v>1478</v>
      </c>
      <c r="C2415" s="37" t="s">
        <v>787</v>
      </c>
      <c r="D2415" s="12">
        <f t="shared" si="151"/>
        <v>51478</v>
      </c>
      <c r="E2415" s="47" t="s">
        <v>1978</v>
      </c>
      <c r="F2415" s="48">
        <v>1093.0999999999999</v>
      </c>
      <c r="G2415" s="15">
        <v>42388</v>
      </c>
      <c r="H2415" s="8">
        <f t="shared" si="149"/>
        <v>1093.0999999999999</v>
      </c>
      <c r="I2415" s="30">
        <f t="shared" si="150"/>
        <v>0</v>
      </c>
    </row>
    <row r="2416" spans="1:9" s="2" customFormat="1" x14ac:dyDescent="0.25">
      <c r="A2416" s="17">
        <v>42388</v>
      </c>
      <c r="B2416" s="36">
        <f t="shared" si="148"/>
        <v>1479</v>
      </c>
      <c r="C2416" s="37" t="s">
        <v>787</v>
      </c>
      <c r="D2416" s="12">
        <f t="shared" si="151"/>
        <v>51479</v>
      </c>
      <c r="E2416" s="47" t="s">
        <v>1979</v>
      </c>
      <c r="F2416" s="48">
        <v>1497.1</v>
      </c>
      <c r="G2416" s="15">
        <v>42388</v>
      </c>
      <c r="H2416" s="8">
        <f t="shared" si="149"/>
        <v>1497.1</v>
      </c>
      <c r="I2416" s="30">
        <f t="shared" si="150"/>
        <v>0</v>
      </c>
    </row>
    <row r="2417" spans="1:9" s="2" customFormat="1" x14ac:dyDescent="0.25">
      <c r="A2417" s="17">
        <v>42388</v>
      </c>
      <c r="B2417" s="36">
        <f t="shared" si="148"/>
        <v>1480</v>
      </c>
      <c r="C2417" s="37" t="s">
        <v>787</v>
      </c>
      <c r="D2417" s="12">
        <f t="shared" si="151"/>
        <v>51480</v>
      </c>
      <c r="E2417" s="47" t="s">
        <v>1980</v>
      </c>
      <c r="F2417" s="48">
        <v>2870</v>
      </c>
      <c r="G2417" s="15">
        <v>42390</v>
      </c>
      <c r="H2417" s="8">
        <v>2870</v>
      </c>
      <c r="I2417" s="30">
        <f t="shared" si="150"/>
        <v>0</v>
      </c>
    </row>
    <row r="2418" spans="1:9" s="2" customFormat="1" x14ac:dyDescent="0.25">
      <c r="A2418" s="17">
        <v>42388</v>
      </c>
      <c r="B2418" s="36">
        <f t="shared" si="148"/>
        <v>1481</v>
      </c>
      <c r="C2418" s="37" t="s">
        <v>787</v>
      </c>
      <c r="D2418" s="12">
        <f t="shared" si="151"/>
        <v>51481</v>
      </c>
      <c r="E2418" s="47" t="s">
        <v>1981</v>
      </c>
      <c r="F2418" s="48">
        <v>430.5</v>
      </c>
      <c r="G2418" s="15">
        <v>42388</v>
      </c>
      <c r="H2418" s="8">
        <f t="shared" si="149"/>
        <v>430.5</v>
      </c>
      <c r="I2418" s="30">
        <f t="shared" si="150"/>
        <v>0</v>
      </c>
    </row>
    <row r="2419" spans="1:9" s="2" customFormat="1" x14ac:dyDescent="0.25">
      <c r="A2419" s="17">
        <v>42388</v>
      </c>
      <c r="B2419" s="36">
        <f t="shared" si="148"/>
        <v>1482</v>
      </c>
      <c r="C2419" s="37" t="s">
        <v>787</v>
      </c>
      <c r="D2419" s="12">
        <f t="shared" si="151"/>
        <v>51482</v>
      </c>
      <c r="E2419" s="49" t="s">
        <v>105</v>
      </c>
      <c r="F2419" s="48">
        <v>0</v>
      </c>
      <c r="G2419" s="15"/>
      <c r="H2419" s="8">
        <f t="shared" si="149"/>
        <v>0</v>
      </c>
      <c r="I2419" s="30">
        <f t="shared" si="150"/>
        <v>0</v>
      </c>
    </row>
    <row r="2420" spans="1:9" s="2" customFormat="1" x14ac:dyDescent="0.25">
      <c r="A2420" s="17">
        <v>42388</v>
      </c>
      <c r="B2420" s="36">
        <f t="shared" si="148"/>
        <v>1483</v>
      </c>
      <c r="C2420" s="37" t="s">
        <v>787</v>
      </c>
      <c r="D2420" s="12">
        <f t="shared" si="151"/>
        <v>51483</v>
      </c>
      <c r="E2420" s="47" t="s">
        <v>1982</v>
      </c>
      <c r="F2420" s="48">
        <v>6323.2</v>
      </c>
      <c r="G2420" s="15">
        <v>42392</v>
      </c>
      <c r="H2420" s="8">
        <v>6323.2</v>
      </c>
      <c r="I2420" s="30">
        <f t="shared" si="150"/>
        <v>0</v>
      </c>
    </row>
    <row r="2421" spans="1:9" s="2" customFormat="1" x14ac:dyDescent="0.25">
      <c r="A2421" s="17">
        <v>42388</v>
      </c>
      <c r="B2421" s="36">
        <f t="shared" si="148"/>
        <v>1484</v>
      </c>
      <c r="C2421" s="37" t="s">
        <v>787</v>
      </c>
      <c r="D2421" s="12">
        <f t="shared" si="151"/>
        <v>51484</v>
      </c>
      <c r="E2421" s="47" t="s">
        <v>1983</v>
      </c>
      <c r="F2421" s="48">
        <v>1028</v>
      </c>
      <c r="G2421" s="15">
        <v>42390</v>
      </c>
      <c r="H2421" s="8">
        <v>1028</v>
      </c>
      <c r="I2421" s="30">
        <f t="shared" si="150"/>
        <v>0</v>
      </c>
    </row>
    <row r="2422" spans="1:9" s="2" customFormat="1" x14ac:dyDescent="0.25">
      <c r="A2422" s="17">
        <v>42388</v>
      </c>
      <c r="B2422" s="36">
        <f t="shared" si="148"/>
        <v>1485</v>
      </c>
      <c r="C2422" s="37" t="s">
        <v>787</v>
      </c>
      <c r="D2422" s="12">
        <f t="shared" si="151"/>
        <v>51485</v>
      </c>
      <c r="E2422" s="47" t="s">
        <v>1984</v>
      </c>
      <c r="F2422" s="14">
        <v>10122.4</v>
      </c>
      <c r="G2422" s="15">
        <v>42394</v>
      </c>
      <c r="H2422" s="8">
        <v>10122.4</v>
      </c>
      <c r="I2422" s="30">
        <f t="shared" si="150"/>
        <v>0</v>
      </c>
    </row>
    <row r="2423" spans="1:9" s="2" customFormat="1" x14ac:dyDescent="0.25">
      <c r="A2423" s="17">
        <v>42388</v>
      </c>
      <c r="B2423" s="36">
        <f t="shared" si="148"/>
        <v>1486</v>
      </c>
      <c r="C2423" s="37" t="s">
        <v>787</v>
      </c>
      <c r="D2423" s="12">
        <f t="shared" si="151"/>
        <v>51486</v>
      </c>
      <c r="E2423" s="47" t="s">
        <v>1985</v>
      </c>
      <c r="F2423" s="48">
        <v>2536</v>
      </c>
      <c r="G2423" s="15">
        <v>42389</v>
      </c>
      <c r="H2423" s="8">
        <v>2536</v>
      </c>
      <c r="I2423" s="30">
        <f t="shared" si="150"/>
        <v>0</v>
      </c>
    </row>
    <row r="2424" spans="1:9" s="2" customFormat="1" x14ac:dyDescent="0.25">
      <c r="A2424" s="17">
        <v>42388</v>
      </c>
      <c r="B2424" s="36">
        <f t="shared" si="148"/>
        <v>1487</v>
      </c>
      <c r="C2424" s="37" t="s">
        <v>787</v>
      </c>
      <c r="D2424" s="12">
        <f t="shared" si="151"/>
        <v>51487</v>
      </c>
      <c r="E2424" s="47" t="s">
        <v>1986</v>
      </c>
      <c r="F2424" s="48">
        <v>2189.8000000000002</v>
      </c>
      <c r="G2424" s="15">
        <v>42390</v>
      </c>
      <c r="H2424" s="8">
        <v>2189.8000000000002</v>
      </c>
      <c r="I2424" s="30">
        <f t="shared" si="150"/>
        <v>0</v>
      </c>
    </row>
    <row r="2425" spans="1:9" s="2" customFormat="1" x14ac:dyDescent="0.25">
      <c r="A2425" s="17">
        <v>42388</v>
      </c>
      <c r="B2425" s="36">
        <f t="shared" si="148"/>
        <v>1488</v>
      </c>
      <c r="C2425" s="37" t="s">
        <v>787</v>
      </c>
      <c r="D2425" s="12">
        <f t="shared" si="151"/>
        <v>51488</v>
      </c>
      <c r="E2425" s="47" t="s">
        <v>1987</v>
      </c>
      <c r="F2425" s="48">
        <v>1366.2</v>
      </c>
      <c r="G2425" s="15">
        <v>42388</v>
      </c>
      <c r="H2425" s="8">
        <f t="shared" si="149"/>
        <v>1366.2</v>
      </c>
      <c r="I2425" s="30">
        <f t="shared" si="150"/>
        <v>0</v>
      </c>
    </row>
    <row r="2426" spans="1:9" s="2" customFormat="1" x14ac:dyDescent="0.25">
      <c r="A2426" s="17">
        <v>42388</v>
      </c>
      <c r="B2426" s="36">
        <f t="shared" si="148"/>
        <v>1489</v>
      </c>
      <c r="C2426" s="37" t="s">
        <v>787</v>
      </c>
      <c r="D2426" s="12">
        <f t="shared" si="151"/>
        <v>51489</v>
      </c>
      <c r="E2426" s="47" t="s">
        <v>1988</v>
      </c>
      <c r="F2426" s="48">
        <v>4369.2</v>
      </c>
      <c r="G2426" s="15">
        <v>42388</v>
      </c>
      <c r="H2426" s="8">
        <f t="shared" si="149"/>
        <v>4369.2</v>
      </c>
      <c r="I2426" s="30">
        <f t="shared" si="150"/>
        <v>0</v>
      </c>
    </row>
    <row r="2427" spans="1:9" s="2" customFormat="1" x14ac:dyDescent="0.25">
      <c r="A2427" s="17">
        <v>42388</v>
      </c>
      <c r="B2427" s="36">
        <f t="shared" si="148"/>
        <v>1490</v>
      </c>
      <c r="C2427" s="37" t="s">
        <v>787</v>
      </c>
      <c r="D2427" s="12">
        <f t="shared" si="151"/>
        <v>51490</v>
      </c>
      <c r="E2427" s="47" t="s">
        <v>1989</v>
      </c>
      <c r="F2427" s="48">
        <v>2940</v>
      </c>
      <c r="G2427" s="15">
        <v>42388</v>
      </c>
      <c r="H2427" s="8">
        <f t="shared" si="149"/>
        <v>2940</v>
      </c>
      <c r="I2427" s="30">
        <f t="shared" si="150"/>
        <v>0</v>
      </c>
    </row>
    <row r="2428" spans="1:9" s="2" customFormat="1" x14ac:dyDescent="0.25">
      <c r="A2428" s="17">
        <v>42388</v>
      </c>
      <c r="B2428" s="36">
        <f t="shared" si="148"/>
        <v>1491</v>
      </c>
      <c r="C2428" s="37" t="s">
        <v>787</v>
      </c>
      <c r="D2428" s="12">
        <f t="shared" si="151"/>
        <v>51491</v>
      </c>
      <c r="E2428" s="47" t="s">
        <v>1990</v>
      </c>
      <c r="F2428" s="48">
        <v>2936</v>
      </c>
      <c r="G2428" s="15">
        <v>42391</v>
      </c>
      <c r="H2428" s="8">
        <v>2936</v>
      </c>
      <c r="I2428" s="30">
        <f t="shared" si="150"/>
        <v>0</v>
      </c>
    </row>
    <row r="2429" spans="1:9" s="2" customFormat="1" x14ac:dyDescent="0.25">
      <c r="A2429" s="17">
        <v>42388</v>
      </c>
      <c r="B2429" s="36">
        <f t="shared" si="148"/>
        <v>1492</v>
      </c>
      <c r="C2429" s="37" t="s">
        <v>787</v>
      </c>
      <c r="D2429" s="12">
        <f t="shared" si="151"/>
        <v>51492</v>
      </c>
      <c r="E2429" s="47" t="s">
        <v>1991</v>
      </c>
      <c r="F2429" s="48">
        <v>2738.4</v>
      </c>
      <c r="G2429" s="15">
        <v>42390</v>
      </c>
      <c r="H2429" s="8">
        <v>2738.4</v>
      </c>
      <c r="I2429" s="30">
        <f t="shared" si="150"/>
        <v>0</v>
      </c>
    </row>
    <row r="2430" spans="1:9" s="2" customFormat="1" x14ac:dyDescent="0.25">
      <c r="A2430" s="17">
        <v>42388</v>
      </c>
      <c r="B2430" s="36">
        <f t="shared" si="148"/>
        <v>1493</v>
      </c>
      <c r="C2430" s="37" t="s">
        <v>787</v>
      </c>
      <c r="D2430" s="12">
        <f t="shared" si="151"/>
        <v>51493</v>
      </c>
      <c r="E2430" s="47" t="s">
        <v>1992</v>
      </c>
      <c r="F2430" s="48">
        <v>4594.8500000000004</v>
      </c>
      <c r="G2430" s="15">
        <v>42388</v>
      </c>
      <c r="H2430" s="8">
        <f t="shared" si="149"/>
        <v>4594.8500000000004</v>
      </c>
      <c r="I2430" s="30">
        <f t="shared" si="150"/>
        <v>0</v>
      </c>
    </row>
    <row r="2431" spans="1:9" s="2" customFormat="1" x14ac:dyDescent="0.25">
      <c r="A2431" s="17">
        <v>42388</v>
      </c>
      <c r="B2431" s="36">
        <f t="shared" si="148"/>
        <v>1494</v>
      </c>
      <c r="C2431" s="37" t="s">
        <v>787</v>
      </c>
      <c r="D2431" s="12">
        <f t="shared" si="151"/>
        <v>51494</v>
      </c>
      <c r="E2431" s="47" t="s">
        <v>1993</v>
      </c>
      <c r="F2431" s="14">
        <v>1817.8</v>
      </c>
      <c r="G2431" s="15">
        <v>42388</v>
      </c>
      <c r="H2431" s="8">
        <f t="shared" si="149"/>
        <v>1817.8</v>
      </c>
      <c r="I2431" s="30">
        <f t="shared" si="150"/>
        <v>0</v>
      </c>
    </row>
    <row r="2432" spans="1:9" s="2" customFormat="1" x14ac:dyDescent="0.25">
      <c r="A2432" s="17">
        <v>42388</v>
      </c>
      <c r="B2432" s="36">
        <f t="shared" si="148"/>
        <v>1495</v>
      </c>
      <c r="C2432" s="37" t="s">
        <v>787</v>
      </c>
      <c r="D2432" s="12">
        <f t="shared" si="151"/>
        <v>51495</v>
      </c>
      <c r="E2432" s="47" t="s">
        <v>1994</v>
      </c>
      <c r="F2432" s="48">
        <v>224</v>
      </c>
      <c r="G2432" s="15">
        <v>42388</v>
      </c>
      <c r="H2432" s="8">
        <f t="shared" si="149"/>
        <v>224</v>
      </c>
      <c r="I2432" s="30">
        <f t="shared" si="150"/>
        <v>0</v>
      </c>
    </row>
    <row r="2433" spans="1:9" s="2" customFormat="1" x14ac:dyDescent="0.25">
      <c r="A2433" s="17">
        <v>42388</v>
      </c>
      <c r="B2433" s="36">
        <f t="shared" si="148"/>
        <v>1496</v>
      </c>
      <c r="C2433" s="37" t="s">
        <v>787</v>
      </c>
      <c r="D2433" s="12">
        <f t="shared" si="151"/>
        <v>51496</v>
      </c>
      <c r="E2433" s="47" t="s">
        <v>1995</v>
      </c>
      <c r="F2433" s="48">
        <v>4799.1499999999996</v>
      </c>
      <c r="G2433" s="15">
        <v>42388</v>
      </c>
      <c r="H2433" s="8">
        <f t="shared" si="149"/>
        <v>4799.1499999999996</v>
      </c>
      <c r="I2433" s="30">
        <f t="shared" si="150"/>
        <v>0</v>
      </c>
    </row>
    <row r="2434" spans="1:9" s="2" customFormat="1" x14ac:dyDescent="0.25">
      <c r="A2434" s="17">
        <v>42388</v>
      </c>
      <c r="B2434" s="36">
        <f t="shared" si="148"/>
        <v>1497</v>
      </c>
      <c r="C2434" s="37" t="s">
        <v>787</v>
      </c>
      <c r="D2434" s="12">
        <f t="shared" si="151"/>
        <v>51497</v>
      </c>
      <c r="E2434" s="47" t="s">
        <v>1996</v>
      </c>
      <c r="F2434" s="48">
        <v>2252.6999999999998</v>
      </c>
      <c r="G2434" s="15">
        <v>42388</v>
      </c>
      <c r="H2434" s="8">
        <f t="shared" si="149"/>
        <v>2252.6999999999998</v>
      </c>
      <c r="I2434" s="30">
        <f t="shared" si="150"/>
        <v>0</v>
      </c>
    </row>
    <row r="2435" spans="1:9" s="2" customFormat="1" x14ac:dyDescent="0.25">
      <c r="A2435" s="17">
        <v>42388</v>
      </c>
      <c r="B2435" s="36">
        <f t="shared" ref="B2435:B2498" si="152">B2434+1</f>
        <v>1498</v>
      </c>
      <c r="C2435" s="37" t="s">
        <v>787</v>
      </c>
      <c r="D2435" s="12">
        <f t="shared" si="151"/>
        <v>51498</v>
      </c>
      <c r="E2435" s="47" t="s">
        <v>1935</v>
      </c>
      <c r="F2435" s="14">
        <v>27469</v>
      </c>
      <c r="G2435" s="88">
        <v>42406</v>
      </c>
      <c r="H2435" s="89">
        <v>27469</v>
      </c>
      <c r="I2435" s="30">
        <f t="shared" si="150"/>
        <v>0</v>
      </c>
    </row>
    <row r="2436" spans="1:9" s="2" customFormat="1" x14ac:dyDescent="0.25">
      <c r="A2436" s="17">
        <v>42388</v>
      </c>
      <c r="B2436" s="36">
        <f t="shared" si="152"/>
        <v>1499</v>
      </c>
      <c r="C2436" s="37" t="s">
        <v>787</v>
      </c>
      <c r="D2436" s="12">
        <f t="shared" si="151"/>
        <v>51499</v>
      </c>
      <c r="E2436" s="47" t="s">
        <v>1997</v>
      </c>
      <c r="F2436" s="48">
        <v>1929</v>
      </c>
      <c r="G2436" s="15">
        <v>42388</v>
      </c>
      <c r="H2436" s="8">
        <f t="shared" si="149"/>
        <v>1929</v>
      </c>
      <c r="I2436" s="30">
        <f t="shared" si="150"/>
        <v>0</v>
      </c>
    </row>
    <row r="2437" spans="1:9" s="2" customFormat="1" x14ac:dyDescent="0.25">
      <c r="A2437" s="17">
        <v>42388</v>
      </c>
      <c r="B2437" s="36">
        <f t="shared" si="152"/>
        <v>1500</v>
      </c>
      <c r="C2437" s="37" t="s">
        <v>787</v>
      </c>
      <c r="D2437" s="12">
        <f t="shared" si="151"/>
        <v>51500</v>
      </c>
      <c r="E2437" s="47" t="s">
        <v>1935</v>
      </c>
      <c r="F2437" s="14">
        <v>34500</v>
      </c>
      <c r="G2437" s="88">
        <v>42406</v>
      </c>
      <c r="H2437" s="89">
        <v>34500</v>
      </c>
      <c r="I2437" s="30">
        <f t="shared" si="150"/>
        <v>0</v>
      </c>
    </row>
    <row r="2438" spans="1:9" s="2" customFormat="1" x14ac:dyDescent="0.25">
      <c r="A2438" s="17">
        <v>42388</v>
      </c>
      <c r="B2438" s="36">
        <f t="shared" si="152"/>
        <v>1501</v>
      </c>
      <c r="C2438" s="37" t="s">
        <v>787</v>
      </c>
      <c r="D2438" s="12">
        <f t="shared" si="151"/>
        <v>51501</v>
      </c>
      <c r="E2438" s="47" t="s">
        <v>1998</v>
      </c>
      <c r="F2438" s="48">
        <v>2049.7600000000002</v>
      </c>
      <c r="G2438" s="15">
        <v>42391</v>
      </c>
      <c r="H2438" s="8">
        <v>2049.7600000000002</v>
      </c>
      <c r="I2438" s="30">
        <f t="shared" si="150"/>
        <v>0</v>
      </c>
    </row>
    <row r="2439" spans="1:9" s="2" customFormat="1" x14ac:dyDescent="0.25">
      <c r="A2439" s="17">
        <v>42388</v>
      </c>
      <c r="B2439" s="36">
        <f t="shared" si="152"/>
        <v>1502</v>
      </c>
      <c r="C2439" s="37" t="s">
        <v>787</v>
      </c>
      <c r="D2439" s="12">
        <f t="shared" si="151"/>
        <v>51502</v>
      </c>
      <c r="E2439" s="47" t="s">
        <v>1999</v>
      </c>
      <c r="F2439" s="48">
        <v>11816.5</v>
      </c>
      <c r="G2439" s="15">
        <v>42390</v>
      </c>
      <c r="H2439" s="8">
        <v>11816.5</v>
      </c>
      <c r="I2439" s="30">
        <f t="shared" si="150"/>
        <v>0</v>
      </c>
    </row>
    <row r="2440" spans="1:9" s="2" customFormat="1" x14ac:dyDescent="0.25">
      <c r="A2440" s="17">
        <v>42388</v>
      </c>
      <c r="B2440" s="36">
        <f t="shared" si="152"/>
        <v>1503</v>
      </c>
      <c r="C2440" s="37" t="s">
        <v>787</v>
      </c>
      <c r="D2440" s="12">
        <f t="shared" si="151"/>
        <v>51503</v>
      </c>
      <c r="E2440" s="47" t="s">
        <v>2000</v>
      </c>
      <c r="F2440" s="48">
        <v>997.7</v>
      </c>
      <c r="G2440" s="15">
        <v>42388</v>
      </c>
      <c r="H2440" s="8">
        <f t="shared" si="149"/>
        <v>997.7</v>
      </c>
      <c r="I2440" s="30">
        <f t="shared" si="150"/>
        <v>0</v>
      </c>
    </row>
    <row r="2441" spans="1:9" s="2" customFormat="1" x14ac:dyDescent="0.25">
      <c r="A2441" s="17">
        <v>42388</v>
      </c>
      <c r="B2441" s="36">
        <f t="shared" si="152"/>
        <v>1504</v>
      </c>
      <c r="C2441" s="37" t="s">
        <v>787</v>
      </c>
      <c r="D2441" s="12">
        <f t="shared" si="151"/>
        <v>51504</v>
      </c>
      <c r="E2441" s="47" t="s">
        <v>1967</v>
      </c>
      <c r="F2441" s="48">
        <v>3000</v>
      </c>
      <c r="G2441" s="15">
        <v>42396</v>
      </c>
      <c r="H2441" s="8">
        <v>3000</v>
      </c>
      <c r="I2441" s="35">
        <f t="shared" si="150"/>
        <v>0</v>
      </c>
    </row>
    <row r="2442" spans="1:9" s="2" customFormat="1" x14ac:dyDescent="0.25">
      <c r="A2442" s="17">
        <v>42388</v>
      </c>
      <c r="B2442" s="36">
        <f t="shared" si="152"/>
        <v>1505</v>
      </c>
      <c r="C2442" s="37" t="s">
        <v>787</v>
      </c>
      <c r="D2442" s="12">
        <f t="shared" si="151"/>
        <v>51505</v>
      </c>
      <c r="E2442" s="47" t="s">
        <v>2001</v>
      </c>
      <c r="F2442" s="48">
        <v>1268.4000000000001</v>
      </c>
      <c r="G2442" s="15">
        <v>42388</v>
      </c>
      <c r="H2442" s="8">
        <f t="shared" si="149"/>
        <v>1268.4000000000001</v>
      </c>
      <c r="I2442" s="30">
        <f t="shared" si="150"/>
        <v>0</v>
      </c>
    </row>
    <row r="2443" spans="1:9" s="2" customFormat="1" x14ac:dyDescent="0.25">
      <c r="A2443" s="17">
        <v>42388</v>
      </c>
      <c r="B2443" s="36">
        <f t="shared" si="152"/>
        <v>1506</v>
      </c>
      <c r="C2443" s="37" t="s">
        <v>787</v>
      </c>
      <c r="D2443" s="12">
        <f t="shared" si="151"/>
        <v>51506</v>
      </c>
      <c r="E2443" s="47" t="s">
        <v>1937</v>
      </c>
      <c r="F2443" s="48">
        <v>1585.05</v>
      </c>
      <c r="G2443" s="15">
        <v>42388</v>
      </c>
      <c r="H2443" s="8">
        <f t="shared" si="149"/>
        <v>1585.05</v>
      </c>
      <c r="I2443" s="30">
        <f t="shared" si="150"/>
        <v>0</v>
      </c>
    </row>
    <row r="2444" spans="1:9" s="2" customFormat="1" x14ac:dyDescent="0.25">
      <c r="A2444" s="17">
        <v>42388</v>
      </c>
      <c r="B2444" s="36">
        <f t="shared" si="152"/>
        <v>1507</v>
      </c>
      <c r="C2444" s="37" t="s">
        <v>787</v>
      </c>
      <c r="D2444" s="12">
        <f t="shared" si="151"/>
        <v>51507</v>
      </c>
      <c r="E2444" s="42" t="s">
        <v>2002</v>
      </c>
      <c r="F2444" s="48">
        <v>760.8</v>
      </c>
      <c r="G2444" s="15">
        <v>42388</v>
      </c>
      <c r="H2444" s="8">
        <f t="shared" si="149"/>
        <v>760.8</v>
      </c>
      <c r="I2444" s="30">
        <f t="shared" si="150"/>
        <v>0</v>
      </c>
    </row>
    <row r="2445" spans="1:9" s="2" customFormat="1" x14ac:dyDescent="0.25">
      <c r="A2445" s="17">
        <v>42388</v>
      </c>
      <c r="B2445" s="36">
        <f t="shared" si="152"/>
        <v>1508</v>
      </c>
      <c r="C2445" s="37" t="s">
        <v>787</v>
      </c>
      <c r="D2445" s="12">
        <f t="shared" si="151"/>
        <v>51508</v>
      </c>
      <c r="E2445" s="45" t="s">
        <v>2003</v>
      </c>
      <c r="F2445" s="46">
        <v>410</v>
      </c>
      <c r="G2445" s="15">
        <v>42388</v>
      </c>
      <c r="H2445" s="8">
        <f t="shared" si="149"/>
        <v>410</v>
      </c>
      <c r="I2445" s="30">
        <f t="shared" si="150"/>
        <v>0</v>
      </c>
    </row>
    <row r="2446" spans="1:9" s="2" customFormat="1" x14ac:dyDescent="0.25">
      <c r="A2446" s="17">
        <v>42388</v>
      </c>
      <c r="B2446" s="36">
        <f t="shared" si="152"/>
        <v>1509</v>
      </c>
      <c r="C2446" s="37" t="s">
        <v>787</v>
      </c>
      <c r="D2446" s="12">
        <f t="shared" si="151"/>
        <v>51509</v>
      </c>
      <c r="E2446" s="47" t="s">
        <v>2004</v>
      </c>
      <c r="F2446" s="48">
        <v>3755.9</v>
      </c>
      <c r="G2446" s="15">
        <v>42388</v>
      </c>
      <c r="H2446" s="8">
        <f t="shared" si="149"/>
        <v>3755.9</v>
      </c>
      <c r="I2446" s="30">
        <f t="shared" si="150"/>
        <v>0</v>
      </c>
    </row>
    <row r="2447" spans="1:9" s="2" customFormat="1" x14ac:dyDescent="0.25">
      <c r="A2447" s="17">
        <v>42388</v>
      </c>
      <c r="B2447" s="36">
        <f t="shared" si="152"/>
        <v>1510</v>
      </c>
      <c r="C2447" s="37" t="s">
        <v>787</v>
      </c>
      <c r="D2447" s="12">
        <f t="shared" si="151"/>
        <v>51510</v>
      </c>
      <c r="E2447" s="47" t="s">
        <v>2005</v>
      </c>
      <c r="F2447" s="48">
        <v>2656.5</v>
      </c>
      <c r="G2447" s="15">
        <v>42388</v>
      </c>
      <c r="H2447" s="8">
        <f t="shared" si="149"/>
        <v>2656.5</v>
      </c>
      <c r="I2447" s="30">
        <f t="shared" si="150"/>
        <v>0</v>
      </c>
    </row>
    <row r="2448" spans="1:9" s="2" customFormat="1" x14ac:dyDescent="0.25">
      <c r="A2448" s="17">
        <v>42388</v>
      </c>
      <c r="B2448" s="36">
        <f t="shared" si="152"/>
        <v>1511</v>
      </c>
      <c r="C2448" s="37" t="s">
        <v>787</v>
      </c>
      <c r="D2448" s="12">
        <f t="shared" si="151"/>
        <v>51511</v>
      </c>
      <c r="E2448" s="47" t="s">
        <v>1945</v>
      </c>
      <c r="F2448" s="48">
        <v>3585.25</v>
      </c>
      <c r="G2448" s="15">
        <v>42390</v>
      </c>
      <c r="H2448" s="8">
        <v>3585.25</v>
      </c>
      <c r="I2448" s="30">
        <f t="shared" si="150"/>
        <v>0</v>
      </c>
    </row>
    <row r="2449" spans="1:9" s="2" customFormat="1" x14ac:dyDescent="0.25">
      <c r="A2449" s="17">
        <v>42388</v>
      </c>
      <c r="B2449" s="36">
        <f t="shared" si="152"/>
        <v>1512</v>
      </c>
      <c r="C2449" s="37" t="s">
        <v>787</v>
      </c>
      <c r="D2449" s="12">
        <f t="shared" si="151"/>
        <v>51512</v>
      </c>
      <c r="E2449" s="47" t="s">
        <v>2006</v>
      </c>
      <c r="F2449" s="48">
        <v>1211.3499999999999</v>
      </c>
      <c r="G2449" s="15">
        <v>42388</v>
      </c>
      <c r="H2449" s="8">
        <f t="shared" si="149"/>
        <v>1211.3499999999999</v>
      </c>
      <c r="I2449" s="30">
        <f t="shared" si="150"/>
        <v>0</v>
      </c>
    </row>
    <row r="2450" spans="1:9" s="2" customFormat="1" x14ac:dyDescent="0.25">
      <c r="A2450" s="17">
        <v>42388</v>
      </c>
      <c r="B2450" s="36">
        <f t="shared" si="152"/>
        <v>1513</v>
      </c>
      <c r="C2450" s="37" t="s">
        <v>787</v>
      </c>
      <c r="D2450" s="12">
        <f t="shared" si="151"/>
        <v>51513</v>
      </c>
      <c r="E2450" s="47" t="s">
        <v>2007</v>
      </c>
      <c r="F2450" s="48">
        <v>13696.5</v>
      </c>
      <c r="G2450" s="15">
        <v>42399</v>
      </c>
      <c r="H2450" s="8">
        <v>13696.5</v>
      </c>
      <c r="I2450" s="30">
        <f t="shared" si="150"/>
        <v>0</v>
      </c>
    </row>
    <row r="2451" spans="1:9" s="2" customFormat="1" x14ac:dyDescent="0.25">
      <c r="A2451" s="17">
        <v>42388</v>
      </c>
      <c r="B2451" s="36">
        <f t="shared" si="152"/>
        <v>1514</v>
      </c>
      <c r="C2451" s="37" t="s">
        <v>787</v>
      </c>
      <c r="D2451" s="12">
        <f t="shared" si="151"/>
        <v>51514</v>
      </c>
      <c r="E2451" s="47" t="s">
        <v>2007</v>
      </c>
      <c r="F2451" s="48">
        <v>2951</v>
      </c>
      <c r="G2451" s="15">
        <v>42399</v>
      </c>
      <c r="H2451" s="8">
        <v>2951</v>
      </c>
      <c r="I2451" s="30">
        <f t="shared" si="150"/>
        <v>0</v>
      </c>
    </row>
    <row r="2452" spans="1:9" s="2" customFormat="1" x14ac:dyDescent="0.25">
      <c r="A2452" s="17">
        <v>42388</v>
      </c>
      <c r="B2452" s="36">
        <f t="shared" si="152"/>
        <v>1515</v>
      </c>
      <c r="C2452" s="37" t="s">
        <v>787</v>
      </c>
      <c r="D2452" s="12">
        <f t="shared" si="151"/>
        <v>51515</v>
      </c>
      <c r="E2452" s="47" t="s">
        <v>1979</v>
      </c>
      <c r="F2452" s="48">
        <v>167.2</v>
      </c>
      <c r="G2452" s="15">
        <v>42388</v>
      </c>
      <c r="H2452" s="8">
        <f t="shared" ref="H2452:H2515" si="153">F2452</f>
        <v>167.2</v>
      </c>
      <c r="I2452" s="30">
        <f t="shared" si="150"/>
        <v>0</v>
      </c>
    </row>
    <row r="2453" spans="1:9" s="2" customFormat="1" x14ac:dyDescent="0.25">
      <c r="A2453" s="17">
        <v>42388</v>
      </c>
      <c r="B2453" s="36">
        <f t="shared" si="152"/>
        <v>1516</v>
      </c>
      <c r="C2453" s="37" t="s">
        <v>787</v>
      </c>
      <c r="D2453" s="12">
        <f t="shared" si="151"/>
        <v>51516</v>
      </c>
      <c r="E2453" s="47" t="s">
        <v>1966</v>
      </c>
      <c r="F2453" s="14">
        <v>532044.46</v>
      </c>
      <c r="G2453" s="88"/>
      <c r="H2453" s="89"/>
      <c r="I2453" s="30">
        <f t="shared" si="150"/>
        <v>532044.46</v>
      </c>
    </row>
    <row r="2454" spans="1:9" s="2" customFormat="1" x14ac:dyDescent="0.25">
      <c r="A2454" s="17">
        <v>42388</v>
      </c>
      <c r="B2454" s="36">
        <f t="shared" si="152"/>
        <v>1517</v>
      </c>
      <c r="C2454" s="37" t="s">
        <v>787</v>
      </c>
      <c r="D2454" s="12">
        <f t="shared" si="151"/>
        <v>51517</v>
      </c>
      <c r="E2454" s="47" t="s">
        <v>2008</v>
      </c>
      <c r="F2454" s="14">
        <v>30131</v>
      </c>
      <c r="G2454" s="15">
        <v>42396</v>
      </c>
      <c r="H2454" s="8">
        <v>30131</v>
      </c>
      <c r="I2454" s="30">
        <f t="shared" ref="I2454:I2517" si="154">F2454-H2454</f>
        <v>0</v>
      </c>
    </row>
    <row r="2455" spans="1:9" s="2" customFormat="1" x14ac:dyDescent="0.25">
      <c r="A2455" s="17">
        <v>42388</v>
      </c>
      <c r="B2455" s="36">
        <f t="shared" si="152"/>
        <v>1518</v>
      </c>
      <c r="C2455" s="37" t="s">
        <v>787</v>
      </c>
      <c r="D2455" s="12">
        <f t="shared" si="151"/>
        <v>51518</v>
      </c>
      <c r="E2455" s="47" t="s">
        <v>2009</v>
      </c>
      <c r="F2455" s="48">
        <v>4466.3999999999996</v>
      </c>
      <c r="G2455" s="15">
        <v>42388</v>
      </c>
      <c r="H2455" s="8">
        <f t="shared" si="153"/>
        <v>4466.3999999999996</v>
      </c>
      <c r="I2455" s="30">
        <f t="shared" si="154"/>
        <v>0</v>
      </c>
    </row>
    <row r="2456" spans="1:9" s="2" customFormat="1" x14ac:dyDescent="0.25">
      <c r="A2456" s="17">
        <v>42388</v>
      </c>
      <c r="B2456" s="36">
        <f t="shared" si="152"/>
        <v>1519</v>
      </c>
      <c r="C2456" s="37" t="s">
        <v>787</v>
      </c>
      <c r="D2456" s="12">
        <f t="shared" si="151"/>
        <v>51519</v>
      </c>
      <c r="E2456" s="47" t="s">
        <v>2010</v>
      </c>
      <c r="F2456" s="48">
        <v>206.4</v>
      </c>
      <c r="G2456" s="15">
        <v>42390</v>
      </c>
      <c r="H2456" s="8">
        <v>206.4</v>
      </c>
      <c r="I2456" s="30">
        <f t="shared" si="154"/>
        <v>0</v>
      </c>
    </row>
    <row r="2457" spans="1:9" s="2" customFormat="1" x14ac:dyDescent="0.25">
      <c r="A2457" s="17">
        <v>42388</v>
      </c>
      <c r="B2457" s="36">
        <f t="shared" si="152"/>
        <v>1520</v>
      </c>
      <c r="C2457" s="37" t="s">
        <v>787</v>
      </c>
      <c r="D2457" s="12">
        <f t="shared" si="151"/>
        <v>51520</v>
      </c>
      <c r="E2457" s="47" t="s">
        <v>2011</v>
      </c>
      <c r="F2457" s="48">
        <v>35497.9</v>
      </c>
      <c r="G2457" s="15">
        <v>42388</v>
      </c>
      <c r="H2457" s="8">
        <f t="shared" si="153"/>
        <v>35497.9</v>
      </c>
      <c r="I2457" s="30">
        <f t="shared" si="154"/>
        <v>0</v>
      </c>
    </row>
    <row r="2458" spans="1:9" s="2" customFormat="1" x14ac:dyDescent="0.25">
      <c r="A2458" s="17">
        <v>42388</v>
      </c>
      <c r="B2458" s="36">
        <f t="shared" si="152"/>
        <v>1521</v>
      </c>
      <c r="C2458" s="37" t="s">
        <v>787</v>
      </c>
      <c r="D2458" s="12">
        <f t="shared" si="151"/>
        <v>51521</v>
      </c>
      <c r="E2458" s="47" t="s">
        <v>1937</v>
      </c>
      <c r="F2458" s="48">
        <v>960</v>
      </c>
      <c r="G2458" s="15">
        <v>42390</v>
      </c>
      <c r="H2458" s="8">
        <v>960</v>
      </c>
      <c r="I2458" s="30">
        <f t="shared" si="154"/>
        <v>0</v>
      </c>
    </row>
    <row r="2459" spans="1:9" s="2" customFormat="1" x14ac:dyDescent="0.25">
      <c r="A2459" s="17">
        <v>42388</v>
      </c>
      <c r="B2459" s="36">
        <f t="shared" si="152"/>
        <v>1522</v>
      </c>
      <c r="C2459" s="37" t="s">
        <v>787</v>
      </c>
      <c r="D2459" s="12">
        <f t="shared" si="151"/>
        <v>51522</v>
      </c>
      <c r="E2459" s="47" t="s">
        <v>2012</v>
      </c>
      <c r="F2459" s="48">
        <v>671.9</v>
      </c>
      <c r="G2459" s="15">
        <v>42388</v>
      </c>
      <c r="H2459" s="8">
        <f t="shared" si="153"/>
        <v>671.9</v>
      </c>
      <c r="I2459" s="30">
        <f t="shared" si="154"/>
        <v>0</v>
      </c>
    </row>
    <row r="2460" spans="1:9" s="2" customFormat="1" x14ac:dyDescent="0.25">
      <c r="A2460" s="17">
        <v>42388</v>
      </c>
      <c r="B2460" s="36">
        <f t="shared" si="152"/>
        <v>1523</v>
      </c>
      <c r="C2460" s="37" t="s">
        <v>787</v>
      </c>
      <c r="D2460" s="12">
        <f t="shared" si="151"/>
        <v>51523</v>
      </c>
      <c r="E2460" s="47" t="s">
        <v>2013</v>
      </c>
      <c r="F2460" s="48">
        <v>246</v>
      </c>
      <c r="G2460" s="15">
        <v>42388</v>
      </c>
      <c r="H2460" s="8">
        <f t="shared" si="153"/>
        <v>246</v>
      </c>
      <c r="I2460" s="30">
        <f t="shared" si="154"/>
        <v>0</v>
      </c>
    </row>
    <row r="2461" spans="1:9" s="2" customFormat="1" x14ac:dyDescent="0.25">
      <c r="A2461" s="17">
        <v>42388</v>
      </c>
      <c r="B2461" s="36">
        <f t="shared" si="152"/>
        <v>1524</v>
      </c>
      <c r="C2461" s="37" t="s">
        <v>787</v>
      </c>
      <c r="D2461" s="12">
        <f t="shared" si="151"/>
        <v>51524</v>
      </c>
      <c r="E2461" s="47" t="s">
        <v>2014</v>
      </c>
      <c r="F2461" s="48">
        <v>2352.6</v>
      </c>
      <c r="G2461" s="15">
        <v>42390</v>
      </c>
      <c r="H2461" s="8">
        <v>2352.6</v>
      </c>
      <c r="I2461" s="30">
        <f t="shared" si="154"/>
        <v>0</v>
      </c>
    </row>
    <row r="2462" spans="1:9" s="2" customFormat="1" x14ac:dyDescent="0.25">
      <c r="A2462" s="17">
        <v>42388</v>
      </c>
      <c r="B2462" s="36">
        <f t="shared" si="152"/>
        <v>1525</v>
      </c>
      <c r="C2462" s="37" t="s">
        <v>787</v>
      </c>
      <c r="D2462" s="12">
        <f t="shared" si="151"/>
        <v>51525</v>
      </c>
      <c r="E2462" s="47" t="s">
        <v>2015</v>
      </c>
      <c r="F2462" s="48">
        <v>2345.1999999999998</v>
      </c>
      <c r="G2462" s="15">
        <v>42390</v>
      </c>
      <c r="H2462" s="8">
        <v>2345.1999999999998</v>
      </c>
      <c r="I2462" s="30">
        <f t="shared" si="154"/>
        <v>0</v>
      </c>
    </row>
    <row r="2463" spans="1:9" s="2" customFormat="1" x14ac:dyDescent="0.25">
      <c r="A2463" s="17">
        <v>42388</v>
      </c>
      <c r="B2463" s="36">
        <f t="shared" si="152"/>
        <v>1526</v>
      </c>
      <c r="C2463" s="37" t="s">
        <v>787</v>
      </c>
      <c r="D2463" s="12">
        <f t="shared" si="151"/>
        <v>51526</v>
      </c>
      <c r="E2463" s="47" t="s">
        <v>1998</v>
      </c>
      <c r="F2463" s="48">
        <v>5280.8</v>
      </c>
      <c r="G2463" s="15">
        <v>42391</v>
      </c>
      <c r="H2463" s="8">
        <v>5280.8</v>
      </c>
      <c r="I2463" s="30">
        <f t="shared" si="154"/>
        <v>0</v>
      </c>
    </row>
    <row r="2464" spans="1:9" s="2" customFormat="1" x14ac:dyDescent="0.25">
      <c r="A2464" s="17">
        <v>42388</v>
      </c>
      <c r="B2464" s="36">
        <f t="shared" si="152"/>
        <v>1527</v>
      </c>
      <c r="C2464" s="37" t="s">
        <v>787</v>
      </c>
      <c r="D2464" s="12">
        <f t="shared" si="151"/>
        <v>51527</v>
      </c>
      <c r="E2464" s="47" t="s">
        <v>2016</v>
      </c>
      <c r="F2464" s="48">
        <v>1155.2</v>
      </c>
      <c r="G2464" s="15">
        <v>42390</v>
      </c>
      <c r="H2464" s="8">
        <v>1155.2</v>
      </c>
      <c r="I2464" s="30">
        <f t="shared" si="154"/>
        <v>0</v>
      </c>
    </row>
    <row r="2465" spans="1:9" s="2" customFormat="1" x14ac:dyDescent="0.25">
      <c r="A2465" s="17">
        <v>42388</v>
      </c>
      <c r="B2465" s="36">
        <f t="shared" si="152"/>
        <v>1528</v>
      </c>
      <c r="C2465" s="37" t="s">
        <v>787</v>
      </c>
      <c r="D2465" s="12">
        <f t="shared" si="151"/>
        <v>51528</v>
      </c>
      <c r="E2465" s="47" t="s">
        <v>2016</v>
      </c>
      <c r="F2465" s="48">
        <v>381.25</v>
      </c>
      <c r="G2465" s="15">
        <v>42390</v>
      </c>
      <c r="H2465" s="8">
        <v>381.25</v>
      </c>
      <c r="I2465" s="30">
        <f t="shared" si="154"/>
        <v>0</v>
      </c>
    </row>
    <row r="2466" spans="1:9" s="2" customFormat="1" x14ac:dyDescent="0.25">
      <c r="A2466" s="17">
        <v>42388</v>
      </c>
      <c r="B2466" s="36">
        <f t="shared" si="152"/>
        <v>1529</v>
      </c>
      <c r="C2466" s="37" t="s">
        <v>787</v>
      </c>
      <c r="D2466" s="12">
        <f t="shared" si="151"/>
        <v>51529</v>
      </c>
      <c r="E2466" s="47" t="s">
        <v>2017</v>
      </c>
      <c r="F2466" s="48">
        <v>1415.44</v>
      </c>
      <c r="G2466" s="15">
        <v>42390</v>
      </c>
      <c r="H2466" s="8">
        <v>1415.44</v>
      </c>
      <c r="I2466" s="30">
        <f t="shared" si="154"/>
        <v>0</v>
      </c>
    </row>
    <row r="2467" spans="1:9" s="2" customFormat="1" x14ac:dyDescent="0.25">
      <c r="A2467" s="17">
        <v>42388</v>
      </c>
      <c r="B2467" s="36">
        <f t="shared" si="152"/>
        <v>1530</v>
      </c>
      <c r="C2467" s="37" t="s">
        <v>787</v>
      </c>
      <c r="D2467" s="12">
        <f t="shared" si="151"/>
        <v>51530</v>
      </c>
      <c r="E2467" s="47" t="s">
        <v>2018</v>
      </c>
      <c r="F2467" s="48">
        <v>7488</v>
      </c>
      <c r="G2467" s="15">
        <v>42390</v>
      </c>
      <c r="H2467" s="8">
        <v>7488</v>
      </c>
      <c r="I2467" s="35">
        <f t="shared" si="154"/>
        <v>0</v>
      </c>
    </row>
    <row r="2468" spans="1:9" s="2" customFormat="1" x14ac:dyDescent="0.25">
      <c r="A2468" s="17">
        <v>42388</v>
      </c>
      <c r="B2468" s="36">
        <f t="shared" si="152"/>
        <v>1531</v>
      </c>
      <c r="C2468" s="37" t="s">
        <v>787</v>
      </c>
      <c r="D2468" s="12">
        <f t="shared" ref="D2468:D2531" si="155">D2467+1</f>
        <v>51531</v>
      </c>
      <c r="E2468" s="47" t="s">
        <v>2019</v>
      </c>
      <c r="F2468" s="14">
        <v>6920.8</v>
      </c>
      <c r="G2468" s="15">
        <v>42390</v>
      </c>
      <c r="H2468" s="8">
        <v>6920.8</v>
      </c>
      <c r="I2468" s="30">
        <f t="shared" si="154"/>
        <v>0</v>
      </c>
    </row>
    <row r="2469" spans="1:9" s="2" customFormat="1" x14ac:dyDescent="0.25">
      <c r="A2469" s="17">
        <v>42388</v>
      </c>
      <c r="B2469" s="36">
        <f t="shared" si="152"/>
        <v>1532</v>
      </c>
      <c r="C2469" s="37" t="s">
        <v>787</v>
      </c>
      <c r="D2469" s="12">
        <f t="shared" si="155"/>
        <v>51532</v>
      </c>
      <c r="E2469" s="47" t="s">
        <v>2020</v>
      </c>
      <c r="F2469" s="48">
        <v>26680</v>
      </c>
      <c r="G2469" s="15">
        <v>42390</v>
      </c>
      <c r="H2469" s="8">
        <v>26680</v>
      </c>
      <c r="I2469" s="30">
        <f t="shared" si="154"/>
        <v>0</v>
      </c>
    </row>
    <row r="2470" spans="1:9" s="2" customFormat="1" x14ac:dyDescent="0.25">
      <c r="A2470" s="17">
        <v>42388</v>
      </c>
      <c r="B2470" s="36">
        <f t="shared" si="152"/>
        <v>1533</v>
      </c>
      <c r="C2470" s="37" t="s">
        <v>787</v>
      </c>
      <c r="D2470" s="12">
        <f t="shared" si="155"/>
        <v>51533</v>
      </c>
      <c r="E2470" s="47" t="s">
        <v>2021</v>
      </c>
      <c r="F2470" s="48">
        <v>660</v>
      </c>
      <c r="G2470" s="15">
        <v>42390</v>
      </c>
      <c r="H2470" s="8">
        <v>660</v>
      </c>
      <c r="I2470" s="30">
        <f t="shared" si="154"/>
        <v>0</v>
      </c>
    </row>
    <row r="2471" spans="1:9" s="2" customFormat="1" x14ac:dyDescent="0.25">
      <c r="A2471" s="17">
        <v>42388</v>
      </c>
      <c r="B2471" s="36">
        <f t="shared" si="152"/>
        <v>1534</v>
      </c>
      <c r="C2471" s="37" t="s">
        <v>787</v>
      </c>
      <c r="D2471" s="12">
        <f t="shared" si="155"/>
        <v>51534</v>
      </c>
      <c r="E2471" s="47" t="s">
        <v>2022</v>
      </c>
      <c r="F2471" s="48">
        <v>40825.199999999997</v>
      </c>
      <c r="G2471" s="15" t="s">
        <v>2023</v>
      </c>
      <c r="H2471" s="8">
        <f>1643.6+9000+30181.6</f>
        <v>40825.199999999997</v>
      </c>
      <c r="I2471" s="30">
        <f t="shared" si="154"/>
        <v>0</v>
      </c>
    </row>
    <row r="2472" spans="1:9" s="2" customFormat="1" x14ac:dyDescent="0.25">
      <c r="A2472" s="17">
        <v>42388</v>
      </c>
      <c r="B2472" s="36">
        <f t="shared" si="152"/>
        <v>1535</v>
      </c>
      <c r="C2472" s="37" t="s">
        <v>787</v>
      </c>
      <c r="D2472" s="12">
        <f t="shared" si="155"/>
        <v>51535</v>
      </c>
      <c r="E2472" s="47" t="s">
        <v>2024</v>
      </c>
      <c r="F2472" s="48">
        <v>4680.5</v>
      </c>
      <c r="G2472" s="15">
        <v>42389</v>
      </c>
      <c r="H2472" s="8">
        <v>4680.5</v>
      </c>
      <c r="I2472" s="30">
        <f t="shared" si="154"/>
        <v>0</v>
      </c>
    </row>
    <row r="2473" spans="1:9" s="2" customFormat="1" x14ac:dyDescent="0.25">
      <c r="A2473" s="17">
        <v>42388</v>
      </c>
      <c r="B2473" s="36">
        <f t="shared" si="152"/>
        <v>1536</v>
      </c>
      <c r="C2473" s="37" t="s">
        <v>787</v>
      </c>
      <c r="D2473" s="12">
        <f t="shared" si="155"/>
        <v>51536</v>
      </c>
      <c r="E2473" s="47" t="s">
        <v>2025</v>
      </c>
      <c r="F2473" s="48">
        <v>615</v>
      </c>
      <c r="G2473" s="15">
        <v>42390</v>
      </c>
      <c r="H2473" s="8">
        <v>615</v>
      </c>
      <c r="I2473" s="30">
        <f t="shared" si="154"/>
        <v>0</v>
      </c>
    </row>
    <row r="2474" spans="1:9" s="2" customFormat="1" x14ac:dyDescent="0.25">
      <c r="A2474" s="17">
        <v>42388</v>
      </c>
      <c r="B2474" s="36">
        <f t="shared" si="152"/>
        <v>1537</v>
      </c>
      <c r="C2474" s="37" t="s">
        <v>787</v>
      </c>
      <c r="D2474" s="12">
        <f t="shared" si="155"/>
        <v>51537</v>
      </c>
      <c r="E2474" s="47" t="s">
        <v>1937</v>
      </c>
      <c r="F2474" s="48">
        <v>12.3</v>
      </c>
      <c r="G2474" s="15">
        <v>42388</v>
      </c>
      <c r="H2474" s="8">
        <f t="shared" si="153"/>
        <v>12.3</v>
      </c>
      <c r="I2474" s="30">
        <f t="shared" si="154"/>
        <v>0</v>
      </c>
    </row>
    <row r="2475" spans="1:9" s="2" customFormat="1" x14ac:dyDescent="0.25">
      <c r="A2475" s="17">
        <v>42388</v>
      </c>
      <c r="B2475" s="36">
        <f t="shared" si="152"/>
        <v>1538</v>
      </c>
      <c r="C2475" s="37" t="s">
        <v>787</v>
      </c>
      <c r="D2475" s="12">
        <f t="shared" si="155"/>
        <v>51538</v>
      </c>
      <c r="E2475" s="47" t="s">
        <v>2026</v>
      </c>
      <c r="F2475" s="48">
        <v>2849.5</v>
      </c>
      <c r="G2475" s="15">
        <v>42392</v>
      </c>
      <c r="H2475" s="8">
        <v>2849.5</v>
      </c>
      <c r="I2475" s="30">
        <f t="shared" si="154"/>
        <v>0</v>
      </c>
    </row>
    <row r="2476" spans="1:9" s="2" customFormat="1" x14ac:dyDescent="0.25">
      <c r="A2476" s="17">
        <v>42388</v>
      </c>
      <c r="B2476" s="36">
        <f t="shared" si="152"/>
        <v>1539</v>
      </c>
      <c r="C2476" s="37" t="s">
        <v>787</v>
      </c>
      <c r="D2476" s="12">
        <f t="shared" si="155"/>
        <v>51539</v>
      </c>
      <c r="E2476" s="47" t="s">
        <v>2027</v>
      </c>
      <c r="F2476" s="48">
        <v>2620.1999999999998</v>
      </c>
      <c r="G2476" s="15">
        <v>42390</v>
      </c>
      <c r="H2476" s="8">
        <v>2620.1999999999998</v>
      </c>
      <c r="I2476" s="30">
        <f t="shared" si="154"/>
        <v>0</v>
      </c>
    </row>
    <row r="2477" spans="1:9" s="2" customFormat="1" x14ac:dyDescent="0.25">
      <c r="A2477" s="17">
        <v>42388</v>
      </c>
      <c r="B2477" s="36">
        <f t="shared" si="152"/>
        <v>1540</v>
      </c>
      <c r="C2477" s="37" t="s">
        <v>787</v>
      </c>
      <c r="D2477" s="12">
        <f t="shared" si="155"/>
        <v>51540</v>
      </c>
      <c r="E2477" s="47" t="s">
        <v>2028</v>
      </c>
      <c r="F2477" s="48">
        <v>27689.200000000001</v>
      </c>
      <c r="G2477" s="15">
        <v>42390</v>
      </c>
      <c r="H2477" s="8">
        <v>27689.200000000001</v>
      </c>
      <c r="I2477" s="30">
        <f t="shared" si="154"/>
        <v>0</v>
      </c>
    </row>
    <row r="2478" spans="1:9" s="2" customFormat="1" x14ac:dyDescent="0.25">
      <c r="A2478" s="17">
        <v>42388</v>
      </c>
      <c r="B2478" s="36">
        <f t="shared" si="152"/>
        <v>1541</v>
      </c>
      <c r="C2478" s="37" t="s">
        <v>787</v>
      </c>
      <c r="D2478" s="12">
        <f t="shared" si="155"/>
        <v>51541</v>
      </c>
      <c r="E2478" s="47" t="s">
        <v>2029</v>
      </c>
      <c r="F2478" s="48">
        <v>4219.8999999999996</v>
      </c>
      <c r="G2478" s="15">
        <v>42388</v>
      </c>
      <c r="H2478" s="8">
        <f t="shared" si="153"/>
        <v>4219.8999999999996</v>
      </c>
      <c r="I2478" s="30">
        <f t="shared" si="154"/>
        <v>0</v>
      </c>
    </row>
    <row r="2479" spans="1:9" s="2" customFormat="1" x14ac:dyDescent="0.25">
      <c r="A2479" s="17">
        <v>42388</v>
      </c>
      <c r="B2479" s="36">
        <f t="shared" si="152"/>
        <v>1542</v>
      </c>
      <c r="C2479" s="37" t="s">
        <v>787</v>
      </c>
      <c r="D2479" s="12">
        <f t="shared" si="155"/>
        <v>51542</v>
      </c>
      <c r="E2479" s="47" t="s">
        <v>1937</v>
      </c>
      <c r="F2479" s="48">
        <v>32.4</v>
      </c>
      <c r="G2479" s="15">
        <v>42388</v>
      </c>
      <c r="H2479" s="8">
        <f t="shared" si="153"/>
        <v>32.4</v>
      </c>
      <c r="I2479" s="30">
        <f t="shared" si="154"/>
        <v>0</v>
      </c>
    </row>
    <row r="2480" spans="1:9" s="2" customFormat="1" x14ac:dyDescent="0.25">
      <c r="A2480" s="17">
        <v>42388</v>
      </c>
      <c r="B2480" s="36">
        <f t="shared" si="152"/>
        <v>1543</v>
      </c>
      <c r="C2480" s="37" t="s">
        <v>787</v>
      </c>
      <c r="D2480" s="12">
        <f t="shared" si="155"/>
        <v>51543</v>
      </c>
      <c r="E2480" s="47" t="s">
        <v>2030</v>
      </c>
      <c r="F2480" s="14">
        <v>79948.899999999994</v>
      </c>
      <c r="G2480" s="15" t="s">
        <v>2031</v>
      </c>
      <c r="H2480" s="8">
        <f>54508.33+25440.57</f>
        <v>79948.899999999994</v>
      </c>
      <c r="I2480" s="30">
        <f t="shared" si="154"/>
        <v>0</v>
      </c>
    </row>
    <row r="2481" spans="1:9" s="2" customFormat="1" x14ac:dyDescent="0.25">
      <c r="A2481" s="17">
        <v>42388</v>
      </c>
      <c r="B2481" s="36">
        <f t="shared" si="152"/>
        <v>1544</v>
      </c>
      <c r="C2481" s="37" t="s">
        <v>787</v>
      </c>
      <c r="D2481" s="12">
        <f t="shared" si="155"/>
        <v>51544</v>
      </c>
      <c r="E2481" s="47" t="s">
        <v>2032</v>
      </c>
      <c r="F2481" s="48">
        <v>836.4</v>
      </c>
      <c r="G2481" s="15">
        <v>42388</v>
      </c>
      <c r="H2481" s="8">
        <f t="shared" si="153"/>
        <v>836.4</v>
      </c>
      <c r="I2481" s="30">
        <f t="shared" si="154"/>
        <v>0</v>
      </c>
    </row>
    <row r="2482" spans="1:9" s="2" customFormat="1" x14ac:dyDescent="0.25">
      <c r="A2482" s="17">
        <v>42388</v>
      </c>
      <c r="B2482" s="36">
        <f t="shared" si="152"/>
        <v>1545</v>
      </c>
      <c r="C2482" s="37" t="s">
        <v>787</v>
      </c>
      <c r="D2482" s="12">
        <f t="shared" si="155"/>
        <v>51545</v>
      </c>
      <c r="E2482" s="47" t="s">
        <v>1983</v>
      </c>
      <c r="F2482" s="48">
        <v>1348.2</v>
      </c>
      <c r="G2482" s="15">
        <v>42388</v>
      </c>
      <c r="H2482" s="8">
        <f t="shared" si="153"/>
        <v>1348.2</v>
      </c>
      <c r="I2482" s="30">
        <f t="shared" si="154"/>
        <v>0</v>
      </c>
    </row>
    <row r="2483" spans="1:9" s="2" customFormat="1" x14ac:dyDescent="0.25">
      <c r="A2483" s="17">
        <v>42388</v>
      </c>
      <c r="B2483" s="36">
        <f t="shared" si="152"/>
        <v>1546</v>
      </c>
      <c r="C2483" s="37" t="s">
        <v>787</v>
      </c>
      <c r="D2483" s="12">
        <f t="shared" si="155"/>
        <v>51546</v>
      </c>
      <c r="E2483" s="47" t="s">
        <v>2033</v>
      </c>
      <c r="F2483" s="48">
        <v>10210</v>
      </c>
      <c r="G2483" s="15">
        <v>42388</v>
      </c>
      <c r="H2483" s="8">
        <f t="shared" si="153"/>
        <v>10210</v>
      </c>
      <c r="I2483" s="30">
        <f t="shared" si="154"/>
        <v>0</v>
      </c>
    </row>
    <row r="2484" spans="1:9" s="2" customFormat="1" x14ac:dyDescent="0.25">
      <c r="A2484" s="17">
        <v>42388</v>
      </c>
      <c r="B2484" s="36">
        <f t="shared" si="152"/>
        <v>1547</v>
      </c>
      <c r="C2484" s="37" t="s">
        <v>787</v>
      </c>
      <c r="D2484" s="12">
        <f t="shared" si="155"/>
        <v>51547</v>
      </c>
      <c r="E2484" s="47" t="s">
        <v>2030</v>
      </c>
      <c r="F2484" s="14">
        <v>97512.5</v>
      </c>
      <c r="G2484" s="15">
        <v>42392</v>
      </c>
      <c r="H2484" s="8">
        <v>97512.5</v>
      </c>
      <c r="I2484" s="30">
        <f t="shared" si="154"/>
        <v>0</v>
      </c>
    </row>
    <row r="2485" spans="1:9" s="2" customFormat="1" x14ac:dyDescent="0.25">
      <c r="A2485" s="17">
        <v>42388</v>
      </c>
      <c r="B2485" s="36">
        <f t="shared" si="152"/>
        <v>1548</v>
      </c>
      <c r="C2485" s="37" t="s">
        <v>787</v>
      </c>
      <c r="D2485" s="12">
        <f t="shared" si="155"/>
        <v>51548</v>
      </c>
      <c r="E2485" s="47" t="s">
        <v>1997</v>
      </c>
      <c r="F2485" s="48">
        <v>6508.6</v>
      </c>
      <c r="G2485" s="15">
        <v>42388</v>
      </c>
      <c r="H2485" s="8">
        <f t="shared" si="153"/>
        <v>6508.6</v>
      </c>
      <c r="I2485" s="30">
        <f t="shared" si="154"/>
        <v>0</v>
      </c>
    </row>
    <row r="2486" spans="1:9" s="2" customFormat="1" x14ac:dyDescent="0.25">
      <c r="A2486" s="17">
        <v>42388</v>
      </c>
      <c r="B2486" s="36">
        <f t="shared" si="152"/>
        <v>1549</v>
      </c>
      <c r="C2486" s="37" t="s">
        <v>787</v>
      </c>
      <c r="D2486" s="12">
        <f t="shared" si="155"/>
        <v>51549</v>
      </c>
      <c r="E2486" s="47" t="s">
        <v>2030</v>
      </c>
      <c r="F2486" s="14">
        <v>4882.5</v>
      </c>
      <c r="G2486" s="15">
        <v>42392</v>
      </c>
      <c r="H2486" s="8">
        <v>4882.5</v>
      </c>
      <c r="I2486" s="30">
        <f t="shared" si="154"/>
        <v>0</v>
      </c>
    </row>
    <row r="2487" spans="1:9" s="2" customFormat="1" x14ac:dyDescent="0.25">
      <c r="A2487" s="17">
        <v>42388</v>
      </c>
      <c r="B2487" s="36">
        <f t="shared" si="152"/>
        <v>1550</v>
      </c>
      <c r="C2487" s="37" t="s">
        <v>787</v>
      </c>
      <c r="D2487" s="12">
        <f t="shared" si="155"/>
        <v>51550</v>
      </c>
      <c r="E2487" s="47" t="s">
        <v>1974</v>
      </c>
      <c r="F2487" s="48">
        <v>705.6</v>
      </c>
      <c r="G2487" s="15">
        <v>42388</v>
      </c>
      <c r="H2487" s="8">
        <f t="shared" si="153"/>
        <v>705.6</v>
      </c>
      <c r="I2487" s="30">
        <f t="shared" si="154"/>
        <v>0</v>
      </c>
    </row>
    <row r="2488" spans="1:9" s="2" customFormat="1" x14ac:dyDescent="0.25">
      <c r="A2488" s="17">
        <v>42388</v>
      </c>
      <c r="B2488" s="36">
        <f t="shared" si="152"/>
        <v>1551</v>
      </c>
      <c r="C2488" s="37" t="s">
        <v>787</v>
      </c>
      <c r="D2488" s="12">
        <f t="shared" si="155"/>
        <v>51551</v>
      </c>
      <c r="E2488" s="42" t="s">
        <v>2030</v>
      </c>
      <c r="F2488" s="19">
        <v>124689.7</v>
      </c>
      <c r="G2488" s="15">
        <v>42392</v>
      </c>
      <c r="H2488" s="8">
        <v>124689.7</v>
      </c>
      <c r="I2488" s="30">
        <f t="shared" si="154"/>
        <v>0</v>
      </c>
    </row>
    <row r="2489" spans="1:9" s="2" customFormat="1" x14ac:dyDescent="0.25">
      <c r="A2489" s="17">
        <v>42388</v>
      </c>
      <c r="B2489" s="36">
        <f t="shared" si="152"/>
        <v>1552</v>
      </c>
      <c r="C2489" s="37" t="s">
        <v>787</v>
      </c>
      <c r="D2489" s="12">
        <f t="shared" si="155"/>
        <v>51552</v>
      </c>
      <c r="E2489" s="45" t="s">
        <v>2034</v>
      </c>
      <c r="F2489" s="22">
        <v>4816.8999999999996</v>
      </c>
      <c r="G2489" s="15">
        <v>42388</v>
      </c>
      <c r="H2489" s="8">
        <f t="shared" si="153"/>
        <v>4816.8999999999996</v>
      </c>
      <c r="I2489" s="30">
        <f t="shared" si="154"/>
        <v>0</v>
      </c>
    </row>
    <row r="2490" spans="1:9" s="2" customFormat="1" x14ac:dyDescent="0.25">
      <c r="A2490" s="17">
        <v>42388</v>
      </c>
      <c r="B2490" s="36">
        <f t="shared" si="152"/>
        <v>1553</v>
      </c>
      <c r="C2490" s="37" t="s">
        <v>787</v>
      </c>
      <c r="D2490" s="12">
        <f t="shared" si="155"/>
        <v>51553</v>
      </c>
      <c r="E2490" s="47" t="s">
        <v>2034</v>
      </c>
      <c r="F2490" s="14">
        <v>723.6</v>
      </c>
      <c r="G2490" s="15">
        <v>42388</v>
      </c>
      <c r="H2490" s="8">
        <f t="shared" si="153"/>
        <v>723.6</v>
      </c>
      <c r="I2490" s="30">
        <f t="shared" si="154"/>
        <v>0</v>
      </c>
    </row>
    <row r="2491" spans="1:9" s="2" customFormat="1" x14ac:dyDescent="0.25">
      <c r="A2491" s="17">
        <v>42388</v>
      </c>
      <c r="B2491" s="36">
        <f t="shared" si="152"/>
        <v>1554</v>
      </c>
      <c r="C2491" s="37" t="s">
        <v>787</v>
      </c>
      <c r="D2491" s="12">
        <f t="shared" si="155"/>
        <v>51554</v>
      </c>
      <c r="E2491" s="47" t="s">
        <v>2035</v>
      </c>
      <c r="F2491" s="48">
        <v>5001.6000000000004</v>
      </c>
      <c r="G2491" s="15">
        <v>42388</v>
      </c>
      <c r="H2491" s="8">
        <f t="shared" si="153"/>
        <v>5001.6000000000004</v>
      </c>
      <c r="I2491" s="30">
        <f t="shared" si="154"/>
        <v>0</v>
      </c>
    </row>
    <row r="2492" spans="1:9" s="2" customFormat="1" x14ac:dyDescent="0.25">
      <c r="A2492" s="17">
        <v>42388</v>
      </c>
      <c r="B2492" s="36">
        <f t="shared" si="152"/>
        <v>1555</v>
      </c>
      <c r="C2492" s="37" t="s">
        <v>787</v>
      </c>
      <c r="D2492" s="12">
        <f t="shared" si="155"/>
        <v>51555</v>
      </c>
      <c r="E2492" s="47" t="s">
        <v>2036</v>
      </c>
      <c r="F2492" s="48">
        <v>14000</v>
      </c>
      <c r="G2492" s="15" t="s">
        <v>2037</v>
      </c>
      <c r="H2492" s="8">
        <f>10000+4000</f>
        <v>14000</v>
      </c>
      <c r="I2492" s="30">
        <f t="shared" si="154"/>
        <v>0</v>
      </c>
    </row>
    <row r="2493" spans="1:9" s="2" customFormat="1" x14ac:dyDescent="0.25">
      <c r="A2493" s="17">
        <v>42388</v>
      </c>
      <c r="B2493" s="36">
        <f t="shared" si="152"/>
        <v>1556</v>
      </c>
      <c r="C2493" s="37" t="s">
        <v>787</v>
      </c>
      <c r="D2493" s="12">
        <f t="shared" si="155"/>
        <v>51556</v>
      </c>
      <c r="E2493" s="47" t="s">
        <v>2038</v>
      </c>
      <c r="F2493" s="48">
        <v>25357.5</v>
      </c>
      <c r="G2493" s="15">
        <v>42396</v>
      </c>
      <c r="H2493" s="8">
        <v>25357.5</v>
      </c>
      <c r="I2493" s="30">
        <f t="shared" si="154"/>
        <v>0</v>
      </c>
    </row>
    <row r="2494" spans="1:9" s="2" customFormat="1" x14ac:dyDescent="0.25">
      <c r="A2494" s="17">
        <v>42388</v>
      </c>
      <c r="B2494" s="36">
        <f t="shared" si="152"/>
        <v>1557</v>
      </c>
      <c r="C2494" s="37" t="s">
        <v>787</v>
      </c>
      <c r="D2494" s="12">
        <f t="shared" si="155"/>
        <v>51557</v>
      </c>
      <c r="E2494" s="47" t="s">
        <v>2039</v>
      </c>
      <c r="F2494" s="48">
        <v>2714.8</v>
      </c>
      <c r="G2494" s="15">
        <v>42389</v>
      </c>
      <c r="H2494" s="8">
        <v>2714.8</v>
      </c>
      <c r="I2494" s="30">
        <f t="shared" si="154"/>
        <v>0</v>
      </c>
    </row>
    <row r="2495" spans="1:9" s="2" customFormat="1" x14ac:dyDescent="0.25">
      <c r="A2495" s="17">
        <v>42388</v>
      </c>
      <c r="B2495" s="36">
        <f t="shared" si="152"/>
        <v>1558</v>
      </c>
      <c r="C2495" s="37" t="s">
        <v>787</v>
      </c>
      <c r="D2495" s="12">
        <f t="shared" si="155"/>
        <v>51558</v>
      </c>
      <c r="E2495" s="47" t="s">
        <v>1937</v>
      </c>
      <c r="F2495" s="48">
        <v>119.5</v>
      </c>
      <c r="G2495" s="15">
        <v>42394</v>
      </c>
      <c r="H2495" s="8">
        <v>119.5</v>
      </c>
      <c r="I2495" s="30">
        <f t="shared" si="154"/>
        <v>0</v>
      </c>
    </row>
    <row r="2496" spans="1:9" s="2" customFormat="1" x14ac:dyDescent="0.25">
      <c r="A2496" s="17">
        <v>42389</v>
      </c>
      <c r="B2496" s="36">
        <f t="shared" si="152"/>
        <v>1559</v>
      </c>
      <c r="C2496" s="37" t="s">
        <v>787</v>
      </c>
      <c r="D2496" s="12">
        <f t="shared" si="155"/>
        <v>51559</v>
      </c>
      <c r="E2496" s="47" t="s">
        <v>2040</v>
      </c>
      <c r="F2496" s="48">
        <v>4617</v>
      </c>
      <c r="G2496" s="15">
        <v>42389</v>
      </c>
      <c r="H2496" s="8">
        <f t="shared" si="153"/>
        <v>4617</v>
      </c>
      <c r="I2496" s="30">
        <f t="shared" si="154"/>
        <v>0</v>
      </c>
    </row>
    <row r="2497" spans="1:9" s="2" customFormat="1" x14ac:dyDescent="0.25">
      <c r="A2497" s="17">
        <v>42389</v>
      </c>
      <c r="B2497" s="36">
        <f t="shared" si="152"/>
        <v>1560</v>
      </c>
      <c r="C2497" s="37" t="s">
        <v>787</v>
      </c>
      <c r="D2497" s="12">
        <f t="shared" si="155"/>
        <v>51560</v>
      </c>
      <c r="E2497" s="47" t="s">
        <v>2041</v>
      </c>
      <c r="F2497" s="48">
        <v>5889</v>
      </c>
      <c r="G2497" s="15">
        <v>42389</v>
      </c>
      <c r="H2497" s="8">
        <f t="shared" si="153"/>
        <v>5889</v>
      </c>
      <c r="I2497" s="30">
        <f t="shared" si="154"/>
        <v>0</v>
      </c>
    </row>
    <row r="2498" spans="1:9" s="2" customFormat="1" x14ac:dyDescent="0.25">
      <c r="A2498" s="17">
        <v>42389</v>
      </c>
      <c r="B2498" s="36">
        <f t="shared" si="152"/>
        <v>1561</v>
      </c>
      <c r="C2498" s="37" t="s">
        <v>787</v>
      </c>
      <c r="D2498" s="12">
        <f t="shared" si="155"/>
        <v>51561</v>
      </c>
      <c r="E2498" s="47" t="s">
        <v>2041</v>
      </c>
      <c r="F2498" s="48">
        <v>28388.75</v>
      </c>
      <c r="G2498" s="15">
        <v>42390</v>
      </c>
      <c r="H2498" s="8">
        <v>28388.75</v>
      </c>
      <c r="I2498" s="30">
        <f t="shared" si="154"/>
        <v>0</v>
      </c>
    </row>
    <row r="2499" spans="1:9" s="2" customFormat="1" x14ac:dyDescent="0.25">
      <c r="A2499" s="17">
        <v>42389</v>
      </c>
      <c r="B2499" s="36">
        <f t="shared" ref="B2499:B2562" si="156">B2498+1</f>
        <v>1562</v>
      </c>
      <c r="C2499" s="37" t="s">
        <v>787</v>
      </c>
      <c r="D2499" s="12">
        <f t="shared" si="155"/>
        <v>51562</v>
      </c>
      <c r="E2499" s="47" t="s">
        <v>2042</v>
      </c>
      <c r="F2499" s="14">
        <v>7043.3</v>
      </c>
      <c r="G2499" s="88">
        <v>42405</v>
      </c>
      <c r="H2499" s="89">
        <v>7043.3</v>
      </c>
      <c r="I2499" s="30">
        <f t="shared" si="154"/>
        <v>0</v>
      </c>
    </row>
    <row r="2500" spans="1:9" s="2" customFormat="1" x14ac:dyDescent="0.25">
      <c r="A2500" s="17">
        <v>42389</v>
      </c>
      <c r="B2500" s="36">
        <f t="shared" si="156"/>
        <v>1563</v>
      </c>
      <c r="C2500" s="37" t="s">
        <v>787</v>
      </c>
      <c r="D2500" s="12">
        <f t="shared" si="155"/>
        <v>51563</v>
      </c>
      <c r="E2500" s="47" t="s">
        <v>2043</v>
      </c>
      <c r="F2500" s="48">
        <v>2437.9</v>
      </c>
      <c r="G2500" s="15">
        <v>42389</v>
      </c>
      <c r="H2500" s="8">
        <f t="shared" si="153"/>
        <v>2437.9</v>
      </c>
      <c r="I2500" s="30">
        <f t="shared" si="154"/>
        <v>0</v>
      </c>
    </row>
    <row r="2501" spans="1:9" s="2" customFormat="1" x14ac:dyDescent="0.25">
      <c r="A2501" s="17">
        <v>42389</v>
      </c>
      <c r="B2501" s="36">
        <f t="shared" si="156"/>
        <v>1564</v>
      </c>
      <c r="C2501" s="37" t="s">
        <v>787</v>
      </c>
      <c r="D2501" s="12">
        <f t="shared" si="155"/>
        <v>51564</v>
      </c>
      <c r="E2501" s="47" t="s">
        <v>2044</v>
      </c>
      <c r="F2501" s="48">
        <v>1726.5</v>
      </c>
      <c r="G2501" s="15">
        <v>42389</v>
      </c>
      <c r="H2501" s="8">
        <f t="shared" si="153"/>
        <v>1726.5</v>
      </c>
      <c r="I2501" s="30">
        <f t="shared" si="154"/>
        <v>0</v>
      </c>
    </row>
    <row r="2502" spans="1:9" s="2" customFormat="1" x14ac:dyDescent="0.25">
      <c r="A2502" s="17">
        <v>42389</v>
      </c>
      <c r="B2502" s="36">
        <f t="shared" si="156"/>
        <v>1565</v>
      </c>
      <c r="C2502" s="37" t="s">
        <v>787</v>
      </c>
      <c r="D2502" s="12">
        <f t="shared" si="155"/>
        <v>51565</v>
      </c>
      <c r="E2502" s="47" t="s">
        <v>2045</v>
      </c>
      <c r="F2502" s="48">
        <v>1640</v>
      </c>
      <c r="G2502" s="15">
        <v>42389</v>
      </c>
      <c r="H2502" s="8">
        <f t="shared" si="153"/>
        <v>1640</v>
      </c>
      <c r="I2502" s="30">
        <f t="shared" si="154"/>
        <v>0</v>
      </c>
    </row>
    <row r="2503" spans="1:9" s="2" customFormat="1" x14ac:dyDescent="0.25">
      <c r="A2503" s="17">
        <v>42389</v>
      </c>
      <c r="B2503" s="36">
        <f t="shared" si="156"/>
        <v>1566</v>
      </c>
      <c r="C2503" s="37" t="s">
        <v>787</v>
      </c>
      <c r="D2503" s="12">
        <f t="shared" si="155"/>
        <v>51566</v>
      </c>
      <c r="E2503" s="47" t="s">
        <v>2046</v>
      </c>
      <c r="F2503" s="48">
        <v>2747.8</v>
      </c>
      <c r="G2503" s="15">
        <v>42390</v>
      </c>
      <c r="H2503" s="8">
        <v>2747.8</v>
      </c>
      <c r="I2503" s="30">
        <f t="shared" si="154"/>
        <v>0</v>
      </c>
    </row>
    <row r="2504" spans="1:9" s="2" customFormat="1" x14ac:dyDescent="0.25">
      <c r="A2504" s="17">
        <v>42389</v>
      </c>
      <c r="B2504" s="36">
        <f t="shared" si="156"/>
        <v>1567</v>
      </c>
      <c r="C2504" s="37" t="s">
        <v>787</v>
      </c>
      <c r="D2504" s="12">
        <f t="shared" si="155"/>
        <v>51567</v>
      </c>
      <c r="E2504" s="47" t="s">
        <v>2047</v>
      </c>
      <c r="F2504" s="48">
        <v>5701.7</v>
      </c>
      <c r="G2504" s="15">
        <v>42389</v>
      </c>
      <c r="H2504" s="8">
        <f t="shared" si="153"/>
        <v>5701.7</v>
      </c>
      <c r="I2504" s="30">
        <f t="shared" si="154"/>
        <v>0</v>
      </c>
    </row>
    <row r="2505" spans="1:9" s="2" customFormat="1" x14ac:dyDescent="0.25">
      <c r="A2505" s="17">
        <v>42389</v>
      </c>
      <c r="B2505" s="36">
        <f t="shared" si="156"/>
        <v>1568</v>
      </c>
      <c r="C2505" s="37" t="s">
        <v>787</v>
      </c>
      <c r="D2505" s="12">
        <f t="shared" si="155"/>
        <v>51568</v>
      </c>
      <c r="E2505" s="47" t="s">
        <v>2048</v>
      </c>
      <c r="F2505" s="48">
        <v>2118.6</v>
      </c>
      <c r="G2505" s="15">
        <v>42389</v>
      </c>
      <c r="H2505" s="8">
        <f t="shared" si="153"/>
        <v>2118.6</v>
      </c>
      <c r="I2505" s="30">
        <f t="shared" si="154"/>
        <v>0</v>
      </c>
    </row>
    <row r="2506" spans="1:9" s="2" customFormat="1" x14ac:dyDescent="0.25">
      <c r="A2506" s="17">
        <v>42389</v>
      </c>
      <c r="B2506" s="36">
        <f t="shared" si="156"/>
        <v>1569</v>
      </c>
      <c r="C2506" s="37" t="s">
        <v>787</v>
      </c>
      <c r="D2506" s="12">
        <f t="shared" si="155"/>
        <v>51569</v>
      </c>
      <c r="E2506" s="47" t="s">
        <v>2049</v>
      </c>
      <c r="F2506" s="48">
        <v>4233.3</v>
      </c>
      <c r="G2506" s="15">
        <v>42391</v>
      </c>
      <c r="H2506" s="8">
        <v>4233.3</v>
      </c>
      <c r="I2506" s="30">
        <f t="shared" si="154"/>
        <v>0</v>
      </c>
    </row>
    <row r="2507" spans="1:9" s="2" customFormat="1" x14ac:dyDescent="0.25">
      <c r="A2507" s="17">
        <v>42389</v>
      </c>
      <c r="B2507" s="36">
        <f t="shared" si="156"/>
        <v>1570</v>
      </c>
      <c r="C2507" s="37" t="s">
        <v>787</v>
      </c>
      <c r="D2507" s="12">
        <f t="shared" si="155"/>
        <v>51570</v>
      </c>
      <c r="E2507" s="47" t="s">
        <v>2050</v>
      </c>
      <c r="F2507" s="48">
        <v>1638</v>
      </c>
      <c r="G2507" s="15">
        <v>42389</v>
      </c>
      <c r="H2507" s="8">
        <f t="shared" si="153"/>
        <v>1638</v>
      </c>
      <c r="I2507" s="30">
        <f t="shared" si="154"/>
        <v>0</v>
      </c>
    </row>
    <row r="2508" spans="1:9" s="2" customFormat="1" x14ac:dyDescent="0.25">
      <c r="A2508" s="17">
        <v>42389</v>
      </c>
      <c r="B2508" s="36">
        <f t="shared" si="156"/>
        <v>1571</v>
      </c>
      <c r="C2508" s="37" t="s">
        <v>787</v>
      </c>
      <c r="D2508" s="12">
        <f t="shared" si="155"/>
        <v>51571</v>
      </c>
      <c r="E2508" s="47" t="s">
        <v>2051</v>
      </c>
      <c r="F2508" s="48">
        <v>5804.5</v>
      </c>
      <c r="G2508" s="15">
        <v>42391</v>
      </c>
      <c r="H2508" s="8">
        <v>5804.5</v>
      </c>
      <c r="I2508" s="30">
        <f t="shared" si="154"/>
        <v>0</v>
      </c>
    </row>
    <row r="2509" spans="1:9" s="2" customFormat="1" x14ac:dyDescent="0.25">
      <c r="A2509" s="17">
        <v>42389</v>
      </c>
      <c r="B2509" s="36">
        <f t="shared" si="156"/>
        <v>1572</v>
      </c>
      <c r="C2509" s="37" t="s">
        <v>787</v>
      </c>
      <c r="D2509" s="12">
        <f t="shared" si="155"/>
        <v>51572</v>
      </c>
      <c r="E2509" s="47" t="s">
        <v>2052</v>
      </c>
      <c r="F2509" s="14">
        <v>53917.5</v>
      </c>
      <c r="G2509" s="88">
        <v>42406</v>
      </c>
      <c r="H2509" s="89">
        <v>53917.5</v>
      </c>
      <c r="I2509" s="30">
        <f t="shared" si="154"/>
        <v>0</v>
      </c>
    </row>
    <row r="2510" spans="1:9" s="2" customFormat="1" x14ac:dyDescent="0.25">
      <c r="A2510" s="17">
        <v>42389</v>
      </c>
      <c r="B2510" s="36">
        <f t="shared" si="156"/>
        <v>1573</v>
      </c>
      <c r="C2510" s="37" t="s">
        <v>787</v>
      </c>
      <c r="D2510" s="12">
        <f t="shared" si="155"/>
        <v>51573</v>
      </c>
      <c r="E2510" s="47" t="s">
        <v>2053</v>
      </c>
      <c r="F2510" s="14">
        <v>8807.5</v>
      </c>
      <c r="G2510" s="15">
        <v>42389</v>
      </c>
      <c r="H2510" s="8">
        <f t="shared" si="153"/>
        <v>8807.5</v>
      </c>
      <c r="I2510" s="30">
        <f t="shared" si="154"/>
        <v>0</v>
      </c>
    </row>
    <row r="2511" spans="1:9" s="2" customFormat="1" x14ac:dyDescent="0.25">
      <c r="A2511" s="17">
        <v>42389</v>
      </c>
      <c r="B2511" s="36">
        <f t="shared" si="156"/>
        <v>1574</v>
      </c>
      <c r="C2511" s="37" t="s">
        <v>787</v>
      </c>
      <c r="D2511" s="12">
        <f t="shared" si="155"/>
        <v>51574</v>
      </c>
      <c r="E2511" s="47" t="s">
        <v>2054</v>
      </c>
      <c r="F2511" s="48">
        <v>1898.4</v>
      </c>
      <c r="G2511" s="15">
        <v>42389</v>
      </c>
      <c r="H2511" s="8">
        <f t="shared" si="153"/>
        <v>1898.4</v>
      </c>
      <c r="I2511" s="30">
        <f t="shared" si="154"/>
        <v>0</v>
      </c>
    </row>
    <row r="2512" spans="1:9" s="2" customFormat="1" x14ac:dyDescent="0.25">
      <c r="A2512" s="17">
        <v>42389</v>
      </c>
      <c r="B2512" s="36">
        <f t="shared" si="156"/>
        <v>1575</v>
      </c>
      <c r="C2512" s="37" t="s">
        <v>787</v>
      </c>
      <c r="D2512" s="12">
        <f t="shared" si="155"/>
        <v>51575</v>
      </c>
      <c r="E2512" s="47" t="s">
        <v>2055</v>
      </c>
      <c r="F2512" s="48">
        <v>5636.4</v>
      </c>
      <c r="G2512" s="15">
        <v>42389</v>
      </c>
      <c r="H2512" s="8">
        <f t="shared" si="153"/>
        <v>5636.4</v>
      </c>
      <c r="I2512" s="30">
        <f t="shared" si="154"/>
        <v>0</v>
      </c>
    </row>
    <row r="2513" spans="1:9" s="2" customFormat="1" x14ac:dyDescent="0.25">
      <c r="A2513" s="17">
        <v>42389</v>
      </c>
      <c r="B2513" s="36">
        <f t="shared" si="156"/>
        <v>1576</v>
      </c>
      <c r="C2513" s="37" t="s">
        <v>787</v>
      </c>
      <c r="D2513" s="12">
        <f t="shared" si="155"/>
        <v>51576</v>
      </c>
      <c r="E2513" s="47" t="s">
        <v>2056</v>
      </c>
      <c r="F2513" s="48">
        <v>494.6</v>
      </c>
      <c r="G2513" s="15">
        <v>42389</v>
      </c>
      <c r="H2513" s="8">
        <f t="shared" si="153"/>
        <v>494.6</v>
      </c>
      <c r="I2513" s="30">
        <f t="shared" si="154"/>
        <v>0</v>
      </c>
    </row>
    <row r="2514" spans="1:9" s="2" customFormat="1" x14ac:dyDescent="0.25">
      <c r="A2514" s="17">
        <v>42389</v>
      </c>
      <c r="B2514" s="36">
        <f t="shared" si="156"/>
        <v>1577</v>
      </c>
      <c r="C2514" s="37" t="s">
        <v>787</v>
      </c>
      <c r="D2514" s="12">
        <f t="shared" si="155"/>
        <v>51577</v>
      </c>
      <c r="E2514" s="47" t="s">
        <v>2057</v>
      </c>
      <c r="F2514" s="48">
        <v>5635.5</v>
      </c>
      <c r="G2514" s="15">
        <v>42389</v>
      </c>
      <c r="H2514" s="8">
        <f t="shared" si="153"/>
        <v>5635.5</v>
      </c>
      <c r="I2514" s="30">
        <f t="shared" si="154"/>
        <v>0</v>
      </c>
    </row>
    <row r="2515" spans="1:9" s="2" customFormat="1" x14ac:dyDescent="0.25">
      <c r="A2515" s="17">
        <v>42389</v>
      </c>
      <c r="B2515" s="36">
        <f t="shared" si="156"/>
        <v>1578</v>
      </c>
      <c r="C2515" s="37" t="s">
        <v>787</v>
      </c>
      <c r="D2515" s="12">
        <f t="shared" si="155"/>
        <v>51578</v>
      </c>
      <c r="E2515" s="47" t="s">
        <v>2057</v>
      </c>
      <c r="F2515" s="48">
        <v>81.900000000000006</v>
      </c>
      <c r="G2515" s="15">
        <v>42389</v>
      </c>
      <c r="H2515" s="8">
        <f t="shared" si="153"/>
        <v>81.900000000000006</v>
      </c>
      <c r="I2515" s="30">
        <f t="shared" si="154"/>
        <v>0</v>
      </c>
    </row>
    <row r="2516" spans="1:9" s="2" customFormat="1" x14ac:dyDescent="0.25">
      <c r="A2516" s="17">
        <v>42389</v>
      </c>
      <c r="B2516" s="36">
        <f t="shared" si="156"/>
        <v>1579</v>
      </c>
      <c r="C2516" s="37" t="s">
        <v>787</v>
      </c>
      <c r="D2516" s="12">
        <f t="shared" si="155"/>
        <v>51579</v>
      </c>
      <c r="E2516" s="47" t="s">
        <v>2058</v>
      </c>
      <c r="F2516" s="48">
        <v>2112</v>
      </c>
      <c r="G2516" s="15">
        <v>42389</v>
      </c>
      <c r="H2516" s="8">
        <f t="shared" ref="H2516:H2578" si="157">F2516</f>
        <v>2112</v>
      </c>
      <c r="I2516" s="30">
        <f t="shared" si="154"/>
        <v>0</v>
      </c>
    </row>
    <row r="2517" spans="1:9" s="2" customFormat="1" x14ac:dyDescent="0.25">
      <c r="A2517" s="17">
        <v>42389</v>
      </c>
      <c r="B2517" s="36">
        <f t="shared" si="156"/>
        <v>1580</v>
      </c>
      <c r="C2517" s="37" t="s">
        <v>787</v>
      </c>
      <c r="D2517" s="12">
        <f t="shared" si="155"/>
        <v>51580</v>
      </c>
      <c r="E2517" s="47" t="s">
        <v>2059</v>
      </c>
      <c r="F2517" s="48">
        <v>2710.5</v>
      </c>
      <c r="G2517" s="15">
        <v>42389</v>
      </c>
      <c r="H2517" s="8">
        <f t="shared" si="157"/>
        <v>2710.5</v>
      </c>
      <c r="I2517" s="30">
        <f t="shared" si="154"/>
        <v>0</v>
      </c>
    </row>
    <row r="2518" spans="1:9" s="2" customFormat="1" x14ac:dyDescent="0.25">
      <c r="A2518" s="17">
        <v>42389</v>
      </c>
      <c r="B2518" s="36">
        <f t="shared" si="156"/>
        <v>1581</v>
      </c>
      <c r="C2518" s="37" t="s">
        <v>787</v>
      </c>
      <c r="D2518" s="12">
        <f t="shared" si="155"/>
        <v>51581</v>
      </c>
      <c r="E2518" s="47" t="s">
        <v>2060</v>
      </c>
      <c r="F2518" s="48">
        <v>12404.25</v>
      </c>
      <c r="G2518" s="15">
        <v>42390</v>
      </c>
      <c r="H2518" s="8">
        <v>12404.253000000001</v>
      </c>
      <c r="I2518" s="30">
        <f t="shared" ref="I2518:I2582" si="158">F2518-H2518</f>
        <v>-3.0000000006111804E-3</v>
      </c>
    </row>
    <row r="2519" spans="1:9" s="2" customFormat="1" x14ac:dyDescent="0.25">
      <c r="A2519" s="17">
        <v>42389</v>
      </c>
      <c r="B2519" s="36">
        <f t="shared" si="156"/>
        <v>1582</v>
      </c>
      <c r="C2519" s="37" t="s">
        <v>787</v>
      </c>
      <c r="D2519" s="12">
        <f t="shared" si="155"/>
        <v>51582</v>
      </c>
      <c r="E2519" s="47" t="s">
        <v>2061</v>
      </c>
      <c r="F2519" s="48">
        <v>10612</v>
      </c>
      <c r="G2519" s="15">
        <v>42390</v>
      </c>
      <c r="H2519" s="8">
        <v>10612</v>
      </c>
      <c r="I2519" s="30">
        <f t="shared" si="158"/>
        <v>0</v>
      </c>
    </row>
    <row r="2520" spans="1:9" s="2" customFormat="1" x14ac:dyDescent="0.25">
      <c r="A2520" s="17">
        <v>42389</v>
      </c>
      <c r="B2520" s="36">
        <f t="shared" si="156"/>
        <v>1583</v>
      </c>
      <c r="C2520" s="37" t="s">
        <v>787</v>
      </c>
      <c r="D2520" s="12">
        <f t="shared" si="155"/>
        <v>51583</v>
      </c>
      <c r="E2520" s="47" t="s">
        <v>2062</v>
      </c>
      <c r="F2520" s="48">
        <v>1491</v>
      </c>
      <c r="G2520" s="15">
        <v>42389</v>
      </c>
      <c r="H2520" s="8">
        <f t="shared" si="157"/>
        <v>1491</v>
      </c>
      <c r="I2520" s="30">
        <f t="shared" si="158"/>
        <v>0</v>
      </c>
    </row>
    <row r="2521" spans="1:9" s="2" customFormat="1" x14ac:dyDescent="0.25">
      <c r="A2521" s="17">
        <v>42389</v>
      </c>
      <c r="B2521" s="36">
        <f t="shared" si="156"/>
        <v>1584</v>
      </c>
      <c r="C2521" s="37" t="s">
        <v>787</v>
      </c>
      <c r="D2521" s="12">
        <f t="shared" si="155"/>
        <v>51584</v>
      </c>
      <c r="E2521" s="47" t="s">
        <v>2063</v>
      </c>
      <c r="F2521" s="48">
        <v>2779.8</v>
      </c>
      <c r="G2521" s="15">
        <v>42389</v>
      </c>
      <c r="H2521" s="8">
        <f t="shared" si="157"/>
        <v>2779.8</v>
      </c>
      <c r="I2521" s="30">
        <f t="shared" si="158"/>
        <v>0</v>
      </c>
    </row>
    <row r="2522" spans="1:9" s="2" customFormat="1" x14ac:dyDescent="0.25">
      <c r="A2522" s="17">
        <v>42389</v>
      </c>
      <c r="B2522" s="36">
        <f t="shared" si="156"/>
        <v>1585</v>
      </c>
      <c r="C2522" s="37" t="s">
        <v>787</v>
      </c>
      <c r="D2522" s="12">
        <f t="shared" si="155"/>
        <v>51585</v>
      </c>
      <c r="E2522" s="47" t="s">
        <v>2064</v>
      </c>
      <c r="F2522" s="48">
        <v>1040</v>
      </c>
      <c r="G2522" s="15">
        <v>42389</v>
      </c>
      <c r="H2522" s="8">
        <f t="shared" si="157"/>
        <v>1040</v>
      </c>
      <c r="I2522" s="30">
        <f t="shared" si="158"/>
        <v>0</v>
      </c>
    </row>
    <row r="2523" spans="1:9" s="2" customFormat="1" x14ac:dyDescent="0.25">
      <c r="A2523" s="17">
        <v>42389</v>
      </c>
      <c r="B2523" s="36">
        <f t="shared" si="156"/>
        <v>1586</v>
      </c>
      <c r="C2523" s="37" t="s">
        <v>787</v>
      </c>
      <c r="D2523" s="12">
        <f t="shared" si="155"/>
        <v>51586</v>
      </c>
      <c r="E2523" s="47" t="s">
        <v>2065</v>
      </c>
      <c r="F2523" s="48">
        <v>1361.5</v>
      </c>
      <c r="G2523" s="15">
        <v>42389</v>
      </c>
      <c r="H2523" s="8">
        <f t="shared" si="157"/>
        <v>1361.5</v>
      </c>
      <c r="I2523" s="30">
        <f t="shared" si="158"/>
        <v>0</v>
      </c>
    </row>
    <row r="2524" spans="1:9" s="2" customFormat="1" x14ac:dyDescent="0.25">
      <c r="A2524" s="17">
        <v>42389</v>
      </c>
      <c r="B2524" s="36">
        <f t="shared" si="156"/>
        <v>1587</v>
      </c>
      <c r="C2524" s="37" t="s">
        <v>787</v>
      </c>
      <c r="D2524" s="12">
        <f t="shared" si="155"/>
        <v>51587</v>
      </c>
      <c r="E2524" s="47" t="s">
        <v>2066</v>
      </c>
      <c r="F2524" s="48">
        <v>3024</v>
      </c>
      <c r="G2524" s="15">
        <v>42389</v>
      </c>
      <c r="H2524" s="8">
        <f t="shared" si="157"/>
        <v>3024</v>
      </c>
      <c r="I2524" s="30">
        <f t="shared" si="158"/>
        <v>0</v>
      </c>
    </row>
    <row r="2525" spans="1:9" s="2" customFormat="1" x14ac:dyDescent="0.25">
      <c r="A2525" s="17">
        <v>42389</v>
      </c>
      <c r="B2525" s="36">
        <f t="shared" si="156"/>
        <v>1588</v>
      </c>
      <c r="C2525" s="37" t="s">
        <v>787</v>
      </c>
      <c r="D2525" s="12">
        <f t="shared" si="155"/>
        <v>51588</v>
      </c>
      <c r="E2525" s="47" t="s">
        <v>2067</v>
      </c>
      <c r="F2525" s="14">
        <v>6008.5</v>
      </c>
      <c r="G2525" s="15">
        <v>42389</v>
      </c>
      <c r="H2525" s="8">
        <f t="shared" si="157"/>
        <v>6008.5</v>
      </c>
      <c r="I2525" s="30">
        <f t="shared" si="158"/>
        <v>0</v>
      </c>
    </row>
    <row r="2526" spans="1:9" s="2" customFormat="1" x14ac:dyDescent="0.25">
      <c r="A2526" s="17">
        <v>42389</v>
      </c>
      <c r="B2526" s="36">
        <f t="shared" si="156"/>
        <v>1589</v>
      </c>
      <c r="C2526" s="37" t="s">
        <v>787</v>
      </c>
      <c r="D2526" s="12">
        <f t="shared" si="155"/>
        <v>51589</v>
      </c>
      <c r="E2526" s="47" t="s">
        <v>2068</v>
      </c>
      <c r="F2526" s="48">
        <v>1165.2</v>
      </c>
      <c r="G2526" s="15">
        <v>42389</v>
      </c>
      <c r="H2526" s="8">
        <f t="shared" si="157"/>
        <v>1165.2</v>
      </c>
      <c r="I2526" s="30">
        <f t="shared" si="158"/>
        <v>0</v>
      </c>
    </row>
    <row r="2527" spans="1:9" s="2" customFormat="1" x14ac:dyDescent="0.25">
      <c r="A2527" s="17">
        <v>42389</v>
      </c>
      <c r="B2527" s="36">
        <f t="shared" si="156"/>
        <v>1590</v>
      </c>
      <c r="C2527" s="37" t="s">
        <v>787</v>
      </c>
      <c r="D2527" s="12">
        <f t="shared" si="155"/>
        <v>51590</v>
      </c>
      <c r="E2527" s="47" t="s">
        <v>2069</v>
      </c>
      <c r="F2527" s="48">
        <v>290</v>
      </c>
      <c r="G2527" s="15">
        <v>42389</v>
      </c>
      <c r="H2527" s="8">
        <f t="shared" si="157"/>
        <v>290</v>
      </c>
      <c r="I2527" s="30">
        <f t="shared" si="158"/>
        <v>0</v>
      </c>
    </row>
    <row r="2528" spans="1:9" s="2" customFormat="1" x14ac:dyDescent="0.25">
      <c r="A2528" s="17">
        <v>42389</v>
      </c>
      <c r="B2528" s="36">
        <f t="shared" si="156"/>
        <v>1591</v>
      </c>
      <c r="C2528" s="37" t="s">
        <v>787</v>
      </c>
      <c r="D2528" s="12">
        <f t="shared" si="155"/>
        <v>51591</v>
      </c>
      <c r="E2528" s="47" t="s">
        <v>2070</v>
      </c>
      <c r="F2528" s="48">
        <v>932.2</v>
      </c>
      <c r="G2528" s="15">
        <v>42390</v>
      </c>
      <c r="H2528" s="8">
        <v>932.2</v>
      </c>
      <c r="I2528" s="30">
        <f t="shared" si="158"/>
        <v>0</v>
      </c>
    </row>
    <row r="2529" spans="1:9" s="2" customFormat="1" x14ac:dyDescent="0.25">
      <c r="A2529" s="17">
        <v>42389</v>
      </c>
      <c r="B2529" s="36">
        <f t="shared" si="156"/>
        <v>1592</v>
      </c>
      <c r="C2529" s="37" t="s">
        <v>787</v>
      </c>
      <c r="D2529" s="12">
        <f t="shared" si="155"/>
        <v>51592</v>
      </c>
      <c r="E2529" s="47" t="s">
        <v>2071</v>
      </c>
      <c r="F2529" s="48">
        <v>768.6</v>
      </c>
      <c r="G2529" s="15">
        <v>42389</v>
      </c>
      <c r="H2529" s="8">
        <f t="shared" si="157"/>
        <v>768.6</v>
      </c>
      <c r="I2529" s="30">
        <f t="shared" si="158"/>
        <v>0</v>
      </c>
    </row>
    <row r="2530" spans="1:9" s="2" customFormat="1" x14ac:dyDescent="0.25">
      <c r="A2530" s="17">
        <v>42389</v>
      </c>
      <c r="B2530" s="36">
        <f t="shared" si="156"/>
        <v>1593</v>
      </c>
      <c r="C2530" s="37" t="s">
        <v>787</v>
      </c>
      <c r="D2530" s="12">
        <f t="shared" si="155"/>
        <v>51593</v>
      </c>
      <c r="E2530" s="47" t="s">
        <v>2072</v>
      </c>
      <c r="F2530" s="48">
        <v>4119.2</v>
      </c>
      <c r="G2530" s="15">
        <v>42389</v>
      </c>
      <c r="H2530" s="8">
        <f t="shared" si="157"/>
        <v>4119.2</v>
      </c>
      <c r="I2530" s="30">
        <f t="shared" si="158"/>
        <v>0</v>
      </c>
    </row>
    <row r="2531" spans="1:9" s="2" customFormat="1" x14ac:dyDescent="0.25">
      <c r="A2531" s="17">
        <v>42389</v>
      </c>
      <c r="B2531" s="36">
        <f t="shared" si="156"/>
        <v>1594</v>
      </c>
      <c r="C2531" s="37" t="s">
        <v>787</v>
      </c>
      <c r="D2531" s="12">
        <f t="shared" si="155"/>
        <v>51594</v>
      </c>
      <c r="E2531" s="47" t="s">
        <v>2073</v>
      </c>
      <c r="F2531" s="14">
        <v>4208</v>
      </c>
      <c r="G2531" s="15">
        <v>42389</v>
      </c>
      <c r="H2531" s="8">
        <f t="shared" si="157"/>
        <v>4208</v>
      </c>
      <c r="I2531" s="30">
        <f t="shared" si="158"/>
        <v>0</v>
      </c>
    </row>
    <row r="2532" spans="1:9" s="2" customFormat="1" x14ac:dyDescent="0.25">
      <c r="A2532" s="17">
        <v>42389</v>
      </c>
      <c r="B2532" s="36">
        <f t="shared" si="156"/>
        <v>1595</v>
      </c>
      <c r="C2532" s="37" t="s">
        <v>787</v>
      </c>
      <c r="D2532" s="12">
        <f t="shared" ref="D2532:D2595" si="159">D2531+1</f>
        <v>51595</v>
      </c>
      <c r="E2532" s="49" t="s">
        <v>105</v>
      </c>
      <c r="F2532" s="14">
        <v>0</v>
      </c>
      <c r="G2532" s="15"/>
      <c r="H2532" s="8">
        <f t="shared" si="157"/>
        <v>0</v>
      </c>
      <c r="I2532" s="30">
        <f t="shared" si="158"/>
        <v>0</v>
      </c>
    </row>
    <row r="2533" spans="1:9" s="2" customFormat="1" x14ac:dyDescent="0.25">
      <c r="A2533" s="17">
        <v>42389</v>
      </c>
      <c r="B2533" s="36">
        <f t="shared" si="156"/>
        <v>1596</v>
      </c>
      <c r="C2533" s="37" t="s">
        <v>787</v>
      </c>
      <c r="D2533" s="12">
        <f t="shared" si="159"/>
        <v>51596</v>
      </c>
      <c r="E2533" s="42" t="s">
        <v>2074</v>
      </c>
      <c r="F2533" s="14">
        <v>48241.5</v>
      </c>
      <c r="G2533" s="88"/>
      <c r="H2533" s="89"/>
      <c r="I2533" s="30">
        <f t="shared" si="158"/>
        <v>48241.5</v>
      </c>
    </row>
    <row r="2534" spans="1:9" s="2" customFormat="1" x14ac:dyDescent="0.25">
      <c r="A2534" s="17">
        <v>42389</v>
      </c>
      <c r="B2534" s="36">
        <f t="shared" si="156"/>
        <v>1597</v>
      </c>
      <c r="C2534" s="37" t="s">
        <v>787</v>
      </c>
      <c r="D2534" s="12">
        <f t="shared" si="159"/>
        <v>51597</v>
      </c>
      <c r="E2534" s="45" t="s">
        <v>2075</v>
      </c>
      <c r="F2534" s="46">
        <v>2216.4</v>
      </c>
      <c r="G2534" s="15">
        <v>42389</v>
      </c>
      <c r="H2534" s="8">
        <f t="shared" si="157"/>
        <v>2216.4</v>
      </c>
      <c r="I2534" s="30">
        <f t="shared" si="158"/>
        <v>0</v>
      </c>
    </row>
    <row r="2535" spans="1:9" s="2" customFormat="1" x14ac:dyDescent="0.25">
      <c r="A2535" s="17">
        <v>42389</v>
      </c>
      <c r="B2535" s="36">
        <f t="shared" si="156"/>
        <v>1598</v>
      </c>
      <c r="C2535" s="37" t="s">
        <v>787</v>
      </c>
      <c r="D2535" s="12">
        <f t="shared" si="159"/>
        <v>51598</v>
      </c>
      <c r="E2535" s="47" t="s">
        <v>2076</v>
      </c>
      <c r="F2535" s="48">
        <v>11225.5</v>
      </c>
      <c r="G2535" s="15">
        <v>42389</v>
      </c>
      <c r="H2535" s="8">
        <f t="shared" si="157"/>
        <v>11225.5</v>
      </c>
      <c r="I2535" s="30">
        <f t="shared" si="158"/>
        <v>0</v>
      </c>
    </row>
    <row r="2536" spans="1:9" s="2" customFormat="1" x14ac:dyDescent="0.25">
      <c r="A2536" s="17">
        <v>42389</v>
      </c>
      <c r="B2536" s="36">
        <f t="shared" si="156"/>
        <v>1599</v>
      </c>
      <c r="C2536" s="37" t="s">
        <v>787</v>
      </c>
      <c r="D2536" s="12">
        <f t="shared" si="159"/>
        <v>51599</v>
      </c>
      <c r="E2536" s="47" t="s">
        <v>2077</v>
      </c>
      <c r="F2536" s="48">
        <v>13978.5</v>
      </c>
      <c r="G2536" s="15">
        <v>42389</v>
      </c>
      <c r="H2536" s="8">
        <f t="shared" si="157"/>
        <v>13978.5</v>
      </c>
      <c r="I2536" s="30">
        <f t="shared" si="158"/>
        <v>0</v>
      </c>
    </row>
    <row r="2537" spans="1:9" s="2" customFormat="1" x14ac:dyDescent="0.25">
      <c r="A2537" s="17">
        <v>42389</v>
      </c>
      <c r="B2537" s="36">
        <f t="shared" si="156"/>
        <v>1600</v>
      </c>
      <c r="C2537" s="37" t="s">
        <v>787</v>
      </c>
      <c r="D2537" s="12">
        <f t="shared" si="159"/>
        <v>51600</v>
      </c>
      <c r="E2537" s="47" t="s">
        <v>2075</v>
      </c>
      <c r="F2537" s="48">
        <v>5309</v>
      </c>
      <c r="G2537" s="15">
        <v>42389</v>
      </c>
      <c r="H2537" s="8">
        <f t="shared" si="157"/>
        <v>5309</v>
      </c>
      <c r="I2537" s="30">
        <f t="shared" si="158"/>
        <v>0</v>
      </c>
    </row>
    <row r="2538" spans="1:9" s="2" customFormat="1" x14ac:dyDescent="0.25">
      <c r="A2538" s="17">
        <v>42389</v>
      </c>
      <c r="B2538" s="36">
        <f t="shared" si="156"/>
        <v>1601</v>
      </c>
      <c r="C2538" s="37" t="s">
        <v>787</v>
      </c>
      <c r="D2538" s="12">
        <f t="shared" si="159"/>
        <v>51601</v>
      </c>
      <c r="E2538" s="47" t="s">
        <v>2078</v>
      </c>
      <c r="F2538" s="48">
        <v>5343</v>
      </c>
      <c r="G2538" s="15">
        <v>42389</v>
      </c>
      <c r="H2538" s="8">
        <f t="shared" si="157"/>
        <v>5343</v>
      </c>
      <c r="I2538" s="30">
        <f t="shared" si="158"/>
        <v>0</v>
      </c>
    </row>
    <row r="2539" spans="1:9" s="2" customFormat="1" x14ac:dyDescent="0.25">
      <c r="A2539" s="17">
        <v>42389</v>
      </c>
      <c r="B2539" s="36">
        <f t="shared" si="156"/>
        <v>1602</v>
      </c>
      <c r="C2539" s="37" t="s">
        <v>787</v>
      </c>
      <c r="D2539" s="12">
        <f t="shared" si="159"/>
        <v>51602</v>
      </c>
      <c r="E2539" s="47" t="s">
        <v>2079</v>
      </c>
      <c r="F2539" s="48">
        <v>409</v>
      </c>
      <c r="G2539" s="15">
        <v>42389</v>
      </c>
      <c r="H2539" s="8">
        <f t="shared" si="157"/>
        <v>409</v>
      </c>
      <c r="I2539" s="30">
        <f t="shared" si="158"/>
        <v>0</v>
      </c>
    </row>
    <row r="2540" spans="1:9" s="2" customFormat="1" x14ac:dyDescent="0.25">
      <c r="A2540" s="17">
        <v>42389</v>
      </c>
      <c r="B2540" s="36">
        <f t="shared" si="156"/>
        <v>1603</v>
      </c>
      <c r="C2540" s="37" t="s">
        <v>787</v>
      </c>
      <c r="D2540" s="12">
        <f t="shared" si="159"/>
        <v>51603</v>
      </c>
      <c r="E2540" s="47" t="s">
        <v>2080</v>
      </c>
      <c r="F2540" s="48">
        <v>1330.1</v>
      </c>
      <c r="G2540" s="15">
        <v>42389</v>
      </c>
      <c r="H2540" s="8">
        <f t="shared" si="157"/>
        <v>1330.1</v>
      </c>
      <c r="I2540" s="30">
        <f t="shared" si="158"/>
        <v>0</v>
      </c>
    </row>
    <row r="2541" spans="1:9" s="2" customFormat="1" x14ac:dyDescent="0.25">
      <c r="A2541" s="17">
        <v>42389</v>
      </c>
      <c r="B2541" s="36">
        <f t="shared" si="156"/>
        <v>1604</v>
      </c>
      <c r="C2541" s="37" t="s">
        <v>787</v>
      </c>
      <c r="D2541" s="12">
        <f t="shared" si="159"/>
        <v>51604</v>
      </c>
      <c r="E2541" s="47" t="s">
        <v>2081</v>
      </c>
      <c r="F2541" s="48">
        <v>2567.8000000000002</v>
      </c>
      <c r="G2541" s="15">
        <v>42389</v>
      </c>
      <c r="H2541" s="8">
        <f t="shared" si="157"/>
        <v>2567.8000000000002</v>
      </c>
      <c r="I2541" s="30">
        <f t="shared" si="158"/>
        <v>0</v>
      </c>
    </row>
    <row r="2542" spans="1:9" s="2" customFormat="1" x14ac:dyDescent="0.25">
      <c r="A2542" s="17">
        <v>42389</v>
      </c>
      <c r="B2542" s="36">
        <f t="shared" si="156"/>
        <v>1605</v>
      </c>
      <c r="C2542" s="37" t="s">
        <v>787</v>
      </c>
      <c r="D2542" s="12">
        <f t="shared" si="159"/>
        <v>51605</v>
      </c>
      <c r="E2542" s="47" t="s">
        <v>2082</v>
      </c>
      <c r="F2542" s="48">
        <v>24998</v>
      </c>
      <c r="G2542" s="15">
        <v>42389</v>
      </c>
      <c r="H2542" s="8">
        <f t="shared" si="157"/>
        <v>24998</v>
      </c>
      <c r="I2542" s="30">
        <f t="shared" si="158"/>
        <v>0</v>
      </c>
    </row>
    <row r="2543" spans="1:9" s="2" customFormat="1" x14ac:dyDescent="0.25">
      <c r="A2543" s="17">
        <v>42389</v>
      </c>
      <c r="B2543" s="36">
        <f t="shared" si="156"/>
        <v>1606</v>
      </c>
      <c r="C2543" s="37" t="s">
        <v>787</v>
      </c>
      <c r="D2543" s="12">
        <f t="shared" si="159"/>
        <v>51606</v>
      </c>
      <c r="E2543" s="47" t="s">
        <v>2083</v>
      </c>
      <c r="F2543" s="48">
        <v>16872</v>
      </c>
      <c r="G2543" s="15">
        <v>42399</v>
      </c>
      <c r="H2543" s="8">
        <v>16872</v>
      </c>
      <c r="I2543" s="30">
        <f t="shared" si="158"/>
        <v>0</v>
      </c>
    </row>
    <row r="2544" spans="1:9" s="2" customFormat="1" x14ac:dyDescent="0.25">
      <c r="A2544" s="17">
        <v>42389</v>
      </c>
      <c r="B2544" s="36">
        <f t="shared" si="156"/>
        <v>1607</v>
      </c>
      <c r="C2544" s="37" t="s">
        <v>787</v>
      </c>
      <c r="D2544" s="12">
        <f t="shared" si="159"/>
        <v>51607</v>
      </c>
      <c r="E2544" s="47" t="s">
        <v>2084</v>
      </c>
      <c r="F2544" s="48">
        <v>4971.7</v>
      </c>
      <c r="G2544" s="15">
        <v>42392</v>
      </c>
      <c r="H2544" s="8">
        <v>4971.7</v>
      </c>
      <c r="I2544" s="30">
        <f t="shared" si="158"/>
        <v>0</v>
      </c>
    </row>
    <row r="2545" spans="1:9" s="2" customFormat="1" x14ac:dyDescent="0.25">
      <c r="A2545" s="17">
        <v>42389</v>
      </c>
      <c r="B2545" s="36">
        <f t="shared" si="156"/>
        <v>1608</v>
      </c>
      <c r="C2545" s="37" t="s">
        <v>787</v>
      </c>
      <c r="D2545" s="12">
        <f t="shared" si="159"/>
        <v>51608</v>
      </c>
      <c r="E2545" s="47" t="s">
        <v>2085</v>
      </c>
      <c r="F2545" s="14">
        <v>2618.2199999999998</v>
      </c>
      <c r="G2545" s="15">
        <v>42389</v>
      </c>
      <c r="H2545" s="8">
        <f t="shared" si="157"/>
        <v>2618.2199999999998</v>
      </c>
      <c r="I2545" s="30">
        <f t="shared" si="158"/>
        <v>0</v>
      </c>
    </row>
    <row r="2546" spans="1:9" s="2" customFormat="1" x14ac:dyDescent="0.25">
      <c r="A2546" s="17">
        <v>42389</v>
      </c>
      <c r="B2546" s="36">
        <f t="shared" si="156"/>
        <v>1609</v>
      </c>
      <c r="C2546" s="37" t="s">
        <v>787</v>
      </c>
      <c r="D2546" s="12">
        <f t="shared" si="159"/>
        <v>51609</v>
      </c>
      <c r="E2546" s="47" t="s">
        <v>2086</v>
      </c>
      <c r="F2546" s="48">
        <v>252</v>
      </c>
      <c r="G2546" s="15">
        <v>42389</v>
      </c>
      <c r="H2546" s="8">
        <f t="shared" si="157"/>
        <v>252</v>
      </c>
      <c r="I2546" s="30">
        <f t="shared" si="158"/>
        <v>0</v>
      </c>
    </row>
    <row r="2547" spans="1:9" s="2" customFormat="1" x14ac:dyDescent="0.25">
      <c r="A2547" s="17">
        <v>42389</v>
      </c>
      <c r="B2547" s="36">
        <f t="shared" si="156"/>
        <v>1610</v>
      </c>
      <c r="C2547" s="37" t="s">
        <v>787</v>
      </c>
      <c r="D2547" s="12">
        <f t="shared" si="159"/>
        <v>51610</v>
      </c>
      <c r="E2547" s="47" t="s">
        <v>2087</v>
      </c>
      <c r="F2547" s="14">
        <v>5989.8</v>
      </c>
      <c r="G2547" s="15">
        <v>42389</v>
      </c>
      <c r="H2547" s="8">
        <f t="shared" si="157"/>
        <v>5989.8</v>
      </c>
      <c r="I2547" s="30">
        <f t="shared" si="158"/>
        <v>0</v>
      </c>
    </row>
    <row r="2548" spans="1:9" s="2" customFormat="1" x14ac:dyDescent="0.25">
      <c r="A2548" s="17">
        <v>42389</v>
      </c>
      <c r="B2548" s="36">
        <f t="shared" si="156"/>
        <v>1611</v>
      </c>
      <c r="C2548" s="37" t="s">
        <v>787</v>
      </c>
      <c r="D2548" s="12">
        <f t="shared" si="159"/>
        <v>51611</v>
      </c>
      <c r="E2548" s="47" t="s">
        <v>2088</v>
      </c>
      <c r="F2548" s="48">
        <v>17272.2</v>
      </c>
      <c r="G2548" s="15">
        <v>42390</v>
      </c>
      <c r="H2548" s="8">
        <v>17272.2</v>
      </c>
      <c r="I2548" s="30">
        <f t="shared" si="158"/>
        <v>0</v>
      </c>
    </row>
    <row r="2549" spans="1:9" s="2" customFormat="1" x14ac:dyDescent="0.25">
      <c r="A2549" s="17">
        <v>42389</v>
      </c>
      <c r="B2549" s="36">
        <f t="shared" si="156"/>
        <v>1612</v>
      </c>
      <c r="C2549" s="37" t="s">
        <v>787</v>
      </c>
      <c r="D2549" s="12">
        <f t="shared" si="159"/>
        <v>51612</v>
      </c>
      <c r="E2549" s="47" t="s">
        <v>2089</v>
      </c>
      <c r="F2549" s="48">
        <v>9604.08</v>
      </c>
      <c r="G2549" s="15">
        <v>42390</v>
      </c>
      <c r="H2549" s="8">
        <v>9604.08</v>
      </c>
      <c r="I2549" s="30">
        <f t="shared" si="158"/>
        <v>0</v>
      </c>
    </row>
    <row r="2550" spans="1:9" s="2" customFormat="1" x14ac:dyDescent="0.25">
      <c r="A2550" s="17">
        <v>42389</v>
      </c>
      <c r="B2550" s="36">
        <f t="shared" si="156"/>
        <v>1613</v>
      </c>
      <c r="C2550" s="37" t="s">
        <v>787</v>
      </c>
      <c r="D2550" s="12">
        <f t="shared" si="159"/>
        <v>51613</v>
      </c>
      <c r="E2550" s="47" t="s">
        <v>2090</v>
      </c>
      <c r="F2550" s="48">
        <v>39086.75</v>
      </c>
      <c r="G2550" s="88"/>
      <c r="H2550" s="89"/>
      <c r="I2550" s="30">
        <f t="shared" si="158"/>
        <v>39086.75</v>
      </c>
    </row>
    <row r="2551" spans="1:9" s="2" customFormat="1" x14ac:dyDescent="0.25">
      <c r="A2551" s="17">
        <v>42389</v>
      </c>
      <c r="B2551" s="36">
        <f t="shared" si="156"/>
        <v>1614</v>
      </c>
      <c r="C2551" s="37" t="s">
        <v>787</v>
      </c>
      <c r="D2551" s="12">
        <f t="shared" si="159"/>
        <v>51614</v>
      </c>
      <c r="E2551" s="47" t="s">
        <v>2091</v>
      </c>
      <c r="F2551" s="48">
        <v>5567.4</v>
      </c>
      <c r="G2551" s="15">
        <v>42390</v>
      </c>
      <c r="H2551" s="8">
        <v>5567.4</v>
      </c>
      <c r="I2551" s="30">
        <f t="shared" si="158"/>
        <v>0</v>
      </c>
    </row>
    <row r="2552" spans="1:9" s="2" customFormat="1" x14ac:dyDescent="0.25">
      <c r="A2552" s="17">
        <v>42389</v>
      </c>
      <c r="B2552" s="36">
        <f t="shared" si="156"/>
        <v>1615</v>
      </c>
      <c r="C2552" s="37" t="s">
        <v>787</v>
      </c>
      <c r="D2552" s="12">
        <f t="shared" si="159"/>
        <v>51615</v>
      </c>
      <c r="E2552" s="47" t="s">
        <v>2092</v>
      </c>
      <c r="F2552" s="48">
        <v>3280</v>
      </c>
      <c r="G2552" s="15">
        <v>42390</v>
      </c>
      <c r="H2552" s="8">
        <v>3280</v>
      </c>
      <c r="I2552" s="30">
        <f t="shared" si="158"/>
        <v>0</v>
      </c>
    </row>
    <row r="2553" spans="1:9" s="2" customFormat="1" x14ac:dyDescent="0.25">
      <c r="A2553" s="17">
        <v>42389</v>
      </c>
      <c r="B2553" s="36">
        <f t="shared" si="156"/>
        <v>1616</v>
      </c>
      <c r="C2553" s="37" t="s">
        <v>787</v>
      </c>
      <c r="D2553" s="12">
        <f t="shared" si="159"/>
        <v>51616</v>
      </c>
      <c r="E2553" s="47" t="s">
        <v>2093</v>
      </c>
      <c r="F2553" s="48">
        <v>29617</v>
      </c>
      <c r="G2553" s="15">
        <v>42389</v>
      </c>
      <c r="H2553" s="8">
        <v>29617</v>
      </c>
      <c r="I2553" s="30">
        <f t="shared" si="158"/>
        <v>0</v>
      </c>
    </row>
    <row r="2554" spans="1:9" s="2" customFormat="1" x14ac:dyDescent="0.25">
      <c r="A2554" s="17">
        <v>42389</v>
      </c>
      <c r="B2554" s="36">
        <f t="shared" si="156"/>
        <v>1617</v>
      </c>
      <c r="C2554" s="37" t="s">
        <v>787</v>
      </c>
      <c r="D2554" s="12">
        <f t="shared" si="159"/>
        <v>51617</v>
      </c>
      <c r="E2554" s="47" t="s">
        <v>2094</v>
      </c>
      <c r="F2554" s="48">
        <v>1593.05</v>
      </c>
      <c r="G2554" s="15">
        <v>42389</v>
      </c>
      <c r="H2554" s="8">
        <f t="shared" si="157"/>
        <v>1593.05</v>
      </c>
      <c r="I2554" s="30">
        <f t="shared" si="158"/>
        <v>0</v>
      </c>
    </row>
    <row r="2555" spans="1:9" s="2" customFormat="1" x14ac:dyDescent="0.25">
      <c r="A2555" s="17">
        <v>42389</v>
      </c>
      <c r="B2555" s="36">
        <f t="shared" si="156"/>
        <v>1618</v>
      </c>
      <c r="C2555" s="37" t="s">
        <v>787</v>
      </c>
      <c r="D2555" s="12">
        <f t="shared" si="159"/>
        <v>51618</v>
      </c>
      <c r="E2555" s="47" t="s">
        <v>2095</v>
      </c>
      <c r="F2555" s="48">
        <v>4508</v>
      </c>
      <c r="G2555" s="15">
        <v>42390</v>
      </c>
      <c r="H2555" s="8">
        <v>4508</v>
      </c>
      <c r="I2555" s="30">
        <f t="shared" si="158"/>
        <v>0</v>
      </c>
    </row>
    <row r="2556" spans="1:9" s="2" customFormat="1" x14ac:dyDescent="0.25">
      <c r="A2556" s="17">
        <v>42389</v>
      </c>
      <c r="B2556" s="36">
        <f t="shared" si="156"/>
        <v>1619</v>
      </c>
      <c r="C2556" s="37" t="s">
        <v>787</v>
      </c>
      <c r="D2556" s="12">
        <f t="shared" si="159"/>
        <v>51619</v>
      </c>
      <c r="E2556" s="47" t="s">
        <v>2096</v>
      </c>
      <c r="F2556" s="48">
        <v>2440</v>
      </c>
      <c r="G2556" s="15">
        <v>42390</v>
      </c>
      <c r="H2556" s="8">
        <v>2440</v>
      </c>
      <c r="I2556" s="30">
        <f t="shared" si="158"/>
        <v>0</v>
      </c>
    </row>
    <row r="2557" spans="1:9" s="2" customFormat="1" x14ac:dyDescent="0.25">
      <c r="A2557" s="17">
        <v>42389</v>
      </c>
      <c r="B2557" s="36">
        <f t="shared" si="156"/>
        <v>1620</v>
      </c>
      <c r="C2557" s="37" t="s">
        <v>787</v>
      </c>
      <c r="D2557" s="12">
        <f t="shared" si="159"/>
        <v>51620</v>
      </c>
      <c r="E2557" s="47" t="s">
        <v>2097</v>
      </c>
      <c r="F2557" s="48">
        <v>820</v>
      </c>
      <c r="G2557" s="15">
        <v>42389</v>
      </c>
      <c r="H2557" s="8">
        <f t="shared" si="157"/>
        <v>820</v>
      </c>
      <c r="I2557" s="30">
        <f t="shared" si="158"/>
        <v>0</v>
      </c>
    </row>
    <row r="2558" spans="1:9" s="2" customFormat="1" x14ac:dyDescent="0.25">
      <c r="A2558" s="17">
        <v>42389</v>
      </c>
      <c r="B2558" s="36">
        <f t="shared" si="156"/>
        <v>1621</v>
      </c>
      <c r="C2558" s="37" t="s">
        <v>787</v>
      </c>
      <c r="D2558" s="12">
        <f t="shared" si="159"/>
        <v>51621</v>
      </c>
      <c r="E2558" s="47" t="s">
        <v>2096</v>
      </c>
      <c r="F2558" s="48">
        <v>4199.6000000000004</v>
      </c>
      <c r="G2558" s="15">
        <v>42390</v>
      </c>
      <c r="H2558" s="8">
        <v>4199.6000000000004</v>
      </c>
      <c r="I2558" s="30">
        <f t="shared" si="158"/>
        <v>0</v>
      </c>
    </row>
    <row r="2559" spans="1:9" s="2" customFormat="1" x14ac:dyDescent="0.25">
      <c r="A2559" s="17">
        <v>42389</v>
      </c>
      <c r="B2559" s="36">
        <f t="shared" si="156"/>
        <v>1622</v>
      </c>
      <c r="C2559" s="37" t="s">
        <v>787</v>
      </c>
      <c r="D2559" s="12">
        <f t="shared" si="159"/>
        <v>51622</v>
      </c>
      <c r="E2559" s="47" t="s">
        <v>2098</v>
      </c>
      <c r="F2559" s="48">
        <v>1640</v>
      </c>
      <c r="G2559" s="15">
        <v>42389</v>
      </c>
      <c r="H2559" s="8">
        <f t="shared" si="157"/>
        <v>1640</v>
      </c>
      <c r="I2559" s="30">
        <f t="shared" si="158"/>
        <v>0</v>
      </c>
    </row>
    <row r="2560" spans="1:9" s="2" customFormat="1" x14ac:dyDescent="0.25">
      <c r="A2560" s="17">
        <v>42389</v>
      </c>
      <c r="B2560" s="36">
        <f t="shared" si="156"/>
        <v>1623</v>
      </c>
      <c r="C2560" s="37" t="s">
        <v>787</v>
      </c>
      <c r="D2560" s="12">
        <f t="shared" si="159"/>
        <v>51623</v>
      </c>
      <c r="E2560" s="47" t="s">
        <v>2099</v>
      </c>
      <c r="F2560" s="48">
        <v>1482.8</v>
      </c>
      <c r="G2560" s="15">
        <v>42389</v>
      </c>
      <c r="H2560" s="8">
        <f t="shared" si="157"/>
        <v>1482.8</v>
      </c>
      <c r="I2560" s="30">
        <f t="shared" si="158"/>
        <v>0</v>
      </c>
    </row>
    <row r="2561" spans="1:9" s="2" customFormat="1" x14ac:dyDescent="0.25">
      <c r="A2561" s="17">
        <v>42389</v>
      </c>
      <c r="B2561" s="36">
        <f t="shared" si="156"/>
        <v>1624</v>
      </c>
      <c r="C2561" s="37" t="s">
        <v>787</v>
      </c>
      <c r="D2561" s="12">
        <f t="shared" si="159"/>
        <v>51624</v>
      </c>
      <c r="E2561" s="47" t="s">
        <v>2100</v>
      </c>
      <c r="F2561" s="48">
        <v>5611</v>
      </c>
      <c r="G2561" s="15">
        <v>42389</v>
      </c>
      <c r="H2561" s="8">
        <f t="shared" si="157"/>
        <v>5611</v>
      </c>
      <c r="I2561" s="30">
        <f t="shared" si="158"/>
        <v>0</v>
      </c>
    </row>
    <row r="2562" spans="1:9" s="2" customFormat="1" x14ac:dyDescent="0.25">
      <c r="A2562" s="17">
        <v>42389</v>
      </c>
      <c r="B2562" s="36">
        <f t="shared" si="156"/>
        <v>1625</v>
      </c>
      <c r="C2562" s="37" t="s">
        <v>787</v>
      </c>
      <c r="D2562" s="12">
        <f t="shared" si="159"/>
        <v>51625</v>
      </c>
      <c r="E2562" s="47" t="s">
        <v>2101</v>
      </c>
      <c r="F2562" s="48">
        <v>24751.5</v>
      </c>
      <c r="G2562" s="15">
        <v>42389</v>
      </c>
      <c r="H2562" s="8">
        <f t="shared" si="157"/>
        <v>24751.5</v>
      </c>
      <c r="I2562" s="30">
        <f t="shared" si="158"/>
        <v>0</v>
      </c>
    </row>
    <row r="2563" spans="1:9" s="2" customFormat="1" x14ac:dyDescent="0.25">
      <c r="A2563" s="17">
        <v>42389</v>
      </c>
      <c r="B2563" s="36">
        <f t="shared" ref="B2563:B2626" si="160">B2562+1</f>
        <v>1626</v>
      </c>
      <c r="C2563" s="37" t="s">
        <v>787</v>
      </c>
      <c r="D2563" s="12">
        <f t="shared" si="159"/>
        <v>51626</v>
      </c>
      <c r="E2563" s="47" t="s">
        <v>2052</v>
      </c>
      <c r="F2563" s="14">
        <v>26763.75</v>
      </c>
      <c r="G2563" s="88">
        <v>42406</v>
      </c>
      <c r="H2563" s="89">
        <v>26763.75</v>
      </c>
      <c r="I2563" s="30">
        <f t="shared" si="158"/>
        <v>0</v>
      </c>
    </row>
    <row r="2564" spans="1:9" s="2" customFormat="1" x14ac:dyDescent="0.25">
      <c r="A2564" s="17">
        <v>42389</v>
      </c>
      <c r="B2564" s="36">
        <f t="shared" si="160"/>
        <v>1627</v>
      </c>
      <c r="C2564" s="37" t="s">
        <v>787</v>
      </c>
      <c r="D2564" s="12">
        <f t="shared" si="159"/>
        <v>51627</v>
      </c>
      <c r="E2564" s="47" t="s">
        <v>2102</v>
      </c>
      <c r="F2564" s="48">
        <v>5599.4</v>
      </c>
      <c r="G2564" s="15">
        <v>42389</v>
      </c>
      <c r="H2564" s="8">
        <f t="shared" si="157"/>
        <v>5599.4</v>
      </c>
      <c r="I2564" s="30">
        <f t="shared" si="158"/>
        <v>0</v>
      </c>
    </row>
    <row r="2565" spans="1:9" s="2" customFormat="1" x14ac:dyDescent="0.25">
      <c r="A2565" s="17">
        <v>42389</v>
      </c>
      <c r="B2565" s="36">
        <f t="shared" si="160"/>
        <v>1628</v>
      </c>
      <c r="C2565" s="37" t="s">
        <v>787</v>
      </c>
      <c r="D2565" s="12">
        <f t="shared" si="159"/>
        <v>51628</v>
      </c>
      <c r="E2565" s="47" t="s">
        <v>2103</v>
      </c>
      <c r="F2565" s="48">
        <v>4487.8</v>
      </c>
      <c r="G2565" s="15">
        <v>42389</v>
      </c>
      <c r="H2565" s="8">
        <f t="shared" si="157"/>
        <v>4487.8</v>
      </c>
      <c r="I2565" s="30">
        <f t="shared" si="158"/>
        <v>0</v>
      </c>
    </row>
    <row r="2566" spans="1:9" s="2" customFormat="1" x14ac:dyDescent="0.25">
      <c r="A2566" s="17">
        <v>42389</v>
      </c>
      <c r="B2566" s="36">
        <f t="shared" si="160"/>
        <v>1629</v>
      </c>
      <c r="C2566" s="37" t="s">
        <v>787</v>
      </c>
      <c r="D2566" s="12">
        <f t="shared" si="159"/>
        <v>51629</v>
      </c>
      <c r="E2566" s="47" t="s">
        <v>2082</v>
      </c>
      <c r="F2566" s="48">
        <v>455.5</v>
      </c>
      <c r="G2566" s="15">
        <v>42389</v>
      </c>
      <c r="H2566" s="8">
        <f t="shared" si="157"/>
        <v>455.5</v>
      </c>
      <c r="I2566" s="30">
        <f t="shared" si="158"/>
        <v>0</v>
      </c>
    </row>
    <row r="2567" spans="1:9" s="2" customFormat="1" x14ac:dyDescent="0.25">
      <c r="A2567" s="17">
        <v>42389</v>
      </c>
      <c r="B2567" s="36">
        <f t="shared" si="160"/>
        <v>1630</v>
      </c>
      <c r="C2567" s="37" t="s">
        <v>787</v>
      </c>
      <c r="D2567" s="12">
        <f t="shared" si="159"/>
        <v>51630</v>
      </c>
      <c r="E2567" s="47" t="s">
        <v>2104</v>
      </c>
      <c r="F2567" s="48">
        <v>6277.6</v>
      </c>
      <c r="G2567" s="15">
        <v>42392</v>
      </c>
      <c r="H2567" s="8">
        <v>6277.6</v>
      </c>
      <c r="I2567" s="30">
        <f t="shared" si="158"/>
        <v>0</v>
      </c>
    </row>
    <row r="2568" spans="1:9" s="2" customFormat="1" x14ac:dyDescent="0.25">
      <c r="A2568" s="17">
        <v>42389</v>
      </c>
      <c r="B2568" s="36">
        <f t="shared" si="160"/>
        <v>1631</v>
      </c>
      <c r="C2568" s="37" t="s">
        <v>787</v>
      </c>
      <c r="D2568" s="12">
        <f t="shared" si="159"/>
        <v>51631</v>
      </c>
      <c r="E2568" s="47" t="s">
        <v>2105</v>
      </c>
      <c r="F2568" s="48">
        <v>463.6</v>
      </c>
      <c r="G2568" s="15">
        <v>42389</v>
      </c>
      <c r="H2568" s="8">
        <f t="shared" si="157"/>
        <v>463.6</v>
      </c>
      <c r="I2568" s="30">
        <f t="shared" si="158"/>
        <v>0</v>
      </c>
    </row>
    <row r="2569" spans="1:9" s="2" customFormat="1" x14ac:dyDescent="0.25">
      <c r="A2569" s="17">
        <v>42389</v>
      </c>
      <c r="B2569" s="36">
        <f t="shared" si="160"/>
        <v>1632</v>
      </c>
      <c r="C2569" s="37" t="s">
        <v>787</v>
      </c>
      <c r="D2569" s="12">
        <f t="shared" si="159"/>
        <v>51632</v>
      </c>
      <c r="E2569" s="47" t="s">
        <v>2106</v>
      </c>
      <c r="F2569" s="48">
        <v>664</v>
      </c>
      <c r="G2569" s="15">
        <v>42390</v>
      </c>
      <c r="H2569" s="8">
        <v>664</v>
      </c>
      <c r="I2569" s="30">
        <f t="shared" si="158"/>
        <v>0</v>
      </c>
    </row>
    <row r="2570" spans="1:9" s="2" customFormat="1" x14ac:dyDescent="0.25">
      <c r="A2570" s="17">
        <v>42389</v>
      </c>
      <c r="B2570" s="36">
        <f t="shared" si="160"/>
        <v>1633</v>
      </c>
      <c r="C2570" s="37" t="s">
        <v>787</v>
      </c>
      <c r="D2570" s="12">
        <f t="shared" si="159"/>
        <v>51633</v>
      </c>
      <c r="E2570" s="47" t="s">
        <v>2107</v>
      </c>
      <c r="F2570" s="48">
        <v>5825.65</v>
      </c>
      <c r="G2570" s="15">
        <v>42389</v>
      </c>
      <c r="H2570" s="8">
        <f t="shared" si="157"/>
        <v>5825.65</v>
      </c>
      <c r="I2570" s="30">
        <f t="shared" si="158"/>
        <v>0</v>
      </c>
    </row>
    <row r="2571" spans="1:9" s="2" customFormat="1" x14ac:dyDescent="0.25">
      <c r="A2571" s="17">
        <v>42389</v>
      </c>
      <c r="B2571" s="36">
        <f t="shared" si="160"/>
        <v>1634</v>
      </c>
      <c r="C2571" s="37" t="s">
        <v>787</v>
      </c>
      <c r="D2571" s="12">
        <f t="shared" si="159"/>
        <v>51634</v>
      </c>
      <c r="E2571" s="47" t="s">
        <v>2108</v>
      </c>
      <c r="F2571" s="48">
        <v>2743.1</v>
      </c>
      <c r="G2571" s="15">
        <v>42390</v>
      </c>
      <c r="H2571" s="8">
        <v>2743.1</v>
      </c>
      <c r="I2571" s="30">
        <f t="shared" si="158"/>
        <v>0</v>
      </c>
    </row>
    <row r="2572" spans="1:9" s="2" customFormat="1" x14ac:dyDescent="0.25">
      <c r="A2572" s="17">
        <v>42389</v>
      </c>
      <c r="B2572" s="36">
        <f t="shared" si="160"/>
        <v>1635</v>
      </c>
      <c r="C2572" s="37" t="s">
        <v>787</v>
      </c>
      <c r="D2572" s="12">
        <f t="shared" si="159"/>
        <v>51635</v>
      </c>
      <c r="E2572" s="47" t="s">
        <v>2109</v>
      </c>
      <c r="F2572" s="48">
        <v>15598.45</v>
      </c>
      <c r="G2572" s="15">
        <v>42391</v>
      </c>
      <c r="H2572" s="8">
        <v>15598.45</v>
      </c>
      <c r="I2572" s="30">
        <f t="shared" si="158"/>
        <v>0</v>
      </c>
    </row>
    <row r="2573" spans="1:9" s="2" customFormat="1" x14ac:dyDescent="0.25">
      <c r="A2573" s="17">
        <v>42389</v>
      </c>
      <c r="B2573" s="36">
        <f t="shared" si="160"/>
        <v>1636</v>
      </c>
      <c r="C2573" s="37" t="s">
        <v>787</v>
      </c>
      <c r="D2573" s="12">
        <f t="shared" si="159"/>
        <v>51636</v>
      </c>
      <c r="E2573" s="47" t="s">
        <v>2110</v>
      </c>
      <c r="F2573" s="14">
        <v>52548.98</v>
      </c>
      <c r="G2573" s="15">
        <v>42393</v>
      </c>
      <c r="H2573" s="8">
        <v>52548.98</v>
      </c>
      <c r="I2573" s="30">
        <f t="shared" si="158"/>
        <v>0</v>
      </c>
    </row>
    <row r="2574" spans="1:9" s="2" customFormat="1" x14ac:dyDescent="0.25">
      <c r="A2574" s="17">
        <v>42389</v>
      </c>
      <c r="B2574" s="36">
        <f t="shared" si="160"/>
        <v>1637</v>
      </c>
      <c r="C2574" s="37" t="s">
        <v>787</v>
      </c>
      <c r="D2574" s="12">
        <f t="shared" si="159"/>
        <v>51637</v>
      </c>
      <c r="E2574" s="47" t="s">
        <v>2111</v>
      </c>
      <c r="F2574" s="14">
        <v>25622.2</v>
      </c>
      <c r="G2574" s="15">
        <v>42390</v>
      </c>
      <c r="H2574" s="8">
        <v>25622.2</v>
      </c>
      <c r="I2574" s="30">
        <f t="shared" si="158"/>
        <v>0</v>
      </c>
    </row>
    <row r="2575" spans="1:9" s="2" customFormat="1" x14ac:dyDescent="0.25">
      <c r="A2575" s="17">
        <v>42389</v>
      </c>
      <c r="B2575" s="36">
        <f t="shared" si="160"/>
        <v>1638</v>
      </c>
      <c r="C2575" s="37" t="s">
        <v>787</v>
      </c>
      <c r="D2575" s="12">
        <f t="shared" si="159"/>
        <v>51638</v>
      </c>
      <c r="E2575" s="47" t="s">
        <v>2112</v>
      </c>
      <c r="F2575" s="48">
        <v>345</v>
      </c>
      <c r="G2575" s="15">
        <v>42389</v>
      </c>
      <c r="H2575" s="8">
        <f t="shared" si="157"/>
        <v>345</v>
      </c>
      <c r="I2575" s="30">
        <f t="shared" si="158"/>
        <v>0</v>
      </c>
    </row>
    <row r="2576" spans="1:9" s="2" customFormat="1" x14ac:dyDescent="0.25">
      <c r="A2576" s="17">
        <v>42389</v>
      </c>
      <c r="B2576" s="36">
        <f t="shared" si="160"/>
        <v>1639</v>
      </c>
      <c r="C2576" s="37" t="s">
        <v>787</v>
      </c>
      <c r="D2576" s="12">
        <f t="shared" si="159"/>
        <v>51639</v>
      </c>
      <c r="E2576" s="47" t="s">
        <v>2113</v>
      </c>
      <c r="F2576" s="48">
        <v>5405.4</v>
      </c>
      <c r="G2576" s="15">
        <v>42389</v>
      </c>
      <c r="H2576" s="8">
        <f t="shared" si="157"/>
        <v>5405.4</v>
      </c>
      <c r="I2576" s="30">
        <f t="shared" si="158"/>
        <v>0</v>
      </c>
    </row>
    <row r="2577" spans="1:9" s="2" customFormat="1" x14ac:dyDescent="0.25">
      <c r="A2577" s="17">
        <v>42389</v>
      </c>
      <c r="B2577" s="36">
        <f t="shared" si="160"/>
        <v>1640</v>
      </c>
      <c r="C2577" s="37" t="s">
        <v>787</v>
      </c>
      <c r="D2577" s="12">
        <f t="shared" si="159"/>
        <v>51640</v>
      </c>
      <c r="E2577" s="42" t="s">
        <v>2114</v>
      </c>
      <c r="F2577" s="48">
        <v>2817.5</v>
      </c>
      <c r="G2577" s="15">
        <v>42389</v>
      </c>
      <c r="H2577" s="8">
        <f t="shared" si="157"/>
        <v>2817.5</v>
      </c>
      <c r="I2577" s="30">
        <f t="shared" si="158"/>
        <v>0</v>
      </c>
    </row>
    <row r="2578" spans="1:9" s="2" customFormat="1" x14ac:dyDescent="0.25">
      <c r="A2578" s="17">
        <v>42389</v>
      </c>
      <c r="B2578" s="36">
        <f t="shared" si="160"/>
        <v>1641</v>
      </c>
      <c r="C2578" s="37" t="s">
        <v>787</v>
      </c>
      <c r="D2578" s="12">
        <f t="shared" si="159"/>
        <v>51641</v>
      </c>
      <c r="E2578" s="45" t="s">
        <v>2100</v>
      </c>
      <c r="F2578" s="46">
        <v>3080</v>
      </c>
      <c r="G2578" s="15">
        <v>42389</v>
      </c>
      <c r="H2578" s="8">
        <f t="shared" si="157"/>
        <v>3080</v>
      </c>
      <c r="I2578" s="30">
        <f t="shared" si="158"/>
        <v>0</v>
      </c>
    </row>
    <row r="2579" spans="1:9" s="2" customFormat="1" x14ac:dyDescent="0.25">
      <c r="A2579" s="17">
        <v>42389</v>
      </c>
      <c r="B2579" s="36">
        <f t="shared" si="160"/>
        <v>1642</v>
      </c>
      <c r="C2579" s="37" t="s">
        <v>787</v>
      </c>
      <c r="D2579" s="12">
        <f t="shared" si="159"/>
        <v>51642</v>
      </c>
      <c r="E2579" s="47" t="s">
        <v>2115</v>
      </c>
      <c r="F2579" s="14">
        <v>100723.62</v>
      </c>
      <c r="G2579" s="15">
        <v>42396</v>
      </c>
      <c r="H2579" s="8">
        <v>100723.62</v>
      </c>
      <c r="I2579" s="30">
        <f t="shared" si="158"/>
        <v>0</v>
      </c>
    </row>
    <row r="2580" spans="1:9" s="2" customFormat="1" x14ac:dyDescent="0.25">
      <c r="A2580" s="17">
        <v>42389</v>
      </c>
      <c r="B2580" s="36">
        <f t="shared" si="160"/>
        <v>1643</v>
      </c>
      <c r="C2580" s="37" t="s">
        <v>787</v>
      </c>
      <c r="D2580" s="12">
        <f t="shared" si="159"/>
        <v>51643</v>
      </c>
      <c r="E2580" s="47" t="s">
        <v>2116</v>
      </c>
      <c r="F2580" s="48">
        <v>8491.6</v>
      </c>
      <c r="G2580" s="15">
        <v>42393</v>
      </c>
      <c r="H2580" s="8">
        <v>8491.6</v>
      </c>
      <c r="I2580" s="30">
        <f t="shared" si="158"/>
        <v>0</v>
      </c>
    </row>
    <row r="2581" spans="1:9" s="2" customFormat="1" x14ac:dyDescent="0.25">
      <c r="A2581" s="17">
        <v>42389</v>
      </c>
      <c r="B2581" s="36">
        <f t="shared" si="160"/>
        <v>1644</v>
      </c>
      <c r="C2581" s="37" t="s">
        <v>787</v>
      </c>
      <c r="D2581" s="12">
        <f t="shared" si="159"/>
        <v>51644</v>
      </c>
      <c r="E2581" s="47" t="s">
        <v>2115</v>
      </c>
      <c r="F2581" s="14">
        <v>3952</v>
      </c>
      <c r="G2581" s="15">
        <v>42396</v>
      </c>
      <c r="H2581" s="8">
        <v>3952</v>
      </c>
      <c r="I2581" s="30">
        <f t="shared" si="158"/>
        <v>0</v>
      </c>
    </row>
    <row r="2582" spans="1:9" s="2" customFormat="1" x14ac:dyDescent="0.25">
      <c r="A2582" s="17">
        <v>42389</v>
      </c>
      <c r="B2582" s="36">
        <f t="shared" si="160"/>
        <v>1645</v>
      </c>
      <c r="C2582" s="37" t="s">
        <v>787</v>
      </c>
      <c r="D2582" s="12">
        <f t="shared" si="159"/>
        <v>51645</v>
      </c>
      <c r="E2582" s="47" t="s">
        <v>2117</v>
      </c>
      <c r="F2582" s="48">
        <v>16764</v>
      </c>
      <c r="G2582" s="15">
        <v>42399</v>
      </c>
      <c r="H2582" s="8">
        <v>16764</v>
      </c>
      <c r="I2582" s="30">
        <f t="shared" si="158"/>
        <v>0</v>
      </c>
    </row>
    <row r="2583" spans="1:9" s="2" customFormat="1" x14ac:dyDescent="0.25">
      <c r="A2583" s="17">
        <v>42389</v>
      </c>
      <c r="B2583" s="36">
        <f t="shared" si="160"/>
        <v>1646</v>
      </c>
      <c r="C2583" s="37" t="s">
        <v>787</v>
      </c>
      <c r="D2583" s="12">
        <f t="shared" si="159"/>
        <v>51646</v>
      </c>
      <c r="E2583" s="47" t="s">
        <v>2117</v>
      </c>
      <c r="F2583" s="48">
        <v>6723.45</v>
      </c>
      <c r="G2583" s="15">
        <v>42399</v>
      </c>
      <c r="H2583" s="8">
        <v>6723.45</v>
      </c>
      <c r="I2583" s="30">
        <f t="shared" ref="I2583:I2648" si="161">F2583-H2583</f>
        <v>0</v>
      </c>
    </row>
    <row r="2584" spans="1:9" s="2" customFormat="1" x14ac:dyDescent="0.25">
      <c r="A2584" s="17">
        <v>42389</v>
      </c>
      <c r="B2584" s="36">
        <f t="shared" si="160"/>
        <v>1647</v>
      </c>
      <c r="C2584" s="37" t="s">
        <v>787</v>
      </c>
      <c r="D2584" s="12">
        <f t="shared" si="159"/>
        <v>51647</v>
      </c>
      <c r="E2584" s="47" t="s">
        <v>2118</v>
      </c>
      <c r="F2584" s="14">
        <v>2632.5</v>
      </c>
      <c r="G2584" s="15">
        <v>42391</v>
      </c>
      <c r="H2584" s="8">
        <v>2632.5</v>
      </c>
      <c r="I2584" s="30">
        <f t="shared" si="161"/>
        <v>0</v>
      </c>
    </row>
    <row r="2585" spans="1:9" s="2" customFormat="1" x14ac:dyDescent="0.25">
      <c r="A2585" s="17">
        <v>42389</v>
      </c>
      <c r="B2585" s="36">
        <f t="shared" si="160"/>
        <v>1648</v>
      </c>
      <c r="C2585" s="37" t="s">
        <v>787</v>
      </c>
      <c r="D2585" s="12">
        <f t="shared" si="159"/>
        <v>51648</v>
      </c>
      <c r="E2585" s="47" t="s">
        <v>2119</v>
      </c>
      <c r="F2585" s="48">
        <v>32816.400000000001</v>
      </c>
      <c r="G2585" s="15">
        <v>42390</v>
      </c>
      <c r="H2585" s="8">
        <v>32816.400000000001</v>
      </c>
      <c r="I2585" s="30">
        <f t="shared" si="161"/>
        <v>0</v>
      </c>
    </row>
    <row r="2586" spans="1:9" s="2" customFormat="1" x14ac:dyDescent="0.25">
      <c r="A2586" s="17">
        <v>42389</v>
      </c>
      <c r="B2586" s="36">
        <f t="shared" si="160"/>
        <v>1649</v>
      </c>
      <c r="C2586" s="37" t="s">
        <v>787</v>
      </c>
      <c r="D2586" s="12">
        <f t="shared" si="159"/>
        <v>51649</v>
      </c>
      <c r="E2586" s="47" t="s">
        <v>2120</v>
      </c>
      <c r="F2586" s="48">
        <v>287</v>
      </c>
      <c r="G2586" s="15">
        <v>42389</v>
      </c>
      <c r="H2586" s="8">
        <f t="shared" ref="H2586:H2587" si="162">F2586</f>
        <v>287</v>
      </c>
      <c r="I2586" s="30">
        <f t="shared" si="161"/>
        <v>0</v>
      </c>
    </row>
    <row r="2587" spans="1:9" s="2" customFormat="1" x14ac:dyDescent="0.25">
      <c r="A2587" s="17">
        <v>42389</v>
      </c>
      <c r="B2587" s="36">
        <f t="shared" si="160"/>
        <v>1650</v>
      </c>
      <c r="C2587" s="37" t="s">
        <v>787</v>
      </c>
      <c r="D2587" s="12">
        <f t="shared" si="159"/>
        <v>51650</v>
      </c>
      <c r="E2587" s="47" t="s">
        <v>2121</v>
      </c>
      <c r="F2587" s="48">
        <v>773.7</v>
      </c>
      <c r="G2587" s="15">
        <v>42389</v>
      </c>
      <c r="H2587" s="8">
        <f t="shared" si="162"/>
        <v>773.7</v>
      </c>
      <c r="I2587" s="30">
        <f t="shared" si="161"/>
        <v>0</v>
      </c>
    </row>
    <row r="2588" spans="1:9" s="2" customFormat="1" x14ac:dyDescent="0.25">
      <c r="A2588" s="17">
        <v>42389</v>
      </c>
      <c r="B2588" s="36">
        <f t="shared" si="160"/>
        <v>1651</v>
      </c>
      <c r="C2588" s="37" t="s">
        <v>787</v>
      </c>
      <c r="D2588" s="12">
        <f t="shared" si="159"/>
        <v>51651</v>
      </c>
      <c r="E2588" s="47" t="s">
        <v>2122</v>
      </c>
      <c r="F2588" s="48">
        <v>2414.1</v>
      </c>
      <c r="G2588" s="15">
        <v>42395</v>
      </c>
      <c r="H2588" s="8">
        <v>2414.1</v>
      </c>
      <c r="I2588" s="30">
        <f t="shared" si="161"/>
        <v>0</v>
      </c>
    </row>
    <row r="2589" spans="1:9" s="2" customFormat="1" x14ac:dyDescent="0.25">
      <c r="A2589" s="17">
        <v>42389</v>
      </c>
      <c r="B2589" s="36">
        <f t="shared" si="160"/>
        <v>1652</v>
      </c>
      <c r="C2589" s="37" t="s">
        <v>787</v>
      </c>
      <c r="D2589" s="12">
        <f t="shared" si="159"/>
        <v>51652</v>
      </c>
      <c r="E2589" s="47" t="s">
        <v>2123</v>
      </c>
      <c r="F2589" s="48">
        <v>8634.6</v>
      </c>
      <c r="G2589" s="15">
        <v>42390</v>
      </c>
      <c r="H2589" s="8">
        <v>8634.6</v>
      </c>
      <c r="I2589" s="30">
        <f t="shared" si="161"/>
        <v>0</v>
      </c>
    </row>
    <row r="2590" spans="1:9" s="2" customFormat="1" x14ac:dyDescent="0.25">
      <c r="A2590" s="17">
        <v>42389</v>
      </c>
      <c r="B2590" s="36">
        <f t="shared" si="160"/>
        <v>1653</v>
      </c>
      <c r="C2590" s="37" t="s">
        <v>787</v>
      </c>
      <c r="D2590" s="12">
        <f t="shared" si="159"/>
        <v>51653</v>
      </c>
      <c r="E2590" s="47" t="s">
        <v>2124</v>
      </c>
      <c r="F2590" s="48">
        <v>2686.4</v>
      </c>
      <c r="G2590" s="15">
        <v>42389</v>
      </c>
      <c r="H2590" s="8">
        <f t="shared" ref="H2590:H2654" si="163">F2590</f>
        <v>2686.4</v>
      </c>
      <c r="I2590" s="30">
        <f t="shared" si="161"/>
        <v>0</v>
      </c>
    </row>
    <row r="2591" spans="1:9" s="2" customFormat="1" x14ac:dyDescent="0.25">
      <c r="A2591" s="17">
        <v>42389</v>
      </c>
      <c r="B2591" s="36">
        <f t="shared" si="160"/>
        <v>1654</v>
      </c>
      <c r="C2591" s="37" t="s">
        <v>787</v>
      </c>
      <c r="D2591" s="12">
        <f t="shared" si="159"/>
        <v>51654</v>
      </c>
      <c r="E2591" s="47" t="s">
        <v>2125</v>
      </c>
      <c r="F2591" s="48">
        <v>1640</v>
      </c>
      <c r="G2591" s="15">
        <v>42390</v>
      </c>
      <c r="H2591" s="8">
        <v>1640</v>
      </c>
      <c r="I2591" s="30">
        <f t="shared" si="161"/>
        <v>0</v>
      </c>
    </row>
    <row r="2592" spans="1:9" s="2" customFormat="1" x14ac:dyDescent="0.25">
      <c r="A2592" s="17">
        <v>42389</v>
      </c>
      <c r="B2592" s="36">
        <f t="shared" si="160"/>
        <v>1655</v>
      </c>
      <c r="C2592" s="37" t="s">
        <v>787</v>
      </c>
      <c r="D2592" s="12">
        <f t="shared" si="159"/>
        <v>51655</v>
      </c>
      <c r="E2592" s="47" t="s">
        <v>2126</v>
      </c>
      <c r="F2592" s="48">
        <v>1434.6</v>
      </c>
      <c r="G2592" s="15">
        <v>42389</v>
      </c>
      <c r="H2592" s="8">
        <f t="shared" si="163"/>
        <v>1434.6</v>
      </c>
      <c r="I2592" s="30">
        <f t="shared" si="161"/>
        <v>0</v>
      </c>
    </row>
    <row r="2593" spans="1:9" s="2" customFormat="1" x14ac:dyDescent="0.25">
      <c r="A2593" s="17">
        <v>42389</v>
      </c>
      <c r="B2593" s="36">
        <f t="shared" si="160"/>
        <v>1656</v>
      </c>
      <c r="C2593" s="37" t="s">
        <v>787</v>
      </c>
      <c r="D2593" s="12">
        <f t="shared" si="159"/>
        <v>51656</v>
      </c>
      <c r="E2593" s="47" t="s">
        <v>2127</v>
      </c>
      <c r="F2593" s="48">
        <v>404.2</v>
      </c>
      <c r="G2593" s="15">
        <v>42389</v>
      </c>
      <c r="H2593" s="8">
        <f t="shared" si="163"/>
        <v>404.2</v>
      </c>
      <c r="I2593" s="30">
        <f t="shared" si="161"/>
        <v>0</v>
      </c>
    </row>
    <row r="2594" spans="1:9" s="2" customFormat="1" x14ac:dyDescent="0.25">
      <c r="A2594" s="17">
        <v>42389</v>
      </c>
      <c r="B2594" s="36">
        <f t="shared" si="160"/>
        <v>1657</v>
      </c>
      <c r="C2594" s="37" t="s">
        <v>787</v>
      </c>
      <c r="D2594" s="12">
        <f t="shared" si="159"/>
        <v>51657</v>
      </c>
      <c r="E2594" s="47" t="s">
        <v>2128</v>
      </c>
      <c r="F2594" s="48">
        <v>140.69999999999999</v>
      </c>
      <c r="G2594" s="15">
        <v>42389</v>
      </c>
      <c r="H2594" s="8">
        <f t="shared" si="163"/>
        <v>140.69999999999999</v>
      </c>
      <c r="I2594" s="30">
        <f t="shared" si="161"/>
        <v>0</v>
      </c>
    </row>
    <row r="2595" spans="1:9" s="2" customFormat="1" x14ac:dyDescent="0.25">
      <c r="A2595" s="17">
        <v>42389</v>
      </c>
      <c r="B2595" s="36">
        <f t="shared" si="160"/>
        <v>1658</v>
      </c>
      <c r="C2595" s="37" t="s">
        <v>787</v>
      </c>
      <c r="D2595" s="12">
        <f t="shared" si="159"/>
        <v>51658</v>
      </c>
      <c r="E2595" s="47" t="s">
        <v>2129</v>
      </c>
      <c r="F2595" s="48">
        <v>37019.1</v>
      </c>
      <c r="G2595" s="15">
        <v>42391</v>
      </c>
      <c r="H2595" s="8">
        <v>37019.1</v>
      </c>
      <c r="I2595" s="30">
        <f t="shared" si="161"/>
        <v>0</v>
      </c>
    </row>
    <row r="2596" spans="1:9" s="2" customFormat="1" x14ac:dyDescent="0.25">
      <c r="A2596" s="17">
        <v>42389</v>
      </c>
      <c r="B2596" s="36">
        <f t="shared" si="160"/>
        <v>1659</v>
      </c>
      <c r="C2596" s="37" t="s">
        <v>787</v>
      </c>
      <c r="D2596" s="12">
        <f t="shared" ref="D2596:D2659" si="164">D2595+1</f>
        <v>51659</v>
      </c>
      <c r="E2596" s="47" t="s">
        <v>2130</v>
      </c>
      <c r="F2596" s="48">
        <v>748</v>
      </c>
      <c r="G2596" s="15">
        <v>42389</v>
      </c>
      <c r="H2596" s="8">
        <f t="shared" si="163"/>
        <v>748</v>
      </c>
      <c r="I2596" s="30">
        <f t="shared" si="161"/>
        <v>0</v>
      </c>
    </row>
    <row r="2597" spans="1:9" s="2" customFormat="1" x14ac:dyDescent="0.25">
      <c r="A2597" s="17">
        <v>42389</v>
      </c>
      <c r="B2597" s="36">
        <f t="shared" si="160"/>
        <v>1660</v>
      </c>
      <c r="C2597" s="37" t="s">
        <v>787</v>
      </c>
      <c r="D2597" s="12">
        <f t="shared" si="164"/>
        <v>51660</v>
      </c>
      <c r="E2597" s="47" t="s">
        <v>2131</v>
      </c>
      <c r="F2597" s="48">
        <v>7209.2</v>
      </c>
      <c r="G2597" s="15">
        <v>42389</v>
      </c>
      <c r="H2597" s="8">
        <f t="shared" si="163"/>
        <v>7209.2</v>
      </c>
      <c r="I2597" s="30">
        <f t="shared" si="161"/>
        <v>0</v>
      </c>
    </row>
    <row r="2598" spans="1:9" s="2" customFormat="1" x14ac:dyDescent="0.25">
      <c r="A2598" s="17">
        <v>42389</v>
      </c>
      <c r="B2598" s="36">
        <f t="shared" si="160"/>
        <v>1661</v>
      </c>
      <c r="C2598" s="37" t="s">
        <v>787</v>
      </c>
      <c r="D2598" s="12">
        <f t="shared" si="164"/>
        <v>51661</v>
      </c>
      <c r="E2598" s="47" t="s">
        <v>2132</v>
      </c>
      <c r="F2598" s="48">
        <v>3513</v>
      </c>
      <c r="G2598" s="15">
        <v>42391</v>
      </c>
      <c r="H2598" s="8">
        <v>3513</v>
      </c>
      <c r="I2598" s="30">
        <f t="shared" si="161"/>
        <v>0</v>
      </c>
    </row>
    <row r="2599" spans="1:9" s="2" customFormat="1" x14ac:dyDescent="0.25">
      <c r="A2599" s="17">
        <v>42389</v>
      </c>
      <c r="B2599" s="36">
        <f t="shared" si="160"/>
        <v>1662</v>
      </c>
      <c r="C2599" s="37" t="s">
        <v>787</v>
      </c>
      <c r="D2599" s="12">
        <f t="shared" si="164"/>
        <v>51662</v>
      </c>
      <c r="E2599" s="47" t="s">
        <v>2133</v>
      </c>
      <c r="F2599" s="14">
        <v>205976.44</v>
      </c>
      <c r="G2599" s="15">
        <v>42392</v>
      </c>
      <c r="H2599" s="8">
        <v>205976.44</v>
      </c>
      <c r="I2599" s="30">
        <f t="shared" si="161"/>
        <v>0</v>
      </c>
    </row>
    <row r="2600" spans="1:9" s="2" customFormat="1" x14ac:dyDescent="0.25">
      <c r="A2600" s="17">
        <v>42389</v>
      </c>
      <c r="B2600" s="36">
        <f t="shared" si="160"/>
        <v>1663</v>
      </c>
      <c r="C2600" s="37" t="s">
        <v>787</v>
      </c>
      <c r="D2600" s="12">
        <f t="shared" si="164"/>
        <v>51663</v>
      </c>
      <c r="E2600" s="47" t="s">
        <v>2134</v>
      </c>
      <c r="F2600" s="14">
        <v>341765</v>
      </c>
      <c r="G2600" s="15">
        <v>42396</v>
      </c>
      <c r="H2600" s="8">
        <v>341765</v>
      </c>
      <c r="I2600" s="30">
        <f t="shared" si="161"/>
        <v>0</v>
      </c>
    </row>
    <row r="2601" spans="1:9" s="2" customFormat="1" x14ac:dyDescent="0.25">
      <c r="A2601" s="17">
        <v>42389</v>
      </c>
      <c r="B2601" s="36">
        <f t="shared" si="160"/>
        <v>1664</v>
      </c>
      <c r="C2601" s="37" t="s">
        <v>787</v>
      </c>
      <c r="D2601" s="12">
        <f t="shared" si="164"/>
        <v>51664</v>
      </c>
      <c r="E2601" s="47" t="s">
        <v>2134</v>
      </c>
      <c r="F2601" s="14">
        <v>198766</v>
      </c>
      <c r="G2601" s="88" t="s">
        <v>3385</v>
      </c>
      <c r="H2601" s="89">
        <f>196047.96+2718.04</f>
        <v>198766</v>
      </c>
      <c r="I2601" s="30">
        <f t="shared" si="161"/>
        <v>0</v>
      </c>
    </row>
    <row r="2602" spans="1:9" s="2" customFormat="1" x14ac:dyDescent="0.25">
      <c r="A2602" s="17">
        <v>42389</v>
      </c>
      <c r="B2602" s="36">
        <f t="shared" si="160"/>
        <v>1665</v>
      </c>
      <c r="C2602" s="37" t="s">
        <v>787</v>
      </c>
      <c r="D2602" s="12">
        <f t="shared" si="164"/>
        <v>51665</v>
      </c>
      <c r="E2602" s="47" t="s">
        <v>2135</v>
      </c>
      <c r="F2602" s="48">
        <v>7675.2</v>
      </c>
      <c r="G2602" s="15">
        <v>42390</v>
      </c>
      <c r="H2602" s="8">
        <v>7675.2</v>
      </c>
      <c r="I2602" s="30">
        <f t="shared" si="161"/>
        <v>0</v>
      </c>
    </row>
    <row r="2603" spans="1:9" s="2" customFormat="1" x14ac:dyDescent="0.25">
      <c r="A2603" s="17">
        <v>42389</v>
      </c>
      <c r="B2603" s="36">
        <f t="shared" si="160"/>
        <v>1666</v>
      </c>
      <c r="C2603" s="37" t="s">
        <v>787</v>
      </c>
      <c r="D2603" s="12">
        <f t="shared" si="164"/>
        <v>51666</v>
      </c>
      <c r="E2603" s="47" t="s">
        <v>2136</v>
      </c>
      <c r="F2603" s="48">
        <v>34825.300000000003</v>
      </c>
      <c r="G2603" s="15">
        <v>42392</v>
      </c>
      <c r="H2603" s="8">
        <v>34825.300000000003</v>
      </c>
      <c r="I2603" s="30">
        <f t="shared" si="161"/>
        <v>0</v>
      </c>
    </row>
    <row r="2604" spans="1:9" s="2" customFormat="1" x14ac:dyDescent="0.25">
      <c r="A2604" s="17">
        <v>42389</v>
      </c>
      <c r="B2604" s="36">
        <f t="shared" si="160"/>
        <v>1667</v>
      </c>
      <c r="C2604" s="37" t="s">
        <v>787</v>
      </c>
      <c r="D2604" s="12">
        <f t="shared" si="164"/>
        <v>51667</v>
      </c>
      <c r="E2604" s="47" t="s">
        <v>2133</v>
      </c>
      <c r="F2604" s="14">
        <v>1946</v>
      </c>
      <c r="G2604" s="15">
        <v>42396</v>
      </c>
      <c r="H2604" s="8">
        <v>1946</v>
      </c>
      <c r="I2604" s="30">
        <f t="shared" si="161"/>
        <v>0</v>
      </c>
    </row>
    <row r="2605" spans="1:9" s="2" customFormat="1" x14ac:dyDescent="0.25">
      <c r="A2605" s="17">
        <v>42389</v>
      </c>
      <c r="B2605" s="36">
        <f t="shared" si="160"/>
        <v>1668</v>
      </c>
      <c r="C2605" s="37" t="s">
        <v>787</v>
      </c>
      <c r="D2605" s="12">
        <f t="shared" si="164"/>
        <v>51668</v>
      </c>
      <c r="E2605" s="47" t="s">
        <v>2137</v>
      </c>
      <c r="F2605" s="48">
        <v>20910</v>
      </c>
      <c r="G2605" s="15">
        <v>42390</v>
      </c>
      <c r="H2605" s="8">
        <v>20910</v>
      </c>
      <c r="I2605" s="30">
        <f t="shared" si="161"/>
        <v>0</v>
      </c>
    </row>
    <row r="2606" spans="1:9" s="2" customFormat="1" x14ac:dyDescent="0.25">
      <c r="A2606" s="17">
        <v>42389</v>
      </c>
      <c r="B2606" s="36">
        <f t="shared" si="160"/>
        <v>1669</v>
      </c>
      <c r="C2606" s="37" t="s">
        <v>787</v>
      </c>
      <c r="D2606" s="12">
        <f t="shared" si="164"/>
        <v>51669</v>
      </c>
      <c r="E2606" s="47" t="s">
        <v>2138</v>
      </c>
      <c r="F2606" s="48">
        <v>11154</v>
      </c>
      <c r="G2606" s="15">
        <v>42390</v>
      </c>
      <c r="H2606" s="8">
        <v>11154</v>
      </c>
      <c r="I2606" s="30">
        <f t="shared" si="161"/>
        <v>0</v>
      </c>
    </row>
    <row r="2607" spans="1:9" s="2" customFormat="1" x14ac:dyDescent="0.25">
      <c r="A2607" s="17">
        <v>42389</v>
      </c>
      <c r="B2607" s="36">
        <f t="shared" si="160"/>
        <v>1670</v>
      </c>
      <c r="C2607" s="37" t="s">
        <v>787</v>
      </c>
      <c r="D2607" s="12">
        <f t="shared" si="164"/>
        <v>51670</v>
      </c>
      <c r="E2607" s="47" t="s">
        <v>2138</v>
      </c>
      <c r="F2607" s="48">
        <v>1344</v>
      </c>
      <c r="G2607" s="15">
        <v>42390</v>
      </c>
      <c r="H2607" s="8">
        <v>1344</v>
      </c>
      <c r="I2607" s="30">
        <f t="shared" si="161"/>
        <v>0</v>
      </c>
    </row>
    <row r="2608" spans="1:9" s="2" customFormat="1" x14ac:dyDescent="0.25">
      <c r="A2608" s="17">
        <v>42389</v>
      </c>
      <c r="B2608" s="36">
        <f t="shared" si="160"/>
        <v>1671</v>
      </c>
      <c r="C2608" s="37" t="s">
        <v>787</v>
      </c>
      <c r="D2608" s="12">
        <f t="shared" si="164"/>
        <v>51671</v>
      </c>
      <c r="E2608" s="47" t="s">
        <v>2139</v>
      </c>
      <c r="F2608" s="48">
        <v>2099.1999999999998</v>
      </c>
      <c r="G2608" s="15">
        <v>42390</v>
      </c>
      <c r="H2608" s="8">
        <v>2099.1999999999998</v>
      </c>
      <c r="I2608" s="30">
        <f t="shared" si="161"/>
        <v>0</v>
      </c>
    </row>
    <row r="2609" spans="1:9" s="2" customFormat="1" x14ac:dyDescent="0.25">
      <c r="A2609" s="17">
        <v>42389</v>
      </c>
      <c r="B2609" s="36">
        <f t="shared" si="160"/>
        <v>1672</v>
      </c>
      <c r="C2609" s="37" t="s">
        <v>787</v>
      </c>
      <c r="D2609" s="12">
        <f t="shared" si="164"/>
        <v>51672</v>
      </c>
      <c r="E2609" s="47" t="s">
        <v>2138</v>
      </c>
      <c r="F2609" s="48">
        <v>1389.24</v>
      </c>
      <c r="G2609" s="15">
        <v>42390</v>
      </c>
      <c r="H2609" s="8">
        <v>1389.24</v>
      </c>
      <c r="I2609" s="30">
        <f t="shared" si="161"/>
        <v>0</v>
      </c>
    </row>
    <row r="2610" spans="1:9" s="2" customFormat="1" x14ac:dyDescent="0.25">
      <c r="A2610" s="17">
        <v>42389</v>
      </c>
      <c r="B2610" s="36">
        <f t="shared" si="160"/>
        <v>1673</v>
      </c>
      <c r="C2610" s="37" t="s">
        <v>787</v>
      </c>
      <c r="D2610" s="12">
        <f t="shared" si="164"/>
        <v>51673</v>
      </c>
      <c r="E2610" s="47" t="s">
        <v>2057</v>
      </c>
      <c r="F2610" s="48">
        <v>1582.95</v>
      </c>
      <c r="G2610" s="15">
        <v>42390</v>
      </c>
      <c r="H2610" s="8">
        <v>1582.95</v>
      </c>
      <c r="I2610" s="30">
        <f t="shared" si="161"/>
        <v>0</v>
      </c>
    </row>
    <row r="2611" spans="1:9" s="2" customFormat="1" x14ac:dyDescent="0.25">
      <c r="A2611" s="17">
        <v>42389</v>
      </c>
      <c r="B2611" s="36">
        <f t="shared" si="160"/>
        <v>1674</v>
      </c>
      <c r="C2611" s="37" t="s">
        <v>787</v>
      </c>
      <c r="D2611" s="12">
        <f t="shared" si="164"/>
        <v>51674</v>
      </c>
      <c r="E2611" s="47" t="s">
        <v>2140</v>
      </c>
      <c r="F2611" s="48">
        <v>3142.8</v>
      </c>
      <c r="G2611" s="15">
        <v>42389</v>
      </c>
      <c r="H2611" s="8">
        <f t="shared" si="163"/>
        <v>3142.8</v>
      </c>
      <c r="I2611" s="30">
        <f t="shared" si="161"/>
        <v>0</v>
      </c>
    </row>
    <row r="2612" spans="1:9" s="2" customFormat="1" x14ac:dyDescent="0.25">
      <c r="A2612" s="17">
        <v>42389</v>
      </c>
      <c r="B2612" s="36">
        <f t="shared" si="160"/>
        <v>1675</v>
      </c>
      <c r="C2612" s="37" t="s">
        <v>787</v>
      </c>
      <c r="D2612" s="12">
        <f t="shared" si="164"/>
        <v>51675</v>
      </c>
      <c r="E2612" s="47" t="s">
        <v>2140</v>
      </c>
      <c r="F2612" s="48">
        <v>2926</v>
      </c>
      <c r="G2612" s="15">
        <v>42389</v>
      </c>
      <c r="H2612" s="8">
        <f t="shared" si="163"/>
        <v>2926</v>
      </c>
      <c r="I2612" s="30">
        <f t="shared" si="161"/>
        <v>0</v>
      </c>
    </row>
    <row r="2613" spans="1:9" s="2" customFormat="1" x14ac:dyDescent="0.25">
      <c r="A2613" s="17">
        <v>42389</v>
      </c>
      <c r="B2613" s="36">
        <f t="shared" si="160"/>
        <v>1676</v>
      </c>
      <c r="C2613" s="37" t="s">
        <v>787</v>
      </c>
      <c r="D2613" s="12">
        <f t="shared" si="164"/>
        <v>51676</v>
      </c>
      <c r="E2613" s="47" t="s">
        <v>2141</v>
      </c>
      <c r="F2613" s="48">
        <v>1532</v>
      </c>
      <c r="G2613" s="15">
        <v>42390</v>
      </c>
      <c r="H2613" s="8">
        <v>1532</v>
      </c>
      <c r="I2613" s="30">
        <f t="shared" si="161"/>
        <v>0</v>
      </c>
    </row>
    <row r="2614" spans="1:9" s="2" customFormat="1" x14ac:dyDescent="0.25">
      <c r="A2614" s="17">
        <v>42389</v>
      </c>
      <c r="B2614" s="36">
        <f t="shared" si="160"/>
        <v>1677</v>
      </c>
      <c r="C2614" s="37" t="s">
        <v>787</v>
      </c>
      <c r="D2614" s="12">
        <f t="shared" si="164"/>
        <v>51677</v>
      </c>
      <c r="E2614" s="47" t="s">
        <v>2142</v>
      </c>
      <c r="F2614" s="48">
        <v>2463.12</v>
      </c>
      <c r="G2614" s="15">
        <v>42389</v>
      </c>
      <c r="H2614" s="8">
        <f t="shared" si="163"/>
        <v>2463.12</v>
      </c>
      <c r="I2614" s="30">
        <f t="shared" si="161"/>
        <v>0</v>
      </c>
    </row>
    <row r="2615" spans="1:9" s="2" customFormat="1" x14ac:dyDescent="0.25">
      <c r="A2615" s="17">
        <v>42389</v>
      </c>
      <c r="B2615" s="36">
        <f t="shared" si="160"/>
        <v>1678</v>
      </c>
      <c r="C2615" s="37" t="s">
        <v>787</v>
      </c>
      <c r="D2615" s="12">
        <f t="shared" si="164"/>
        <v>51678</v>
      </c>
      <c r="E2615" s="47" t="s">
        <v>2042</v>
      </c>
      <c r="F2615" s="14">
        <v>9473.6</v>
      </c>
      <c r="G2615" s="88">
        <v>42405</v>
      </c>
      <c r="H2615" s="89">
        <v>9473.6</v>
      </c>
      <c r="I2615" s="30">
        <f t="shared" si="161"/>
        <v>0</v>
      </c>
    </row>
    <row r="2616" spans="1:9" s="2" customFormat="1" x14ac:dyDescent="0.25">
      <c r="A2616" s="17">
        <v>42389</v>
      </c>
      <c r="B2616" s="36">
        <f t="shared" si="160"/>
        <v>1679</v>
      </c>
      <c r="C2616" s="37" t="s">
        <v>787</v>
      </c>
      <c r="D2616" s="12">
        <f t="shared" si="164"/>
        <v>51679</v>
      </c>
      <c r="E2616" s="47" t="s">
        <v>2143</v>
      </c>
      <c r="F2616" s="48">
        <v>2356.4</v>
      </c>
      <c r="G2616" s="15">
        <v>42389</v>
      </c>
      <c r="H2616" s="8">
        <f t="shared" si="163"/>
        <v>2356.4</v>
      </c>
      <c r="I2616" s="30">
        <f t="shared" si="161"/>
        <v>0</v>
      </c>
    </row>
    <row r="2617" spans="1:9" s="2" customFormat="1" x14ac:dyDescent="0.25">
      <c r="A2617" s="17">
        <v>42389</v>
      </c>
      <c r="B2617" s="36">
        <f t="shared" si="160"/>
        <v>1680</v>
      </c>
      <c r="C2617" s="37" t="s">
        <v>787</v>
      </c>
      <c r="D2617" s="12">
        <f t="shared" si="164"/>
        <v>51680</v>
      </c>
      <c r="E2617" s="47" t="s">
        <v>2144</v>
      </c>
      <c r="F2617" s="48">
        <v>26558.85</v>
      </c>
      <c r="G2617" s="15">
        <v>42396</v>
      </c>
      <c r="H2617" s="8">
        <v>26558.85</v>
      </c>
      <c r="I2617" s="30">
        <f t="shared" si="161"/>
        <v>0</v>
      </c>
    </row>
    <row r="2618" spans="1:9" s="2" customFormat="1" x14ac:dyDescent="0.25">
      <c r="A2618" s="17">
        <v>42389</v>
      </c>
      <c r="B2618" s="36">
        <f t="shared" si="160"/>
        <v>1681</v>
      </c>
      <c r="C2618" s="37" t="s">
        <v>787</v>
      </c>
      <c r="D2618" s="12">
        <f t="shared" si="164"/>
        <v>51681</v>
      </c>
      <c r="E2618" s="47" t="s">
        <v>2145</v>
      </c>
      <c r="F2618" s="14">
        <v>223500</v>
      </c>
      <c r="G2618" s="15">
        <v>42391</v>
      </c>
      <c r="H2618" s="8">
        <v>223500</v>
      </c>
      <c r="I2618" s="30">
        <f t="shared" si="161"/>
        <v>0</v>
      </c>
    </row>
    <row r="2619" spans="1:9" s="2" customFormat="1" x14ac:dyDescent="0.25">
      <c r="A2619" s="17">
        <v>42389</v>
      </c>
      <c r="B2619" s="36">
        <f t="shared" si="160"/>
        <v>1682</v>
      </c>
      <c r="C2619" s="37" t="s">
        <v>787</v>
      </c>
      <c r="D2619" s="12">
        <f t="shared" si="164"/>
        <v>51682</v>
      </c>
      <c r="E2619" s="49" t="s">
        <v>105</v>
      </c>
      <c r="F2619" s="14">
        <v>0</v>
      </c>
      <c r="G2619" s="15"/>
      <c r="H2619" s="8"/>
      <c r="I2619" s="30">
        <f t="shared" si="161"/>
        <v>0</v>
      </c>
    </row>
    <row r="2620" spans="1:9" s="2" customFormat="1" x14ac:dyDescent="0.25">
      <c r="A2620" s="17">
        <v>42389</v>
      </c>
      <c r="B2620" s="36">
        <f t="shared" si="160"/>
        <v>1683</v>
      </c>
      <c r="C2620" s="37" t="s">
        <v>787</v>
      </c>
      <c r="D2620" s="12">
        <f t="shared" si="164"/>
        <v>51683</v>
      </c>
      <c r="E2620" s="47" t="s">
        <v>2146</v>
      </c>
      <c r="F2620" s="48">
        <v>4509.7</v>
      </c>
      <c r="G2620" s="15">
        <v>42389</v>
      </c>
      <c r="H2620" s="8">
        <v>4509.7</v>
      </c>
      <c r="I2620" s="30">
        <f t="shared" si="161"/>
        <v>0</v>
      </c>
    </row>
    <row r="2621" spans="1:9" s="2" customFormat="1" x14ac:dyDescent="0.25">
      <c r="A2621" s="17">
        <v>42389</v>
      </c>
      <c r="B2621" s="36">
        <f t="shared" si="160"/>
        <v>1684</v>
      </c>
      <c r="C2621" s="37" t="s">
        <v>787</v>
      </c>
      <c r="D2621" s="12">
        <f t="shared" si="164"/>
        <v>51684</v>
      </c>
      <c r="E2621" s="47" t="s">
        <v>2147</v>
      </c>
      <c r="F2621" s="48">
        <v>1426.8</v>
      </c>
      <c r="G2621" s="15">
        <v>42389</v>
      </c>
      <c r="H2621" s="8">
        <f t="shared" si="163"/>
        <v>1426.8</v>
      </c>
      <c r="I2621" s="30">
        <f t="shared" si="161"/>
        <v>0</v>
      </c>
    </row>
    <row r="2622" spans="1:9" s="2" customFormat="1" x14ac:dyDescent="0.25">
      <c r="A2622" s="17">
        <v>42389</v>
      </c>
      <c r="B2622" s="36">
        <f t="shared" si="160"/>
        <v>1685</v>
      </c>
      <c r="C2622" s="37" t="s">
        <v>787</v>
      </c>
      <c r="D2622" s="12">
        <f t="shared" si="164"/>
        <v>51685</v>
      </c>
      <c r="E2622" s="42" t="s">
        <v>2148</v>
      </c>
      <c r="F2622" s="48">
        <v>65856.850000000006</v>
      </c>
      <c r="G2622" s="88"/>
      <c r="H2622" s="89"/>
      <c r="I2622" s="30">
        <f t="shared" si="161"/>
        <v>65856.850000000006</v>
      </c>
    </row>
    <row r="2623" spans="1:9" s="2" customFormat="1" x14ac:dyDescent="0.25">
      <c r="A2623" s="17">
        <v>42389</v>
      </c>
      <c r="B2623" s="36">
        <f t="shared" si="160"/>
        <v>1686</v>
      </c>
      <c r="C2623" s="37" t="s">
        <v>787</v>
      </c>
      <c r="D2623" s="12">
        <f t="shared" si="164"/>
        <v>51686</v>
      </c>
      <c r="E2623" s="45" t="s">
        <v>2149</v>
      </c>
      <c r="F2623" s="46">
        <v>4980</v>
      </c>
      <c r="G2623" s="15">
        <v>42389</v>
      </c>
      <c r="H2623" s="8">
        <f t="shared" si="163"/>
        <v>4980</v>
      </c>
      <c r="I2623" s="30">
        <f t="shared" si="161"/>
        <v>0</v>
      </c>
    </row>
    <row r="2624" spans="1:9" s="2" customFormat="1" x14ac:dyDescent="0.25">
      <c r="A2624" s="17">
        <v>42389</v>
      </c>
      <c r="B2624" s="36">
        <f t="shared" si="160"/>
        <v>1687</v>
      </c>
      <c r="C2624" s="37" t="s">
        <v>787</v>
      </c>
      <c r="D2624" s="12">
        <f t="shared" si="164"/>
        <v>51687</v>
      </c>
      <c r="E2624" s="47" t="s">
        <v>2150</v>
      </c>
      <c r="F2624" s="48">
        <v>3439</v>
      </c>
      <c r="G2624" s="15">
        <v>42391</v>
      </c>
      <c r="H2624" s="8">
        <v>3439</v>
      </c>
      <c r="I2624" s="30">
        <f t="shared" si="161"/>
        <v>0</v>
      </c>
    </row>
    <row r="2625" spans="1:9" s="2" customFormat="1" x14ac:dyDescent="0.25">
      <c r="A2625" s="17">
        <v>42389</v>
      </c>
      <c r="B2625" s="36">
        <f t="shared" si="160"/>
        <v>1688</v>
      </c>
      <c r="C2625" s="37" t="s">
        <v>787</v>
      </c>
      <c r="D2625" s="12">
        <f t="shared" si="164"/>
        <v>51688</v>
      </c>
      <c r="E2625" s="47" t="s">
        <v>2151</v>
      </c>
      <c r="F2625" s="48">
        <v>14018</v>
      </c>
      <c r="G2625" s="15">
        <v>42390</v>
      </c>
      <c r="H2625" s="8">
        <v>14018</v>
      </c>
      <c r="I2625" s="30">
        <f t="shared" si="161"/>
        <v>0</v>
      </c>
    </row>
    <row r="2626" spans="1:9" s="2" customFormat="1" x14ac:dyDescent="0.25">
      <c r="A2626" s="17">
        <v>42389</v>
      </c>
      <c r="B2626" s="36">
        <f t="shared" si="160"/>
        <v>1689</v>
      </c>
      <c r="C2626" s="37" t="s">
        <v>787</v>
      </c>
      <c r="D2626" s="12">
        <f t="shared" si="164"/>
        <v>51689</v>
      </c>
      <c r="E2626" s="47" t="s">
        <v>2144</v>
      </c>
      <c r="F2626" s="48">
        <v>32342.799999999999</v>
      </c>
      <c r="G2626" s="15">
        <v>42396</v>
      </c>
      <c r="H2626" s="8">
        <v>32342.799999999999</v>
      </c>
      <c r="I2626" s="30">
        <f t="shared" si="161"/>
        <v>0</v>
      </c>
    </row>
    <row r="2627" spans="1:9" s="2" customFormat="1" x14ac:dyDescent="0.25">
      <c r="A2627" s="17">
        <v>42389</v>
      </c>
      <c r="B2627" s="36">
        <f t="shared" ref="B2627:B2690" si="165">B2626+1</f>
        <v>1690</v>
      </c>
      <c r="C2627" s="37" t="s">
        <v>787</v>
      </c>
      <c r="D2627" s="12">
        <f t="shared" si="164"/>
        <v>51690</v>
      </c>
      <c r="E2627" s="47" t="s">
        <v>2152</v>
      </c>
      <c r="F2627" s="14">
        <v>3930.24</v>
      </c>
      <c r="G2627" s="15">
        <v>42389</v>
      </c>
      <c r="H2627" s="8">
        <f t="shared" si="163"/>
        <v>3930.24</v>
      </c>
      <c r="I2627" s="30">
        <f t="shared" si="161"/>
        <v>0</v>
      </c>
    </row>
    <row r="2628" spans="1:9" s="2" customFormat="1" x14ac:dyDescent="0.25">
      <c r="A2628" s="17">
        <v>42389</v>
      </c>
      <c r="B2628" s="36">
        <f t="shared" si="165"/>
        <v>1691</v>
      </c>
      <c r="C2628" s="37" t="s">
        <v>787</v>
      </c>
      <c r="D2628" s="12">
        <f t="shared" si="164"/>
        <v>51691</v>
      </c>
      <c r="E2628" s="47" t="s">
        <v>2153</v>
      </c>
      <c r="F2628" s="48">
        <v>1432.8</v>
      </c>
      <c r="G2628" s="15">
        <v>42389</v>
      </c>
      <c r="H2628" s="8">
        <f t="shared" si="163"/>
        <v>1432.8</v>
      </c>
      <c r="I2628" s="30">
        <f t="shared" si="161"/>
        <v>0</v>
      </c>
    </row>
    <row r="2629" spans="1:9" s="2" customFormat="1" x14ac:dyDescent="0.25">
      <c r="A2629" s="17">
        <v>42389</v>
      </c>
      <c r="B2629" s="36">
        <f t="shared" si="165"/>
        <v>1692</v>
      </c>
      <c r="C2629" s="37" t="s">
        <v>787</v>
      </c>
      <c r="D2629" s="12">
        <f t="shared" si="164"/>
        <v>51692</v>
      </c>
      <c r="E2629" s="47" t="s">
        <v>2154</v>
      </c>
      <c r="F2629" s="48">
        <v>12916.75</v>
      </c>
      <c r="G2629" s="15">
        <v>42390</v>
      </c>
      <c r="H2629" s="8">
        <v>12916.75</v>
      </c>
      <c r="I2629" s="30">
        <f t="shared" si="161"/>
        <v>0</v>
      </c>
    </row>
    <row r="2630" spans="1:9" s="2" customFormat="1" x14ac:dyDescent="0.25">
      <c r="A2630" s="17">
        <v>42389</v>
      </c>
      <c r="B2630" s="36">
        <f t="shared" si="165"/>
        <v>1693</v>
      </c>
      <c r="C2630" s="37" t="s">
        <v>787</v>
      </c>
      <c r="D2630" s="12">
        <f t="shared" si="164"/>
        <v>51693</v>
      </c>
      <c r="E2630" s="47" t="s">
        <v>2155</v>
      </c>
      <c r="F2630" s="48">
        <v>105</v>
      </c>
      <c r="G2630" s="15">
        <v>42389</v>
      </c>
      <c r="H2630" s="8">
        <f t="shared" si="163"/>
        <v>105</v>
      </c>
      <c r="I2630" s="30">
        <f t="shared" si="161"/>
        <v>0</v>
      </c>
    </row>
    <row r="2631" spans="1:9" s="2" customFormat="1" x14ac:dyDescent="0.25">
      <c r="A2631" s="17">
        <v>42389</v>
      </c>
      <c r="B2631" s="36">
        <f t="shared" si="165"/>
        <v>1694</v>
      </c>
      <c r="C2631" s="37" t="s">
        <v>787</v>
      </c>
      <c r="D2631" s="12">
        <f t="shared" si="164"/>
        <v>51694</v>
      </c>
      <c r="E2631" s="47" t="s">
        <v>2156</v>
      </c>
      <c r="F2631" s="48">
        <v>26245.8</v>
      </c>
      <c r="G2631" s="15">
        <v>42390</v>
      </c>
      <c r="H2631" s="8">
        <v>26245.8</v>
      </c>
      <c r="I2631" s="30">
        <f t="shared" si="161"/>
        <v>0</v>
      </c>
    </row>
    <row r="2632" spans="1:9" s="2" customFormat="1" x14ac:dyDescent="0.25">
      <c r="A2632" s="17">
        <v>42389</v>
      </c>
      <c r="B2632" s="36">
        <f t="shared" si="165"/>
        <v>1695</v>
      </c>
      <c r="C2632" s="37" t="s">
        <v>787</v>
      </c>
      <c r="D2632" s="12">
        <f t="shared" si="164"/>
        <v>51695</v>
      </c>
      <c r="E2632" s="47" t="s">
        <v>2157</v>
      </c>
      <c r="F2632" s="48">
        <v>497</v>
      </c>
      <c r="G2632" s="15">
        <v>42390</v>
      </c>
      <c r="H2632" s="8">
        <v>497</v>
      </c>
      <c r="I2632" s="30">
        <f t="shared" si="161"/>
        <v>0</v>
      </c>
    </row>
    <row r="2633" spans="1:9" s="2" customFormat="1" x14ac:dyDescent="0.25">
      <c r="A2633" s="17">
        <v>42390</v>
      </c>
      <c r="B2633" s="36">
        <f t="shared" si="165"/>
        <v>1696</v>
      </c>
      <c r="C2633" s="37" t="s">
        <v>787</v>
      </c>
      <c r="D2633" s="12">
        <f t="shared" si="164"/>
        <v>51696</v>
      </c>
      <c r="E2633" s="47" t="s">
        <v>2158</v>
      </c>
      <c r="F2633" s="48">
        <v>12618.7</v>
      </c>
      <c r="G2633" s="57">
        <v>42390</v>
      </c>
      <c r="H2633" s="8">
        <f t="shared" si="163"/>
        <v>12618.7</v>
      </c>
      <c r="I2633" s="30">
        <f t="shared" si="161"/>
        <v>0</v>
      </c>
    </row>
    <row r="2634" spans="1:9" s="2" customFormat="1" x14ac:dyDescent="0.25">
      <c r="A2634" s="17">
        <v>42390</v>
      </c>
      <c r="B2634" s="36">
        <f t="shared" si="165"/>
        <v>1697</v>
      </c>
      <c r="C2634" s="37" t="s">
        <v>787</v>
      </c>
      <c r="D2634" s="12">
        <f t="shared" si="164"/>
        <v>51697</v>
      </c>
      <c r="E2634" s="47" t="s">
        <v>2159</v>
      </c>
      <c r="F2634" s="48">
        <v>8410</v>
      </c>
      <c r="G2634" s="57">
        <v>42390</v>
      </c>
      <c r="H2634" s="8">
        <f t="shared" si="163"/>
        <v>8410</v>
      </c>
      <c r="I2634" s="30">
        <f t="shared" si="161"/>
        <v>0</v>
      </c>
    </row>
    <row r="2635" spans="1:9" s="2" customFormat="1" x14ac:dyDescent="0.25">
      <c r="A2635" s="17">
        <v>42390</v>
      </c>
      <c r="B2635" s="36">
        <f t="shared" si="165"/>
        <v>1698</v>
      </c>
      <c r="C2635" s="37" t="s">
        <v>787</v>
      </c>
      <c r="D2635" s="12">
        <f t="shared" si="164"/>
        <v>51698</v>
      </c>
      <c r="E2635" s="47" t="s">
        <v>2160</v>
      </c>
      <c r="F2635" s="48">
        <v>4609.6000000000004</v>
      </c>
      <c r="G2635" s="57">
        <v>42390</v>
      </c>
      <c r="H2635" s="8">
        <f t="shared" si="163"/>
        <v>4609.6000000000004</v>
      </c>
      <c r="I2635" s="30">
        <f t="shared" si="161"/>
        <v>0</v>
      </c>
    </row>
    <row r="2636" spans="1:9" s="2" customFormat="1" x14ac:dyDescent="0.25">
      <c r="A2636" s="17">
        <v>42390</v>
      </c>
      <c r="B2636" s="36">
        <f t="shared" si="165"/>
        <v>1699</v>
      </c>
      <c r="C2636" s="37" t="s">
        <v>787</v>
      </c>
      <c r="D2636" s="12">
        <f t="shared" si="164"/>
        <v>51699</v>
      </c>
      <c r="E2636" s="47" t="s">
        <v>2161</v>
      </c>
      <c r="F2636" s="48">
        <v>4836</v>
      </c>
      <c r="G2636" s="57">
        <v>42391</v>
      </c>
      <c r="H2636" s="8">
        <v>4836</v>
      </c>
      <c r="I2636" s="30">
        <f t="shared" si="161"/>
        <v>0</v>
      </c>
    </row>
    <row r="2637" spans="1:9" s="2" customFormat="1" x14ac:dyDescent="0.25">
      <c r="A2637" s="17">
        <v>42390</v>
      </c>
      <c r="B2637" s="36">
        <f t="shared" si="165"/>
        <v>1700</v>
      </c>
      <c r="C2637" s="37" t="s">
        <v>787</v>
      </c>
      <c r="D2637" s="12">
        <f t="shared" si="164"/>
        <v>51700</v>
      </c>
      <c r="E2637" s="47" t="s">
        <v>2162</v>
      </c>
      <c r="F2637" s="14">
        <v>54041.599999999999</v>
      </c>
      <c r="G2637" s="92">
        <v>42406</v>
      </c>
      <c r="H2637" s="89">
        <v>54041.599999999999</v>
      </c>
      <c r="I2637" s="30">
        <f t="shared" si="161"/>
        <v>0</v>
      </c>
    </row>
    <row r="2638" spans="1:9" s="2" customFormat="1" x14ac:dyDescent="0.25">
      <c r="A2638" s="17">
        <v>42390</v>
      </c>
      <c r="B2638" s="36">
        <f t="shared" si="165"/>
        <v>1701</v>
      </c>
      <c r="C2638" s="37" t="s">
        <v>787</v>
      </c>
      <c r="D2638" s="12">
        <f t="shared" si="164"/>
        <v>51701</v>
      </c>
      <c r="E2638" s="47" t="s">
        <v>2161</v>
      </c>
      <c r="F2638" s="48">
        <v>21407.75</v>
      </c>
      <c r="G2638" s="57">
        <v>42391</v>
      </c>
      <c r="H2638" s="8">
        <v>21407.75</v>
      </c>
      <c r="I2638" s="30">
        <f t="shared" si="161"/>
        <v>0</v>
      </c>
    </row>
    <row r="2639" spans="1:9" s="2" customFormat="1" x14ac:dyDescent="0.25">
      <c r="A2639" s="17">
        <v>42390</v>
      </c>
      <c r="B2639" s="36">
        <f t="shared" si="165"/>
        <v>1702</v>
      </c>
      <c r="C2639" s="37" t="s">
        <v>787</v>
      </c>
      <c r="D2639" s="12">
        <f t="shared" si="164"/>
        <v>51702</v>
      </c>
      <c r="E2639" s="47" t="s">
        <v>2163</v>
      </c>
      <c r="F2639" s="48">
        <v>4967.6000000000004</v>
      </c>
      <c r="G2639" s="57">
        <v>42390</v>
      </c>
      <c r="H2639" s="8">
        <f t="shared" si="163"/>
        <v>4967.6000000000004</v>
      </c>
      <c r="I2639" s="30">
        <f t="shared" si="161"/>
        <v>0</v>
      </c>
    </row>
    <row r="2640" spans="1:9" s="2" customFormat="1" x14ac:dyDescent="0.25">
      <c r="A2640" s="17">
        <v>42390</v>
      </c>
      <c r="B2640" s="36">
        <f t="shared" si="165"/>
        <v>1703</v>
      </c>
      <c r="C2640" s="37" t="s">
        <v>787</v>
      </c>
      <c r="D2640" s="12">
        <f t="shared" si="164"/>
        <v>51703</v>
      </c>
      <c r="E2640" s="47" t="s">
        <v>2164</v>
      </c>
      <c r="F2640" s="48">
        <v>12881.1</v>
      </c>
      <c r="G2640" s="57">
        <v>42393</v>
      </c>
      <c r="H2640" s="8">
        <v>12881.1</v>
      </c>
      <c r="I2640" s="30">
        <f t="shared" si="161"/>
        <v>0</v>
      </c>
    </row>
    <row r="2641" spans="1:9" s="2" customFormat="1" x14ac:dyDescent="0.25">
      <c r="A2641" s="17">
        <v>42390</v>
      </c>
      <c r="B2641" s="36">
        <f t="shared" si="165"/>
        <v>1704</v>
      </c>
      <c r="C2641" s="37" t="s">
        <v>787</v>
      </c>
      <c r="D2641" s="12">
        <f t="shared" si="164"/>
        <v>51704</v>
      </c>
      <c r="E2641" s="49" t="s">
        <v>105</v>
      </c>
      <c r="F2641" s="48">
        <v>0</v>
      </c>
      <c r="G2641" s="57"/>
      <c r="H2641" s="8"/>
      <c r="I2641" s="30">
        <f t="shared" si="161"/>
        <v>0</v>
      </c>
    </row>
    <row r="2642" spans="1:9" s="2" customFormat="1" x14ac:dyDescent="0.25">
      <c r="A2642" s="17">
        <v>42390</v>
      </c>
      <c r="B2642" s="36">
        <f t="shared" si="165"/>
        <v>1705</v>
      </c>
      <c r="C2642" s="37" t="s">
        <v>787</v>
      </c>
      <c r="D2642" s="12">
        <f t="shared" si="164"/>
        <v>51705</v>
      </c>
      <c r="E2642" s="47" t="s">
        <v>2165</v>
      </c>
      <c r="F2642" s="48">
        <v>2262</v>
      </c>
      <c r="G2642" s="57">
        <v>42390</v>
      </c>
      <c r="H2642" s="8">
        <v>2262</v>
      </c>
      <c r="I2642" s="30">
        <f t="shared" si="161"/>
        <v>0</v>
      </c>
    </row>
    <row r="2643" spans="1:9" s="2" customFormat="1" x14ac:dyDescent="0.25">
      <c r="A2643" s="17">
        <v>42390</v>
      </c>
      <c r="B2643" s="36">
        <f t="shared" si="165"/>
        <v>1706</v>
      </c>
      <c r="C2643" s="37" t="s">
        <v>787</v>
      </c>
      <c r="D2643" s="12">
        <f t="shared" si="164"/>
        <v>51706</v>
      </c>
      <c r="E2643" s="47" t="s">
        <v>2166</v>
      </c>
      <c r="F2643" s="14">
        <v>33402.980000000003</v>
      </c>
      <c r="G2643" s="57">
        <v>42396</v>
      </c>
      <c r="H2643" s="8">
        <v>33402.980000000003</v>
      </c>
      <c r="I2643" s="30">
        <f t="shared" si="161"/>
        <v>0</v>
      </c>
    </row>
    <row r="2644" spans="1:9" s="2" customFormat="1" x14ac:dyDescent="0.25">
      <c r="A2644" s="17">
        <v>42390</v>
      </c>
      <c r="B2644" s="36">
        <f t="shared" si="165"/>
        <v>1707</v>
      </c>
      <c r="C2644" s="37" t="s">
        <v>787</v>
      </c>
      <c r="D2644" s="12">
        <f t="shared" si="164"/>
        <v>51707</v>
      </c>
      <c r="E2644" s="47" t="s">
        <v>2167</v>
      </c>
      <c r="F2644" s="48">
        <v>2470</v>
      </c>
      <c r="G2644" s="57">
        <v>42390</v>
      </c>
      <c r="H2644" s="8">
        <f t="shared" si="163"/>
        <v>2470</v>
      </c>
      <c r="I2644" s="30">
        <f t="shared" si="161"/>
        <v>0</v>
      </c>
    </row>
    <row r="2645" spans="1:9" s="2" customFormat="1" x14ac:dyDescent="0.25">
      <c r="A2645" s="17">
        <v>42390</v>
      </c>
      <c r="B2645" s="36">
        <f t="shared" si="165"/>
        <v>1708</v>
      </c>
      <c r="C2645" s="37" t="s">
        <v>787</v>
      </c>
      <c r="D2645" s="12">
        <f t="shared" si="164"/>
        <v>51708</v>
      </c>
      <c r="E2645" s="47" t="s">
        <v>2165</v>
      </c>
      <c r="F2645" s="48">
        <v>7423</v>
      </c>
      <c r="G2645" s="57">
        <v>42390</v>
      </c>
      <c r="H2645" s="8">
        <f t="shared" si="163"/>
        <v>7423</v>
      </c>
      <c r="I2645" s="30">
        <f t="shared" si="161"/>
        <v>0</v>
      </c>
    </row>
    <row r="2646" spans="1:9" s="2" customFormat="1" x14ac:dyDescent="0.25">
      <c r="A2646" s="17">
        <v>42390</v>
      </c>
      <c r="B2646" s="36">
        <f t="shared" si="165"/>
        <v>1709</v>
      </c>
      <c r="C2646" s="37" t="s">
        <v>787</v>
      </c>
      <c r="D2646" s="12">
        <f t="shared" si="164"/>
        <v>51709</v>
      </c>
      <c r="E2646" s="47" t="s">
        <v>2168</v>
      </c>
      <c r="F2646" s="14">
        <v>11446.5</v>
      </c>
      <c r="G2646" s="57">
        <v>42390</v>
      </c>
      <c r="H2646" s="8">
        <f t="shared" si="163"/>
        <v>11446.5</v>
      </c>
      <c r="I2646" s="30">
        <f t="shared" si="161"/>
        <v>0</v>
      </c>
    </row>
    <row r="2647" spans="1:9" s="2" customFormat="1" x14ac:dyDescent="0.25">
      <c r="A2647" s="17">
        <v>42390</v>
      </c>
      <c r="B2647" s="36">
        <f t="shared" si="165"/>
        <v>1710</v>
      </c>
      <c r="C2647" s="37" t="s">
        <v>787</v>
      </c>
      <c r="D2647" s="12">
        <f t="shared" si="164"/>
        <v>51710</v>
      </c>
      <c r="E2647" s="47" t="s">
        <v>2169</v>
      </c>
      <c r="F2647" s="48">
        <v>4378.7</v>
      </c>
      <c r="G2647" s="57">
        <v>42390</v>
      </c>
      <c r="H2647" s="8">
        <f t="shared" si="163"/>
        <v>4378.7</v>
      </c>
      <c r="I2647" s="30">
        <f t="shared" si="161"/>
        <v>0</v>
      </c>
    </row>
    <row r="2648" spans="1:9" s="2" customFormat="1" x14ac:dyDescent="0.25">
      <c r="A2648" s="17">
        <v>42390</v>
      </c>
      <c r="B2648" s="36">
        <f t="shared" si="165"/>
        <v>1711</v>
      </c>
      <c r="C2648" s="37" t="s">
        <v>787</v>
      </c>
      <c r="D2648" s="12">
        <f t="shared" si="164"/>
        <v>51711</v>
      </c>
      <c r="E2648" s="47" t="s">
        <v>2165</v>
      </c>
      <c r="F2648" s="48">
        <v>1446</v>
      </c>
      <c r="G2648" s="57">
        <v>42390</v>
      </c>
      <c r="H2648" s="8">
        <f t="shared" si="163"/>
        <v>1446</v>
      </c>
      <c r="I2648" s="30">
        <f t="shared" si="161"/>
        <v>0</v>
      </c>
    </row>
    <row r="2649" spans="1:9" s="2" customFormat="1" x14ac:dyDescent="0.25">
      <c r="A2649" s="17">
        <v>42390</v>
      </c>
      <c r="B2649" s="36">
        <f t="shared" si="165"/>
        <v>1712</v>
      </c>
      <c r="C2649" s="37" t="s">
        <v>787</v>
      </c>
      <c r="D2649" s="12">
        <f t="shared" si="164"/>
        <v>51712</v>
      </c>
      <c r="E2649" s="47" t="s">
        <v>2165</v>
      </c>
      <c r="F2649" s="48">
        <v>3408</v>
      </c>
      <c r="G2649" s="57">
        <v>42390</v>
      </c>
      <c r="H2649" s="8">
        <f t="shared" si="163"/>
        <v>3408</v>
      </c>
      <c r="I2649" s="30">
        <f t="shared" ref="I2649:I2715" si="166">F2649-H2649</f>
        <v>0</v>
      </c>
    </row>
    <row r="2650" spans="1:9" s="2" customFormat="1" x14ac:dyDescent="0.25">
      <c r="A2650" s="17">
        <v>42390</v>
      </c>
      <c r="B2650" s="36">
        <f t="shared" si="165"/>
        <v>1713</v>
      </c>
      <c r="C2650" s="37" t="s">
        <v>787</v>
      </c>
      <c r="D2650" s="12">
        <f t="shared" si="164"/>
        <v>51713</v>
      </c>
      <c r="E2650" s="47" t="s">
        <v>2169</v>
      </c>
      <c r="F2650" s="48">
        <v>24609.4</v>
      </c>
      <c r="G2650" s="57" t="s">
        <v>2170</v>
      </c>
      <c r="H2650" s="8">
        <f>8610+15999.4</f>
        <v>24609.4</v>
      </c>
      <c r="I2650" s="30">
        <f t="shared" si="166"/>
        <v>0</v>
      </c>
    </row>
    <row r="2651" spans="1:9" s="2" customFormat="1" x14ac:dyDescent="0.25">
      <c r="A2651" s="17">
        <v>42390</v>
      </c>
      <c r="B2651" s="36">
        <f t="shared" si="165"/>
        <v>1714</v>
      </c>
      <c r="C2651" s="37" t="s">
        <v>787</v>
      </c>
      <c r="D2651" s="12">
        <f t="shared" si="164"/>
        <v>51714</v>
      </c>
      <c r="E2651" s="47" t="s">
        <v>2171</v>
      </c>
      <c r="F2651" s="48">
        <v>5219.5</v>
      </c>
      <c r="G2651" s="57">
        <v>42391</v>
      </c>
      <c r="H2651" s="8">
        <v>5219.5</v>
      </c>
      <c r="I2651" s="30">
        <f t="shared" si="166"/>
        <v>0</v>
      </c>
    </row>
    <row r="2652" spans="1:9" s="2" customFormat="1" x14ac:dyDescent="0.25">
      <c r="A2652" s="17">
        <v>42390</v>
      </c>
      <c r="B2652" s="36">
        <f t="shared" si="165"/>
        <v>1715</v>
      </c>
      <c r="C2652" s="37" t="s">
        <v>787</v>
      </c>
      <c r="D2652" s="12">
        <f t="shared" si="164"/>
        <v>51715</v>
      </c>
      <c r="E2652" s="47" t="s">
        <v>2172</v>
      </c>
      <c r="F2652" s="48">
        <v>1092</v>
      </c>
      <c r="G2652" s="57">
        <v>42390</v>
      </c>
      <c r="H2652" s="8">
        <f t="shared" si="163"/>
        <v>1092</v>
      </c>
      <c r="I2652" s="30">
        <f t="shared" si="166"/>
        <v>0</v>
      </c>
    </row>
    <row r="2653" spans="1:9" s="2" customFormat="1" x14ac:dyDescent="0.25">
      <c r="A2653" s="17">
        <v>42390</v>
      </c>
      <c r="B2653" s="36">
        <f t="shared" si="165"/>
        <v>1716</v>
      </c>
      <c r="C2653" s="37" t="s">
        <v>787</v>
      </c>
      <c r="D2653" s="12">
        <f t="shared" si="164"/>
        <v>51716</v>
      </c>
      <c r="E2653" s="47" t="s">
        <v>2173</v>
      </c>
      <c r="F2653" s="48">
        <v>1640</v>
      </c>
      <c r="G2653" s="57">
        <v>42390</v>
      </c>
      <c r="H2653" s="8">
        <f t="shared" si="163"/>
        <v>1640</v>
      </c>
      <c r="I2653" s="30">
        <f t="shared" si="166"/>
        <v>0</v>
      </c>
    </row>
    <row r="2654" spans="1:9" s="2" customFormat="1" x14ac:dyDescent="0.25">
      <c r="A2654" s="17">
        <v>42390</v>
      </c>
      <c r="B2654" s="36">
        <f t="shared" si="165"/>
        <v>1717</v>
      </c>
      <c r="C2654" s="37" t="s">
        <v>787</v>
      </c>
      <c r="D2654" s="12">
        <f t="shared" si="164"/>
        <v>51717</v>
      </c>
      <c r="E2654" s="47" t="s">
        <v>2174</v>
      </c>
      <c r="F2654" s="48">
        <v>4557.6000000000004</v>
      </c>
      <c r="G2654" s="57">
        <v>42390</v>
      </c>
      <c r="H2654" s="8">
        <f t="shared" si="163"/>
        <v>4557.6000000000004</v>
      </c>
      <c r="I2654" s="30">
        <f t="shared" si="166"/>
        <v>0</v>
      </c>
    </row>
    <row r="2655" spans="1:9" s="2" customFormat="1" x14ac:dyDescent="0.25">
      <c r="A2655" s="17">
        <v>42390</v>
      </c>
      <c r="B2655" s="36">
        <f t="shared" si="165"/>
        <v>1718</v>
      </c>
      <c r="C2655" s="37" t="s">
        <v>787</v>
      </c>
      <c r="D2655" s="12">
        <f t="shared" si="164"/>
        <v>51718</v>
      </c>
      <c r="E2655" s="47" t="s">
        <v>2175</v>
      </c>
      <c r="F2655" s="48">
        <v>2050</v>
      </c>
      <c r="G2655" s="57">
        <v>42390</v>
      </c>
      <c r="H2655" s="8">
        <f t="shared" ref="H2655:H2720" si="167">F2655</f>
        <v>2050</v>
      </c>
      <c r="I2655" s="30">
        <f t="shared" si="166"/>
        <v>0</v>
      </c>
    </row>
    <row r="2656" spans="1:9" s="2" customFormat="1" x14ac:dyDescent="0.25">
      <c r="A2656" s="17">
        <v>42390</v>
      </c>
      <c r="B2656" s="36">
        <f t="shared" si="165"/>
        <v>1719</v>
      </c>
      <c r="C2656" s="37" t="s">
        <v>787</v>
      </c>
      <c r="D2656" s="12">
        <f t="shared" si="164"/>
        <v>51719</v>
      </c>
      <c r="E2656" s="47" t="s">
        <v>2165</v>
      </c>
      <c r="F2656" s="48">
        <v>441</v>
      </c>
      <c r="G2656" s="57">
        <v>42390</v>
      </c>
      <c r="H2656" s="8">
        <f t="shared" si="167"/>
        <v>441</v>
      </c>
      <c r="I2656" s="30">
        <f t="shared" si="166"/>
        <v>0</v>
      </c>
    </row>
    <row r="2657" spans="1:9" s="2" customFormat="1" x14ac:dyDescent="0.25">
      <c r="A2657" s="17">
        <v>42390</v>
      </c>
      <c r="B2657" s="36">
        <f t="shared" si="165"/>
        <v>1720</v>
      </c>
      <c r="C2657" s="37" t="s">
        <v>787</v>
      </c>
      <c r="D2657" s="12">
        <f t="shared" si="164"/>
        <v>51720</v>
      </c>
      <c r="E2657" s="47" t="s">
        <v>2176</v>
      </c>
      <c r="F2657" s="48">
        <v>3573.5</v>
      </c>
      <c r="G2657" s="57">
        <v>42390</v>
      </c>
      <c r="H2657" s="8">
        <f t="shared" si="167"/>
        <v>3573.5</v>
      </c>
      <c r="I2657" s="30">
        <f t="shared" si="166"/>
        <v>0</v>
      </c>
    </row>
    <row r="2658" spans="1:9" s="2" customFormat="1" x14ac:dyDescent="0.25">
      <c r="A2658" s="17">
        <v>42390</v>
      </c>
      <c r="B2658" s="36">
        <f t="shared" si="165"/>
        <v>1721</v>
      </c>
      <c r="C2658" s="37" t="s">
        <v>787</v>
      </c>
      <c r="D2658" s="12">
        <f t="shared" si="164"/>
        <v>51721</v>
      </c>
      <c r="E2658" s="47" t="s">
        <v>2168</v>
      </c>
      <c r="F2658" s="14">
        <v>644.5</v>
      </c>
      <c r="G2658" s="57">
        <v>42390</v>
      </c>
      <c r="H2658" s="8">
        <f t="shared" si="167"/>
        <v>644.5</v>
      </c>
      <c r="I2658" s="30">
        <f t="shared" si="166"/>
        <v>0</v>
      </c>
    </row>
    <row r="2659" spans="1:9" s="2" customFormat="1" x14ac:dyDescent="0.25">
      <c r="A2659" s="17">
        <v>42390</v>
      </c>
      <c r="B2659" s="36">
        <f t="shared" si="165"/>
        <v>1722</v>
      </c>
      <c r="C2659" s="37" t="s">
        <v>787</v>
      </c>
      <c r="D2659" s="12">
        <f t="shared" si="164"/>
        <v>51722</v>
      </c>
      <c r="E2659" s="47" t="s">
        <v>2177</v>
      </c>
      <c r="F2659" s="48">
        <v>3736</v>
      </c>
      <c r="G2659" s="57">
        <v>42395</v>
      </c>
      <c r="H2659" s="8">
        <v>3736</v>
      </c>
      <c r="I2659" s="30">
        <f t="shared" si="166"/>
        <v>0</v>
      </c>
    </row>
    <row r="2660" spans="1:9" s="2" customFormat="1" x14ac:dyDescent="0.25">
      <c r="A2660" s="17">
        <v>42390</v>
      </c>
      <c r="B2660" s="36">
        <f t="shared" si="165"/>
        <v>1723</v>
      </c>
      <c r="C2660" s="37" t="s">
        <v>787</v>
      </c>
      <c r="D2660" s="12">
        <f t="shared" ref="D2660:D2723" si="168">D2659+1</f>
        <v>51723</v>
      </c>
      <c r="E2660" s="49" t="s">
        <v>105</v>
      </c>
      <c r="F2660" s="48">
        <v>0</v>
      </c>
      <c r="G2660" s="57"/>
      <c r="H2660" s="8"/>
      <c r="I2660" s="30">
        <f t="shared" si="166"/>
        <v>0</v>
      </c>
    </row>
    <row r="2661" spans="1:9" s="2" customFormat="1" x14ac:dyDescent="0.25">
      <c r="A2661" s="17">
        <v>42390</v>
      </c>
      <c r="B2661" s="36">
        <f t="shared" si="165"/>
        <v>1724</v>
      </c>
      <c r="C2661" s="37" t="s">
        <v>787</v>
      </c>
      <c r="D2661" s="12">
        <f t="shared" si="168"/>
        <v>51724</v>
      </c>
      <c r="E2661" s="47" t="s">
        <v>2164</v>
      </c>
      <c r="F2661" s="48">
        <v>7988.8</v>
      </c>
      <c r="G2661" s="57">
        <v>42395</v>
      </c>
      <c r="H2661" s="8">
        <v>7988.8</v>
      </c>
      <c r="I2661" s="30">
        <f t="shared" si="166"/>
        <v>0</v>
      </c>
    </row>
    <row r="2662" spans="1:9" s="2" customFormat="1" x14ac:dyDescent="0.25">
      <c r="A2662" s="17">
        <v>42390</v>
      </c>
      <c r="B2662" s="36">
        <f t="shared" si="165"/>
        <v>1725</v>
      </c>
      <c r="C2662" s="37" t="s">
        <v>787</v>
      </c>
      <c r="D2662" s="12">
        <f t="shared" si="168"/>
        <v>51725</v>
      </c>
      <c r="E2662" s="47" t="s">
        <v>2178</v>
      </c>
      <c r="F2662" s="48">
        <v>27600.799999999999</v>
      </c>
      <c r="G2662" s="57">
        <v>42395</v>
      </c>
      <c r="H2662" s="8">
        <v>27600.799999999999</v>
      </c>
      <c r="I2662" s="30">
        <f t="shared" si="166"/>
        <v>0</v>
      </c>
    </row>
    <row r="2663" spans="1:9" s="2" customFormat="1" x14ac:dyDescent="0.25">
      <c r="A2663" s="17">
        <v>42390</v>
      </c>
      <c r="B2663" s="36">
        <f t="shared" si="165"/>
        <v>1726</v>
      </c>
      <c r="C2663" s="37" t="s">
        <v>787</v>
      </c>
      <c r="D2663" s="12">
        <f t="shared" si="168"/>
        <v>51726</v>
      </c>
      <c r="E2663" s="47" t="s">
        <v>2179</v>
      </c>
      <c r="F2663" s="48">
        <v>6701.5</v>
      </c>
      <c r="G2663" s="57">
        <v>42395</v>
      </c>
      <c r="H2663" s="8">
        <v>6701.5</v>
      </c>
      <c r="I2663" s="30">
        <f t="shared" si="166"/>
        <v>0</v>
      </c>
    </row>
    <row r="2664" spans="1:9" s="2" customFormat="1" x14ac:dyDescent="0.25">
      <c r="A2664" s="17">
        <v>42390</v>
      </c>
      <c r="B2664" s="36">
        <f t="shared" si="165"/>
        <v>1727</v>
      </c>
      <c r="C2664" s="37" t="s">
        <v>787</v>
      </c>
      <c r="D2664" s="12">
        <f t="shared" si="168"/>
        <v>51727</v>
      </c>
      <c r="E2664" s="47" t="s">
        <v>2180</v>
      </c>
      <c r="F2664" s="48">
        <v>10920</v>
      </c>
      <c r="G2664" s="57">
        <v>42395</v>
      </c>
      <c r="H2664" s="8">
        <v>10920</v>
      </c>
      <c r="I2664" s="30">
        <f t="shared" si="166"/>
        <v>0</v>
      </c>
    </row>
    <row r="2665" spans="1:9" s="2" customFormat="1" x14ac:dyDescent="0.25">
      <c r="A2665" s="17">
        <v>42390</v>
      </c>
      <c r="B2665" s="36">
        <f t="shared" si="165"/>
        <v>1728</v>
      </c>
      <c r="C2665" s="37" t="s">
        <v>787</v>
      </c>
      <c r="D2665" s="12">
        <f t="shared" si="168"/>
        <v>51728</v>
      </c>
      <c r="E2665" s="47" t="s">
        <v>2181</v>
      </c>
      <c r="F2665" s="48">
        <v>15186.2</v>
      </c>
      <c r="G2665" s="57">
        <v>42395</v>
      </c>
      <c r="H2665" s="8">
        <v>15186.2</v>
      </c>
      <c r="I2665" s="30">
        <f t="shared" si="166"/>
        <v>0</v>
      </c>
    </row>
    <row r="2666" spans="1:9" s="2" customFormat="1" x14ac:dyDescent="0.25">
      <c r="A2666" s="17">
        <v>42390</v>
      </c>
      <c r="B2666" s="36">
        <f t="shared" si="165"/>
        <v>1729</v>
      </c>
      <c r="C2666" s="37" t="s">
        <v>787</v>
      </c>
      <c r="D2666" s="12">
        <f t="shared" si="168"/>
        <v>51729</v>
      </c>
      <c r="E2666" s="47" t="s">
        <v>2182</v>
      </c>
      <c r="F2666" s="48">
        <v>23941.8</v>
      </c>
      <c r="G2666" s="57">
        <v>42395</v>
      </c>
      <c r="H2666" s="8">
        <v>23941.8</v>
      </c>
      <c r="I2666" s="30">
        <f t="shared" si="166"/>
        <v>0</v>
      </c>
    </row>
    <row r="2667" spans="1:9" s="2" customFormat="1" x14ac:dyDescent="0.25">
      <c r="A2667" s="17">
        <v>42390</v>
      </c>
      <c r="B2667" s="36">
        <f t="shared" si="165"/>
        <v>1730</v>
      </c>
      <c r="C2667" s="37" t="s">
        <v>787</v>
      </c>
      <c r="D2667" s="12">
        <f t="shared" si="168"/>
        <v>51730</v>
      </c>
      <c r="E2667" s="47" t="s">
        <v>2183</v>
      </c>
      <c r="F2667" s="48">
        <v>4711.2</v>
      </c>
      <c r="G2667" s="57">
        <v>42395</v>
      </c>
      <c r="H2667" s="8">
        <v>4711.2</v>
      </c>
      <c r="I2667" s="30">
        <f t="shared" si="166"/>
        <v>0</v>
      </c>
    </row>
    <row r="2668" spans="1:9" s="2" customFormat="1" x14ac:dyDescent="0.25">
      <c r="A2668" s="17">
        <v>42390</v>
      </c>
      <c r="B2668" s="36">
        <f t="shared" si="165"/>
        <v>1731</v>
      </c>
      <c r="C2668" s="37" t="s">
        <v>787</v>
      </c>
      <c r="D2668" s="12">
        <f t="shared" si="168"/>
        <v>51731</v>
      </c>
      <c r="E2668" s="42" t="s">
        <v>2184</v>
      </c>
      <c r="F2668" s="14">
        <v>33706.9</v>
      </c>
      <c r="G2668" s="57">
        <v>42396</v>
      </c>
      <c r="H2668" s="8">
        <v>33706.9</v>
      </c>
      <c r="I2668" s="30">
        <f t="shared" si="166"/>
        <v>0</v>
      </c>
    </row>
    <row r="2669" spans="1:9" s="2" customFormat="1" x14ac:dyDescent="0.25">
      <c r="A2669" s="17">
        <v>42390</v>
      </c>
      <c r="B2669" s="36">
        <f t="shared" si="165"/>
        <v>1732</v>
      </c>
      <c r="C2669" s="37" t="s">
        <v>787</v>
      </c>
      <c r="D2669" s="12">
        <f t="shared" si="168"/>
        <v>51732</v>
      </c>
      <c r="E2669" s="45" t="s">
        <v>2185</v>
      </c>
      <c r="F2669" s="46">
        <v>13232.6</v>
      </c>
      <c r="G2669" s="57">
        <v>42390</v>
      </c>
      <c r="H2669" s="8">
        <v>13232.6</v>
      </c>
      <c r="I2669" s="30">
        <f t="shared" si="166"/>
        <v>0</v>
      </c>
    </row>
    <row r="2670" spans="1:9" s="2" customFormat="1" x14ac:dyDescent="0.25">
      <c r="A2670" s="17">
        <v>42390</v>
      </c>
      <c r="B2670" s="36">
        <f t="shared" si="165"/>
        <v>1733</v>
      </c>
      <c r="C2670" s="37" t="s">
        <v>787</v>
      </c>
      <c r="D2670" s="12">
        <f t="shared" si="168"/>
        <v>51733</v>
      </c>
      <c r="E2670" s="47" t="s">
        <v>2186</v>
      </c>
      <c r="F2670" s="48">
        <v>753.7</v>
      </c>
      <c r="G2670" s="57">
        <v>42395</v>
      </c>
      <c r="H2670" s="8">
        <v>753.7</v>
      </c>
      <c r="I2670" s="30">
        <f t="shared" si="166"/>
        <v>0</v>
      </c>
    </row>
    <row r="2671" spans="1:9" s="2" customFormat="1" x14ac:dyDescent="0.25">
      <c r="A2671" s="17">
        <v>42390</v>
      </c>
      <c r="B2671" s="36">
        <f t="shared" si="165"/>
        <v>1734</v>
      </c>
      <c r="C2671" s="37" t="s">
        <v>787</v>
      </c>
      <c r="D2671" s="12">
        <f t="shared" si="168"/>
        <v>51734</v>
      </c>
      <c r="E2671" s="47" t="s">
        <v>2187</v>
      </c>
      <c r="F2671" s="48">
        <v>3184.7</v>
      </c>
      <c r="G2671" s="57">
        <v>42390</v>
      </c>
      <c r="H2671" s="8">
        <f t="shared" si="167"/>
        <v>3184.7</v>
      </c>
      <c r="I2671" s="30">
        <f t="shared" si="166"/>
        <v>0</v>
      </c>
    </row>
    <row r="2672" spans="1:9" s="2" customFormat="1" x14ac:dyDescent="0.25">
      <c r="A2672" s="17">
        <v>42390</v>
      </c>
      <c r="B2672" s="36">
        <f t="shared" si="165"/>
        <v>1735</v>
      </c>
      <c r="C2672" s="37" t="s">
        <v>787</v>
      </c>
      <c r="D2672" s="12">
        <f t="shared" si="168"/>
        <v>51735</v>
      </c>
      <c r="E2672" s="47" t="s">
        <v>2188</v>
      </c>
      <c r="F2672" s="48">
        <v>372.6</v>
      </c>
      <c r="G2672" s="57">
        <v>42390</v>
      </c>
      <c r="H2672" s="8">
        <f t="shared" si="167"/>
        <v>372.6</v>
      </c>
      <c r="I2672" s="30">
        <f t="shared" si="166"/>
        <v>0</v>
      </c>
    </row>
    <row r="2673" spans="1:9" s="2" customFormat="1" x14ac:dyDescent="0.25">
      <c r="A2673" s="17">
        <v>42390</v>
      </c>
      <c r="B2673" s="36">
        <f t="shared" si="165"/>
        <v>1736</v>
      </c>
      <c r="C2673" s="37" t="s">
        <v>787</v>
      </c>
      <c r="D2673" s="12">
        <f t="shared" si="168"/>
        <v>51736</v>
      </c>
      <c r="E2673" s="47" t="s">
        <v>2189</v>
      </c>
      <c r="F2673" s="48">
        <v>1422</v>
      </c>
      <c r="G2673" s="57">
        <v>42390</v>
      </c>
      <c r="H2673" s="8">
        <f t="shared" si="167"/>
        <v>1422</v>
      </c>
      <c r="I2673" s="30">
        <f t="shared" si="166"/>
        <v>0</v>
      </c>
    </row>
    <row r="2674" spans="1:9" s="2" customFormat="1" x14ac:dyDescent="0.25">
      <c r="A2674" s="17">
        <v>42390</v>
      </c>
      <c r="B2674" s="36">
        <f t="shared" si="165"/>
        <v>1737</v>
      </c>
      <c r="C2674" s="37" t="s">
        <v>787</v>
      </c>
      <c r="D2674" s="12">
        <f t="shared" si="168"/>
        <v>51737</v>
      </c>
      <c r="E2674" s="49" t="s">
        <v>105</v>
      </c>
      <c r="F2674" s="48">
        <v>0</v>
      </c>
      <c r="G2674" s="57"/>
      <c r="H2674" s="8"/>
      <c r="I2674" s="30"/>
    </row>
    <row r="2675" spans="1:9" s="2" customFormat="1" ht="15.75" x14ac:dyDescent="0.25">
      <c r="A2675" s="17">
        <v>42390</v>
      </c>
      <c r="B2675" s="36">
        <f t="shared" si="165"/>
        <v>1738</v>
      </c>
      <c r="C2675" s="37" t="s">
        <v>787</v>
      </c>
      <c r="D2675" s="12">
        <f t="shared" si="168"/>
        <v>51738</v>
      </c>
      <c r="E2675" s="47" t="s">
        <v>2190</v>
      </c>
      <c r="F2675" s="14">
        <v>8454.6</v>
      </c>
      <c r="G2675" s="57">
        <v>42390</v>
      </c>
      <c r="H2675" s="58">
        <f t="shared" si="167"/>
        <v>8454.6</v>
      </c>
      <c r="I2675" s="30">
        <f t="shared" si="166"/>
        <v>0</v>
      </c>
    </row>
    <row r="2676" spans="1:9" s="2" customFormat="1" x14ac:dyDescent="0.25">
      <c r="A2676" s="17">
        <v>42390</v>
      </c>
      <c r="B2676" s="36">
        <f t="shared" si="165"/>
        <v>1739</v>
      </c>
      <c r="C2676" s="37" t="s">
        <v>787</v>
      </c>
      <c r="D2676" s="12">
        <f t="shared" si="168"/>
        <v>51739</v>
      </c>
      <c r="E2676" s="47" t="s">
        <v>2191</v>
      </c>
      <c r="F2676" s="48">
        <v>3605.1</v>
      </c>
      <c r="G2676" s="57">
        <v>42390</v>
      </c>
      <c r="H2676" s="8">
        <f t="shared" si="167"/>
        <v>3605.1</v>
      </c>
      <c r="I2676" s="30">
        <f t="shared" si="166"/>
        <v>0</v>
      </c>
    </row>
    <row r="2677" spans="1:9" s="2" customFormat="1" x14ac:dyDescent="0.25">
      <c r="A2677" s="17">
        <v>42390</v>
      </c>
      <c r="B2677" s="36">
        <f t="shared" si="165"/>
        <v>1740</v>
      </c>
      <c r="C2677" s="37" t="s">
        <v>787</v>
      </c>
      <c r="D2677" s="12">
        <f t="shared" si="168"/>
        <v>51740</v>
      </c>
      <c r="E2677" s="47" t="s">
        <v>2192</v>
      </c>
      <c r="F2677" s="48">
        <v>18855.099999999999</v>
      </c>
      <c r="G2677" s="57" t="s">
        <v>2193</v>
      </c>
      <c r="H2677" s="8">
        <f>16000+2855.1</f>
        <v>18855.099999999999</v>
      </c>
      <c r="I2677" s="30">
        <f t="shared" si="166"/>
        <v>0</v>
      </c>
    </row>
    <row r="2678" spans="1:9" s="2" customFormat="1" x14ac:dyDescent="0.25">
      <c r="A2678" s="17">
        <v>42390</v>
      </c>
      <c r="B2678" s="36">
        <f t="shared" si="165"/>
        <v>1741</v>
      </c>
      <c r="C2678" s="37" t="s">
        <v>787</v>
      </c>
      <c r="D2678" s="12">
        <f t="shared" si="168"/>
        <v>51741</v>
      </c>
      <c r="E2678" s="47" t="s">
        <v>2194</v>
      </c>
      <c r="F2678" s="14">
        <v>13897</v>
      </c>
      <c r="G2678" s="57">
        <v>42390</v>
      </c>
      <c r="H2678" s="8">
        <f t="shared" si="167"/>
        <v>13897</v>
      </c>
      <c r="I2678" s="30">
        <f t="shared" si="166"/>
        <v>0</v>
      </c>
    </row>
    <row r="2679" spans="1:9" s="2" customFormat="1" x14ac:dyDescent="0.25">
      <c r="A2679" s="17">
        <v>42390</v>
      </c>
      <c r="B2679" s="36">
        <f t="shared" si="165"/>
        <v>1742</v>
      </c>
      <c r="C2679" s="37" t="s">
        <v>787</v>
      </c>
      <c r="D2679" s="12">
        <f t="shared" si="168"/>
        <v>51742</v>
      </c>
      <c r="E2679" s="47" t="s">
        <v>2195</v>
      </c>
      <c r="F2679" s="48">
        <v>1416.4</v>
      </c>
      <c r="G2679" s="57">
        <v>42390</v>
      </c>
      <c r="H2679" s="8">
        <f t="shared" si="167"/>
        <v>1416.4</v>
      </c>
      <c r="I2679" s="30">
        <f t="shared" si="166"/>
        <v>0</v>
      </c>
    </row>
    <row r="2680" spans="1:9" s="2" customFormat="1" x14ac:dyDescent="0.25">
      <c r="A2680" s="17">
        <v>42390</v>
      </c>
      <c r="B2680" s="36">
        <f t="shared" si="165"/>
        <v>1743</v>
      </c>
      <c r="C2680" s="37" t="s">
        <v>787</v>
      </c>
      <c r="D2680" s="12">
        <f t="shared" si="168"/>
        <v>51743</v>
      </c>
      <c r="E2680" s="49" t="s">
        <v>105</v>
      </c>
      <c r="F2680" s="48">
        <v>0</v>
      </c>
      <c r="G2680" s="57"/>
      <c r="H2680" s="8">
        <f t="shared" si="167"/>
        <v>0</v>
      </c>
      <c r="I2680" s="30">
        <f t="shared" si="166"/>
        <v>0</v>
      </c>
    </row>
    <row r="2681" spans="1:9" s="2" customFormat="1" x14ac:dyDescent="0.25">
      <c r="A2681" s="17">
        <v>42390</v>
      </c>
      <c r="B2681" s="36">
        <f t="shared" si="165"/>
        <v>1744</v>
      </c>
      <c r="C2681" s="37" t="s">
        <v>787</v>
      </c>
      <c r="D2681" s="12">
        <f t="shared" si="168"/>
        <v>51744</v>
      </c>
      <c r="E2681" s="47" t="s">
        <v>2196</v>
      </c>
      <c r="F2681" s="14">
        <v>2346</v>
      </c>
      <c r="G2681" s="57">
        <v>42390</v>
      </c>
      <c r="H2681" s="8">
        <f t="shared" si="167"/>
        <v>2346</v>
      </c>
      <c r="I2681" s="30">
        <f t="shared" si="166"/>
        <v>0</v>
      </c>
    </row>
    <row r="2682" spans="1:9" s="2" customFormat="1" x14ac:dyDescent="0.25">
      <c r="A2682" s="17">
        <v>42390</v>
      </c>
      <c r="B2682" s="36">
        <f t="shared" si="165"/>
        <v>1745</v>
      </c>
      <c r="C2682" s="37" t="s">
        <v>787</v>
      </c>
      <c r="D2682" s="12">
        <f t="shared" si="168"/>
        <v>51745</v>
      </c>
      <c r="E2682" s="47" t="s">
        <v>2197</v>
      </c>
      <c r="F2682" s="48">
        <v>3171.9</v>
      </c>
      <c r="G2682" s="57">
        <v>42390</v>
      </c>
      <c r="H2682" s="8">
        <f t="shared" si="167"/>
        <v>3171.9</v>
      </c>
      <c r="I2682" s="30">
        <f t="shared" si="166"/>
        <v>0</v>
      </c>
    </row>
    <row r="2683" spans="1:9" s="2" customFormat="1" x14ac:dyDescent="0.25">
      <c r="A2683" s="17">
        <v>42390</v>
      </c>
      <c r="B2683" s="36">
        <f t="shared" si="165"/>
        <v>1746</v>
      </c>
      <c r="C2683" s="37" t="s">
        <v>787</v>
      </c>
      <c r="D2683" s="12">
        <f t="shared" si="168"/>
        <v>51746</v>
      </c>
      <c r="E2683" s="47" t="s">
        <v>2198</v>
      </c>
      <c r="F2683" s="48">
        <v>2697.8</v>
      </c>
      <c r="G2683" s="57">
        <v>42392</v>
      </c>
      <c r="H2683" s="8">
        <v>2697.8</v>
      </c>
      <c r="I2683" s="30">
        <f t="shared" si="166"/>
        <v>0</v>
      </c>
    </row>
    <row r="2684" spans="1:9" s="2" customFormat="1" x14ac:dyDescent="0.25">
      <c r="A2684" s="17">
        <v>42390</v>
      </c>
      <c r="B2684" s="36">
        <f t="shared" si="165"/>
        <v>1747</v>
      </c>
      <c r="C2684" s="37" t="s">
        <v>787</v>
      </c>
      <c r="D2684" s="12">
        <f t="shared" si="168"/>
        <v>51747</v>
      </c>
      <c r="E2684" s="47" t="s">
        <v>2199</v>
      </c>
      <c r="F2684" s="48">
        <v>2629.6</v>
      </c>
      <c r="G2684" s="57">
        <v>42390</v>
      </c>
      <c r="H2684" s="8">
        <f t="shared" si="167"/>
        <v>2629.6</v>
      </c>
      <c r="I2684" s="30">
        <f t="shared" si="166"/>
        <v>0</v>
      </c>
    </row>
    <row r="2685" spans="1:9" s="2" customFormat="1" x14ac:dyDescent="0.25">
      <c r="A2685" s="17">
        <v>42390</v>
      </c>
      <c r="B2685" s="36">
        <f t="shared" si="165"/>
        <v>1748</v>
      </c>
      <c r="C2685" s="37" t="s">
        <v>787</v>
      </c>
      <c r="D2685" s="12">
        <f t="shared" si="168"/>
        <v>51748</v>
      </c>
      <c r="E2685" s="47" t="s">
        <v>2200</v>
      </c>
      <c r="F2685" s="48">
        <v>587.5</v>
      </c>
      <c r="G2685" s="57">
        <v>42390</v>
      </c>
      <c r="H2685" s="8">
        <f t="shared" si="167"/>
        <v>587.5</v>
      </c>
      <c r="I2685" s="30">
        <f t="shared" si="166"/>
        <v>0</v>
      </c>
    </row>
    <row r="2686" spans="1:9" s="2" customFormat="1" x14ac:dyDescent="0.25">
      <c r="A2686" s="17">
        <v>42390</v>
      </c>
      <c r="B2686" s="36">
        <f t="shared" si="165"/>
        <v>1749</v>
      </c>
      <c r="C2686" s="37" t="s">
        <v>787</v>
      </c>
      <c r="D2686" s="12">
        <f t="shared" si="168"/>
        <v>51749</v>
      </c>
      <c r="E2686" s="47" t="s">
        <v>2201</v>
      </c>
      <c r="F2686" s="48">
        <v>1238.3499999999999</v>
      </c>
      <c r="G2686" s="57">
        <v>42390</v>
      </c>
      <c r="H2686" s="8">
        <f t="shared" si="167"/>
        <v>1238.3499999999999</v>
      </c>
      <c r="I2686" s="30">
        <f t="shared" si="166"/>
        <v>0</v>
      </c>
    </row>
    <row r="2687" spans="1:9" s="2" customFormat="1" x14ac:dyDescent="0.25">
      <c r="A2687" s="17">
        <v>42390</v>
      </c>
      <c r="B2687" s="36">
        <f t="shared" si="165"/>
        <v>1750</v>
      </c>
      <c r="C2687" s="37" t="s">
        <v>787</v>
      </c>
      <c r="D2687" s="12">
        <f t="shared" si="168"/>
        <v>51750</v>
      </c>
      <c r="E2687" s="47" t="s">
        <v>2202</v>
      </c>
      <c r="F2687" s="48">
        <v>696.6</v>
      </c>
      <c r="G2687" s="57">
        <v>42390</v>
      </c>
      <c r="H2687" s="8">
        <f t="shared" si="167"/>
        <v>696.6</v>
      </c>
      <c r="I2687" s="30">
        <f t="shared" si="166"/>
        <v>0</v>
      </c>
    </row>
    <row r="2688" spans="1:9" s="2" customFormat="1" x14ac:dyDescent="0.25">
      <c r="A2688" s="17">
        <v>42390</v>
      </c>
      <c r="B2688" s="36">
        <f t="shared" si="165"/>
        <v>1751</v>
      </c>
      <c r="C2688" s="37" t="s">
        <v>787</v>
      </c>
      <c r="D2688" s="12">
        <f t="shared" si="168"/>
        <v>51751</v>
      </c>
      <c r="E2688" s="47" t="s">
        <v>2203</v>
      </c>
      <c r="F2688" s="48">
        <v>1120.8</v>
      </c>
      <c r="G2688" s="57">
        <v>42390</v>
      </c>
      <c r="H2688" s="8">
        <f t="shared" si="167"/>
        <v>1120.8</v>
      </c>
      <c r="I2688" s="30">
        <f t="shared" si="166"/>
        <v>0</v>
      </c>
    </row>
    <row r="2689" spans="1:9" s="2" customFormat="1" x14ac:dyDescent="0.25">
      <c r="A2689" s="17">
        <v>42390</v>
      </c>
      <c r="B2689" s="36">
        <f t="shared" si="165"/>
        <v>1752</v>
      </c>
      <c r="C2689" s="37" t="s">
        <v>787</v>
      </c>
      <c r="D2689" s="12">
        <f t="shared" si="168"/>
        <v>51752</v>
      </c>
      <c r="E2689" s="47" t="s">
        <v>2204</v>
      </c>
      <c r="F2689" s="48">
        <v>2626.2</v>
      </c>
      <c r="G2689" s="57">
        <v>42390</v>
      </c>
      <c r="H2689" s="8">
        <f t="shared" si="167"/>
        <v>2626.2</v>
      </c>
      <c r="I2689" s="30">
        <f t="shared" si="166"/>
        <v>0</v>
      </c>
    </row>
    <row r="2690" spans="1:9" s="2" customFormat="1" x14ac:dyDescent="0.25">
      <c r="A2690" s="17">
        <v>42390</v>
      </c>
      <c r="B2690" s="36">
        <f t="shared" si="165"/>
        <v>1753</v>
      </c>
      <c r="C2690" s="37" t="s">
        <v>787</v>
      </c>
      <c r="D2690" s="12">
        <f t="shared" si="168"/>
        <v>51753</v>
      </c>
      <c r="E2690" s="47" t="s">
        <v>2205</v>
      </c>
      <c r="F2690" s="48">
        <v>27666.55</v>
      </c>
      <c r="G2690" s="57">
        <v>42399</v>
      </c>
      <c r="H2690" s="8">
        <v>27666.55</v>
      </c>
      <c r="I2690" s="30">
        <f t="shared" si="166"/>
        <v>0</v>
      </c>
    </row>
    <row r="2691" spans="1:9" s="2" customFormat="1" x14ac:dyDescent="0.25">
      <c r="A2691" s="17">
        <v>42390</v>
      </c>
      <c r="B2691" s="36">
        <f t="shared" ref="B2691:B2754" si="169">B2690+1</f>
        <v>1754</v>
      </c>
      <c r="C2691" s="37" t="s">
        <v>787</v>
      </c>
      <c r="D2691" s="12">
        <f t="shared" si="168"/>
        <v>51754</v>
      </c>
      <c r="E2691" s="47" t="s">
        <v>2206</v>
      </c>
      <c r="F2691" s="14">
        <v>21779.599999999999</v>
      </c>
      <c r="G2691" s="57">
        <v>42393</v>
      </c>
      <c r="H2691" s="8">
        <v>21779.599999999999</v>
      </c>
      <c r="I2691" s="30">
        <f t="shared" si="166"/>
        <v>0</v>
      </c>
    </row>
    <row r="2692" spans="1:9" s="2" customFormat="1" x14ac:dyDescent="0.25">
      <c r="A2692" s="17">
        <v>42390</v>
      </c>
      <c r="B2692" s="36">
        <f t="shared" si="169"/>
        <v>1755</v>
      </c>
      <c r="C2692" s="37" t="s">
        <v>787</v>
      </c>
      <c r="D2692" s="12">
        <f t="shared" si="168"/>
        <v>51755</v>
      </c>
      <c r="E2692" s="47" t="s">
        <v>2207</v>
      </c>
      <c r="F2692" s="48">
        <v>2564.3000000000002</v>
      </c>
      <c r="G2692" s="57">
        <v>42391</v>
      </c>
      <c r="H2692" s="8">
        <v>2564.3000000000002</v>
      </c>
      <c r="I2692" s="30">
        <f t="shared" si="166"/>
        <v>0</v>
      </c>
    </row>
    <row r="2693" spans="1:9" s="2" customFormat="1" x14ac:dyDescent="0.25">
      <c r="A2693" s="17">
        <v>42390</v>
      </c>
      <c r="B2693" s="36">
        <f t="shared" si="169"/>
        <v>1756</v>
      </c>
      <c r="C2693" s="37" t="s">
        <v>787</v>
      </c>
      <c r="D2693" s="12">
        <f t="shared" si="168"/>
        <v>51756</v>
      </c>
      <c r="E2693" s="47" t="s">
        <v>2208</v>
      </c>
      <c r="F2693" s="14">
        <v>24226.799999999999</v>
      </c>
      <c r="G2693" s="57">
        <v>42391</v>
      </c>
      <c r="H2693" s="8">
        <v>24226.799999999999</v>
      </c>
      <c r="I2693" s="30">
        <f t="shared" si="166"/>
        <v>0</v>
      </c>
    </row>
    <row r="2694" spans="1:9" s="2" customFormat="1" x14ac:dyDescent="0.25">
      <c r="A2694" s="17">
        <v>42390</v>
      </c>
      <c r="B2694" s="36">
        <f t="shared" si="169"/>
        <v>1757</v>
      </c>
      <c r="C2694" s="37" t="s">
        <v>787</v>
      </c>
      <c r="D2694" s="12">
        <f t="shared" si="168"/>
        <v>51757</v>
      </c>
      <c r="E2694" s="47" t="s">
        <v>2209</v>
      </c>
      <c r="F2694" s="48">
        <v>13416.7</v>
      </c>
      <c r="G2694" s="57">
        <v>42391</v>
      </c>
      <c r="H2694" s="8">
        <v>13416.7</v>
      </c>
      <c r="I2694" s="30">
        <f t="shared" si="166"/>
        <v>0</v>
      </c>
    </row>
    <row r="2695" spans="1:9" s="2" customFormat="1" x14ac:dyDescent="0.25">
      <c r="A2695" s="17">
        <v>42390</v>
      </c>
      <c r="B2695" s="36">
        <f t="shared" si="169"/>
        <v>1758</v>
      </c>
      <c r="C2695" s="37" t="s">
        <v>787</v>
      </c>
      <c r="D2695" s="12">
        <f t="shared" si="168"/>
        <v>51758</v>
      </c>
      <c r="E2695" s="47" t="s">
        <v>2210</v>
      </c>
      <c r="F2695" s="48">
        <v>26755.4</v>
      </c>
      <c r="G2695" s="57">
        <v>42399</v>
      </c>
      <c r="H2695" s="8">
        <v>26755.4</v>
      </c>
      <c r="I2695" s="30">
        <f t="shared" si="166"/>
        <v>0</v>
      </c>
    </row>
    <row r="2696" spans="1:9" s="2" customFormat="1" x14ac:dyDescent="0.25">
      <c r="A2696" s="17">
        <v>42390</v>
      </c>
      <c r="B2696" s="36">
        <f t="shared" si="169"/>
        <v>1759</v>
      </c>
      <c r="C2696" s="37" t="s">
        <v>787</v>
      </c>
      <c r="D2696" s="12">
        <f t="shared" si="168"/>
        <v>51759</v>
      </c>
      <c r="E2696" s="47" t="s">
        <v>2210</v>
      </c>
      <c r="F2696" s="48">
        <v>1313.4</v>
      </c>
      <c r="G2696" s="92"/>
      <c r="H2696" s="89"/>
      <c r="I2696" s="30">
        <f t="shared" si="166"/>
        <v>1313.4</v>
      </c>
    </row>
    <row r="2697" spans="1:9" s="2" customFormat="1" x14ac:dyDescent="0.25">
      <c r="A2697" s="17">
        <v>42390</v>
      </c>
      <c r="B2697" s="36">
        <f t="shared" si="169"/>
        <v>1760</v>
      </c>
      <c r="C2697" s="37" t="s">
        <v>787</v>
      </c>
      <c r="D2697" s="12">
        <f t="shared" si="168"/>
        <v>51760</v>
      </c>
      <c r="E2697" s="47" t="s">
        <v>2181</v>
      </c>
      <c r="F2697" s="48">
        <v>1531.8</v>
      </c>
      <c r="G2697" s="92">
        <v>42446</v>
      </c>
      <c r="H2697" s="89">
        <v>1531.8</v>
      </c>
      <c r="I2697" s="30">
        <f t="shared" si="166"/>
        <v>0</v>
      </c>
    </row>
    <row r="2698" spans="1:9" s="2" customFormat="1" ht="15.75" x14ac:dyDescent="0.25">
      <c r="A2698" s="17">
        <v>42390</v>
      </c>
      <c r="B2698" s="36">
        <f t="shared" si="169"/>
        <v>1761</v>
      </c>
      <c r="C2698" s="37" t="s">
        <v>787</v>
      </c>
      <c r="D2698" s="12">
        <f t="shared" si="168"/>
        <v>51761</v>
      </c>
      <c r="E2698" s="47" t="s">
        <v>2211</v>
      </c>
      <c r="F2698" s="48">
        <v>14799</v>
      </c>
      <c r="G2698" s="57">
        <v>42390</v>
      </c>
      <c r="H2698" s="58">
        <f t="shared" si="167"/>
        <v>14799</v>
      </c>
      <c r="I2698" s="30">
        <f t="shared" si="166"/>
        <v>0</v>
      </c>
    </row>
    <row r="2699" spans="1:9" s="2" customFormat="1" x14ac:dyDescent="0.25">
      <c r="A2699" s="17">
        <v>42390</v>
      </c>
      <c r="B2699" s="36">
        <f t="shared" si="169"/>
        <v>1762</v>
      </c>
      <c r="C2699" s="37" t="s">
        <v>787</v>
      </c>
      <c r="D2699" s="12">
        <f t="shared" si="168"/>
        <v>51762</v>
      </c>
      <c r="E2699" s="47" t="s">
        <v>2212</v>
      </c>
      <c r="F2699" s="48">
        <v>7618.2</v>
      </c>
      <c r="G2699" s="57">
        <v>42390</v>
      </c>
      <c r="H2699" s="8">
        <f t="shared" si="167"/>
        <v>7618.2</v>
      </c>
      <c r="I2699" s="30">
        <f t="shared" si="166"/>
        <v>0</v>
      </c>
    </row>
    <row r="2700" spans="1:9" s="2" customFormat="1" x14ac:dyDescent="0.25">
      <c r="A2700" s="17">
        <v>42390</v>
      </c>
      <c r="B2700" s="36">
        <f t="shared" si="169"/>
        <v>1763</v>
      </c>
      <c r="C2700" s="37" t="s">
        <v>787</v>
      </c>
      <c r="D2700" s="12">
        <f t="shared" si="168"/>
        <v>51763</v>
      </c>
      <c r="E2700" s="47" t="s">
        <v>2213</v>
      </c>
      <c r="F2700" s="48">
        <v>34580.639999999999</v>
      </c>
      <c r="G2700" s="57">
        <v>42395</v>
      </c>
      <c r="H2700" s="8">
        <v>34580.639999999999</v>
      </c>
      <c r="I2700" s="30">
        <f t="shared" si="166"/>
        <v>0</v>
      </c>
    </row>
    <row r="2701" spans="1:9" s="2" customFormat="1" x14ac:dyDescent="0.25">
      <c r="A2701" s="17">
        <v>42390</v>
      </c>
      <c r="B2701" s="36">
        <f t="shared" si="169"/>
        <v>1764</v>
      </c>
      <c r="C2701" s="37" t="s">
        <v>787</v>
      </c>
      <c r="D2701" s="12">
        <f t="shared" si="168"/>
        <v>51764</v>
      </c>
      <c r="E2701" s="47" t="s">
        <v>2214</v>
      </c>
      <c r="F2701" s="48">
        <v>2115.1</v>
      </c>
      <c r="G2701" s="57">
        <v>42390</v>
      </c>
      <c r="H2701" s="8">
        <f t="shared" si="167"/>
        <v>2115.1</v>
      </c>
      <c r="I2701" s="30">
        <f t="shared" si="166"/>
        <v>0</v>
      </c>
    </row>
    <row r="2702" spans="1:9" s="2" customFormat="1" x14ac:dyDescent="0.25">
      <c r="A2702" s="17">
        <v>42390</v>
      </c>
      <c r="B2702" s="36">
        <f t="shared" si="169"/>
        <v>1765</v>
      </c>
      <c r="C2702" s="37" t="s">
        <v>787</v>
      </c>
      <c r="D2702" s="12">
        <f t="shared" si="168"/>
        <v>51765</v>
      </c>
      <c r="E2702" s="47" t="s">
        <v>2215</v>
      </c>
      <c r="F2702" s="48">
        <v>3104.8</v>
      </c>
      <c r="G2702" s="57">
        <v>42391</v>
      </c>
      <c r="H2702" s="8">
        <v>3104.8</v>
      </c>
      <c r="I2702" s="30">
        <f t="shared" si="166"/>
        <v>0</v>
      </c>
    </row>
    <row r="2703" spans="1:9" s="2" customFormat="1" x14ac:dyDescent="0.25">
      <c r="A2703" s="17">
        <v>42390</v>
      </c>
      <c r="B2703" s="36">
        <f t="shared" si="169"/>
        <v>1766</v>
      </c>
      <c r="C2703" s="37" t="s">
        <v>787</v>
      </c>
      <c r="D2703" s="12">
        <f t="shared" si="168"/>
        <v>51766</v>
      </c>
      <c r="E2703" s="47" t="s">
        <v>2216</v>
      </c>
      <c r="F2703" s="14">
        <v>7189.8</v>
      </c>
      <c r="G2703" s="92"/>
      <c r="H2703" s="89"/>
      <c r="I2703" s="30">
        <f t="shared" si="166"/>
        <v>7189.8</v>
      </c>
    </row>
    <row r="2704" spans="1:9" s="2" customFormat="1" x14ac:dyDescent="0.25">
      <c r="A2704" s="17">
        <v>42390</v>
      </c>
      <c r="B2704" s="36">
        <f t="shared" si="169"/>
        <v>1767</v>
      </c>
      <c r="C2704" s="37" t="s">
        <v>787</v>
      </c>
      <c r="D2704" s="12">
        <f t="shared" si="168"/>
        <v>51767</v>
      </c>
      <c r="E2704" s="47" t="s">
        <v>2217</v>
      </c>
      <c r="F2704" s="48">
        <v>2878.9</v>
      </c>
      <c r="G2704" s="57">
        <v>42390</v>
      </c>
      <c r="H2704" s="8">
        <f t="shared" si="167"/>
        <v>2878.9</v>
      </c>
      <c r="I2704" s="30">
        <f t="shared" si="166"/>
        <v>0</v>
      </c>
    </row>
    <row r="2705" spans="1:9" s="2" customFormat="1" x14ac:dyDescent="0.25">
      <c r="A2705" s="17">
        <v>42390</v>
      </c>
      <c r="B2705" s="36">
        <f t="shared" si="169"/>
        <v>1768</v>
      </c>
      <c r="C2705" s="37" t="s">
        <v>787</v>
      </c>
      <c r="D2705" s="12">
        <f t="shared" si="168"/>
        <v>51768</v>
      </c>
      <c r="E2705" s="47" t="s">
        <v>2162</v>
      </c>
      <c r="F2705" s="14">
        <v>44102.5</v>
      </c>
      <c r="G2705" s="92">
        <v>42406</v>
      </c>
      <c r="H2705" s="89">
        <v>44102.5</v>
      </c>
      <c r="I2705" s="30">
        <f t="shared" si="166"/>
        <v>0</v>
      </c>
    </row>
    <row r="2706" spans="1:9" s="2" customFormat="1" x14ac:dyDescent="0.25">
      <c r="A2706" s="17">
        <v>42390</v>
      </c>
      <c r="B2706" s="36">
        <f t="shared" si="169"/>
        <v>1769</v>
      </c>
      <c r="C2706" s="37" t="s">
        <v>787</v>
      </c>
      <c r="D2706" s="12">
        <f t="shared" si="168"/>
        <v>51769</v>
      </c>
      <c r="E2706" s="47" t="s">
        <v>2218</v>
      </c>
      <c r="F2706" s="48">
        <v>6451.2</v>
      </c>
      <c r="G2706" s="57">
        <v>42390</v>
      </c>
      <c r="H2706" s="8">
        <f t="shared" si="167"/>
        <v>6451.2</v>
      </c>
      <c r="I2706" s="30">
        <f t="shared" si="166"/>
        <v>0</v>
      </c>
    </row>
    <row r="2707" spans="1:9" s="2" customFormat="1" x14ac:dyDescent="0.25">
      <c r="A2707" s="17">
        <v>42390</v>
      </c>
      <c r="B2707" s="36">
        <f t="shared" si="169"/>
        <v>1770</v>
      </c>
      <c r="C2707" s="37" t="s">
        <v>787</v>
      </c>
      <c r="D2707" s="12">
        <f t="shared" si="168"/>
        <v>51770</v>
      </c>
      <c r="E2707" s="47" t="s">
        <v>2168</v>
      </c>
      <c r="F2707" s="14">
        <v>4628</v>
      </c>
      <c r="G2707" s="92">
        <v>42445</v>
      </c>
      <c r="H2707" s="89">
        <v>4628</v>
      </c>
      <c r="I2707" s="30">
        <f t="shared" si="166"/>
        <v>0</v>
      </c>
    </row>
    <row r="2708" spans="1:9" s="2" customFormat="1" x14ac:dyDescent="0.25">
      <c r="A2708" s="17">
        <v>42390</v>
      </c>
      <c r="B2708" s="36">
        <f t="shared" si="169"/>
        <v>1771</v>
      </c>
      <c r="C2708" s="37" t="s">
        <v>787</v>
      </c>
      <c r="D2708" s="12">
        <f t="shared" si="168"/>
        <v>51771</v>
      </c>
      <c r="E2708" s="47" t="s">
        <v>2219</v>
      </c>
      <c r="F2708" s="48">
        <v>2418.6999999999998</v>
      </c>
      <c r="G2708" s="57">
        <v>42390</v>
      </c>
      <c r="H2708" s="8">
        <f t="shared" si="167"/>
        <v>2418.6999999999998</v>
      </c>
      <c r="I2708" s="30">
        <f t="shared" si="166"/>
        <v>0</v>
      </c>
    </row>
    <row r="2709" spans="1:9" s="2" customFormat="1" x14ac:dyDescent="0.25">
      <c r="A2709" s="17">
        <v>42390</v>
      </c>
      <c r="B2709" s="36">
        <f t="shared" si="169"/>
        <v>1772</v>
      </c>
      <c r="C2709" s="37" t="s">
        <v>787</v>
      </c>
      <c r="D2709" s="12">
        <f t="shared" si="168"/>
        <v>51772</v>
      </c>
      <c r="E2709" s="47" t="s">
        <v>2220</v>
      </c>
      <c r="F2709" s="48">
        <v>1822.8</v>
      </c>
      <c r="G2709" s="57">
        <v>42390</v>
      </c>
      <c r="H2709" s="8">
        <f t="shared" si="167"/>
        <v>1822.8</v>
      </c>
      <c r="I2709" s="30">
        <f t="shared" si="166"/>
        <v>0</v>
      </c>
    </row>
    <row r="2710" spans="1:9" s="2" customFormat="1" x14ac:dyDescent="0.25">
      <c r="A2710" s="17">
        <v>42390</v>
      </c>
      <c r="B2710" s="36">
        <f t="shared" si="169"/>
        <v>1773</v>
      </c>
      <c r="C2710" s="37" t="s">
        <v>787</v>
      </c>
      <c r="D2710" s="12">
        <f t="shared" si="168"/>
        <v>51773</v>
      </c>
      <c r="E2710" s="47" t="s">
        <v>2221</v>
      </c>
      <c r="F2710" s="48">
        <v>4828.8</v>
      </c>
      <c r="G2710" s="57">
        <v>42391</v>
      </c>
      <c r="H2710" s="8">
        <v>4828.8</v>
      </c>
      <c r="I2710" s="30">
        <f t="shared" si="166"/>
        <v>0</v>
      </c>
    </row>
    <row r="2711" spans="1:9" s="2" customFormat="1" x14ac:dyDescent="0.25">
      <c r="A2711" s="17">
        <v>42390</v>
      </c>
      <c r="B2711" s="36">
        <f t="shared" si="169"/>
        <v>1774</v>
      </c>
      <c r="C2711" s="37" t="s">
        <v>787</v>
      </c>
      <c r="D2711" s="12">
        <f t="shared" si="168"/>
        <v>51774</v>
      </c>
      <c r="E2711" s="47" t="s">
        <v>2222</v>
      </c>
      <c r="F2711" s="48">
        <v>410</v>
      </c>
      <c r="G2711" s="57">
        <v>42390</v>
      </c>
      <c r="H2711" s="8">
        <f t="shared" si="167"/>
        <v>410</v>
      </c>
      <c r="I2711" s="30">
        <f t="shared" si="166"/>
        <v>0</v>
      </c>
    </row>
    <row r="2712" spans="1:9" s="2" customFormat="1" x14ac:dyDescent="0.25">
      <c r="A2712" s="17">
        <v>42390</v>
      </c>
      <c r="B2712" s="36">
        <f t="shared" si="169"/>
        <v>1775</v>
      </c>
      <c r="C2712" s="37" t="s">
        <v>787</v>
      </c>
      <c r="D2712" s="12">
        <f t="shared" si="168"/>
        <v>51775</v>
      </c>
      <c r="E2712" s="47" t="s">
        <v>2223</v>
      </c>
      <c r="F2712" s="48">
        <v>11929.1</v>
      </c>
      <c r="G2712" s="57">
        <v>42395</v>
      </c>
      <c r="H2712" s="8">
        <v>11929.1</v>
      </c>
      <c r="I2712" s="30">
        <f t="shared" si="166"/>
        <v>0</v>
      </c>
    </row>
    <row r="2713" spans="1:9" s="2" customFormat="1" x14ac:dyDescent="0.25">
      <c r="A2713" s="17">
        <v>42390</v>
      </c>
      <c r="B2713" s="36">
        <f t="shared" si="169"/>
        <v>1776</v>
      </c>
      <c r="C2713" s="37" t="s">
        <v>787</v>
      </c>
      <c r="D2713" s="12">
        <f t="shared" si="168"/>
        <v>51776</v>
      </c>
      <c r="E2713" s="47" t="s">
        <v>2224</v>
      </c>
      <c r="F2713" s="48">
        <v>2311.5</v>
      </c>
      <c r="G2713" s="57">
        <v>42390</v>
      </c>
      <c r="H2713" s="8">
        <f t="shared" si="167"/>
        <v>2311.5</v>
      </c>
      <c r="I2713" s="30">
        <f t="shared" si="166"/>
        <v>0</v>
      </c>
    </row>
    <row r="2714" spans="1:9" s="2" customFormat="1" x14ac:dyDescent="0.25">
      <c r="A2714" s="17">
        <v>42390</v>
      </c>
      <c r="B2714" s="36">
        <f t="shared" si="169"/>
        <v>1777</v>
      </c>
      <c r="C2714" s="37" t="s">
        <v>787</v>
      </c>
      <c r="D2714" s="12">
        <f t="shared" si="168"/>
        <v>51777</v>
      </c>
      <c r="E2714" s="42" t="s">
        <v>2225</v>
      </c>
      <c r="F2714" s="48">
        <v>8618.5</v>
      </c>
      <c r="G2714" s="57">
        <v>42391</v>
      </c>
      <c r="H2714" s="8">
        <v>8618.5</v>
      </c>
      <c r="I2714" s="30">
        <f t="shared" si="166"/>
        <v>0</v>
      </c>
    </row>
    <row r="2715" spans="1:9" s="2" customFormat="1" x14ac:dyDescent="0.25">
      <c r="A2715" s="17">
        <v>42390</v>
      </c>
      <c r="B2715" s="36">
        <f t="shared" si="169"/>
        <v>1778</v>
      </c>
      <c r="C2715" s="37" t="s">
        <v>787</v>
      </c>
      <c r="D2715" s="12">
        <f t="shared" si="168"/>
        <v>51778</v>
      </c>
      <c r="E2715" s="45" t="s">
        <v>2226</v>
      </c>
      <c r="F2715" s="46">
        <v>11684.15</v>
      </c>
      <c r="G2715" s="57">
        <v>42390</v>
      </c>
      <c r="H2715" s="8">
        <f t="shared" si="167"/>
        <v>11684.15</v>
      </c>
      <c r="I2715" s="30">
        <f t="shared" si="166"/>
        <v>0</v>
      </c>
    </row>
    <row r="2716" spans="1:9" s="2" customFormat="1" x14ac:dyDescent="0.25">
      <c r="A2716" s="17">
        <v>42390</v>
      </c>
      <c r="B2716" s="36">
        <f t="shared" si="169"/>
        <v>1779</v>
      </c>
      <c r="C2716" s="37" t="s">
        <v>787</v>
      </c>
      <c r="D2716" s="12">
        <f t="shared" si="168"/>
        <v>51779</v>
      </c>
      <c r="E2716" s="47" t="s">
        <v>2227</v>
      </c>
      <c r="F2716" s="48">
        <v>890.1</v>
      </c>
      <c r="G2716" s="57">
        <v>42390</v>
      </c>
      <c r="H2716" s="8">
        <f t="shared" si="167"/>
        <v>890.1</v>
      </c>
      <c r="I2716" s="30">
        <f t="shared" ref="I2716:I2781" si="170">F2716-H2716</f>
        <v>0</v>
      </c>
    </row>
    <row r="2717" spans="1:9" s="2" customFormat="1" x14ac:dyDescent="0.25">
      <c r="A2717" s="17">
        <v>42390</v>
      </c>
      <c r="B2717" s="36">
        <f t="shared" si="169"/>
        <v>1780</v>
      </c>
      <c r="C2717" s="37" t="s">
        <v>787</v>
      </c>
      <c r="D2717" s="12">
        <f t="shared" si="168"/>
        <v>51780</v>
      </c>
      <c r="E2717" s="47" t="s">
        <v>2214</v>
      </c>
      <c r="F2717" s="48">
        <v>76.8</v>
      </c>
      <c r="G2717" s="57">
        <v>42390</v>
      </c>
      <c r="H2717" s="8">
        <f t="shared" si="167"/>
        <v>76.8</v>
      </c>
      <c r="I2717" s="30">
        <f t="shared" si="170"/>
        <v>0</v>
      </c>
    </row>
    <row r="2718" spans="1:9" s="2" customFormat="1" x14ac:dyDescent="0.25">
      <c r="A2718" s="17">
        <v>42390</v>
      </c>
      <c r="B2718" s="36">
        <f t="shared" si="169"/>
        <v>1781</v>
      </c>
      <c r="C2718" s="37" t="s">
        <v>787</v>
      </c>
      <c r="D2718" s="12">
        <f t="shared" si="168"/>
        <v>51781</v>
      </c>
      <c r="E2718" s="47" t="s">
        <v>2214</v>
      </c>
      <c r="F2718" s="48">
        <v>80</v>
      </c>
      <c r="G2718" s="57">
        <v>42390</v>
      </c>
      <c r="H2718" s="8">
        <f t="shared" si="167"/>
        <v>80</v>
      </c>
      <c r="I2718" s="30">
        <f t="shared" si="170"/>
        <v>0</v>
      </c>
    </row>
    <row r="2719" spans="1:9" s="2" customFormat="1" x14ac:dyDescent="0.25">
      <c r="A2719" s="17">
        <v>42390</v>
      </c>
      <c r="B2719" s="36">
        <f t="shared" si="169"/>
        <v>1782</v>
      </c>
      <c r="C2719" s="37" t="s">
        <v>787</v>
      </c>
      <c r="D2719" s="12">
        <f t="shared" si="168"/>
        <v>51782</v>
      </c>
      <c r="E2719" s="47" t="s">
        <v>2158</v>
      </c>
      <c r="F2719" s="48">
        <v>2167.4499999999998</v>
      </c>
      <c r="G2719" s="57">
        <v>42390</v>
      </c>
      <c r="H2719" s="8">
        <f t="shared" si="167"/>
        <v>2167.4499999999998</v>
      </c>
      <c r="I2719" s="30">
        <f t="shared" si="170"/>
        <v>0</v>
      </c>
    </row>
    <row r="2720" spans="1:9" s="2" customFormat="1" x14ac:dyDescent="0.25">
      <c r="A2720" s="17">
        <v>42390</v>
      </c>
      <c r="B2720" s="36">
        <f t="shared" si="169"/>
        <v>1783</v>
      </c>
      <c r="C2720" s="37" t="s">
        <v>787</v>
      </c>
      <c r="D2720" s="12">
        <f t="shared" si="168"/>
        <v>51783</v>
      </c>
      <c r="E2720" s="47" t="s">
        <v>2228</v>
      </c>
      <c r="F2720" s="48">
        <v>2318.4</v>
      </c>
      <c r="G2720" s="57">
        <v>42390</v>
      </c>
      <c r="H2720" s="8">
        <f t="shared" si="167"/>
        <v>2318.4</v>
      </c>
      <c r="I2720" s="30">
        <f t="shared" si="170"/>
        <v>0</v>
      </c>
    </row>
    <row r="2721" spans="1:9" s="2" customFormat="1" x14ac:dyDescent="0.25">
      <c r="A2721" s="17">
        <v>42390</v>
      </c>
      <c r="B2721" s="36">
        <f t="shared" si="169"/>
        <v>1784</v>
      </c>
      <c r="C2721" s="37" t="s">
        <v>787</v>
      </c>
      <c r="D2721" s="12">
        <f t="shared" si="168"/>
        <v>51784</v>
      </c>
      <c r="E2721" s="47" t="s">
        <v>2166</v>
      </c>
      <c r="F2721" s="14">
        <v>28620.9</v>
      </c>
      <c r="G2721" s="57">
        <v>42396</v>
      </c>
      <c r="H2721" s="8">
        <v>28620.9</v>
      </c>
      <c r="I2721" s="30">
        <f t="shared" si="170"/>
        <v>0</v>
      </c>
    </row>
    <row r="2722" spans="1:9" s="2" customFormat="1" x14ac:dyDescent="0.25">
      <c r="A2722" s="17">
        <v>42390</v>
      </c>
      <c r="B2722" s="36">
        <f t="shared" si="169"/>
        <v>1785</v>
      </c>
      <c r="C2722" s="37" t="s">
        <v>787</v>
      </c>
      <c r="D2722" s="12">
        <f t="shared" si="168"/>
        <v>51785</v>
      </c>
      <c r="E2722" s="47" t="s">
        <v>2229</v>
      </c>
      <c r="F2722" s="48">
        <v>4064.96</v>
      </c>
      <c r="G2722" s="57">
        <v>42390</v>
      </c>
      <c r="H2722" s="8">
        <f t="shared" ref="H2722:H2769" si="171">F2722</f>
        <v>4064.96</v>
      </c>
      <c r="I2722" s="30">
        <f t="shared" si="170"/>
        <v>0</v>
      </c>
    </row>
    <row r="2723" spans="1:9" s="2" customFormat="1" x14ac:dyDescent="0.25">
      <c r="A2723" s="17">
        <v>42390</v>
      </c>
      <c r="B2723" s="36">
        <f t="shared" si="169"/>
        <v>1786</v>
      </c>
      <c r="C2723" s="37" t="s">
        <v>787</v>
      </c>
      <c r="D2723" s="12">
        <f t="shared" si="168"/>
        <v>51786</v>
      </c>
      <c r="E2723" s="47" t="s">
        <v>2230</v>
      </c>
      <c r="F2723" s="48">
        <v>1845</v>
      </c>
      <c r="G2723" s="57">
        <v>42390</v>
      </c>
      <c r="H2723" s="8">
        <f t="shared" si="171"/>
        <v>1845</v>
      </c>
      <c r="I2723" s="30">
        <f t="shared" si="170"/>
        <v>0</v>
      </c>
    </row>
    <row r="2724" spans="1:9" s="2" customFormat="1" x14ac:dyDescent="0.25">
      <c r="A2724" s="17">
        <v>42390</v>
      </c>
      <c r="B2724" s="36">
        <f t="shared" si="169"/>
        <v>1787</v>
      </c>
      <c r="C2724" s="37" t="s">
        <v>787</v>
      </c>
      <c r="D2724" s="12">
        <f t="shared" ref="D2724:D2787" si="172">D2723+1</f>
        <v>51787</v>
      </c>
      <c r="E2724" s="47" t="s">
        <v>2231</v>
      </c>
      <c r="F2724" s="48">
        <v>7520.6</v>
      </c>
      <c r="G2724" s="57">
        <v>42390</v>
      </c>
      <c r="H2724" s="8">
        <f t="shared" si="171"/>
        <v>7520.6</v>
      </c>
      <c r="I2724" s="30">
        <f t="shared" si="170"/>
        <v>0</v>
      </c>
    </row>
    <row r="2725" spans="1:9" s="2" customFormat="1" x14ac:dyDescent="0.25">
      <c r="A2725" s="17">
        <v>42390</v>
      </c>
      <c r="B2725" s="36">
        <f t="shared" si="169"/>
        <v>1788</v>
      </c>
      <c r="C2725" s="37" t="s">
        <v>787</v>
      </c>
      <c r="D2725" s="12">
        <f t="shared" si="172"/>
        <v>51788</v>
      </c>
      <c r="E2725" s="47" t="s">
        <v>2232</v>
      </c>
      <c r="F2725" s="48">
        <v>557.6</v>
      </c>
      <c r="G2725" s="57">
        <v>42390</v>
      </c>
      <c r="H2725" s="8">
        <f t="shared" si="171"/>
        <v>557.6</v>
      </c>
      <c r="I2725" s="30">
        <f t="shared" si="170"/>
        <v>0</v>
      </c>
    </row>
    <row r="2726" spans="1:9" s="2" customFormat="1" x14ac:dyDescent="0.25">
      <c r="A2726" s="17">
        <v>42390</v>
      </c>
      <c r="B2726" s="36">
        <f t="shared" si="169"/>
        <v>1789</v>
      </c>
      <c r="C2726" s="37" t="s">
        <v>787</v>
      </c>
      <c r="D2726" s="12">
        <f t="shared" si="172"/>
        <v>51789</v>
      </c>
      <c r="E2726" s="47" t="s">
        <v>2233</v>
      </c>
      <c r="F2726" s="48">
        <v>918.4</v>
      </c>
      <c r="G2726" s="57">
        <v>42390</v>
      </c>
      <c r="H2726" s="8">
        <f t="shared" si="171"/>
        <v>918.4</v>
      </c>
      <c r="I2726" s="30">
        <f t="shared" si="170"/>
        <v>0</v>
      </c>
    </row>
    <row r="2727" spans="1:9" s="2" customFormat="1" x14ac:dyDescent="0.25">
      <c r="A2727" s="17">
        <v>42390</v>
      </c>
      <c r="B2727" s="36">
        <f t="shared" si="169"/>
        <v>1790</v>
      </c>
      <c r="C2727" s="37" t="s">
        <v>787</v>
      </c>
      <c r="D2727" s="12">
        <f t="shared" si="172"/>
        <v>51790</v>
      </c>
      <c r="E2727" s="47" t="s">
        <v>2234</v>
      </c>
      <c r="F2727" s="48">
        <v>2789.6</v>
      </c>
      <c r="G2727" s="57">
        <v>42390</v>
      </c>
      <c r="H2727" s="8">
        <f t="shared" si="171"/>
        <v>2789.6</v>
      </c>
      <c r="I2727" s="30">
        <f t="shared" si="170"/>
        <v>0</v>
      </c>
    </row>
    <row r="2728" spans="1:9" s="2" customFormat="1" x14ac:dyDescent="0.25">
      <c r="A2728" s="17">
        <v>42390</v>
      </c>
      <c r="B2728" s="36">
        <f t="shared" si="169"/>
        <v>1791</v>
      </c>
      <c r="C2728" s="37" t="s">
        <v>787</v>
      </c>
      <c r="D2728" s="12">
        <f t="shared" si="172"/>
        <v>51791</v>
      </c>
      <c r="E2728" s="47" t="s">
        <v>2235</v>
      </c>
      <c r="F2728" s="48">
        <v>4447</v>
      </c>
      <c r="G2728" s="57">
        <v>42390</v>
      </c>
      <c r="H2728" s="8">
        <f t="shared" si="171"/>
        <v>4447</v>
      </c>
      <c r="I2728" s="30">
        <f t="shared" si="170"/>
        <v>0</v>
      </c>
    </row>
    <row r="2729" spans="1:9" s="2" customFormat="1" x14ac:dyDescent="0.25">
      <c r="A2729" s="17">
        <v>42390</v>
      </c>
      <c r="B2729" s="36">
        <f t="shared" si="169"/>
        <v>1792</v>
      </c>
      <c r="C2729" s="37" t="s">
        <v>787</v>
      </c>
      <c r="D2729" s="12">
        <f t="shared" si="172"/>
        <v>51792</v>
      </c>
      <c r="E2729" s="47" t="s">
        <v>2236</v>
      </c>
      <c r="F2729" s="48">
        <v>194.3</v>
      </c>
      <c r="G2729" s="57">
        <v>42390</v>
      </c>
      <c r="H2729" s="8">
        <f t="shared" si="171"/>
        <v>194.3</v>
      </c>
      <c r="I2729" s="30">
        <f t="shared" si="170"/>
        <v>0</v>
      </c>
    </row>
    <row r="2730" spans="1:9" s="2" customFormat="1" x14ac:dyDescent="0.25">
      <c r="A2730" s="17">
        <v>42390</v>
      </c>
      <c r="B2730" s="36">
        <f t="shared" si="169"/>
        <v>1793</v>
      </c>
      <c r="C2730" s="37" t="s">
        <v>787</v>
      </c>
      <c r="D2730" s="12">
        <f t="shared" si="172"/>
        <v>51793</v>
      </c>
      <c r="E2730" s="47" t="s">
        <v>2233</v>
      </c>
      <c r="F2730" s="48">
        <v>72</v>
      </c>
      <c r="G2730" s="57">
        <v>42390</v>
      </c>
      <c r="H2730" s="8">
        <f t="shared" si="171"/>
        <v>72</v>
      </c>
      <c r="I2730" s="30">
        <f t="shared" si="170"/>
        <v>0</v>
      </c>
    </row>
    <row r="2731" spans="1:9" s="2" customFormat="1" x14ac:dyDescent="0.25">
      <c r="A2731" s="17">
        <v>42390</v>
      </c>
      <c r="B2731" s="36">
        <f t="shared" si="169"/>
        <v>1794</v>
      </c>
      <c r="C2731" s="37" t="s">
        <v>787</v>
      </c>
      <c r="D2731" s="12">
        <f t="shared" si="172"/>
        <v>51794</v>
      </c>
      <c r="E2731" s="47" t="s">
        <v>2237</v>
      </c>
      <c r="F2731" s="48">
        <v>36028.199999999997</v>
      </c>
      <c r="G2731" s="57">
        <v>42391</v>
      </c>
      <c r="H2731" s="8">
        <v>36028.199999999997</v>
      </c>
      <c r="I2731" s="30">
        <f t="shared" si="170"/>
        <v>0</v>
      </c>
    </row>
    <row r="2732" spans="1:9" s="2" customFormat="1" x14ac:dyDescent="0.25">
      <c r="A2732" s="17">
        <v>42390</v>
      </c>
      <c r="B2732" s="36">
        <f t="shared" si="169"/>
        <v>1795</v>
      </c>
      <c r="C2732" s="37" t="s">
        <v>787</v>
      </c>
      <c r="D2732" s="12">
        <f t="shared" si="172"/>
        <v>51795</v>
      </c>
      <c r="E2732" s="47" t="s">
        <v>2238</v>
      </c>
      <c r="F2732" s="48">
        <v>2275.1999999999998</v>
      </c>
      <c r="G2732" s="57">
        <v>42390</v>
      </c>
      <c r="H2732" s="8">
        <f t="shared" si="171"/>
        <v>2275.1999999999998</v>
      </c>
      <c r="I2732" s="30">
        <f t="shared" si="170"/>
        <v>0</v>
      </c>
    </row>
    <row r="2733" spans="1:9" s="2" customFormat="1" x14ac:dyDescent="0.25">
      <c r="A2733" s="17">
        <v>42390</v>
      </c>
      <c r="B2733" s="36">
        <f t="shared" si="169"/>
        <v>1796</v>
      </c>
      <c r="C2733" s="37" t="s">
        <v>787</v>
      </c>
      <c r="D2733" s="12">
        <f t="shared" si="172"/>
        <v>51796</v>
      </c>
      <c r="E2733" s="47" t="s">
        <v>2239</v>
      </c>
      <c r="F2733" s="48">
        <v>1118.5999999999999</v>
      </c>
      <c r="G2733" s="57">
        <v>42390</v>
      </c>
      <c r="H2733" s="8">
        <f t="shared" si="171"/>
        <v>1118.5999999999999</v>
      </c>
      <c r="I2733" s="30">
        <f t="shared" si="170"/>
        <v>0</v>
      </c>
    </row>
    <row r="2734" spans="1:9" s="2" customFormat="1" x14ac:dyDescent="0.25">
      <c r="A2734" s="17">
        <v>42390</v>
      </c>
      <c r="B2734" s="36">
        <f t="shared" si="169"/>
        <v>1797</v>
      </c>
      <c r="C2734" s="37" t="s">
        <v>787</v>
      </c>
      <c r="D2734" s="12">
        <f t="shared" si="172"/>
        <v>51797</v>
      </c>
      <c r="E2734" s="47" t="s">
        <v>2240</v>
      </c>
      <c r="F2734" s="48">
        <v>1287</v>
      </c>
      <c r="G2734" s="57">
        <v>42390</v>
      </c>
      <c r="H2734" s="8">
        <f t="shared" si="171"/>
        <v>1287</v>
      </c>
      <c r="I2734" s="30">
        <f t="shared" si="170"/>
        <v>0</v>
      </c>
    </row>
    <row r="2735" spans="1:9" s="2" customFormat="1" x14ac:dyDescent="0.25">
      <c r="A2735" s="17">
        <v>42390</v>
      </c>
      <c r="B2735" s="36">
        <f t="shared" si="169"/>
        <v>1798</v>
      </c>
      <c r="C2735" s="37" t="s">
        <v>787</v>
      </c>
      <c r="D2735" s="12">
        <f t="shared" si="172"/>
        <v>51798</v>
      </c>
      <c r="E2735" s="47" t="s">
        <v>2241</v>
      </c>
      <c r="F2735" s="48">
        <v>2778.48</v>
      </c>
      <c r="G2735" s="57">
        <v>42390</v>
      </c>
      <c r="H2735" s="8">
        <f t="shared" si="171"/>
        <v>2778.48</v>
      </c>
      <c r="I2735" s="30">
        <f t="shared" si="170"/>
        <v>0</v>
      </c>
    </row>
    <row r="2736" spans="1:9" s="2" customFormat="1" x14ac:dyDescent="0.25">
      <c r="A2736" s="17">
        <v>42390</v>
      </c>
      <c r="B2736" s="36">
        <f t="shared" si="169"/>
        <v>1799</v>
      </c>
      <c r="C2736" s="37" t="s">
        <v>787</v>
      </c>
      <c r="D2736" s="12">
        <f t="shared" si="172"/>
        <v>51799</v>
      </c>
      <c r="E2736" s="47" t="s">
        <v>2242</v>
      </c>
      <c r="F2736" s="48">
        <v>2153.5</v>
      </c>
      <c r="G2736" s="57">
        <v>42390</v>
      </c>
      <c r="H2736" s="8">
        <f t="shared" si="171"/>
        <v>2153.5</v>
      </c>
      <c r="I2736" s="30">
        <f t="shared" si="170"/>
        <v>0</v>
      </c>
    </row>
    <row r="2737" spans="1:9" s="2" customFormat="1" x14ac:dyDescent="0.25">
      <c r="A2737" s="17">
        <v>42390</v>
      </c>
      <c r="B2737" s="36">
        <f t="shared" si="169"/>
        <v>1800</v>
      </c>
      <c r="C2737" s="37" t="s">
        <v>787</v>
      </c>
      <c r="D2737" s="12">
        <f t="shared" si="172"/>
        <v>51800</v>
      </c>
      <c r="E2737" s="47" t="s">
        <v>2243</v>
      </c>
      <c r="F2737" s="48">
        <v>1138.4000000000001</v>
      </c>
      <c r="G2737" s="57">
        <v>42391</v>
      </c>
      <c r="H2737" s="8">
        <v>1138.4000000000001</v>
      </c>
      <c r="I2737" s="30">
        <f t="shared" si="170"/>
        <v>0</v>
      </c>
    </row>
    <row r="2738" spans="1:9" s="2" customFormat="1" x14ac:dyDescent="0.25">
      <c r="A2738" s="17">
        <v>42390</v>
      </c>
      <c r="B2738" s="36">
        <f t="shared" si="169"/>
        <v>1801</v>
      </c>
      <c r="C2738" s="37" t="s">
        <v>787</v>
      </c>
      <c r="D2738" s="12">
        <f t="shared" si="172"/>
        <v>51801</v>
      </c>
      <c r="E2738" s="47" t="s">
        <v>2244</v>
      </c>
      <c r="F2738" s="48">
        <v>4799.7</v>
      </c>
      <c r="G2738" s="57">
        <v>42390</v>
      </c>
      <c r="H2738" s="8">
        <f t="shared" si="171"/>
        <v>4799.7</v>
      </c>
      <c r="I2738" s="30">
        <f t="shared" si="170"/>
        <v>0</v>
      </c>
    </row>
    <row r="2739" spans="1:9" s="2" customFormat="1" x14ac:dyDescent="0.25">
      <c r="A2739" s="17">
        <v>42390</v>
      </c>
      <c r="B2739" s="36">
        <f t="shared" si="169"/>
        <v>1802</v>
      </c>
      <c r="C2739" s="37" t="s">
        <v>787</v>
      </c>
      <c r="D2739" s="12">
        <f t="shared" si="172"/>
        <v>51802</v>
      </c>
      <c r="E2739" s="47" t="s">
        <v>2245</v>
      </c>
      <c r="F2739" s="14">
        <v>4811.2</v>
      </c>
      <c r="G2739" s="57">
        <v>42391</v>
      </c>
      <c r="H2739" s="8">
        <v>4811.2</v>
      </c>
      <c r="I2739" s="30">
        <f t="shared" si="170"/>
        <v>0</v>
      </c>
    </row>
    <row r="2740" spans="1:9" s="2" customFormat="1" x14ac:dyDescent="0.25">
      <c r="A2740" s="17">
        <v>42390</v>
      </c>
      <c r="B2740" s="36">
        <f t="shared" si="169"/>
        <v>1803</v>
      </c>
      <c r="C2740" s="37" t="s">
        <v>787</v>
      </c>
      <c r="D2740" s="12">
        <f t="shared" si="172"/>
        <v>51803</v>
      </c>
      <c r="E2740" s="47" t="s">
        <v>2246</v>
      </c>
      <c r="F2740" s="48">
        <v>2680</v>
      </c>
      <c r="G2740" s="57">
        <v>42395</v>
      </c>
      <c r="H2740" s="8">
        <v>2680</v>
      </c>
      <c r="I2740" s="30">
        <f t="shared" si="170"/>
        <v>0</v>
      </c>
    </row>
    <row r="2741" spans="1:9" s="2" customFormat="1" x14ac:dyDescent="0.25">
      <c r="A2741" s="17">
        <v>42390</v>
      </c>
      <c r="B2741" s="36">
        <f t="shared" si="169"/>
        <v>1804</v>
      </c>
      <c r="C2741" s="37" t="s">
        <v>787</v>
      </c>
      <c r="D2741" s="12">
        <f t="shared" si="172"/>
        <v>51804</v>
      </c>
      <c r="E2741" s="47" t="s">
        <v>2247</v>
      </c>
      <c r="F2741" s="48">
        <v>1717.9</v>
      </c>
      <c r="G2741" s="57">
        <v>42391</v>
      </c>
      <c r="H2741" s="8">
        <v>1717.9</v>
      </c>
      <c r="I2741" s="30">
        <f t="shared" si="170"/>
        <v>0</v>
      </c>
    </row>
    <row r="2742" spans="1:9" s="2" customFormat="1" x14ac:dyDescent="0.25">
      <c r="A2742" s="17">
        <v>42390</v>
      </c>
      <c r="B2742" s="36">
        <f t="shared" si="169"/>
        <v>1805</v>
      </c>
      <c r="C2742" s="37" t="s">
        <v>787</v>
      </c>
      <c r="D2742" s="12">
        <f t="shared" si="172"/>
        <v>51805</v>
      </c>
      <c r="E2742" s="49" t="s">
        <v>105</v>
      </c>
      <c r="F2742" s="14">
        <v>0</v>
      </c>
      <c r="G2742" s="57"/>
      <c r="H2742" s="8"/>
      <c r="I2742" s="30">
        <f t="shared" si="170"/>
        <v>0</v>
      </c>
    </row>
    <row r="2743" spans="1:9" s="2" customFormat="1" x14ac:dyDescent="0.25">
      <c r="A2743" s="17">
        <v>42390</v>
      </c>
      <c r="B2743" s="36">
        <f t="shared" si="169"/>
        <v>1806</v>
      </c>
      <c r="C2743" s="37" t="s">
        <v>787</v>
      </c>
      <c r="D2743" s="12">
        <f t="shared" si="172"/>
        <v>51806</v>
      </c>
      <c r="E2743" s="47" t="s">
        <v>2248</v>
      </c>
      <c r="F2743" s="48">
        <v>3198</v>
      </c>
      <c r="G2743" s="57">
        <v>42391</v>
      </c>
      <c r="H2743" s="8">
        <v>3198</v>
      </c>
      <c r="I2743" s="30">
        <f t="shared" si="170"/>
        <v>0</v>
      </c>
    </row>
    <row r="2744" spans="1:9" s="2" customFormat="1" x14ac:dyDescent="0.25">
      <c r="A2744" s="17">
        <v>42390</v>
      </c>
      <c r="B2744" s="36">
        <f t="shared" si="169"/>
        <v>1807</v>
      </c>
      <c r="C2744" s="37" t="s">
        <v>787</v>
      </c>
      <c r="D2744" s="12">
        <f t="shared" si="172"/>
        <v>51807</v>
      </c>
      <c r="E2744" s="47" t="s">
        <v>2243</v>
      </c>
      <c r="F2744" s="48">
        <v>165</v>
      </c>
      <c r="G2744" s="57">
        <v>42391</v>
      </c>
      <c r="H2744" s="8">
        <v>165</v>
      </c>
      <c r="I2744" s="30">
        <f t="shared" si="170"/>
        <v>0</v>
      </c>
    </row>
    <row r="2745" spans="1:9" s="2" customFormat="1" x14ac:dyDescent="0.25">
      <c r="A2745" s="17">
        <v>42390</v>
      </c>
      <c r="B2745" s="36">
        <f t="shared" si="169"/>
        <v>1808</v>
      </c>
      <c r="C2745" s="37" t="s">
        <v>787</v>
      </c>
      <c r="D2745" s="12">
        <f t="shared" si="172"/>
        <v>51808</v>
      </c>
      <c r="E2745" s="47" t="s">
        <v>2249</v>
      </c>
      <c r="F2745" s="48">
        <v>27745.3</v>
      </c>
      <c r="G2745" s="57">
        <v>42396</v>
      </c>
      <c r="H2745" s="8">
        <v>27745.3</v>
      </c>
      <c r="I2745" s="30">
        <f t="shared" si="170"/>
        <v>0</v>
      </c>
    </row>
    <row r="2746" spans="1:9" s="2" customFormat="1" x14ac:dyDescent="0.25">
      <c r="A2746" s="17">
        <v>42390</v>
      </c>
      <c r="B2746" s="36">
        <f t="shared" si="169"/>
        <v>1809</v>
      </c>
      <c r="C2746" s="37" t="s">
        <v>787</v>
      </c>
      <c r="D2746" s="12">
        <f t="shared" si="172"/>
        <v>51809</v>
      </c>
      <c r="E2746" s="49" t="s">
        <v>105</v>
      </c>
      <c r="F2746" s="48">
        <v>0</v>
      </c>
      <c r="G2746" s="57"/>
      <c r="H2746" s="8"/>
      <c r="I2746" s="30">
        <f t="shared" si="170"/>
        <v>0</v>
      </c>
    </row>
    <row r="2747" spans="1:9" s="2" customFormat="1" x14ac:dyDescent="0.25">
      <c r="A2747" s="17">
        <v>42390</v>
      </c>
      <c r="B2747" s="36">
        <f t="shared" si="169"/>
        <v>1810</v>
      </c>
      <c r="C2747" s="37" t="s">
        <v>787</v>
      </c>
      <c r="D2747" s="12">
        <f t="shared" si="172"/>
        <v>51810</v>
      </c>
      <c r="E2747" s="47" t="s">
        <v>2245</v>
      </c>
      <c r="F2747" s="14">
        <v>258.39999999999998</v>
      </c>
      <c r="G2747" s="57">
        <v>42391</v>
      </c>
      <c r="H2747" s="8">
        <v>258.39999999999998</v>
      </c>
      <c r="I2747" s="30">
        <f t="shared" si="170"/>
        <v>0</v>
      </c>
    </row>
    <row r="2748" spans="1:9" s="2" customFormat="1" x14ac:dyDescent="0.25">
      <c r="A2748" s="17">
        <v>42390</v>
      </c>
      <c r="B2748" s="36">
        <f t="shared" si="169"/>
        <v>1811</v>
      </c>
      <c r="C2748" s="37" t="s">
        <v>787</v>
      </c>
      <c r="D2748" s="12">
        <f t="shared" si="172"/>
        <v>51811</v>
      </c>
      <c r="E2748" s="47" t="s">
        <v>2160</v>
      </c>
      <c r="F2748" s="48">
        <v>1219.8</v>
      </c>
      <c r="G2748" s="57">
        <v>42391</v>
      </c>
      <c r="H2748" s="8">
        <v>1219.8</v>
      </c>
      <c r="I2748" s="30">
        <f t="shared" si="170"/>
        <v>0</v>
      </c>
    </row>
    <row r="2749" spans="1:9" s="2" customFormat="1" x14ac:dyDescent="0.25">
      <c r="A2749" s="17">
        <v>42390</v>
      </c>
      <c r="B2749" s="36">
        <f t="shared" si="169"/>
        <v>1812</v>
      </c>
      <c r="C2749" s="37" t="s">
        <v>787</v>
      </c>
      <c r="D2749" s="12">
        <f t="shared" si="172"/>
        <v>51812</v>
      </c>
      <c r="E2749" s="47" t="s">
        <v>2250</v>
      </c>
      <c r="F2749" s="48">
        <v>5283.1</v>
      </c>
      <c r="G2749" s="57">
        <v>42391</v>
      </c>
      <c r="H2749" s="8">
        <v>5283.1</v>
      </c>
      <c r="I2749" s="30">
        <f t="shared" si="170"/>
        <v>0</v>
      </c>
    </row>
    <row r="2750" spans="1:9" s="2" customFormat="1" x14ac:dyDescent="0.25">
      <c r="A2750" s="17">
        <v>42390</v>
      </c>
      <c r="B2750" s="36">
        <f t="shared" si="169"/>
        <v>1813</v>
      </c>
      <c r="C2750" s="37" t="s">
        <v>787</v>
      </c>
      <c r="D2750" s="12">
        <f t="shared" si="172"/>
        <v>51813</v>
      </c>
      <c r="E2750" s="47" t="s">
        <v>2251</v>
      </c>
      <c r="F2750" s="48">
        <v>6308.4</v>
      </c>
      <c r="G2750" s="57">
        <v>42396</v>
      </c>
      <c r="H2750" s="8">
        <v>6308.4</v>
      </c>
      <c r="I2750" s="30">
        <f t="shared" si="170"/>
        <v>0</v>
      </c>
    </row>
    <row r="2751" spans="1:9" s="2" customFormat="1" x14ac:dyDescent="0.25">
      <c r="A2751" s="17">
        <v>42390</v>
      </c>
      <c r="B2751" s="36">
        <f t="shared" si="169"/>
        <v>1814</v>
      </c>
      <c r="C2751" s="37" t="s">
        <v>787</v>
      </c>
      <c r="D2751" s="12">
        <f t="shared" si="172"/>
        <v>51814</v>
      </c>
      <c r="E2751" s="47" t="s">
        <v>2252</v>
      </c>
      <c r="F2751" s="48">
        <v>12197.6</v>
      </c>
      <c r="G2751" s="57">
        <v>42391</v>
      </c>
      <c r="H2751" s="8">
        <v>12197.6</v>
      </c>
      <c r="I2751" s="30">
        <f t="shared" si="170"/>
        <v>0</v>
      </c>
    </row>
    <row r="2752" spans="1:9" s="2" customFormat="1" x14ac:dyDescent="0.25">
      <c r="A2752" s="17">
        <v>42390</v>
      </c>
      <c r="B2752" s="36">
        <f t="shared" si="169"/>
        <v>1815</v>
      </c>
      <c r="C2752" s="37" t="s">
        <v>787</v>
      </c>
      <c r="D2752" s="12">
        <f t="shared" si="172"/>
        <v>51815</v>
      </c>
      <c r="E2752" s="47" t="s">
        <v>2253</v>
      </c>
      <c r="F2752" s="14">
        <v>79567.8</v>
      </c>
      <c r="G2752" s="57">
        <v>42397</v>
      </c>
      <c r="H2752" s="8">
        <v>79567.8</v>
      </c>
      <c r="I2752" s="30">
        <f t="shared" si="170"/>
        <v>0</v>
      </c>
    </row>
    <row r="2753" spans="1:9" s="2" customFormat="1" x14ac:dyDescent="0.25">
      <c r="A2753" s="17">
        <v>42390</v>
      </c>
      <c r="B2753" s="36">
        <f t="shared" si="169"/>
        <v>1816</v>
      </c>
      <c r="C2753" s="37" t="s">
        <v>787</v>
      </c>
      <c r="D2753" s="12">
        <f t="shared" si="172"/>
        <v>51816</v>
      </c>
      <c r="E2753" s="47" t="s">
        <v>2254</v>
      </c>
      <c r="F2753" s="48">
        <v>31122</v>
      </c>
      <c r="G2753" s="57">
        <v>42396</v>
      </c>
      <c r="H2753" s="8">
        <v>31122</v>
      </c>
      <c r="I2753" s="30">
        <f t="shared" si="170"/>
        <v>0</v>
      </c>
    </row>
    <row r="2754" spans="1:9" s="2" customFormat="1" x14ac:dyDescent="0.25">
      <c r="A2754" s="17">
        <v>42390</v>
      </c>
      <c r="B2754" s="36">
        <f t="shared" si="169"/>
        <v>1817</v>
      </c>
      <c r="C2754" s="37" t="s">
        <v>787</v>
      </c>
      <c r="D2754" s="12">
        <f t="shared" si="172"/>
        <v>51817</v>
      </c>
      <c r="E2754" s="47" t="s">
        <v>2255</v>
      </c>
      <c r="F2754" s="14">
        <v>2681.4</v>
      </c>
      <c r="G2754" s="57">
        <v>42390</v>
      </c>
      <c r="H2754" s="8">
        <f t="shared" si="171"/>
        <v>2681.4</v>
      </c>
      <c r="I2754" s="30">
        <f t="shared" si="170"/>
        <v>0</v>
      </c>
    </row>
    <row r="2755" spans="1:9" s="2" customFormat="1" x14ac:dyDescent="0.25">
      <c r="A2755" s="17">
        <v>42390</v>
      </c>
      <c r="B2755" s="36">
        <f t="shared" ref="B2755:B2818" si="173">B2754+1</f>
        <v>1818</v>
      </c>
      <c r="C2755" s="37" t="s">
        <v>787</v>
      </c>
      <c r="D2755" s="12">
        <f t="shared" si="172"/>
        <v>51818</v>
      </c>
      <c r="E2755" s="47" t="s">
        <v>2252</v>
      </c>
      <c r="F2755" s="48">
        <v>6944.6</v>
      </c>
      <c r="G2755" s="57">
        <v>42390</v>
      </c>
      <c r="H2755" s="8">
        <f t="shared" si="171"/>
        <v>6944.6</v>
      </c>
      <c r="I2755" s="30">
        <f t="shared" si="170"/>
        <v>0</v>
      </c>
    </row>
    <row r="2756" spans="1:9" s="2" customFormat="1" x14ac:dyDescent="0.25">
      <c r="A2756" s="17">
        <v>42390</v>
      </c>
      <c r="B2756" s="36">
        <f t="shared" si="173"/>
        <v>1819</v>
      </c>
      <c r="C2756" s="37" t="s">
        <v>787</v>
      </c>
      <c r="D2756" s="12">
        <f t="shared" si="172"/>
        <v>51819</v>
      </c>
      <c r="E2756" s="47" t="s">
        <v>2256</v>
      </c>
      <c r="F2756" s="48">
        <v>9405.9</v>
      </c>
      <c r="G2756" s="57">
        <v>42390</v>
      </c>
      <c r="H2756" s="8">
        <f t="shared" si="171"/>
        <v>9405.9</v>
      </c>
      <c r="I2756" s="30">
        <f t="shared" si="170"/>
        <v>0</v>
      </c>
    </row>
    <row r="2757" spans="1:9" s="2" customFormat="1" x14ac:dyDescent="0.25">
      <c r="A2757" s="17">
        <v>42390</v>
      </c>
      <c r="B2757" s="36">
        <f t="shared" si="173"/>
        <v>1820</v>
      </c>
      <c r="C2757" s="37" t="s">
        <v>787</v>
      </c>
      <c r="D2757" s="12">
        <f t="shared" si="172"/>
        <v>51820</v>
      </c>
      <c r="E2757" s="47" t="s">
        <v>2257</v>
      </c>
      <c r="F2757" s="48">
        <v>937.2</v>
      </c>
      <c r="G2757" s="92"/>
      <c r="H2757" s="89"/>
      <c r="I2757" s="30">
        <f t="shared" si="170"/>
        <v>937.2</v>
      </c>
    </row>
    <row r="2758" spans="1:9" s="2" customFormat="1" x14ac:dyDescent="0.25">
      <c r="A2758" s="17">
        <v>42390</v>
      </c>
      <c r="B2758" s="36">
        <f t="shared" si="173"/>
        <v>1821</v>
      </c>
      <c r="C2758" s="37" t="s">
        <v>787</v>
      </c>
      <c r="D2758" s="12">
        <f t="shared" si="172"/>
        <v>51821</v>
      </c>
      <c r="E2758" s="47" t="s">
        <v>2253</v>
      </c>
      <c r="F2758" s="48">
        <v>7704</v>
      </c>
      <c r="G2758" s="57">
        <v>42397</v>
      </c>
      <c r="H2758" s="8">
        <v>7704</v>
      </c>
      <c r="I2758" s="30">
        <f t="shared" si="170"/>
        <v>0</v>
      </c>
    </row>
    <row r="2759" spans="1:9" s="2" customFormat="1" x14ac:dyDescent="0.25">
      <c r="A2759" s="17">
        <v>42390</v>
      </c>
      <c r="B2759" s="36">
        <f t="shared" si="173"/>
        <v>1822</v>
      </c>
      <c r="C2759" s="37" t="s">
        <v>787</v>
      </c>
      <c r="D2759" s="12">
        <f t="shared" si="172"/>
        <v>51822</v>
      </c>
      <c r="E2759" s="42" t="s">
        <v>2258</v>
      </c>
      <c r="F2759" s="48">
        <v>3927.6</v>
      </c>
      <c r="G2759" s="57">
        <v>42390</v>
      </c>
      <c r="H2759" s="8">
        <f t="shared" si="171"/>
        <v>3927.6</v>
      </c>
      <c r="I2759" s="30">
        <f t="shared" si="170"/>
        <v>0</v>
      </c>
    </row>
    <row r="2760" spans="1:9" s="2" customFormat="1" x14ac:dyDescent="0.25">
      <c r="A2760" s="17">
        <v>42390</v>
      </c>
      <c r="B2760" s="36">
        <f t="shared" si="173"/>
        <v>1823</v>
      </c>
      <c r="C2760" s="37" t="s">
        <v>787</v>
      </c>
      <c r="D2760" s="12">
        <f t="shared" si="172"/>
        <v>51823</v>
      </c>
      <c r="E2760" s="45" t="s">
        <v>2259</v>
      </c>
      <c r="F2760" s="46">
        <v>676.8</v>
      </c>
      <c r="G2760" s="57">
        <v>42390</v>
      </c>
      <c r="H2760" s="8">
        <f t="shared" si="171"/>
        <v>676.8</v>
      </c>
      <c r="I2760" s="30">
        <f t="shared" si="170"/>
        <v>0</v>
      </c>
    </row>
    <row r="2761" spans="1:9" s="2" customFormat="1" x14ac:dyDescent="0.25">
      <c r="A2761" s="17">
        <v>42390</v>
      </c>
      <c r="B2761" s="36">
        <f t="shared" si="173"/>
        <v>1824</v>
      </c>
      <c r="C2761" s="37" t="s">
        <v>787</v>
      </c>
      <c r="D2761" s="12">
        <f t="shared" si="172"/>
        <v>51824</v>
      </c>
      <c r="E2761" s="47" t="s">
        <v>2260</v>
      </c>
      <c r="F2761" s="48">
        <v>6694.1</v>
      </c>
      <c r="G2761" s="57">
        <v>42390</v>
      </c>
      <c r="H2761" s="8">
        <f t="shared" si="171"/>
        <v>6694.1</v>
      </c>
      <c r="I2761" s="30">
        <f t="shared" si="170"/>
        <v>0</v>
      </c>
    </row>
    <row r="2762" spans="1:9" s="2" customFormat="1" x14ac:dyDescent="0.25">
      <c r="A2762" s="17">
        <v>42390</v>
      </c>
      <c r="B2762" s="36">
        <f t="shared" si="173"/>
        <v>1825</v>
      </c>
      <c r="C2762" s="37" t="s">
        <v>787</v>
      </c>
      <c r="D2762" s="12">
        <f t="shared" si="172"/>
        <v>51825</v>
      </c>
      <c r="E2762" s="47" t="s">
        <v>2258</v>
      </c>
      <c r="F2762" s="48">
        <v>9299.6</v>
      </c>
      <c r="G2762" s="57">
        <v>42394</v>
      </c>
      <c r="H2762" s="8">
        <v>9299.6</v>
      </c>
      <c r="I2762" s="30">
        <f t="shared" si="170"/>
        <v>0</v>
      </c>
    </row>
    <row r="2763" spans="1:9" s="2" customFormat="1" x14ac:dyDescent="0.25">
      <c r="A2763" s="17">
        <v>42390</v>
      </c>
      <c r="B2763" s="36">
        <f t="shared" si="173"/>
        <v>1826</v>
      </c>
      <c r="C2763" s="37" t="s">
        <v>787</v>
      </c>
      <c r="D2763" s="12">
        <f t="shared" si="172"/>
        <v>51826</v>
      </c>
      <c r="E2763" s="47" t="s">
        <v>2249</v>
      </c>
      <c r="F2763" s="48">
        <v>2819.2</v>
      </c>
      <c r="G2763" s="92">
        <v>42411</v>
      </c>
      <c r="H2763" s="89">
        <v>2819.2</v>
      </c>
      <c r="I2763" s="30">
        <f t="shared" si="170"/>
        <v>0</v>
      </c>
    </row>
    <row r="2764" spans="1:9" s="2" customFormat="1" x14ac:dyDescent="0.25">
      <c r="A2764" s="17">
        <v>42390</v>
      </c>
      <c r="B2764" s="36">
        <f t="shared" si="173"/>
        <v>1827</v>
      </c>
      <c r="C2764" s="37" t="s">
        <v>787</v>
      </c>
      <c r="D2764" s="12">
        <f t="shared" si="172"/>
        <v>51827</v>
      </c>
      <c r="E2764" s="47" t="s">
        <v>2261</v>
      </c>
      <c r="F2764" s="48">
        <v>452.8</v>
      </c>
      <c r="G2764" s="57">
        <v>42390</v>
      </c>
      <c r="H2764" s="8">
        <f t="shared" si="171"/>
        <v>452.8</v>
      </c>
      <c r="I2764" s="30">
        <f t="shared" si="170"/>
        <v>0</v>
      </c>
    </row>
    <row r="2765" spans="1:9" s="2" customFormat="1" x14ac:dyDescent="0.25">
      <c r="A2765" s="17">
        <v>42390</v>
      </c>
      <c r="B2765" s="36">
        <f t="shared" si="173"/>
        <v>1828</v>
      </c>
      <c r="C2765" s="37" t="s">
        <v>787</v>
      </c>
      <c r="D2765" s="12">
        <f t="shared" si="172"/>
        <v>51828</v>
      </c>
      <c r="E2765" s="47" t="s">
        <v>2262</v>
      </c>
      <c r="F2765" s="14">
        <v>203257.7</v>
      </c>
      <c r="G2765" s="57">
        <v>42392</v>
      </c>
      <c r="H2765" s="8">
        <v>203257.7</v>
      </c>
      <c r="I2765" s="30">
        <f t="shared" si="170"/>
        <v>0</v>
      </c>
    </row>
    <row r="2766" spans="1:9" s="2" customFormat="1" x14ac:dyDescent="0.25">
      <c r="A2766" s="17">
        <v>42390</v>
      </c>
      <c r="B2766" s="36">
        <f t="shared" si="173"/>
        <v>1829</v>
      </c>
      <c r="C2766" s="37" t="s">
        <v>787</v>
      </c>
      <c r="D2766" s="12">
        <f t="shared" si="172"/>
        <v>51829</v>
      </c>
      <c r="E2766" s="47" t="s">
        <v>2263</v>
      </c>
      <c r="F2766" s="48">
        <v>603.20000000000005</v>
      </c>
      <c r="G2766" s="57">
        <v>42390</v>
      </c>
      <c r="H2766" s="8">
        <f t="shared" si="171"/>
        <v>603.20000000000005</v>
      </c>
      <c r="I2766" s="30">
        <f t="shared" si="170"/>
        <v>0</v>
      </c>
    </row>
    <row r="2767" spans="1:9" s="2" customFormat="1" x14ac:dyDescent="0.25">
      <c r="A2767" s="17">
        <v>42390</v>
      </c>
      <c r="B2767" s="36">
        <f t="shared" si="173"/>
        <v>1830</v>
      </c>
      <c r="C2767" s="37" t="s">
        <v>787</v>
      </c>
      <c r="D2767" s="12">
        <f t="shared" si="172"/>
        <v>51830</v>
      </c>
      <c r="E2767" s="47" t="s">
        <v>2264</v>
      </c>
      <c r="F2767" s="14">
        <v>4944</v>
      </c>
      <c r="G2767" s="57">
        <v>42392</v>
      </c>
      <c r="H2767" s="8">
        <v>4944</v>
      </c>
      <c r="I2767" s="30">
        <f t="shared" si="170"/>
        <v>0</v>
      </c>
    </row>
    <row r="2768" spans="1:9" s="2" customFormat="1" x14ac:dyDescent="0.25">
      <c r="A2768" s="17">
        <v>42390</v>
      </c>
      <c r="B2768" s="36">
        <f t="shared" si="173"/>
        <v>1831</v>
      </c>
      <c r="C2768" s="37" t="s">
        <v>787</v>
      </c>
      <c r="D2768" s="12">
        <f t="shared" si="172"/>
        <v>51831</v>
      </c>
      <c r="E2768" s="47" t="s">
        <v>2160</v>
      </c>
      <c r="F2768" s="48">
        <v>109.2</v>
      </c>
      <c r="G2768" s="57">
        <v>42390</v>
      </c>
      <c r="H2768" s="8">
        <f t="shared" si="171"/>
        <v>109.2</v>
      </c>
      <c r="I2768" s="30">
        <f t="shared" si="170"/>
        <v>0</v>
      </c>
    </row>
    <row r="2769" spans="1:9" s="2" customFormat="1" x14ac:dyDescent="0.25">
      <c r="A2769" s="17">
        <v>42390</v>
      </c>
      <c r="B2769" s="36">
        <f t="shared" si="173"/>
        <v>1832</v>
      </c>
      <c r="C2769" s="37" t="s">
        <v>787</v>
      </c>
      <c r="D2769" s="12">
        <f t="shared" si="172"/>
        <v>51832</v>
      </c>
      <c r="E2769" s="47" t="s">
        <v>2265</v>
      </c>
      <c r="F2769" s="48">
        <v>4864.5</v>
      </c>
      <c r="G2769" s="57">
        <v>42390</v>
      </c>
      <c r="H2769" s="8">
        <f t="shared" si="171"/>
        <v>4864.5</v>
      </c>
      <c r="I2769" s="30">
        <f t="shared" si="170"/>
        <v>0</v>
      </c>
    </row>
    <row r="2770" spans="1:9" s="2" customFormat="1" x14ac:dyDescent="0.25">
      <c r="A2770" s="17">
        <v>42390</v>
      </c>
      <c r="B2770" s="36">
        <f t="shared" si="173"/>
        <v>1833</v>
      </c>
      <c r="C2770" s="37" t="s">
        <v>787</v>
      </c>
      <c r="D2770" s="12">
        <f t="shared" si="172"/>
        <v>51833</v>
      </c>
      <c r="E2770" s="47" t="s">
        <v>2266</v>
      </c>
      <c r="F2770" s="14">
        <v>41286.32</v>
      </c>
      <c r="G2770" s="57">
        <v>42396</v>
      </c>
      <c r="H2770" s="8">
        <v>41286.32</v>
      </c>
      <c r="I2770" s="30">
        <f t="shared" si="170"/>
        <v>0</v>
      </c>
    </row>
    <row r="2771" spans="1:9" s="2" customFormat="1" x14ac:dyDescent="0.25">
      <c r="A2771" s="17">
        <v>42390</v>
      </c>
      <c r="B2771" s="36">
        <f t="shared" si="173"/>
        <v>1834</v>
      </c>
      <c r="C2771" s="37" t="s">
        <v>787</v>
      </c>
      <c r="D2771" s="12">
        <f t="shared" si="172"/>
        <v>51834</v>
      </c>
      <c r="E2771" s="47" t="s">
        <v>2267</v>
      </c>
      <c r="F2771" s="14">
        <v>578.20000000000005</v>
      </c>
      <c r="G2771" s="92">
        <v>42411</v>
      </c>
      <c r="H2771" s="89">
        <v>578.20000000000005</v>
      </c>
      <c r="I2771" s="30">
        <f t="shared" si="170"/>
        <v>0</v>
      </c>
    </row>
    <row r="2772" spans="1:9" s="2" customFormat="1" x14ac:dyDescent="0.25">
      <c r="A2772" s="17">
        <v>42390</v>
      </c>
      <c r="B2772" s="36">
        <f t="shared" si="173"/>
        <v>1835</v>
      </c>
      <c r="C2772" s="37" t="s">
        <v>787</v>
      </c>
      <c r="D2772" s="12">
        <f t="shared" si="172"/>
        <v>51835</v>
      </c>
      <c r="E2772" s="47" t="s">
        <v>2268</v>
      </c>
      <c r="F2772" s="48">
        <v>800</v>
      </c>
      <c r="G2772" s="57">
        <v>42391</v>
      </c>
      <c r="H2772" s="8">
        <v>800</v>
      </c>
      <c r="I2772" s="30">
        <f t="shared" si="170"/>
        <v>0</v>
      </c>
    </row>
    <row r="2773" spans="1:9" s="2" customFormat="1" x14ac:dyDescent="0.25">
      <c r="A2773" s="17">
        <v>42390</v>
      </c>
      <c r="B2773" s="36">
        <f t="shared" si="173"/>
        <v>1836</v>
      </c>
      <c r="C2773" s="37" t="s">
        <v>787</v>
      </c>
      <c r="D2773" s="12">
        <f t="shared" si="172"/>
        <v>51836</v>
      </c>
      <c r="E2773" s="49" t="s">
        <v>105</v>
      </c>
      <c r="F2773" s="48">
        <v>0</v>
      </c>
      <c r="G2773" s="57"/>
      <c r="H2773" s="8"/>
      <c r="I2773" s="30">
        <f t="shared" si="170"/>
        <v>0</v>
      </c>
    </row>
    <row r="2774" spans="1:9" s="2" customFormat="1" x14ac:dyDescent="0.25">
      <c r="A2774" s="17">
        <v>42390</v>
      </c>
      <c r="B2774" s="36">
        <f t="shared" si="173"/>
        <v>1837</v>
      </c>
      <c r="C2774" s="37" t="s">
        <v>787</v>
      </c>
      <c r="D2774" s="12">
        <f t="shared" si="172"/>
        <v>51837</v>
      </c>
      <c r="E2774" s="47" t="s">
        <v>2269</v>
      </c>
      <c r="F2774" s="48">
        <v>1152.8</v>
      </c>
      <c r="G2774" s="57">
        <v>42392</v>
      </c>
      <c r="H2774" s="8">
        <v>1152.8</v>
      </c>
      <c r="I2774" s="30">
        <f t="shared" si="170"/>
        <v>0</v>
      </c>
    </row>
    <row r="2775" spans="1:9" s="2" customFormat="1" x14ac:dyDescent="0.25">
      <c r="A2775" s="17">
        <v>42390</v>
      </c>
      <c r="B2775" s="36">
        <f t="shared" si="173"/>
        <v>1838</v>
      </c>
      <c r="C2775" s="37" t="s">
        <v>787</v>
      </c>
      <c r="D2775" s="12">
        <f t="shared" si="172"/>
        <v>51838</v>
      </c>
      <c r="E2775" s="47" t="s">
        <v>2270</v>
      </c>
      <c r="F2775" s="14">
        <v>1637.1</v>
      </c>
      <c r="G2775" s="57">
        <v>42392</v>
      </c>
      <c r="H2775" s="8">
        <v>1637.1</v>
      </c>
      <c r="I2775" s="30">
        <f t="shared" si="170"/>
        <v>0</v>
      </c>
    </row>
    <row r="2776" spans="1:9" s="2" customFormat="1" x14ac:dyDescent="0.25">
      <c r="A2776" s="17">
        <v>42390</v>
      </c>
      <c r="B2776" s="36">
        <f t="shared" si="173"/>
        <v>1839</v>
      </c>
      <c r="C2776" s="37" t="s">
        <v>787</v>
      </c>
      <c r="D2776" s="12">
        <f t="shared" si="172"/>
        <v>51839</v>
      </c>
      <c r="E2776" s="47" t="s">
        <v>2270</v>
      </c>
      <c r="F2776" s="14">
        <v>2087.6799999999998</v>
      </c>
      <c r="G2776" s="57">
        <v>42392</v>
      </c>
      <c r="H2776" s="8">
        <v>2087.6799999999998</v>
      </c>
      <c r="I2776" s="30">
        <f t="shared" si="170"/>
        <v>0</v>
      </c>
    </row>
    <row r="2777" spans="1:9" s="2" customFormat="1" x14ac:dyDescent="0.25">
      <c r="A2777" s="17">
        <v>42390</v>
      </c>
      <c r="B2777" s="36">
        <f t="shared" si="173"/>
        <v>1840</v>
      </c>
      <c r="C2777" s="37" t="s">
        <v>787</v>
      </c>
      <c r="D2777" s="12">
        <f t="shared" si="172"/>
        <v>51840</v>
      </c>
      <c r="E2777" s="47" t="s">
        <v>2271</v>
      </c>
      <c r="F2777" s="14">
        <v>4173.8</v>
      </c>
      <c r="G2777" s="57">
        <v>42392</v>
      </c>
      <c r="H2777" s="8">
        <v>4173.8</v>
      </c>
      <c r="I2777" s="30">
        <f t="shared" si="170"/>
        <v>0</v>
      </c>
    </row>
    <row r="2778" spans="1:9" s="2" customFormat="1" x14ac:dyDescent="0.25">
      <c r="A2778" s="17">
        <v>42390</v>
      </c>
      <c r="B2778" s="36">
        <f t="shared" si="173"/>
        <v>1841</v>
      </c>
      <c r="C2778" s="37" t="s">
        <v>787</v>
      </c>
      <c r="D2778" s="12">
        <f t="shared" si="172"/>
        <v>51841</v>
      </c>
      <c r="E2778" s="47" t="s">
        <v>2272</v>
      </c>
      <c r="F2778" s="48">
        <v>1165.5</v>
      </c>
      <c r="G2778" s="57">
        <v>42392</v>
      </c>
      <c r="H2778" s="8">
        <v>1165.5</v>
      </c>
      <c r="I2778" s="30">
        <f t="shared" si="170"/>
        <v>0</v>
      </c>
    </row>
    <row r="2779" spans="1:9" s="2" customFormat="1" x14ac:dyDescent="0.25">
      <c r="A2779" s="17">
        <v>42390</v>
      </c>
      <c r="B2779" s="36">
        <f t="shared" si="173"/>
        <v>1842</v>
      </c>
      <c r="C2779" s="37" t="s">
        <v>787</v>
      </c>
      <c r="D2779" s="12">
        <f t="shared" si="172"/>
        <v>51842</v>
      </c>
      <c r="E2779" s="47" t="s">
        <v>2273</v>
      </c>
      <c r="F2779" s="48">
        <v>5432.4</v>
      </c>
      <c r="G2779" s="57">
        <v>42396</v>
      </c>
      <c r="H2779" s="8">
        <v>5432.4</v>
      </c>
      <c r="I2779" s="30">
        <f t="shared" si="170"/>
        <v>0</v>
      </c>
    </row>
    <row r="2780" spans="1:9" s="2" customFormat="1" x14ac:dyDescent="0.25">
      <c r="A2780" s="17">
        <v>42390</v>
      </c>
      <c r="B2780" s="36">
        <f t="shared" si="173"/>
        <v>1843</v>
      </c>
      <c r="C2780" s="37" t="s">
        <v>787</v>
      </c>
      <c r="D2780" s="12">
        <f t="shared" si="172"/>
        <v>51843</v>
      </c>
      <c r="E2780" s="47" t="s">
        <v>2274</v>
      </c>
      <c r="F2780" s="48">
        <v>4725.1899999999996</v>
      </c>
      <c r="G2780" s="57">
        <v>42392</v>
      </c>
      <c r="H2780" s="8">
        <v>4725.1899999999996</v>
      </c>
      <c r="I2780" s="30">
        <f t="shared" si="170"/>
        <v>0</v>
      </c>
    </row>
    <row r="2781" spans="1:9" s="2" customFormat="1" x14ac:dyDescent="0.25">
      <c r="A2781" s="17">
        <v>42390</v>
      </c>
      <c r="B2781" s="36">
        <f t="shared" si="173"/>
        <v>1844</v>
      </c>
      <c r="C2781" s="37" t="s">
        <v>787</v>
      </c>
      <c r="D2781" s="12">
        <f t="shared" si="172"/>
        <v>51844</v>
      </c>
      <c r="E2781" s="47" t="s">
        <v>2275</v>
      </c>
      <c r="F2781" s="48">
        <v>3612.96</v>
      </c>
      <c r="G2781" s="57">
        <v>42392</v>
      </c>
      <c r="H2781" s="8">
        <v>3612.96</v>
      </c>
      <c r="I2781" s="30">
        <f t="shared" si="170"/>
        <v>0</v>
      </c>
    </row>
    <row r="2782" spans="1:9" s="2" customFormat="1" x14ac:dyDescent="0.25">
      <c r="A2782" s="17">
        <v>42390</v>
      </c>
      <c r="B2782" s="36">
        <f t="shared" si="173"/>
        <v>1845</v>
      </c>
      <c r="C2782" s="37" t="s">
        <v>787</v>
      </c>
      <c r="D2782" s="12">
        <f t="shared" si="172"/>
        <v>51845</v>
      </c>
      <c r="E2782" s="47" t="s">
        <v>2276</v>
      </c>
      <c r="F2782" s="14">
        <v>1306.56</v>
      </c>
      <c r="G2782" s="57">
        <v>42392</v>
      </c>
      <c r="H2782" s="8">
        <v>1306.56</v>
      </c>
      <c r="I2782" s="30">
        <f t="shared" ref="I2782:I2846" si="174">F2782-H2782</f>
        <v>0</v>
      </c>
    </row>
    <row r="2783" spans="1:9" s="2" customFormat="1" x14ac:dyDescent="0.25">
      <c r="A2783" s="17">
        <v>42390</v>
      </c>
      <c r="B2783" s="36">
        <f t="shared" si="173"/>
        <v>1846</v>
      </c>
      <c r="C2783" s="37" t="s">
        <v>787</v>
      </c>
      <c r="D2783" s="12">
        <f t="shared" si="172"/>
        <v>51846</v>
      </c>
      <c r="E2783" s="47" t="s">
        <v>2277</v>
      </c>
      <c r="F2783" s="48">
        <v>4083.6</v>
      </c>
      <c r="G2783" s="57">
        <v>42392</v>
      </c>
      <c r="H2783" s="8">
        <v>4083.6</v>
      </c>
      <c r="I2783" s="30">
        <f t="shared" si="174"/>
        <v>0</v>
      </c>
    </row>
    <row r="2784" spans="1:9" s="2" customFormat="1" x14ac:dyDescent="0.25">
      <c r="A2784" s="17">
        <v>42390</v>
      </c>
      <c r="B2784" s="36">
        <f t="shared" si="173"/>
        <v>1847</v>
      </c>
      <c r="C2784" s="37" t="s">
        <v>787</v>
      </c>
      <c r="D2784" s="12">
        <f t="shared" si="172"/>
        <v>51847</v>
      </c>
      <c r="E2784" s="47" t="s">
        <v>2278</v>
      </c>
      <c r="F2784" s="14">
        <v>3395.2</v>
      </c>
      <c r="G2784" s="57">
        <v>42395</v>
      </c>
      <c r="H2784" s="8">
        <v>3395.2</v>
      </c>
      <c r="I2784" s="30">
        <f t="shared" si="174"/>
        <v>0</v>
      </c>
    </row>
    <row r="2785" spans="1:9" s="2" customFormat="1" x14ac:dyDescent="0.25">
      <c r="A2785" s="17">
        <v>42390</v>
      </c>
      <c r="B2785" s="36">
        <f t="shared" si="173"/>
        <v>1848</v>
      </c>
      <c r="C2785" s="37" t="s">
        <v>787</v>
      </c>
      <c r="D2785" s="12">
        <f t="shared" si="172"/>
        <v>51848</v>
      </c>
      <c r="E2785" s="47" t="s">
        <v>2198</v>
      </c>
      <c r="F2785" s="48">
        <v>7128.8</v>
      </c>
      <c r="G2785" s="57">
        <v>42395</v>
      </c>
      <c r="H2785" s="8">
        <v>7128.8</v>
      </c>
      <c r="I2785" s="30">
        <f t="shared" si="174"/>
        <v>0</v>
      </c>
    </row>
    <row r="2786" spans="1:9" s="2" customFormat="1" x14ac:dyDescent="0.25">
      <c r="A2786" s="17">
        <v>42390</v>
      </c>
      <c r="B2786" s="36">
        <f t="shared" si="173"/>
        <v>1849</v>
      </c>
      <c r="C2786" s="37" t="s">
        <v>787</v>
      </c>
      <c r="D2786" s="12">
        <f t="shared" si="172"/>
        <v>51849</v>
      </c>
      <c r="E2786" s="47" t="s">
        <v>2279</v>
      </c>
      <c r="F2786" s="48">
        <v>16633.8</v>
      </c>
      <c r="G2786" s="57">
        <v>42392</v>
      </c>
      <c r="H2786" s="8">
        <v>16633.8</v>
      </c>
      <c r="I2786" s="30">
        <f t="shared" si="174"/>
        <v>0</v>
      </c>
    </row>
    <row r="2787" spans="1:9" s="2" customFormat="1" x14ac:dyDescent="0.25">
      <c r="A2787" s="17">
        <v>42390</v>
      </c>
      <c r="B2787" s="36">
        <f t="shared" si="173"/>
        <v>1850</v>
      </c>
      <c r="C2787" s="37" t="s">
        <v>787</v>
      </c>
      <c r="D2787" s="12">
        <f t="shared" si="172"/>
        <v>51850</v>
      </c>
      <c r="E2787" s="47" t="s">
        <v>2280</v>
      </c>
      <c r="F2787" s="48">
        <v>9617.7999999999993</v>
      </c>
      <c r="G2787" s="57" t="s">
        <v>2281</v>
      </c>
      <c r="H2787" s="8">
        <f>7000+2617.8</f>
        <v>9617.7999999999993</v>
      </c>
      <c r="I2787" s="30">
        <f t="shared" si="174"/>
        <v>0</v>
      </c>
    </row>
    <row r="2788" spans="1:9" s="2" customFormat="1" x14ac:dyDescent="0.25">
      <c r="A2788" s="17">
        <v>42390</v>
      </c>
      <c r="B2788" s="36">
        <f t="shared" si="173"/>
        <v>1851</v>
      </c>
      <c r="C2788" s="37" t="s">
        <v>787</v>
      </c>
      <c r="D2788" s="12">
        <f t="shared" ref="D2788:D2851" si="175">D2787+1</f>
        <v>51851</v>
      </c>
      <c r="E2788" s="47" t="s">
        <v>2282</v>
      </c>
      <c r="F2788" s="48">
        <v>3083.1</v>
      </c>
      <c r="G2788" s="57">
        <v>42391</v>
      </c>
      <c r="H2788" s="8">
        <v>3083.1</v>
      </c>
      <c r="I2788" s="30">
        <f t="shared" si="174"/>
        <v>0</v>
      </c>
    </row>
    <row r="2789" spans="1:9" s="2" customFormat="1" x14ac:dyDescent="0.25">
      <c r="A2789" s="17">
        <v>42390</v>
      </c>
      <c r="B2789" s="36">
        <f t="shared" si="173"/>
        <v>1852</v>
      </c>
      <c r="C2789" s="37" t="s">
        <v>787</v>
      </c>
      <c r="D2789" s="12">
        <f t="shared" si="175"/>
        <v>51852</v>
      </c>
      <c r="E2789" s="47" t="s">
        <v>2283</v>
      </c>
      <c r="F2789" s="48">
        <v>2291.9</v>
      </c>
      <c r="G2789" s="57">
        <v>42391</v>
      </c>
      <c r="H2789" s="8">
        <v>2291.9</v>
      </c>
      <c r="I2789" s="30">
        <f t="shared" si="174"/>
        <v>0</v>
      </c>
    </row>
    <row r="2790" spans="1:9" s="2" customFormat="1" x14ac:dyDescent="0.25">
      <c r="A2790" s="17">
        <v>42390</v>
      </c>
      <c r="B2790" s="36">
        <f t="shared" si="173"/>
        <v>1853</v>
      </c>
      <c r="C2790" s="37" t="s">
        <v>787</v>
      </c>
      <c r="D2790" s="12">
        <f t="shared" si="175"/>
        <v>51853</v>
      </c>
      <c r="E2790" s="47" t="s">
        <v>2284</v>
      </c>
      <c r="F2790" s="14">
        <v>13230.9</v>
      </c>
      <c r="G2790" s="57">
        <v>42392</v>
      </c>
      <c r="H2790" s="8">
        <v>13230.9</v>
      </c>
      <c r="I2790" s="30">
        <f t="shared" si="174"/>
        <v>0</v>
      </c>
    </row>
    <row r="2791" spans="1:9" s="2" customFormat="1" x14ac:dyDescent="0.25">
      <c r="A2791" s="17">
        <v>42390</v>
      </c>
      <c r="B2791" s="36">
        <f t="shared" si="173"/>
        <v>1854</v>
      </c>
      <c r="C2791" s="37" t="s">
        <v>787</v>
      </c>
      <c r="D2791" s="12">
        <f t="shared" si="175"/>
        <v>51854</v>
      </c>
      <c r="E2791" s="47" t="s">
        <v>2285</v>
      </c>
      <c r="F2791" s="14">
        <v>69267.990000000005</v>
      </c>
      <c r="G2791" s="57">
        <v>42392</v>
      </c>
      <c r="H2791" s="8">
        <v>69267.990000000005</v>
      </c>
      <c r="I2791" s="30">
        <f t="shared" si="174"/>
        <v>0</v>
      </c>
    </row>
    <row r="2792" spans="1:9" s="2" customFormat="1" x14ac:dyDescent="0.25">
      <c r="A2792" s="17">
        <v>42390</v>
      </c>
      <c r="B2792" s="36">
        <f t="shared" si="173"/>
        <v>1855</v>
      </c>
      <c r="C2792" s="37" t="s">
        <v>787</v>
      </c>
      <c r="D2792" s="12">
        <f t="shared" si="175"/>
        <v>51855</v>
      </c>
      <c r="E2792" s="47" t="s">
        <v>2264</v>
      </c>
      <c r="F2792" s="14">
        <v>27030.85</v>
      </c>
      <c r="G2792" s="57">
        <v>42396</v>
      </c>
      <c r="H2792" s="8">
        <v>27030.85</v>
      </c>
      <c r="I2792" s="30">
        <f t="shared" si="174"/>
        <v>0</v>
      </c>
    </row>
    <row r="2793" spans="1:9" s="2" customFormat="1" x14ac:dyDescent="0.25">
      <c r="A2793" s="17">
        <v>42390</v>
      </c>
      <c r="B2793" s="36">
        <f t="shared" si="173"/>
        <v>1856</v>
      </c>
      <c r="C2793" s="37" t="s">
        <v>787</v>
      </c>
      <c r="D2793" s="12">
        <f t="shared" si="175"/>
        <v>51856</v>
      </c>
      <c r="E2793" s="47" t="s">
        <v>2286</v>
      </c>
      <c r="F2793" s="48">
        <v>2442</v>
      </c>
      <c r="G2793" s="57">
        <v>42390</v>
      </c>
      <c r="H2793" s="8">
        <f t="shared" ref="H2793:H2845" si="176">F2793</f>
        <v>2442</v>
      </c>
      <c r="I2793" s="30">
        <f t="shared" si="174"/>
        <v>0</v>
      </c>
    </row>
    <row r="2794" spans="1:9" s="2" customFormat="1" x14ac:dyDescent="0.25">
      <c r="A2794" s="17">
        <v>42390</v>
      </c>
      <c r="B2794" s="36">
        <f t="shared" si="173"/>
        <v>1857</v>
      </c>
      <c r="C2794" s="37" t="s">
        <v>787</v>
      </c>
      <c r="D2794" s="12">
        <f t="shared" si="175"/>
        <v>51857</v>
      </c>
      <c r="E2794" s="47" t="s">
        <v>2287</v>
      </c>
      <c r="F2794" s="48">
        <v>4915.2</v>
      </c>
      <c r="G2794" s="57">
        <v>42390</v>
      </c>
      <c r="H2794" s="8">
        <f t="shared" si="176"/>
        <v>4915.2</v>
      </c>
      <c r="I2794" s="30">
        <f t="shared" si="174"/>
        <v>0</v>
      </c>
    </row>
    <row r="2795" spans="1:9" s="2" customFormat="1" x14ac:dyDescent="0.25">
      <c r="A2795" s="17">
        <v>42390</v>
      </c>
      <c r="B2795" s="36">
        <f t="shared" si="173"/>
        <v>1858</v>
      </c>
      <c r="C2795" s="37" t="s">
        <v>787</v>
      </c>
      <c r="D2795" s="12">
        <f t="shared" si="175"/>
        <v>51858</v>
      </c>
      <c r="E2795" s="49" t="s">
        <v>105</v>
      </c>
      <c r="F2795" s="48">
        <v>0</v>
      </c>
      <c r="G2795" s="57"/>
      <c r="H2795" s="8"/>
      <c r="I2795" s="30">
        <f t="shared" si="174"/>
        <v>0</v>
      </c>
    </row>
    <row r="2796" spans="1:9" s="2" customFormat="1" x14ac:dyDescent="0.25">
      <c r="A2796" s="17">
        <v>42390</v>
      </c>
      <c r="B2796" s="36">
        <f t="shared" si="173"/>
        <v>1859</v>
      </c>
      <c r="C2796" s="37" t="s">
        <v>787</v>
      </c>
      <c r="D2796" s="12">
        <f t="shared" si="175"/>
        <v>51859</v>
      </c>
      <c r="E2796" s="47" t="s">
        <v>2285</v>
      </c>
      <c r="F2796" s="14">
        <v>81676.649999999994</v>
      </c>
      <c r="G2796" s="57">
        <v>42392</v>
      </c>
      <c r="H2796" s="8">
        <v>81676.649999999994</v>
      </c>
      <c r="I2796" s="30">
        <f t="shared" si="174"/>
        <v>0</v>
      </c>
    </row>
    <row r="2797" spans="1:9" s="2" customFormat="1" x14ac:dyDescent="0.25">
      <c r="A2797" s="17">
        <v>42390</v>
      </c>
      <c r="B2797" s="36">
        <f t="shared" si="173"/>
        <v>1860</v>
      </c>
      <c r="C2797" s="37" t="s">
        <v>787</v>
      </c>
      <c r="D2797" s="12">
        <f t="shared" si="175"/>
        <v>51860</v>
      </c>
      <c r="E2797" s="47" t="s">
        <v>2249</v>
      </c>
      <c r="F2797" s="48">
        <v>27016.1</v>
      </c>
      <c r="G2797" s="57">
        <v>42396</v>
      </c>
      <c r="H2797" s="8">
        <v>27016.1</v>
      </c>
      <c r="I2797" s="30">
        <f t="shared" si="174"/>
        <v>0</v>
      </c>
    </row>
    <row r="2798" spans="1:9" s="2" customFormat="1" x14ac:dyDescent="0.25">
      <c r="A2798" s="17">
        <v>42390</v>
      </c>
      <c r="B2798" s="36">
        <f t="shared" si="173"/>
        <v>1861</v>
      </c>
      <c r="C2798" s="37" t="s">
        <v>787</v>
      </c>
      <c r="D2798" s="12">
        <f t="shared" si="175"/>
        <v>51861</v>
      </c>
      <c r="E2798" s="47" t="s">
        <v>2288</v>
      </c>
      <c r="F2798" s="48">
        <v>7117</v>
      </c>
      <c r="G2798" s="57">
        <v>42392</v>
      </c>
      <c r="H2798" s="8">
        <v>7117</v>
      </c>
      <c r="I2798" s="30">
        <f t="shared" si="174"/>
        <v>0</v>
      </c>
    </row>
    <row r="2799" spans="1:9" s="2" customFormat="1" x14ac:dyDescent="0.25">
      <c r="A2799" s="17">
        <v>42390</v>
      </c>
      <c r="B2799" s="36">
        <f t="shared" si="173"/>
        <v>1862</v>
      </c>
      <c r="C2799" s="37" t="s">
        <v>787</v>
      </c>
      <c r="D2799" s="12">
        <f t="shared" si="175"/>
        <v>51862</v>
      </c>
      <c r="E2799" s="47" t="s">
        <v>2289</v>
      </c>
      <c r="F2799" s="48">
        <v>1292</v>
      </c>
      <c r="G2799" s="57">
        <v>42390</v>
      </c>
      <c r="H2799" s="8">
        <f t="shared" si="176"/>
        <v>1292</v>
      </c>
      <c r="I2799" s="30">
        <f t="shared" si="174"/>
        <v>0</v>
      </c>
    </row>
    <row r="2800" spans="1:9" s="2" customFormat="1" x14ac:dyDescent="0.25">
      <c r="A2800" s="17">
        <v>42390</v>
      </c>
      <c r="B2800" s="36">
        <f t="shared" si="173"/>
        <v>1863</v>
      </c>
      <c r="C2800" s="37" t="s">
        <v>787</v>
      </c>
      <c r="D2800" s="12">
        <f t="shared" si="175"/>
        <v>51863</v>
      </c>
      <c r="E2800" s="47" t="s">
        <v>2290</v>
      </c>
      <c r="F2800" s="48">
        <v>73.5</v>
      </c>
      <c r="G2800" s="57">
        <v>42391</v>
      </c>
      <c r="H2800" s="8">
        <v>73.5</v>
      </c>
      <c r="I2800" s="30">
        <f t="shared" si="174"/>
        <v>0</v>
      </c>
    </row>
    <row r="2801" spans="1:9" s="2" customFormat="1" x14ac:dyDescent="0.25">
      <c r="A2801" s="17">
        <v>42390</v>
      </c>
      <c r="B2801" s="36">
        <f t="shared" si="173"/>
        <v>1864</v>
      </c>
      <c r="C2801" s="37" t="s">
        <v>787</v>
      </c>
      <c r="D2801" s="12">
        <f t="shared" si="175"/>
        <v>51864</v>
      </c>
      <c r="E2801" s="47" t="s">
        <v>2278</v>
      </c>
      <c r="F2801" s="14">
        <v>205296</v>
      </c>
      <c r="G2801" s="57">
        <v>42395</v>
      </c>
      <c r="H2801" s="8">
        <v>205296</v>
      </c>
      <c r="I2801" s="30">
        <f t="shared" si="174"/>
        <v>0</v>
      </c>
    </row>
    <row r="2802" spans="1:9" s="2" customFormat="1" x14ac:dyDescent="0.25">
      <c r="A2802" s="17">
        <v>42390</v>
      </c>
      <c r="B2802" s="36">
        <f t="shared" si="173"/>
        <v>1865</v>
      </c>
      <c r="C2802" s="37" t="s">
        <v>787</v>
      </c>
      <c r="D2802" s="12">
        <f t="shared" si="175"/>
        <v>51865</v>
      </c>
      <c r="E2802" s="47" t="s">
        <v>2262</v>
      </c>
      <c r="F2802" s="14">
        <v>649.9</v>
      </c>
      <c r="G2802" s="57">
        <v>42392</v>
      </c>
      <c r="H2802" s="8">
        <v>649.9</v>
      </c>
      <c r="I2802" s="30">
        <f t="shared" si="174"/>
        <v>0</v>
      </c>
    </row>
    <row r="2803" spans="1:9" s="2" customFormat="1" x14ac:dyDescent="0.25">
      <c r="A2803" s="17">
        <v>42391</v>
      </c>
      <c r="B2803" s="36">
        <f t="shared" si="173"/>
        <v>1866</v>
      </c>
      <c r="C2803" s="37" t="s">
        <v>787</v>
      </c>
      <c r="D2803" s="12">
        <f t="shared" si="175"/>
        <v>51866</v>
      </c>
      <c r="E2803" s="47" t="s">
        <v>2291</v>
      </c>
      <c r="F2803" s="48">
        <v>6084</v>
      </c>
      <c r="G2803" s="57">
        <v>42391</v>
      </c>
      <c r="H2803" s="8">
        <f t="shared" si="176"/>
        <v>6084</v>
      </c>
      <c r="I2803" s="30">
        <f t="shared" si="174"/>
        <v>0</v>
      </c>
    </row>
    <row r="2804" spans="1:9" s="2" customFormat="1" x14ac:dyDescent="0.25">
      <c r="A2804" s="17">
        <v>42391</v>
      </c>
      <c r="B2804" s="36">
        <f t="shared" si="173"/>
        <v>1867</v>
      </c>
      <c r="C2804" s="37" t="s">
        <v>787</v>
      </c>
      <c r="D2804" s="12">
        <f t="shared" si="175"/>
        <v>51867</v>
      </c>
      <c r="E2804" s="47" t="s">
        <v>2292</v>
      </c>
      <c r="F2804" s="48">
        <v>15759.9</v>
      </c>
      <c r="G2804" s="57">
        <v>42391</v>
      </c>
      <c r="H2804" s="8">
        <f t="shared" si="176"/>
        <v>15759.9</v>
      </c>
      <c r="I2804" s="30">
        <f t="shared" si="174"/>
        <v>0</v>
      </c>
    </row>
    <row r="2805" spans="1:9" s="2" customFormat="1" x14ac:dyDescent="0.25">
      <c r="A2805" s="17">
        <v>42391</v>
      </c>
      <c r="B2805" s="36">
        <f t="shared" si="173"/>
        <v>1868</v>
      </c>
      <c r="C2805" s="37" t="s">
        <v>787</v>
      </c>
      <c r="D2805" s="12">
        <f t="shared" si="175"/>
        <v>51868</v>
      </c>
      <c r="E2805" s="42" t="s">
        <v>2293</v>
      </c>
      <c r="F2805" s="48">
        <v>5092.3999999999996</v>
      </c>
      <c r="G2805" s="57">
        <v>42392</v>
      </c>
      <c r="H2805" s="8">
        <v>5092.3999999999996</v>
      </c>
      <c r="I2805" s="30">
        <f t="shared" si="174"/>
        <v>0</v>
      </c>
    </row>
    <row r="2806" spans="1:9" s="2" customFormat="1" x14ac:dyDescent="0.25">
      <c r="A2806" s="17">
        <v>42391</v>
      </c>
      <c r="B2806" s="36">
        <f t="shared" si="173"/>
        <v>1869</v>
      </c>
      <c r="C2806" s="37" t="s">
        <v>787</v>
      </c>
      <c r="D2806" s="12">
        <f t="shared" si="175"/>
        <v>51869</v>
      </c>
      <c r="E2806" s="45" t="s">
        <v>2294</v>
      </c>
      <c r="F2806" s="46">
        <v>27855</v>
      </c>
      <c r="G2806" s="57">
        <v>42392</v>
      </c>
      <c r="H2806" s="8">
        <v>27855</v>
      </c>
      <c r="I2806" s="30">
        <f t="shared" si="174"/>
        <v>0</v>
      </c>
    </row>
    <row r="2807" spans="1:9" s="2" customFormat="1" x14ac:dyDescent="0.25">
      <c r="A2807" s="17">
        <v>42391</v>
      </c>
      <c r="B2807" s="36">
        <f t="shared" si="173"/>
        <v>1870</v>
      </c>
      <c r="C2807" s="37" t="s">
        <v>787</v>
      </c>
      <c r="D2807" s="12">
        <f t="shared" si="175"/>
        <v>51870</v>
      </c>
      <c r="E2807" s="47" t="s">
        <v>2295</v>
      </c>
      <c r="F2807" s="48">
        <v>6371</v>
      </c>
      <c r="G2807" s="57">
        <v>42392</v>
      </c>
      <c r="H2807" s="8">
        <v>6371</v>
      </c>
      <c r="I2807" s="30">
        <f t="shared" si="174"/>
        <v>0</v>
      </c>
    </row>
    <row r="2808" spans="1:9" s="2" customFormat="1" x14ac:dyDescent="0.25">
      <c r="A2808" s="17">
        <v>42391</v>
      </c>
      <c r="B2808" s="36">
        <f t="shared" si="173"/>
        <v>1871</v>
      </c>
      <c r="C2808" s="37" t="s">
        <v>787</v>
      </c>
      <c r="D2808" s="12">
        <f t="shared" si="175"/>
        <v>51871</v>
      </c>
      <c r="E2808" s="47" t="s">
        <v>2295</v>
      </c>
      <c r="F2808" s="48">
        <v>32657.8</v>
      </c>
      <c r="G2808" s="57">
        <v>42392</v>
      </c>
      <c r="H2808" s="8">
        <v>32657.8</v>
      </c>
      <c r="I2808" s="30">
        <f t="shared" si="174"/>
        <v>0</v>
      </c>
    </row>
    <row r="2809" spans="1:9" s="2" customFormat="1" x14ac:dyDescent="0.25">
      <c r="A2809" s="17">
        <v>42391</v>
      </c>
      <c r="B2809" s="36">
        <f t="shared" si="173"/>
        <v>1872</v>
      </c>
      <c r="C2809" s="37" t="s">
        <v>787</v>
      </c>
      <c r="D2809" s="12">
        <f t="shared" si="175"/>
        <v>51872</v>
      </c>
      <c r="E2809" s="47" t="s">
        <v>2296</v>
      </c>
      <c r="F2809" s="48">
        <v>9046.2999999999993</v>
      </c>
      <c r="G2809" s="57">
        <v>42391</v>
      </c>
      <c r="H2809" s="8">
        <f t="shared" si="176"/>
        <v>9046.2999999999993</v>
      </c>
      <c r="I2809" s="30">
        <f t="shared" si="174"/>
        <v>0</v>
      </c>
    </row>
    <row r="2810" spans="1:9" s="2" customFormat="1" x14ac:dyDescent="0.25">
      <c r="A2810" s="17">
        <v>42391</v>
      </c>
      <c r="B2810" s="36">
        <f t="shared" si="173"/>
        <v>1873</v>
      </c>
      <c r="C2810" s="37" t="s">
        <v>787</v>
      </c>
      <c r="D2810" s="12">
        <f t="shared" si="175"/>
        <v>51873</v>
      </c>
      <c r="E2810" s="47" t="s">
        <v>2297</v>
      </c>
      <c r="F2810" s="48">
        <v>3247.2</v>
      </c>
      <c r="G2810" s="57">
        <v>42391</v>
      </c>
      <c r="H2810" s="8">
        <f t="shared" si="176"/>
        <v>3247.2</v>
      </c>
      <c r="I2810" s="30">
        <f t="shared" si="174"/>
        <v>0</v>
      </c>
    </row>
    <row r="2811" spans="1:9" s="2" customFormat="1" x14ac:dyDescent="0.25">
      <c r="A2811" s="17">
        <v>42391</v>
      </c>
      <c r="B2811" s="36">
        <f t="shared" si="173"/>
        <v>1874</v>
      </c>
      <c r="C2811" s="37" t="s">
        <v>787</v>
      </c>
      <c r="D2811" s="12">
        <f t="shared" si="175"/>
        <v>51874</v>
      </c>
      <c r="E2811" s="47" t="s">
        <v>2298</v>
      </c>
      <c r="F2811" s="48">
        <v>3913.6</v>
      </c>
      <c r="G2811" s="57">
        <v>42392</v>
      </c>
      <c r="H2811" s="8">
        <v>3913.6</v>
      </c>
      <c r="I2811" s="30">
        <f t="shared" si="174"/>
        <v>0</v>
      </c>
    </row>
    <row r="2812" spans="1:9" s="2" customFormat="1" x14ac:dyDescent="0.25">
      <c r="A2812" s="17">
        <v>42391</v>
      </c>
      <c r="B2812" s="36">
        <f t="shared" si="173"/>
        <v>1875</v>
      </c>
      <c r="C2812" s="37" t="s">
        <v>787</v>
      </c>
      <c r="D2812" s="12">
        <f t="shared" si="175"/>
        <v>51875</v>
      </c>
      <c r="E2812" s="47" t="s">
        <v>2299</v>
      </c>
      <c r="F2812" s="14">
        <v>15259.2</v>
      </c>
      <c r="G2812" s="57">
        <v>42391</v>
      </c>
      <c r="H2812" s="8">
        <f t="shared" si="176"/>
        <v>15259.2</v>
      </c>
      <c r="I2812" s="30">
        <f t="shared" si="174"/>
        <v>0</v>
      </c>
    </row>
    <row r="2813" spans="1:9" s="2" customFormat="1" x14ac:dyDescent="0.25">
      <c r="A2813" s="17">
        <v>42391</v>
      </c>
      <c r="B2813" s="36">
        <f t="shared" si="173"/>
        <v>1876</v>
      </c>
      <c r="C2813" s="37" t="s">
        <v>787</v>
      </c>
      <c r="D2813" s="12">
        <f t="shared" si="175"/>
        <v>51876</v>
      </c>
      <c r="E2813" s="47" t="s">
        <v>2300</v>
      </c>
      <c r="F2813" s="48">
        <v>1669.8</v>
      </c>
      <c r="G2813" s="57">
        <v>42391</v>
      </c>
      <c r="H2813" s="8">
        <f t="shared" si="176"/>
        <v>1669.8</v>
      </c>
      <c r="I2813" s="30">
        <f t="shared" si="174"/>
        <v>0</v>
      </c>
    </row>
    <row r="2814" spans="1:9" s="2" customFormat="1" x14ac:dyDescent="0.25">
      <c r="A2814" s="17">
        <v>42391</v>
      </c>
      <c r="B2814" s="36">
        <f t="shared" si="173"/>
        <v>1877</v>
      </c>
      <c r="C2814" s="37" t="s">
        <v>787</v>
      </c>
      <c r="D2814" s="12">
        <f t="shared" si="175"/>
        <v>51877</v>
      </c>
      <c r="E2814" s="47" t="s">
        <v>2301</v>
      </c>
      <c r="F2814" s="48">
        <v>2255</v>
      </c>
      <c r="G2814" s="57">
        <v>42391</v>
      </c>
      <c r="H2814" s="8">
        <f t="shared" si="176"/>
        <v>2255</v>
      </c>
      <c r="I2814" s="30">
        <f t="shared" si="174"/>
        <v>0</v>
      </c>
    </row>
    <row r="2815" spans="1:9" s="2" customFormat="1" x14ac:dyDescent="0.25">
      <c r="A2815" s="17">
        <v>42391</v>
      </c>
      <c r="B2815" s="36">
        <f t="shared" si="173"/>
        <v>1878</v>
      </c>
      <c r="C2815" s="37" t="s">
        <v>787</v>
      </c>
      <c r="D2815" s="12">
        <f t="shared" si="175"/>
        <v>51878</v>
      </c>
      <c r="E2815" s="47" t="s">
        <v>2302</v>
      </c>
      <c r="F2815" s="48">
        <v>11626.4</v>
      </c>
      <c r="G2815" s="57">
        <v>42392</v>
      </c>
      <c r="H2815" s="8">
        <v>11626.4</v>
      </c>
      <c r="I2815" s="30">
        <f t="shared" si="174"/>
        <v>0</v>
      </c>
    </row>
    <row r="2816" spans="1:9" s="2" customFormat="1" x14ac:dyDescent="0.25">
      <c r="A2816" s="17">
        <v>42391</v>
      </c>
      <c r="B2816" s="36">
        <f t="shared" si="173"/>
        <v>1879</v>
      </c>
      <c r="C2816" s="37" t="s">
        <v>787</v>
      </c>
      <c r="D2816" s="12">
        <f t="shared" si="175"/>
        <v>51879</v>
      </c>
      <c r="E2816" s="47" t="s">
        <v>2302</v>
      </c>
      <c r="F2816" s="48">
        <v>5920</v>
      </c>
      <c r="G2816" s="57">
        <v>42392</v>
      </c>
      <c r="H2816" s="8">
        <v>5920</v>
      </c>
      <c r="I2816" s="30">
        <f t="shared" si="174"/>
        <v>0</v>
      </c>
    </row>
    <row r="2817" spans="1:9" s="2" customFormat="1" x14ac:dyDescent="0.25">
      <c r="A2817" s="17">
        <v>42391</v>
      </c>
      <c r="B2817" s="36">
        <f t="shared" si="173"/>
        <v>1880</v>
      </c>
      <c r="C2817" s="37" t="s">
        <v>787</v>
      </c>
      <c r="D2817" s="12">
        <f t="shared" si="175"/>
        <v>51880</v>
      </c>
      <c r="E2817" s="47" t="s">
        <v>2303</v>
      </c>
      <c r="F2817" s="48">
        <v>1324.4</v>
      </c>
      <c r="G2817" s="57">
        <v>42395</v>
      </c>
      <c r="H2817" s="8">
        <v>1324.4</v>
      </c>
      <c r="I2817" s="30">
        <f t="shared" si="174"/>
        <v>0</v>
      </c>
    </row>
    <row r="2818" spans="1:9" s="2" customFormat="1" x14ac:dyDescent="0.25">
      <c r="A2818" s="17">
        <v>42391</v>
      </c>
      <c r="B2818" s="36">
        <f t="shared" si="173"/>
        <v>1881</v>
      </c>
      <c r="C2818" s="37" t="s">
        <v>787</v>
      </c>
      <c r="D2818" s="12">
        <f t="shared" si="175"/>
        <v>51881</v>
      </c>
      <c r="E2818" s="47" t="s">
        <v>2304</v>
      </c>
      <c r="F2818" s="48">
        <v>1970.4</v>
      </c>
      <c r="G2818" s="57">
        <v>42391</v>
      </c>
      <c r="H2818" s="8">
        <f t="shared" si="176"/>
        <v>1970.4</v>
      </c>
      <c r="I2818" s="30">
        <f t="shared" si="174"/>
        <v>0</v>
      </c>
    </row>
    <row r="2819" spans="1:9" s="2" customFormat="1" x14ac:dyDescent="0.25">
      <c r="A2819" s="17">
        <v>42391</v>
      </c>
      <c r="B2819" s="36">
        <f t="shared" ref="B2819:B2841" si="177">B2818+1</f>
        <v>1882</v>
      </c>
      <c r="C2819" s="37" t="s">
        <v>787</v>
      </c>
      <c r="D2819" s="12">
        <f t="shared" si="175"/>
        <v>51882</v>
      </c>
      <c r="E2819" s="47" t="s">
        <v>2305</v>
      </c>
      <c r="F2819" s="48">
        <v>1916.3</v>
      </c>
      <c r="G2819" s="57">
        <v>42391</v>
      </c>
      <c r="H2819" s="8">
        <f t="shared" si="176"/>
        <v>1916.3</v>
      </c>
      <c r="I2819" s="30">
        <f t="shared" si="174"/>
        <v>0</v>
      </c>
    </row>
    <row r="2820" spans="1:9" s="2" customFormat="1" x14ac:dyDescent="0.25">
      <c r="A2820" s="17">
        <v>42391</v>
      </c>
      <c r="B2820" s="36">
        <f t="shared" si="177"/>
        <v>1883</v>
      </c>
      <c r="C2820" s="37" t="s">
        <v>787</v>
      </c>
      <c r="D2820" s="12">
        <f t="shared" si="175"/>
        <v>51883</v>
      </c>
      <c r="E2820" s="47" t="s">
        <v>2306</v>
      </c>
      <c r="F2820" s="48">
        <v>3841.2</v>
      </c>
      <c r="G2820" s="57">
        <v>42395</v>
      </c>
      <c r="H2820" s="8">
        <v>3841.2</v>
      </c>
      <c r="I2820" s="30">
        <f t="shared" si="174"/>
        <v>0</v>
      </c>
    </row>
    <row r="2821" spans="1:9" s="2" customFormat="1" x14ac:dyDescent="0.25">
      <c r="A2821" s="17">
        <v>42391</v>
      </c>
      <c r="B2821" s="36">
        <f t="shared" si="177"/>
        <v>1884</v>
      </c>
      <c r="C2821" s="37" t="s">
        <v>787</v>
      </c>
      <c r="D2821" s="12">
        <f t="shared" si="175"/>
        <v>51884</v>
      </c>
      <c r="E2821" s="47" t="s">
        <v>2307</v>
      </c>
      <c r="F2821" s="14">
        <v>135123.20000000001</v>
      </c>
      <c r="G2821" s="92">
        <v>42406</v>
      </c>
      <c r="H2821" s="89">
        <v>135123.20000000001</v>
      </c>
      <c r="I2821" s="30">
        <f t="shared" si="174"/>
        <v>0</v>
      </c>
    </row>
    <row r="2822" spans="1:9" s="2" customFormat="1" x14ac:dyDescent="0.25">
      <c r="A2822" s="17">
        <v>42391</v>
      </c>
      <c r="B2822" s="36">
        <f t="shared" si="177"/>
        <v>1885</v>
      </c>
      <c r="C2822" s="37" t="s">
        <v>787</v>
      </c>
      <c r="D2822" s="12">
        <f t="shared" si="175"/>
        <v>51885</v>
      </c>
      <c r="E2822" s="47" t="s">
        <v>2308</v>
      </c>
      <c r="F2822" s="14">
        <v>675.1</v>
      </c>
      <c r="G2822" s="57">
        <v>42391</v>
      </c>
      <c r="H2822" s="8">
        <f t="shared" si="176"/>
        <v>675.1</v>
      </c>
      <c r="I2822" s="30">
        <f t="shared" si="174"/>
        <v>0</v>
      </c>
    </row>
    <row r="2823" spans="1:9" s="2" customFormat="1" x14ac:dyDescent="0.25">
      <c r="A2823" s="17">
        <v>42391</v>
      </c>
      <c r="B2823" s="36">
        <f t="shared" si="177"/>
        <v>1886</v>
      </c>
      <c r="C2823" s="37" t="s">
        <v>787</v>
      </c>
      <c r="D2823" s="12">
        <f t="shared" si="175"/>
        <v>51886</v>
      </c>
      <c r="E2823" s="47" t="s">
        <v>2309</v>
      </c>
      <c r="F2823" s="48">
        <v>3276</v>
      </c>
      <c r="G2823" s="57">
        <v>42391</v>
      </c>
      <c r="H2823" s="8">
        <f t="shared" si="176"/>
        <v>3276</v>
      </c>
      <c r="I2823" s="30">
        <f t="shared" si="174"/>
        <v>0</v>
      </c>
    </row>
    <row r="2824" spans="1:9" s="2" customFormat="1" x14ac:dyDescent="0.25">
      <c r="A2824" s="17">
        <v>42391</v>
      </c>
      <c r="B2824" s="36">
        <f t="shared" si="177"/>
        <v>1887</v>
      </c>
      <c r="C2824" s="37" t="s">
        <v>787</v>
      </c>
      <c r="D2824" s="12">
        <f t="shared" si="175"/>
        <v>51887</v>
      </c>
      <c r="E2824" s="47" t="s">
        <v>2310</v>
      </c>
      <c r="F2824" s="48">
        <v>2050</v>
      </c>
      <c r="G2824" s="57">
        <v>42391</v>
      </c>
      <c r="H2824" s="8">
        <f t="shared" si="176"/>
        <v>2050</v>
      </c>
      <c r="I2824" s="30">
        <f t="shared" si="174"/>
        <v>0</v>
      </c>
    </row>
    <row r="2825" spans="1:9" s="2" customFormat="1" x14ac:dyDescent="0.25">
      <c r="A2825" s="17">
        <v>42391</v>
      </c>
      <c r="B2825" s="36">
        <f t="shared" si="177"/>
        <v>1888</v>
      </c>
      <c r="C2825" s="37" t="s">
        <v>787</v>
      </c>
      <c r="D2825" s="12">
        <f t="shared" si="175"/>
        <v>51888</v>
      </c>
      <c r="E2825" s="47" t="s">
        <v>2311</v>
      </c>
      <c r="F2825" s="48">
        <v>11878.2</v>
      </c>
      <c r="G2825" s="57">
        <v>42391</v>
      </c>
      <c r="H2825" s="8">
        <f t="shared" si="176"/>
        <v>11878.2</v>
      </c>
      <c r="I2825" s="30">
        <f t="shared" si="174"/>
        <v>0</v>
      </c>
    </row>
    <row r="2826" spans="1:9" s="2" customFormat="1" x14ac:dyDescent="0.25">
      <c r="A2826" s="17">
        <v>42391</v>
      </c>
      <c r="B2826" s="36">
        <f t="shared" si="177"/>
        <v>1889</v>
      </c>
      <c r="C2826" s="37" t="s">
        <v>787</v>
      </c>
      <c r="D2826" s="12">
        <f t="shared" si="175"/>
        <v>51889</v>
      </c>
      <c r="E2826" s="47" t="s">
        <v>2312</v>
      </c>
      <c r="F2826" s="48">
        <v>2842.4</v>
      </c>
      <c r="G2826" s="57">
        <v>42391</v>
      </c>
      <c r="H2826" s="8">
        <f t="shared" si="176"/>
        <v>2842.4</v>
      </c>
      <c r="I2826" s="30">
        <f t="shared" si="174"/>
        <v>0</v>
      </c>
    </row>
    <row r="2827" spans="1:9" s="2" customFormat="1" x14ac:dyDescent="0.25">
      <c r="A2827" s="17">
        <v>42391</v>
      </c>
      <c r="B2827" s="36">
        <f t="shared" si="177"/>
        <v>1890</v>
      </c>
      <c r="C2827" s="37" t="s">
        <v>787</v>
      </c>
      <c r="D2827" s="12">
        <f t="shared" si="175"/>
        <v>51890</v>
      </c>
      <c r="E2827" s="47" t="s">
        <v>2313</v>
      </c>
      <c r="F2827" s="48">
        <v>1512</v>
      </c>
      <c r="G2827" s="57">
        <v>42391</v>
      </c>
      <c r="H2827" s="8">
        <f t="shared" si="176"/>
        <v>1512</v>
      </c>
      <c r="I2827" s="30">
        <f t="shared" si="174"/>
        <v>0</v>
      </c>
    </row>
    <row r="2828" spans="1:9" s="2" customFormat="1" x14ac:dyDescent="0.25">
      <c r="A2828" s="17">
        <v>42391</v>
      </c>
      <c r="B2828" s="36">
        <f t="shared" si="177"/>
        <v>1891</v>
      </c>
      <c r="C2828" s="37" t="s">
        <v>787</v>
      </c>
      <c r="D2828" s="12">
        <f t="shared" si="175"/>
        <v>51891</v>
      </c>
      <c r="E2828" s="47" t="s">
        <v>2292</v>
      </c>
      <c r="F2828" s="48">
        <v>10850</v>
      </c>
      <c r="G2828" s="57">
        <v>42391</v>
      </c>
      <c r="H2828" s="8">
        <f t="shared" si="176"/>
        <v>10850</v>
      </c>
      <c r="I2828" s="30">
        <f t="shared" si="174"/>
        <v>0</v>
      </c>
    </row>
    <row r="2829" spans="1:9" s="2" customFormat="1" x14ac:dyDescent="0.25">
      <c r="A2829" s="17">
        <v>42391</v>
      </c>
      <c r="B2829" s="36">
        <f t="shared" si="177"/>
        <v>1892</v>
      </c>
      <c r="C2829" s="37" t="s">
        <v>787</v>
      </c>
      <c r="D2829" s="12">
        <f t="shared" si="175"/>
        <v>51892</v>
      </c>
      <c r="E2829" s="47" t="s">
        <v>2314</v>
      </c>
      <c r="F2829" s="48">
        <v>1920.2</v>
      </c>
      <c r="G2829" s="57">
        <v>42391</v>
      </c>
      <c r="H2829" s="8">
        <f t="shared" si="176"/>
        <v>1920.2</v>
      </c>
      <c r="I2829" s="30">
        <f t="shared" si="174"/>
        <v>0</v>
      </c>
    </row>
    <row r="2830" spans="1:9" s="2" customFormat="1" x14ac:dyDescent="0.25">
      <c r="A2830" s="17">
        <v>42391</v>
      </c>
      <c r="B2830" s="36">
        <f t="shared" si="177"/>
        <v>1893</v>
      </c>
      <c r="C2830" s="37" t="s">
        <v>787</v>
      </c>
      <c r="D2830" s="12">
        <f t="shared" si="175"/>
        <v>51893</v>
      </c>
      <c r="E2830" s="47" t="s">
        <v>2315</v>
      </c>
      <c r="F2830" s="14">
        <v>9336.6</v>
      </c>
      <c r="G2830" s="57">
        <v>42396</v>
      </c>
      <c r="H2830" s="8">
        <v>9336.6</v>
      </c>
      <c r="I2830" s="30">
        <f t="shared" si="174"/>
        <v>0</v>
      </c>
    </row>
    <row r="2831" spans="1:9" s="2" customFormat="1" x14ac:dyDescent="0.25">
      <c r="A2831" s="17">
        <v>42391</v>
      </c>
      <c r="B2831" s="36">
        <f t="shared" si="177"/>
        <v>1894</v>
      </c>
      <c r="C2831" s="37" t="s">
        <v>787</v>
      </c>
      <c r="D2831" s="12">
        <f t="shared" si="175"/>
        <v>51894</v>
      </c>
      <c r="E2831" s="47" t="s">
        <v>2316</v>
      </c>
      <c r="F2831" s="48">
        <v>5065.7</v>
      </c>
      <c r="G2831" s="57">
        <v>42391</v>
      </c>
      <c r="H2831" s="8">
        <f t="shared" si="176"/>
        <v>5065.7</v>
      </c>
      <c r="I2831" s="30">
        <f t="shared" si="174"/>
        <v>0</v>
      </c>
    </row>
    <row r="2832" spans="1:9" s="2" customFormat="1" x14ac:dyDescent="0.25">
      <c r="A2832" s="17">
        <v>42391</v>
      </c>
      <c r="B2832" s="36">
        <f t="shared" si="177"/>
        <v>1895</v>
      </c>
      <c r="C2832" s="37" t="s">
        <v>787</v>
      </c>
      <c r="D2832" s="12">
        <f t="shared" si="175"/>
        <v>51895</v>
      </c>
      <c r="E2832" s="47" t="s">
        <v>2317</v>
      </c>
      <c r="F2832" s="48">
        <v>7691.6</v>
      </c>
      <c r="G2832" s="57">
        <v>42391</v>
      </c>
      <c r="H2832" s="8">
        <f t="shared" si="176"/>
        <v>7691.6</v>
      </c>
      <c r="I2832" s="30">
        <f t="shared" si="174"/>
        <v>0</v>
      </c>
    </row>
    <row r="2833" spans="1:9" s="2" customFormat="1" x14ac:dyDescent="0.25">
      <c r="A2833" s="17">
        <v>42391</v>
      </c>
      <c r="B2833" s="36">
        <f t="shared" si="177"/>
        <v>1896</v>
      </c>
      <c r="C2833" s="37" t="s">
        <v>787</v>
      </c>
      <c r="D2833" s="12">
        <f t="shared" si="175"/>
        <v>51896</v>
      </c>
      <c r="E2833" s="47" t="s">
        <v>2318</v>
      </c>
      <c r="F2833" s="48">
        <v>3148.2</v>
      </c>
      <c r="G2833" s="57">
        <v>42391</v>
      </c>
      <c r="H2833" s="8">
        <f t="shared" si="176"/>
        <v>3148.2</v>
      </c>
      <c r="I2833" s="30">
        <f t="shared" si="174"/>
        <v>0</v>
      </c>
    </row>
    <row r="2834" spans="1:9" s="2" customFormat="1" x14ac:dyDescent="0.25">
      <c r="A2834" s="17">
        <v>42391</v>
      </c>
      <c r="B2834" s="36">
        <f t="shared" si="177"/>
        <v>1897</v>
      </c>
      <c r="C2834" s="37" t="s">
        <v>787</v>
      </c>
      <c r="D2834" s="12">
        <f t="shared" si="175"/>
        <v>51897</v>
      </c>
      <c r="E2834" s="47" t="s">
        <v>2319</v>
      </c>
      <c r="F2834" s="48">
        <v>14225.3</v>
      </c>
      <c r="G2834" s="57">
        <v>42391</v>
      </c>
      <c r="H2834" s="8">
        <f t="shared" si="176"/>
        <v>14225.3</v>
      </c>
      <c r="I2834" s="30">
        <f t="shared" si="174"/>
        <v>0</v>
      </c>
    </row>
    <row r="2835" spans="1:9" s="2" customFormat="1" x14ac:dyDescent="0.25">
      <c r="A2835" s="17">
        <v>42391</v>
      </c>
      <c r="B2835" s="36">
        <f t="shared" si="177"/>
        <v>1898</v>
      </c>
      <c r="C2835" s="37" t="s">
        <v>787</v>
      </c>
      <c r="D2835" s="12">
        <f t="shared" si="175"/>
        <v>51898</v>
      </c>
      <c r="E2835" s="47" t="s">
        <v>2320</v>
      </c>
      <c r="F2835" s="48">
        <v>492</v>
      </c>
      <c r="G2835" s="57">
        <v>42391</v>
      </c>
      <c r="H2835" s="8">
        <f t="shared" si="176"/>
        <v>492</v>
      </c>
      <c r="I2835" s="30">
        <f t="shared" si="174"/>
        <v>0</v>
      </c>
    </row>
    <row r="2836" spans="1:9" s="2" customFormat="1" x14ac:dyDescent="0.25">
      <c r="A2836" s="17">
        <v>42391</v>
      </c>
      <c r="B2836" s="36">
        <f t="shared" si="177"/>
        <v>1899</v>
      </c>
      <c r="C2836" s="37" t="s">
        <v>787</v>
      </c>
      <c r="D2836" s="12">
        <f t="shared" si="175"/>
        <v>51899</v>
      </c>
      <c r="E2836" s="47" t="s">
        <v>2321</v>
      </c>
      <c r="F2836" s="48">
        <v>696.4</v>
      </c>
      <c r="G2836" s="57">
        <v>42391</v>
      </c>
      <c r="H2836" s="8">
        <f t="shared" si="176"/>
        <v>696.4</v>
      </c>
      <c r="I2836" s="30">
        <f t="shared" si="174"/>
        <v>0</v>
      </c>
    </row>
    <row r="2837" spans="1:9" s="2" customFormat="1" x14ac:dyDescent="0.25">
      <c r="A2837" s="17">
        <v>42391</v>
      </c>
      <c r="B2837" s="36">
        <f t="shared" si="177"/>
        <v>1900</v>
      </c>
      <c r="C2837" s="37" t="s">
        <v>787</v>
      </c>
      <c r="D2837" s="12">
        <f t="shared" si="175"/>
        <v>51900</v>
      </c>
      <c r="E2837" s="47" t="s">
        <v>2322</v>
      </c>
      <c r="F2837" s="48">
        <v>945</v>
      </c>
      <c r="G2837" s="57">
        <v>42391</v>
      </c>
      <c r="H2837" s="8">
        <f t="shared" si="176"/>
        <v>945</v>
      </c>
      <c r="I2837" s="30">
        <f t="shared" si="174"/>
        <v>0</v>
      </c>
    </row>
    <row r="2838" spans="1:9" s="2" customFormat="1" x14ac:dyDescent="0.25">
      <c r="A2838" s="17">
        <v>42391</v>
      </c>
      <c r="B2838" s="36">
        <f t="shared" si="177"/>
        <v>1901</v>
      </c>
      <c r="C2838" s="37" t="s">
        <v>787</v>
      </c>
      <c r="D2838" s="12">
        <f t="shared" si="175"/>
        <v>51901</v>
      </c>
      <c r="E2838" s="47" t="s">
        <v>2323</v>
      </c>
      <c r="F2838" s="48">
        <v>1803</v>
      </c>
      <c r="G2838" s="57">
        <v>42391</v>
      </c>
      <c r="H2838" s="8">
        <f t="shared" si="176"/>
        <v>1803</v>
      </c>
      <c r="I2838" s="30">
        <f t="shared" si="174"/>
        <v>0</v>
      </c>
    </row>
    <row r="2839" spans="1:9" s="2" customFormat="1" x14ac:dyDescent="0.25">
      <c r="A2839" s="17">
        <v>42391</v>
      </c>
      <c r="B2839" s="36">
        <f t="shared" si="177"/>
        <v>1902</v>
      </c>
      <c r="C2839" s="37" t="s">
        <v>787</v>
      </c>
      <c r="D2839" s="12">
        <f t="shared" si="175"/>
        <v>51902</v>
      </c>
      <c r="E2839" s="47" t="s">
        <v>2324</v>
      </c>
      <c r="F2839" s="48">
        <v>791.2</v>
      </c>
      <c r="G2839" s="57">
        <v>42391</v>
      </c>
      <c r="H2839" s="8">
        <f t="shared" si="176"/>
        <v>791.2</v>
      </c>
      <c r="I2839" s="30">
        <f t="shared" si="174"/>
        <v>0</v>
      </c>
    </row>
    <row r="2840" spans="1:9" s="2" customFormat="1" x14ac:dyDescent="0.25">
      <c r="A2840" s="17">
        <v>42391</v>
      </c>
      <c r="B2840" s="36">
        <f t="shared" si="177"/>
        <v>1903</v>
      </c>
      <c r="C2840" s="37" t="s">
        <v>787</v>
      </c>
      <c r="D2840" s="12">
        <f t="shared" si="175"/>
        <v>51903</v>
      </c>
      <c r="E2840" s="47" t="s">
        <v>2325</v>
      </c>
      <c r="F2840" s="48">
        <v>830.7</v>
      </c>
      <c r="G2840" s="57">
        <v>42391</v>
      </c>
      <c r="H2840" s="8">
        <f t="shared" si="176"/>
        <v>830.7</v>
      </c>
      <c r="I2840" s="30">
        <f t="shared" si="174"/>
        <v>0</v>
      </c>
    </row>
    <row r="2841" spans="1:9" s="2" customFormat="1" x14ac:dyDescent="0.25">
      <c r="A2841" s="17">
        <v>42391</v>
      </c>
      <c r="B2841" s="36">
        <f t="shared" si="177"/>
        <v>1904</v>
      </c>
      <c r="C2841" s="37" t="s">
        <v>787</v>
      </c>
      <c r="D2841" s="12">
        <f t="shared" si="175"/>
        <v>51904</v>
      </c>
      <c r="E2841" s="47" t="s">
        <v>2326</v>
      </c>
      <c r="F2841" s="48">
        <v>2998.2</v>
      </c>
      <c r="G2841" s="57">
        <v>42391</v>
      </c>
      <c r="H2841" s="8">
        <f t="shared" si="176"/>
        <v>2998.2</v>
      </c>
      <c r="I2841" s="30">
        <f t="shared" si="174"/>
        <v>0</v>
      </c>
    </row>
    <row r="2842" spans="1:9" s="2" customFormat="1" x14ac:dyDescent="0.25">
      <c r="A2842" s="17">
        <v>42391</v>
      </c>
      <c r="B2842" s="36">
        <f>B2841+1</f>
        <v>1905</v>
      </c>
      <c r="C2842" s="37" t="s">
        <v>787</v>
      </c>
      <c r="D2842" s="12">
        <f t="shared" si="175"/>
        <v>51905</v>
      </c>
      <c r="E2842" s="47" t="s">
        <v>2327</v>
      </c>
      <c r="F2842" s="48">
        <v>1643</v>
      </c>
      <c r="G2842" s="57">
        <v>42391</v>
      </c>
      <c r="H2842" s="8">
        <f t="shared" si="176"/>
        <v>1643</v>
      </c>
      <c r="I2842" s="30">
        <f t="shared" si="174"/>
        <v>0</v>
      </c>
    </row>
    <row r="2843" spans="1:9" s="2" customFormat="1" x14ac:dyDescent="0.25">
      <c r="A2843" s="17">
        <v>42391</v>
      </c>
      <c r="B2843" s="36">
        <f t="shared" ref="B2843:B2906" si="178">B2842+1</f>
        <v>1906</v>
      </c>
      <c r="C2843" s="37" t="s">
        <v>787</v>
      </c>
      <c r="D2843" s="12">
        <f t="shared" si="175"/>
        <v>51906</v>
      </c>
      <c r="E2843" s="47" t="s">
        <v>2325</v>
      </c>
      <c r="F2843" s="48">
        <v>405</v>
      </c>
      <c r="G2843" s="57">
        <v>42391</v>
      </c>
      <c r="H2843" s="8">
        <f t="shared" si="176"/>
        <v>405</v>
      </c>
      <c r="I2843" s="30">
        <f t="shared" si="174"/>
        <v>0</v>
      </c>
    </row>
    <row r="2844" spans="1:9" s="2" customFormat="1" x14ac:dyDescent="0.25">
      <c r="A2844" s="17">
        <v>42391</v>
      </c>
      <c r="B2844" s="36">
        <f t="shared" si="178"/>
        <v>1907</v>
      </c>
      <c r="C2844" s="37" t="s">
        <v>787</v>
      </c>
      <c r="D2844" s="12">
        <f t="shared" si="175"/>
        <v>51907</v>
      </c>
      <c r="E2844" s="47" t="s">
        <v>2328</v>
      </c>
      <c r="F2844" s="48">
        <v>565</v>
      </c>
      <c r="G2844" s="57">
        <v>42391</v>
      </c>
      <c r="H2844" s="8">
        <f t="shared" si="176"/>
        <v>565</v>
      </c>
      <c r="I2844" s="30">
        <f t="shared" si="174"/>
        <v>0</v>
      </c>
    </row>
    <row r="2845" spans="1:9" s="2" customFormat="1" x14ac:dyDescent="0.25">
      <c r="A2845" s="17">
        <v>42391</v>
      </c>
      <c r="B2845" s="36">
        <f t="shared" si="178"/>
        <v>1908</v>
      </c>
      <c r="C2845" s="37" t="s">
        <v>787</v>
      </c>
      <c r="D2845" s="12">
        <f t="shared" si="175"/>
        <v>51908</v>
      </c>
      <c r="E2845" s="47" t="s">
        <v>2329</v>
      </c>
      <c r="F2845" s="48">
        <v>409.2</v>
      </c>
      <c r="G2845" s="57">
        <v>42391</v>
      </c>
      <c r="H2845" s="8">
        <f t="shared" si="176"/>
        <v>409.2</v>
      </c>
      <c r="I2845" s="30">
        <f t="shared" si="174"/>
        <v>0</v>
      </c>
    </row>
    <row r="2846" spans="1:9" s="2" customFormat="1" x14ac:dyDescent="0.25">
      <c r="A2846" s="17">
        <v>42391</v>
      </c>
      <c r="B2846" s="36">
        <f t="shared" si="178"/>
        <v>1909</v>
      </c>
      <c r="C2846" s="37" t="s">
        <v>787</v>
      </c>
      <c r="D2846" s="12">
        <f t="shared" si="175"/>
        <v>51909</v>
      </c>
      <c r="E2846" s="47" t="s">
        <v>2330</v>
      </c>
      <c r="F2846" s="48">
        <v>2944</v>
      </c>
      <c r="G2846" s="57">
        <v>42395</v>
      </c>
      <c r="H2846" s="8">
        <v>2944</v>
      </c>
      <c r="I2846" s="30">
        <f t="shared" si="174"/>
        <v>0</v>
      </c>
    </row>
    <row r="2847" spans="1:9" s="2" customFormat="1" x14ac:dyDescent="0.25">
      <c r="A2847" s="17">
        <v>42391</v>
      </c>
      <c r="B2847" s="36">
        <f t="shared" si="178"/>
        <v>1910</v>
      </c>
      <c r="C2847" s="37" t="s">
        <v>787</v>
      </c>
      <c r="D2847" s="12">
        <f t="shared" si="175"/>
        <v>51910</v>
      </c>
      <c r="E2847" s="47" t="s">
        <v>2331</v>
      </c>
      <c r="F2847" s="48">
        <v>10796.8</v>
      </c>
      <c r="G2847" s="57">
        <v>42395</v>
      </c>
      <c r="H2847" s="48">
        <v>10796.8</v>
      </c>
      <c r="I2847" s="30">
        <f t="shared" ref="I2847:I2911" si="179">F2847-H2847</f>
        <v>0</v>
      </c>
    </row>
    <row r="2848" spans="1:9" s="2" customFormat="1" x14ac:dyDescent="0.25">
      <c r="A2848" s="17">
        <v>42391</v>
      </c>
      <c r="B2848" s="36">
        <f t="shared" si="178"/>
        <v>1911</v>
      </c>
      <c r="C2848" s="37" t="s">
        <v>787</v>
      </c>
      <c r="D2848" s="12">
        <f t="shared" si="175"/>
        <v>51911</v>
      </c>
      <c r="E2848" s="47" t="s">
        <v>2332</v>
      </c>
      <c r="F2848" s="48">
        <v>26155.3</v>
      </c>
      <c r="G2848" s="57">
        <v>42395</v>
      </c>
      <c r="H2848" s="48">
        <v>26155.3</v>
      </c>
      <c r="I2848" s="30">
        <f t="shared" si="179"/>
        <v>0</v>
      </c>
    </row>
    <row r="2849" spans="1:9" s="2" customFormat="1" x14ac:dyDescent="0.25">
      <c r="A2849" s="17">
        <v>42391</v>
      </c>
      <c r="B2849" s="36">
        <f t="shared" si="178"/>
        <v>1912</v>
      </c>
      <c r="C2849" s="37" t="s">
        <v>787</v>
      </c>
      <c r="D2849" s="12">
        <f t="shared" si="175"/>
        <v>51912</v>
      </c>
      <c r="E2849" s="42" t="s">
        <v>2333</v>
      </c>
      <c r="F2849" s="48">
        <v>27528.400000000001</v>
      </c>
      <c r="G2849" s="92">
        <v>42395</v>
      </c>
      <c r="H2849" s="94">
        <v>7528.5</v>
      </c>
      <c r="I2849" s="56">
        <f t="shared" si="179"/>
        <v>19999.900000000001</v>
      </c>
    </row>
    <row r="2850" spans="1:9" s="2" customFormat="1" x14ac:dyDescent="0.25">
      <c r="A2850" s="17">
        <v>42391</v>
      </c>
      <c r="B2850" s="36">
        <f t="shared" si="178"/>
        <v>1913</v>
      </c>
      <c r="C2850" s="37" t="s">
        <v>787</v>
      </c>
      <c r="D2850" s="12">
        <f t="shared" si="175"/>
        <v>51913</v>
      </c>
      <c r="E2850" s="45" t="s">
        <v>2334</v>
      </c>
      <c r="F2850" s="46">
        <v>11394.5</v>
      </c>
      <c r="G2850" s="57">
        <v>42395</v>
      </c>
      <c r="H2850" s="46">
        <v>11394.5</v>
      </c>
      <c r="I2850" s="30">
        <f t="shared" si="179"/>
        <v>0</v>
      </c>
    </row>
    <row r="2851" spans="1:9" s="2" customFormat="1" x14ac:dyDescent="0.25">
      <c r="A2851" s="17">
        <v>42391</v>
      </c>
      <c r="B2851" s="36">
        <f t="shared" si="178"/>
        <v>1914</v>
      </c>
      <c r="C2851" s="37" t="s">
        <v>787</v>
      </c>
      <c r="D2851" s="12">
        <f t="shared" si="175"/>
        <v>51914</v>
      </c>
      <c r="E2851" s="47" t="s">
        <v>2335</v>
      </c>
      <c r="F2851" s="48">
        <v>28346.9</v>
      </c>
      <c r="G2851" s="57">
        <v>42395</v>
      </c>
      <c r="H2851" s="48">
        <v>28346.9</v>
      </c>
      <c r="I2851" s="30">
        <f t="shared" si="179"/>
        <v>0</v>
      </c>
    </row>
    <row r="2852" spans="1:9" s="2" customFormat="1" x14ac:dyDescent="0.25">
      <c r="A2852" s="17">
        <v>42391</v>
      </c>
      <c r="B2852" s="36">
        <f t="shared" si="178"/>
        <v>1915</v>
      </c>
      <c r="C2852" s="37" t="s">
        <v>787</v>
      </c>
      <c r="D2852" s="12">
        <f t="shared" ref="D2852:D2915" si="180">D2851+1</f>
        <v>51915</v>
      </c>
      <c r="E2852" s="47" t="s">
        <v>2336</v>
      </c>
      <c r="F2852" s="48">
        <v>16963.8</v>
      </c>
      <c r="G2852" s="92"/>
      <c r="H2852" s="93"/>
      <c r="I2852" s="30">
        <f t="shared" si="179"/>
        <v>16963.8</v>
      </c>
    </row>
    <row r="2853" spans="1:9" s="2" customFormat="1" x14ac:dyDescent="0.25">
      <c r="A2853" s="17">
        <v>42391</v>
      </c>
      <c r="B2853" s="36">
        <f t="shared" si="178"/>
        <v>1916</v>
      </c>
      <c r="C2853" s="37" t="s">
        <v>787</v>
      </c>
      <c r="D2853" s="12">
        <f t="shared" si="180"/>
        <v>51916</v>
      </c>
      <c r="E2853" s="47" t="s">
        <v>2337</v>
      </c>
      <c r="F2853" s="48">
        <v>6778.8</v>
      </c>
      <c r="G2853" s="57">
        <v>42395</v>
      </c>
      <c r="H2853" s="48">
        <v>6778.8</v>
      </c>
      <c r="I2853" s="30">
        <f t="shared" si="179"/>
        <v>0</v>
      </c>
    </row>
    <row r="2854" spans="1:9" s="2" customFormat="1" x14ac:dyDescent="0.25">
      <c r="A2854" s="17">
        <v>42391</v>
      </c>
      <c r="B2854" s="36">
        <f t="shared" si="178"/>
        <v>1917</v>
      </c>
      <c r="C2854" s="37" t="s">
        <v>787</v>
      </c>
      <c r="D2854" s="12">
        <f t="shared" si="180"/>
        <v>51917</v>
      </c>
      <c r="E2854" s="47" t="s">
        <v>2338</v>
      </c>
      <c r="F2854" s="48">
        <v>2415.6999999999998</v>
      </c>
      <c r="G2854" s="57">
        <v>42395</v>
      </c>
      <c r="H2854" s="48">
        <v>2415.6999999999998</v>
      </c>
      <c r="I2854" s="30">
        <f t="shared" si="179"/>
        <v>0</v>
      </c>
    </row>
    <row r="2855" spans="1:9" s="2" customFormat="1" x14ac:dyDescent="0.25">
      <c r="A2855" s="17">
        <v>42391</v>
      </c>
      <c r="B2855" s="36">
        <f t="shared" si="178"/>
        <v>1918</v>
      </c>
      <c r="C2855" s="37" t="s">
        <v>787</v>
      </c>
      <c r="D2855" s="12">
        <f t="shared" si="180"/>
        <v>51918</v>
      </c>
      <c r="E2855" s="47" t="s">
        <v>2339</v>
      </c>
      <c r="F2855" s="48">
        <v>1935</v>
      </c>
      <c r="G2855" s="57">
        <v>42395</v>
      </c>
      <c r="H2855" s="48">
        <v>1935</v>
      </c>
      <c r="I2855" s="30">
        <f t="shared" si="179"/>
        <v>0</v>
      </c>
    </row>
    <row r="2856" spans="1:9" s="2" customFormat="1" x14ac:dyDescent="0.25">
      <c r="A2856" s="17">
        <v>42391</v>
      </c>
      <c r="B2856" s="36">
        <f t="shared" si="178"/>
        <v>1919</v>
      </c>
      <c r="C2856" s="37" t="s">
        <v>787</v>
      </c>
      <c r="D2856" s="12">
        <f t="shared" si="180"/>
        <v>51919</v>
      </c>
      <c r="E2856" s="47" t="s">
        <v>2340</v>
      </c>
      <c r="F2856" s="14">
        <v>3141.2</v>
      </c>
      <c r="G2856" s="57">
        <v>42399</v>
      </c>
      <c r="H2856" s="8">
        <v>3141.2</v>
      </c>
      <c r="I2856" s="30">
        <f t="shared" si="179"/>
        <v>0</v>
      </c>
    </row>
    <row r="2857" spans="1:9" s="2" customFormat="1" x14ac:dyDescent="0.25">
      <c r="A2857" s="17">
        <v>42391</v>
      </c>
      <c r="B2857" s="36">
        <f t="shared" si="178"/>
        <v>1920</v>
      </c>
      <c r="C2857" s="37" t="s">
        <v>787</v>
      </c>
      <c r="D2857" s="12">
        <f t="shared" si="180"/>
        <v>51920</v>
      </c>
      <c r="E2857" s="47" t="s">
        <v>2341</v>
      </c>
      <c r="F2857" s="48">
        <v>3777.3</v>
      </c>
      <c r="G2857" s="57">
        <v>42391</v>
      </c>
      <c r="H2857" s="8">
        <f t="shared" ref="H2857:H2918" si="181">F2857</f>
        <v>3777.3</v>
      </c>
      <c r="I2857" s="30">
        <f t="shared" si="179"/>
        <v>0</v>
      </c>
    </row>
    <row r="2858" spans="1:9" s="2" customFormat="1" x14ac:dyDescent="0.25">
      <c r="A2858" s="17">
        <v>42391</v>
      </c>
      <c r="B2858" s="36">
        <f t="shared" si="178"/>
        <v>1921</v>
      </c>
      <c r="C2858" s="37" t="s">
        <v>787</v>
      </c>
      <c r="D2858" s="12">
        <f t="shared" si="180"/>
        <v>51921</v>
      </c>
      <c r="E2858" s="47" t="s">
        <v>2342</v>
      </c>
      <c r="F2858" s="48">
        <v>26372.6</v>
      </c>
      <c r="G2858" s="57">
        <v>42399</v>
      </c>
      <c r="H2858" s="8">
        <v>26372.6</v>
      </c>
      <c r="I2858" s="30">
        <f t="shared" si="179"/>
        <v>0</v>
      </c>
    </row>
    <row r="2859" spans="1:9" s="2" customFormat="1" x14ac:dyDescent="0.25">
      <c r="A2859" s="17">
        <v>42391</v>
      </c>
      <c r="B2859" s="36">
        <f t="shared" si="178"/>
        <v>1922</v>
      </c>
      <c r="C2859" s="37" t="s">
        <v>787</v>
      </c>
      <c r="D2859" s="12">
        <f t="shared" si="180"/>
        <v>51922</v>
      </c>
      <c r="E2859" s="47" t="s">
        <v>2343</v>
      </c>
      <c r="F2859" s="48">
        <v>27530.45</v>
      </c>
      <c r="G2859" s="57">
        <v>42391</v>
      </c>
      <c r="H2859" s="8">
        <f t="shared" si="181"/>
        <v>27530.45</v>
      </c>
      <c r="I2859" s="30">
        <f t="shared" si="179"/>
        <v>0</v>
      </c>
    </row>
    <row r="2860" spans="1:9" s="2" customFormat="1" x14ac:dyDescent="0.25">
      <c r="A2860" s="17">
        <v>42391</v>
      </c>
      <c r="B2860" s="36">
        <f t="shared" si="178"/>
        <v>1923</v>
      </c>
      <c r="C2860" s="37" t="s">
        <v>787</v>
      </c>
      <c r="D2860" s="12">
        <f t="shared" si="180"/>
        <v>51923</v>
      </c>
      <c r="E2860" s="47" t="s">
        <v>2344</v>
      </c>
      <c r="F2860" s="48">
        <v>1924.2</v>
      </c>
      <c r="G2860" s="57">
        <v>42391</v>
      </c>
      <c r="H2860" s="8">
        <f t="shared" si="181"/>
        <v>1924.2</v>
      </c>
      <c r="I2860" s="30">
        <f t="shared" si="179"/>
        <v>0</v>
      </c>
    </row>
    <row r="2861" spans="1:9" s="2" customFormat="1" x14ac:dyDescent="0.25">
      <c r="A2861" s="17">
        <v>42391</v>
      </c>
      <c r="B2861" s="36">
        <f t="shared" si="178"/>
        <v>1924</v>
      </c>
      <c r="C2861" s="37" t="s">
        <v>787</v>
      </c>
      <c r="D2861" s="12">
        <f t="shared" si="180"/>
        <v>51924</v>
      </c>
      <c r="E2861" s="47" t="s">
        <v>2345</v>
      </c>
      <c r="F2861" s="48">
        <v>1261.7</v>
      </c>
      <c r="G2861" s="57">
        <v>42391</v>
      </c>
      <c r="H2861" s="8">
        <f t="shared" si="181"/>
        <v>1261.7</v>
      </c>
      <c r="I2861" s="30">
        <f t="shared" si="179"/>
        <v>0</v>
      </c>
    </row>
    <row r="2862" spans="1:9" s="2" customFormat="1" x14ac:dyDescent="0.25">
      <c r="A2862" s="17">
        <v>42391</v>
      </c>
      <c r="B2862" s="36">
        <f t="shared" si="178"/>
        <v>1925</v>
      </c>
      <c r="C2862" s="37" t="s">
        <v>787</v>
      </c>
      <c r="D2862" s="12">
        <f t="shared" si="180"/>
        <v>51925</v>
      </c>
      <c r="E2862" s="47" t="s">
        <v>2346</v>
      </c>
      <c r="F2862" s="14">
        <v>5088.1000000000004</v>
      </c>
      <c r="G2862" s="57">
        <v>42391</v>
      </c>
      <c r="H2862" s="8">
        <f t="shared" si="181"/>
        <v>5088.1000000000004</v>
      </c>
      <c r="I2862" s="30">
        <f t="shared" si="179"/>
        <v>0</v>
      </c>
    </row>
    <row r="2863" spans="1:9" s="2" customFormat="1" x14ac:dyDescent="0.25">
      <c r="A2863" s="17">
        <v>42391</v>
      </c>
      <c r="B2863" s="36">
        <f t="shared" si="178"/>
        <v>1926</v>
      </c>
      <c r="C2863" s="37" t="s">
        <v>787</v>
      </c>
      <c r="D2863" s="12">
        <f t="shared" si="180"/>
        <v>51926</v>
      </c>
      <c r="E2863" s="47" t="s">
        <v>2347</v>
      </c>
      <c r="F2863" s="48">
        <v>864.8</v>
      </c>
      <c r="G2863" s="57">
        <v>42391</v>
      </c>
      <c r="H2863" s="8">
        <f t="shared" si="181"/>
        <v>864.8</v>
      </c>
      <c r="I2863" s="30">
        <f t="shared" si="179"/>
        <v>0</v>
      </c>
    </row>
    <row r="2864" spans="1:9" s="2" customFormat="1" x14ac:dyDescent="0.25">
      <c r="A2864" s="17">
        <v>42391</v>
      </c>
      <c r="B2864" s="36">
        <f t="shared" si="178"/>
        <v>1927</v>
      </c>
      <c r="C2864" s="37" t="s">
        <v>787</v>
      </c>
      <c r="D2864" s="12">
        <f t="shared" si="180"/>
        <v>51927</v>
      </c>
      <c r="E2864" s="47" t="s">
        <v>2348</v>
      </c>
      <c r="F2864" s="48">
        <v>387.5</v>
      </c>
      <c r="G2864" s="57">
        <v>42391</v>
      </c>
      <c r="H2864" s="8">
        <f t="shared" si="181"/>
        <v>387.5</v>
      </c>
      <c r="I2864" s="30">
        <f t="shared" si="179"/>
        <v>0</v>
      </c>
    </row>
    <row r="2865" spans="1:9" s="2" customFormat="1" x14ac:dyDescent="0.25">
      <c r="A2865" s="17">
        <v>42391</v>
      </c>
      <c r="B2865" s="36">
        <f t="shared" si="178"/>
        <v>1928</v>
      </c>
      <c r="C2865" s="37" t="s">
        <v>787</v>
      </c>
      <c r="D2865" s="12">
        <f t="shared" si="180"/>
        <v>51928</v>
      </c>
      <c r="E2865" s="47" t="s">
        <v>2349</v>
      </c>
      <c r="F2865" s="48">
        <v>3263.6</v>
      </c>
      <c r="G2865" s="57">
        <v>42391</v>
      </c>
      <c r="H2865" s="8">
        <f t="shared" si="181"/>
        <v>3263.6</v>
      </c>
      <c r="I2865" s="30">
        <f t="shared" si="179"/>
        <v>0</v>
      </c>
    </row>
    <row r="2866" spans="1:9" s="2" customFormat="1" x14ac:dyDescent="0.25">
      <c r="A2866" s="17">
        <v>42391</v>
      </c>
      <c r="B2866" s="36">
        <f t="shared" si="178"/>
        <v>1929</v>
      </c>
      <c r="C2866" s="37" t="s">
        <v>787</v>
      </c>
      <c r="D2866" s="12">
        <f t="shared" si="180"/>
        <v>51929</v>
      </c>
      <c r="E2866" s="47" t="s">
        <v>2347</v>
      </c>
      <c r="F2866" s="48">
        <v>1729.2</v>
      </c>
      <c r="G2866" s="57">
        <v>42391</v>
      </c>
      <c r="H2866" s="8">
        <f t="shared" si="181"/>
        <v>1729.2</v>
      </c>
      <c r="I2866" s="30">
        <f t="shared" si="179"/>
        <v>0</v>
      </c>
    </row>
    <row r="2867" spans="1:9" s="2" customFormat="1" x14ac:dyDescent="0.25">
      <c r="A2867" s="17">
        <v>42391</v>
      </c>
      <c r="B2867" s="36">
        <f t="shared" si="178"/>
        <v>1930</v>
      </c>
      <c r="C2867" s="37" t="s">
        <v>787</v>
      </c>
      <c r="D2867" s="12">
        <f t="shared" si="180"/>
        <v>51930</v>
      </c>
      <c r="E2867" s="47" t="s">
        <v>2350</v>
      </c>
      <c r="F2867" s="48">
        <v>2755.5</v>
      </c>
      <c r="G2867" s="57">
        <v>42391</v>
      </c>
      <c r="H2867" s="8">
        <f t="shared" si="181"/>
        <v>2755.5</v>
      </c>
      <c r="I2867" s="30">
        <f t="shared" si="179"/>
        <v>0</v>
      </c>
    </row>
    <row r="2868" spans="1:9" s="2" customFormat="1" x14ac:dyDescent="0.25">
      <c r="A2868" s="17">
        <v>42391</v>
      </c>
      <c r="B2868" s="36">
        <f t="shared" si="178"/>
        <v>1931</v>
      </c>
      <c r="C2868" s="37" t="s">
        <v>787</v>
      </c>
      <c r="D2868" s="12">
        <f t="shared" si="180"/>
        <v>51931</v>
      </c>
      <c r="E2868" s="47" t="s">
        <v>2347</v>
      </c>
      <c r="F2868" s="48">
        <v>106.5</v>
      </c>
      <c r="G2868" s="57">
        <v>42391</v>
      </c>
      <c r="H2868" s="8">
        <f t="shared" si="181"/>
        <v>106.5</v>
      </c>
      <c r="I2868" s="30">
        <f t="shared" si="179"/>
        <v>0</v>
      </c>
    </row>
    <row r="2869" spans="1:9" s="2" customFormat="1" x14ac:dyDescent="0.25">
      <c r="A2869" s="17">
        <v>42391</v>
      </c>
      <c r="B2869" s="36">
        <f t="shared" si="178"/>
        <v>1932</v>
      </c>
      <c r="C2869" s="37" t="s">
        <v>787</v>
      </c>
      <c r="D2869" s="12">
        <f t="shared" si="180"/>
        <v>51932</v>
      </c>
      <c r="E2869" s="47" t="s">
        <v>2351</v>
      </c>
      <c r="F2869" s="48">
        <v>1548.9</v>
      </c>
      <c r="G2869" s="57">
        <v>42391</v>
      </c>
      <c r="H2869" s="8">
        <f t="shared" si="181"/>
        <v>1548.9</v>
      </c>
      <c r="I2869" s="30">
        <f t="shared" si="179"/>
        <v>0</v>
      </c>
    </row>
    <row r="2870" spans="1:9" s="2" customFormat="1" x14ac:dyDescent="0.25">
      <c r="A2870" s="17">
        <v>42391</v>
      </c>
      <c r="B2870" s="36">
        <f t="shared" si="178"/>
        <v>1933</v>
      </c>
      <c r="C2870" s="37" t="s">
        <v>787</v>
      </c>
      <c r="D2870" s="12">
        <f t="shared" si="180"/>
        <v>51933</v>
      </c>
      <c r="E2870" s="47" t="s">
        <v>2342</v>
      </c>
      <c r="F2870" s="48">
        <v>23739.3</v>
      </c>
      <c r="G2870" s="57">
        <v>42399</v>
      </c>
      <c r="H2870" s="8">
        <v>23739.3</v>
      </c>
      <c r="I2870" s="30">
        <f t="shared" si="179"/>
        <v>0</v>
      </c>
    </row>
    <row r="2871" spans="1:9" s="2" customFormat="1" x14ac:dyDescent="0.25">
      <c r="A2871" s="17">
        <v>42391</v>
      </c>
      <c r="B2871" s="36">
        <f t="shared" si="178"/>
        <v>1934</v>
      </c>
      <c r="C2871" s="37" t="s">
        <v>787</v>
      </c>
      <c r="D2871" s="12">
        <f t="shared" si="180"/>
        <v>51934</v>
      </c>
      <c r="E2871" s="47" t="s">
        <v>2352</v>
      </c>
      <c r="F2871" s="48">
        <v>36970.85</v>
      </c>
      <c r="G2871" s="57">
        <v>42391</v>
      </c>
      <c r="H2871" s="8">
        <f t="shared" si="181"/>
        <v>36970.85</v>
      </c>
      <c r="I2871" s="30">
        <f t="shared" si="179"/>
        <v>0</v>
      </c>
    </row>
    <row r="2872" spans="1:9" s="2" customFormat="1" x14ac:dyDescent="0.25">
      <c r="A2872" s="17">
        <v>42391</v>
      </c>
      <c r="B2872" s="36">
        <f t="shared" si="178"/>
        <v>1935</v>
      </c>
      <c r="C2872" s="37" t="s">
        <v>787</v>
      </c>
      <c r="D2872" s="12">
        <f t="shared" si="180"/>
        <v>51935</v>
      </c>
      <c r="E2872" s="47" t="s">
        <v>2353</v>
      </c>
      <c r="F2872" s="48">
        <v>524.4</v>
      </c>
      <c r="G2872" s="57">
        <v>42391</v>
      </c>
      <c r="H2872" s="8">
        <f t="shared" si="181"/>
        <v>524.4</v>
      </c>
      <c r="I2872" s="30">
        <f t="shared" si="179"/>
        <v>0</v>
      </c>
    </row>
    <row r="2873" spans="1:9" s="2" customFormat="1" x14ac:dyDescent="0.25">
      <c r="A2873" s="17">
        <v>42391</v>
      </c>
      <c r="B2873" s="36">
        <f t="shared" si="178"/>
        <v>1936</v>
      </c>
      <c r="C2873" s="37" t="s">
        <v>787</v>
      </c>
      <c r="D2873" s="12">
        <f t="shared" si="180"/>
        <v>51936</v>
      </c>
      <c r="E2873" s="47" t="s">
        <v>2354</v>
      </c>
      <c r="F2873" s="48">
        <v>5151.8</v>
      </c>
      <c r="G2873" s="57">
        <v>42396</v>
      </c>
      <c r="H2873" s="8">
        <v>5151.8</v>
      </c>
      <c r="I2873" s="30">
        <f t="shared" si="179"/>
        <v>0</v>
      </c>
    </row>
    <row r="2874" spans="1:9" s="2" customFormat="1" x14ac:dyDescent="0.25">
      <c r="A2874" s="17">
        <v>42391</v>
      </c>
      <c r="B2874" s="36">
        <f t="shared" si="178"/>
        <v>1937</v>
      </c>
      <c r="C2874" s="37" t="s">
        <v>787</v>
      </c>
      <c r="D2874" s="12">
        <f t="shared" si="180"/>
        <v>51937</v>
      </c>
      <c r="E2874" s="47" t="s">
        <v>2355</v>
      </c>
      <c r="F2874" s="48">
        <v>3996.4</v>
      </c>
      <c r="G2874" s="57">
        <v>42391</v>
      </c>
      <c r="H2874" s="8">
        <f t="shared" si="181"/>
        <v>3996.4</v>
      </c>
      <c r="I2874" s="30">
        <f t="shared" si="179"/>
        <v>0</v>
      </c>
    </row>
    <row r="2875" spans="1:9" s="2" customFormat="1" x14ac:dyDescent="0.25">
      <c r="A2875" s="17">
        <v>42391</v>
      </c>
      <c r="B2875" s="36">
        <f t="shared" si="178"/>
        <v>1938</v>
      </c>
      <c r="C2875" s="37" t="s">
        <v>787</v>
      </c>
      <c r="D2875" s="12">
        <f t="shared" si="180"/>
        <v>51938</v>
      </c>
      <c r="E2875" s="47" t="s">
        <v>2354</v>
      </c>
      <c r="F2875" s="48">
        <v>245</v>
      </c>
      <c r="G2875" s="57">
        <v>42396</v>
      </c>
      <c r="H2875" s="8">
        <v>245</v>
      </c>
      <c r="I2875" s="30">
        <f t="shared" si="179"/>
        <v>0</v>
      </c>
    </row>
    <row r="2876" spans="1:9" s="2" customFormat="1" x14ac:dyDescent="0.25">
      <c r="A2876" s="17">
        <v>42391</v>
      </c>
      <c r="B2876" s="36">
        <f t="shared" si="178"/>
        <v>1939</v>
      </c>
      <c r="C2876" s="37" t="s">
        <v>787</v>
      </c>
      <c r="D2876" s="12">
        <f t="shared" si="180"/>
        <v>51939</v>
      </c>
      <c r="E2876" s="47" t="s">
        <v>2356</v>
      </c>
      <c r="F2876" s="48">
        <v>27511.7</v>
      </c>
      <c r="G2876" s="57">
        <v>42391</v>
      </c>
      <c r="H2876" s="8">
        <f t="shared" si="181"/>
        <v>27511.7</v>
      </c>
      <c r="I2876" s="30">
        <f t="shared" si="179"/>
        <v>0</v>
      </c>
    </row>
    <row r="2877" spans="1:9" s="2" customFormat="1" x14ac:dyDescent="0.25">
      <c r="A2877" s="17">
        <v>42391</v>
      </c>
      <c r="B2877" s="36">
        <f t="shared" si="178"/>
        <v>1940</v>
      </c>
      <c r="C2877" s="37" t="s">
        <v>787</v>
      </c>
      <c r="D2877" s="12">
        <f t="shared" si="180"/>
        <v>51940</v>
      </c>
      <c r="E2877" s="47" t="s">
        <v>2357</v>
      </c>
      <c r="F2877" s="48">
        <v>2001.6</v>
      </c>
      <c r="G2877" s="57">
        <v>42391</v>
      </c>
      <c r="H2877" s="8">
        <f t="shared" si="181"/>
        <v>2001.6</v>
      </c>
      <c r="I2877" s="30">
        <f t="shared" si="179"/>
        <v>0</v>
      </c>
    </row>
    <row r="2878" spans="1:9" s="2" customFormat="1" x14ac:dyDescent="0.25">
      <c r="A2878" s="17">
        <v>42391</v>
      </c>
      <c r="B2878" s="36">
        <f t="shared" si="178"/>
        <v>1941</v>
      </c>
      <c r="C2878" s="37" t="s">
        <v>787</v>
      </c>
      <c r="D2878" s="12">
        <f t="shared" si="180"/>
        <v>51941</v>
      </c>
      <c r="E2878" s="47" t="s">
        <v>2358</v>
      </c>
      <c r="F2878" s="48">
        <v>19650.599999999999</v>
      </c>
      <c r="G2878" s="57">
        <v>42395</v>
      </c>
      <c r="H2878" s="8">
        <v>19650.599999999999</v>
      </c>
      <c r="I2878" s="30">
        <f t="shared" si="179"/>
        <v>0</v>
      </c>
    </row>
    <row r="2879" spans="1:9" s="2" customFormat="1" x14ac:dyDescent="0.25">
      <c r="A2879" s="17">
        <v>42391</v>
      </c>
      <c r="B2879" s="36">
        <f t="shared" si="178"/>
        <v>1942</v>
      </c>
      <c r="C2879" s="37" t="s">
        <v>787</v>
      </c>
      <c r="D2879" s="12">
        <f t="shared" si="180"/>
        <v>51942</v>
      </c>
      <c r="E2879" s="47" t="s">
        <v>2359</v>
      </c>
      <c r="F2879" s="48">
        <v>4757.7</v>
      </c>
      <c r="G2879" s="57">
        <v>42391</v>
      </c>
      <c r="H2879" s="8">
        <f t="shared" si="181"/>
        <v>4757.7</v>
      </c>
      <c r="I2879" s="30">
        <f t="shared" si="179"/>
        <v>0</v>
      </c>
    </row>
    <row r="2880" spans="1:9" s="2" customFormat="1" x14ac:dyDescent="0.25">
      <c r="A2880" s="17">
        <v>42391</v>
      </c>
      <c r="B2880" s="36">
        <f t="shared" si="178"/>
        <v>1943</v>
      </c>
      <c r="C2880" s="37" t="s">
        <v>787</v>
      </c>
      <c r="D2880" s="12">
        <f t="shared" si="180"/>
        <v>51943</v>
      </c>
      <c r="E2880" s="47" t="s">
        <v>2360</v>
      </c>
      <c r="F2880" s="48">
        <v>2566.5</v>
      </c>
      <c r="G2880" s="57">
        <v>42395</v>
      </c>
      <c r="H2880" s="8">
        <v>2566.5</v>
      </c>
      <c r="I2880" s="30">
        <f t="shared" si="179"/>
        <v>0</v>
      </c>
    </row>
    <row r="2881" spans="1:9" s="2" customFormat="1" x14ac:dyDescent="0.25">
      <c r="A2881" s="17">
        <v>42391</v>
      </c>
      <c r="B2881" s="36">
        <f t="shared" si="178"/>
        <v>1944</v>
      </c>
      <c r="C2881" s="37" t="s">
        <v>787</v>
      </c>
      <c r="D2881" s="12">
        <f t="shared" si="180"/>
        <v>51944</v>
      </c>
      <c r="E2881" s="47" t="s">
        <v>2294</v>
      </c>
      <c r="F2881" s="48">
        <v>27110.5</v>
      </c>
      <c r="G2881" s="57">
        <v>42392</v>
      </c>
      <c r="H2881" s="8">
        <v>27110.5</v>
      </c>
      <c r="I2881" s="30">
        <f t="shared" si="179"/>
        <v>0</v>
      </c>
    </row>
    <row r="2882" spans="1:9" s="2" customFormat="1" x14ac:dyDescent="0.25">
      <c r="A2882" s="17">
        <v>42391</v>
      </c>
      <c r="B2882" s="36">
        <f t="shared" si="178"/>
        <v>1945</v>
      </c>
      <c r="C2882" s="37" t="s">
        <v>787</v>
      </c>
      <c r="D2882" s="12">
        <f t="shared" si="180"/>
        <v>51945</v>
      </c>
      <c r="E2882" s="47" t="s">
        <v>2361</v>
      </c>
      <c r="F2882" s="48">
        <v>1640</v>
      </c>
      <c r="G2882" s="57">
        <v>42392</v>
      </c>
      <c r="H2882" s="8">
        <v>1640</v>
      </c>
      <c r="I2882" s="30">
        <f t="shared" si="179"/>
        <v>0</v>
      </c>
    </row>
    <row r="2883" spans="1:9" s="2" customFormat="1" x14ac:dyDescent="0.25">
      <c r="A2883" s="17">
        <v>42391</v>
      </c>
      <c r="B2883" s="36">
        <f t="shared" si="178"/>
        <v>1946</v>
      </c>
      <c r="C2883" s="37" t="s">
        <v>787</v>
      </c>
      <c r="D2883" s="12">
        <f t="shared" si="180"/>
        <v>51946</v>
      </c>
      <c r="E2883" s="47" t="s">
        <v>2362</v>
      </c>
      <c r="F2883" s="48">
        <v>2255</v>
      </c>
      <c r="G2883" s="57">
        <v>42392</v>
      </c>
      <c r="H2883" s="8">
        <v>2255</v>
      </c>
      <c r="I2883" s="30">
        <f t="shared" si="179"/>
        <v>0</v>
      </c>
    </row>
    <row r="2884" spans="1:9" s="2" customFormat="1" x14ac:dyDescent="0.25">
      <c r="A2884" s="17">
        <v>42391</v>
      </c>
      <c r="B2884" s="36">
        <f t="shared" si="178"/>
        <v>1947</v>
      </c>
      <c r="C2884" s="37" t="s">
        <v>787</v>
      </c>
      <c r="D2884" s="12">
        <f t="shared" si="180"/>
        <v>51947</v>
      </c>
      <c r="E2884" s="47" t="s">
        <v>2363</v>
      </c>
      <c r="F2884" s="48">
        <v>1640</v>
      </c>
      <c r="G2884" s="57">
        <v>42392</v>
      </c>
      <c r="H2884" s="8">
        <v>1640</v>
      </c>
      <c r="I2884" s="30">
        <f t="shared" si="179"/>
        <v>0</v>
      </c>
    </row>
    <row r="2885" spans="1:9" s="2" customFormat="1" x14ac:dyDescent="0.25">
      <c r="A2885" s="17">
        <v>42391</v>
      </c>
      <c r="B2885" s="36">
        <f t="shared" si="178"/>
        <v>1948</v>
      </c>
      <c r="C2885" s="37" t="s">
        <v>787</v>
      </c>
      <c r="D2885" s="12">
        <f t="shared" si="180"/>
        <v>51948</v>
      </c>
      <c r="E2885" s="47" t="s">
        <v>2364</v>
      </c>
      <c r="F2885" s="48">
        <v>1327.8</v>
      </c>
      <c r="G2885" s="57">
        <v>42391</v>
      </c>
      <c r="H2885" s="8">
        <f t="shared" si="181"/>
        <v>1327.8</v>
      </c>
      <c r="I2885" s="30">
        <f t="shared" si="179"/>
        <v>0</v>
      </c>
    </row>
    <row r="2886" spans="1:9" s="2" customFormat="1" x14ac:dyDescent="0.25">
      <c r="A2886" s="17">
        <v>42391</v>
      </c>
      <c r="B2886" s="36">
        <f t="shared" si="178"/>
        <v>1949</v>
      </c>
      <c r="C2886" s="37" t="s">
        <v>787</v>
      </c>
      <c r="D2886" s="12">
        <f t="shared" si="180"/>
        <v>51949</v>
      </c>
      <c r="E2886" s="47" t="s">
        <v>2347</v>
      </c>
      <c r="F2886" s="48">
        <v>371.7</v>
      </c>
      <c r="G2886" s="57">
        <v>42391</v>
      </c>
      <c r="H2886" s="8">
        <f t="shared" si="181"/>
        <v>371.7</v>
      </c>
      <c r="I2886" s="30">
        <f t="shared" si="179"/>
        <v>0</v>
      </c>
    </row>
    <row r="2887" spans="1:9" s="2" customFormat="1" x14ac:dyDescent="0.25">
      <c r="A2887" s="17">
        <v>42391</v>
      </c>
      <c r="B2887" s="36">
        <f t="shared" si="178"/>
        <v>1950</v>
      </c>
      <c r="C2887" s="37" t="s">
        <v>787</v>
      </c>
      <c r="D2887" s="12">
        <f t="shared" si="180"/>
        <v>51950</v>
      </c>
      <c r="E2887" s="47" t="s">
        <v>2365</v>
      </c>
      <c r="F2887" s="48">
        <v>2713.2</v>
      </c>
      <c r="G2887" s="57">
        <v>42391</v>
      </c>
      <c r="H2887" s="8">
        <f t="shared" si="181"/>
        <v>2713.2</v>
      </c>
      <c r="I2887" s="30">
        <f t="shared" si="179"/>
        <v>0</v>
      </c>
    </row>
    <row r="2888" spans="1:9" s="2" customFormat="1" x14ac:dyDescent="0.25">
      <c r="A2888" s="17">
        <v>42391</v>
      </c>
      <c r="B2888" s="36">
        <f t="shared" si="178"/>
        <v>1951</v>
      </c>
      <c r="C2888" s="37" t="s">
        <v>787</v>
      </c>
      <c r="D2888" s="12">
        <f t="shared" si="180"/>
        <v>51951</v>
      </c>
      <c r="E2888" s="47" t="s">
        <v>2366</v>
      </c>
      <c r="F2888" s="48">
        <v>65711.45</v>
      </c>
      <c r="G2888" s="57" t="s">
        <v>2367</v>
      </c>
      <c r="H2888" s="8">
        <f>1500+64211.45</f>
        <v>65711.45</v>
      </c>
      <c r="I2888" s="30">
        <f t="shared" si="179"/>
        <v>0</v>
      </c>
    </row>
    <row r="2889" spans="1:9" s="2" customFormat="1" x14ac:dyDescent="0.25">
      <c r="A2889" s="17">
        <v>42391</v>
      </c>
      <c r="B2889" s="36">
        <f t="shared" si="178"/>
        <v>1952</v>
      </c>
      <c r="C2889" s="37" t="s">
        <v>787</v>
      </c>
      <c r="D2889" s="12">
        <f t="shared" si="180"/>
        <v>51952</v>
      </c>
      <c r="E2889" s="47" t="s">
        <v>2368</v>
      </c>
      <c r="F2889" s="48">
        <v>3046.74</v>
      </c>
      <c r="G2889" s="57">
        <v>42392</v>
      </c>
      <c r="H2889" s="8">
        <v>3046.74</v>
      </c>
      <c r="I2889" s="30">
        <f t="shared" si="179"/>
        <v>0</v>
      </c>
    </row>
    <row r="2890" spans="1:9" s="2" customFormat="1" x14ac:dyDescent="0.25">
      <c r="A2890" s="17">
        <v>42391</v>
      </c>
      <c r="B2890" s="36">
        <f t="shared" si="178"/>
        <v>1953</v>
      </c>
      <c r="C2890" s="37" t="s">
        <v>787</v>
      </c>
      <c r="D2890" s="12">
        <f t="shared" si="180"/>
        <v>51953</v>
      </c>
      <c r="E2890" s="47" t="s">
        <v>2369</v>
      </c>
      <c r="F2890" s="48">
        <v>1078.9000000000001</v>
      </c>
      <c r="G2890" s="57">
        <v>42391</v>
      </c>
      <c r="H2890" s="8">
        <f t="shared" si="181"/>
        <v>1078.9000000000001</v>
      </c>
      <c r="I2890" s="30">
        <f t="shared" si="179"/>
        <v>0</v>
      </c>
    </row>
    <row r="2891" spans="1:9" s="2" customFormat="1" x14ac:dyDescent="0.25">
      <c r="A2891" s="17">
        <v>42391</v>
      </c>
      <c r="B2891" s="36">
        <f t="shared" si="178"/>
        <v>1954</v>
      </c>
      <c r="C2891" s="37" t="s">
        <v>787</v>
      </c>
      <c r="D2891" s="12">
        <f t="shared" si="180"/>
        <v>51954</v>
      </c>
      <c r="E2891" s="47" t="s">
        <v>2347</v>
      </c>
      <c r="F2891" s="48">
        <v>1039.2</v>
      </c>
      <c r="G2891" s="57">
        <v>42392</v>
      </c>
      <c r="H2891" s="8">
        <v>1039.2</v>
      </c>
      <c r="I2891" s="30">
        <f t="shared" si="179"/>
        <v>0</v>
      </c>
    </row>
    <row r="2892" spans="1:9" s="2" customFormat="1" x14ac:dyDescent="0.25">
      <c r="A2892" s="17">
        <v>42391</v>
      </c>
      <c r="B2892" s="36">
        <f t="shared" si="178"/>
        <v>1955</v>
      </c>
      <c r="C2892" s="37" t="s">
        <v>787</v>
      </c>
      <c r="D2892" s="12">
        <f t="shared" si="180"/>
        <v>51955</v>
      </c>
      <c r="E2892" s="47" t="s">
        <v>2370</v>
      </c>
      <c r="F2892" s="48">
        <v>3040</v>
      </c>
      <c r="G2892" s="57">
        <v>42392</v>
      </c>
      <c r="H2892" s="8">
        <v>3040</v>
      </c>
      <c r="I2892" s="30">
        <f t="shared" si="179"/>
        <v>0</v>
      </c>
    </row>
    <row r="2893" spans="1:9" s="2" customFormat="1" x14ac:dyDescent="0.25">
      <c r="A2893" s="17">
        <v>42391</v>
      </c>
      <c r="B2893" s="36">
        <f t="shared" si="178"/>
        <v>1956</v>
      </c>
      <c r="C2893" s="37" t="s">
        <v>787</v>
      </c>
      <c r="D2893" s="12">
        <f t="shared" si="180"/>
        <v>51956</v>
      </c>
      <c r="E2893" s="42" t="s">
        <v>2371</v>
      </c>
      <c r="F2893" s="50">
        <v>594</v>
      </c>
      <c r="G2893" s="57">
        <v>42392</v>
      </c>
      <c r="H2893" s="8">
        <v>594</v>
      </c>
      <c r="I2893" s="30">
        <f t="shared" si="179"/>
        <v>0</v>
      </c>
    </row>
    <row r="2894" spans="1:9" s="2" customFormat="1" x14ac:dyDescent="0.25">
      <c r="A2894" s="17">
        <v>42391</v>
      </c>
      <c r="B2894" s="36">
        <f t="shared" si="178"/>
        <v>1957</v>
      </c>
      <c r="C2894" s="37" t="s">
        <v>787</v>
      </c>
      <c r="D2894" s="12">
        <f t="shared" si="180"/>
        <v>51957</v>
      </c>
      <c r="E2894" s="45" t="s">
        <v>2372</v>
      </c>
      <c r="F2894" s="22">
        <v>23440.6</v>
      </c>
      <c r="G2894" s="57">
        <v>42396</v>
      </c>
      <c r="H2894" s="8">
        <v>23440.6</v>
      </c>
      <c r="I2894" s="30">
        <f t="shared" si="179"/>
        <v>0</v>
      </c>
    </row>
    <row r="2895" spans="1:9" s="2" customFormat="1" x14ac:dyDescent="0.25">
      <c r="A2895" s="17">
        <v>42391</v>
      </c>
      <c r="B2895" s="36">
        <f t="shared" si="178"/>
        <v>1958</v>
      </c>
      <c r="C2895" s="37" t="s">
        <v>787</v>
      </c>
      <c r="D2895" s="12">
        <f t="shared" si="180"/>
        <v>51958</v>
      </c>
      <c r="E2895" s="47" t="s">
        <v>2373</v>
      </c>
      <c r="F2895" s="48">
        <v>4485.3999999999996</v>
      </c>
      <c r="G2895" s="57">
        <v>42392</v>
      </c>
      <c r="H2895" s="8">
        <v>4485.3999999999996</v>
      </c>
      <c r="I2895" s="30">
        <f t="shared" si="179"/>
        <v>0</v>
      </c>
    </row>
    <row r="2896" spans="1:9" s="2" customFormat="1" x14ac:dyDescent="0.25">
      <c r="A2896" s="17">
        <v>42391</v>
      </c>
      <c r="B2896" s="36">
        <f t="shared" si="178"/>
        <v>1959</v>
      </c>
      <c r="C2896" s="37" t="s">
        <v>787</v>
      </c>
      <c r="D2896" s="12">
        <f t="shared" si="180"/>
        <v>51959</v>
      </c>
      <c r="E2896" s="47" t="s">
        <v>2374</v>
      </c>
      <c r="F2896" s="14">
        <v>30063</v>
      </c>
      <c r="G2896" s="57">
        <v>42392</v>
      </c>
      <c r="H2896" s="8">
        <v>30063</v>
      </c>
      <c r="I2896" s="30">
        <f t="shared" si="179"/>
        <v>0</v>
      </c>
    </row>
    <row r="2897" spans="1:9" s="2" customFormat="1" x14ac:dyDescent="0.25">
      <c r="A2897" s="17">
        <v>42391</v>
      </c>
      <c r="B2897" s="36">
        <f t="shared" si="178"/>
        <v>1960</v>
      </c>
      <c r="C2897" s="37" t="s">
        <v>787</v>
      </c>
      <c r="D2897" s="12">
        <f t="shared" si="180"/>
        <v>51960</v>
      </c>
      <c r="E2897" s="47" t="s">
        <v>2375</v>
      </c>
      <c r="F2897" s="48">
        <v>3556.9</v>
      </c>
      <c r="G2897" s="57">
        <v>42392</v>
      </c>
      <c r="H2897" s="8">
        <v>3556.9</v>
      </c>
      <c r="I2897" s="30">
        <f t="shared" si="179"/>
        <v>0</v>
      </c>
    </row>
    <row r="2898" spans="1:9" s="2" customFormat="1" x14ac:dyDescent="0.25">
      <c r="A2898" s="17">
        <v>42391</v>
      </c>
      <c r="B2898" s="36">
        <f t="shared" si="178"/>
        <v>1961</v>
      </c>
      <c r="C2898" s="37" t="s">
        <v>787</v>
      </c>
      <c r="D2898" s="12">
        <f t="shared" si="180"/>
        <v>51961</v>
      </c>
      <c r="E2898" s="47" t="s">
        <v>2295</v>
      </c>
      <c r="F2898" s="48">
        <v>3068.8</v>
      </c>
      <c r="G2898" s="57">
        <v>42392</v>
      </c>
      <c r="H2898" s="8">
        <v>3068.8</v>
      </c>
      <c r="I2898" s="30">
        <f t="shared" si="179"/>
        <v>0</v>
      </c>
    </row>
    <row r="2899" spans="1:9" s="2" customFormat="1" x14ac:dyDescent="0.25">
      <c r="A2899" s="17">
        <v>42391</v>
      </c>
      <c r="B2899" s="36">
        <f t="shared" si="178"/>
        <v>1962</v>
      </c>
      <c r="C2899" s="37" t="s">
        <v>787</v>
      </c>
      <c r="D2899" s="12">
        <f t="shared" si="180"/>
        <v>51962</v>
      </c>
      <c r="E2899" s="47" t="s">
        <v>2376</v>
      </c>
      <c r="F2899" s="48">
        <v>1199.7</v>
      </c>
      <c r="G2899" s="57">
        <v>42391</v>
      </c>
      <c r="H2899" s="8">
        <f t="shared" si="181"/>
        <v>1199.7</v>
      </c>
      <c r="I2899" s="30">
        <f t="shared" si="179"/>
        <v>0</v>
      </c>
    </row>
    <row r="2900" spans="1:9" s="2" customFormat="1" x14ac:dyDescent="0.25">
      <c r="A2900" s="17">
        <v>42391</v>
      </c>
      <c r="B2900" s="36">
        <f t="shared" si="178"/>
        <v>1963</v>
      </c>
      <c r="C2900" s="37" t="s">
        <v>787</v>
      </c>
      <c r="D2900" s="12">
        <f t="shared" si="180"/>
        <v>51963</v>
      </c>
      <c r="E2900" s="47" t="s">
        <v>2377</v>
      </c>
      <c r="F2900" s="48">
        <v>3914.8</v>
      </c>
      <c r="G2900" s="57">
        <v>42392</v>
      </c>
      <c r="H2900" s="8">
        <v>3914.8</v>
      </c>
      <c r="I2900" s="30">
        <f t="shared" si="179"/>
        <v>0</v>
      </c>
    </row>
    <row r="2901" spans="1:9" s="2" customFormat="1" x14ac:dyDescent="0.25">
      <c r="A2901" s="17">
        <v>42391</v>
      </c>
      <c r="B2901" s="36">
        <f t="shared" si="178"/>
        <v>1964</v>
      </c>
      <c r="C2901" s="37" t="s">
        <v>787</v>
      </c>
      <c r="D2901" s="12">
        <f t="shared" si="180"/>
        <v>51964</v>
      </c>
      <c r="E2901" s="47" t="s">
        <v>2378</v>
      </c>
      <c r="F2901" s="48">
        <v>571.20000000000005</v>
      </c>
      <c r="G2901" s="57">
        <v>42392</v>
      </c>
      <c r="H2901" s="8">
        <v>571.20000000000005</v>
      </c>
      <c r="I2901" s="30">
        <f t="shared" si="179"/>
        <v>0</v>
      </c>
    </row>
    <row r="2902" spans="1:9" s="2" customFormat="1" x14ac:dyDescent="0.25">
      <c r="A2902" s="17">
        <v>42391</v>
      </c>
      <c r="B2902" s="36">
        <f t="shared" si="178"/>
        <v>1965</v>
      </c>
      <c r="C2902" s="37" t="s">
        <v>787</v>
      </c>
      <c r="D2902" s="12">
        <f t="shared" si="180"/>
        <v>51965</v>
      </c>
      <c r="E2902" s="47" t="s">
        <v>2379</v>
      </c>
      <c r="F2902" s="48">
        <v>410</v>
      </c>
      <c r="G2902" s="57">
        <v>42391</v>
      </c>
      <c r="H2902" s="8">
        <f t="shared" si="181"/>
        <v>410</v>
      </c>
      <c r="I2902" s="30">
        <f t="shared" si="179"/>
        <v>0</v>
      </c>
    </row>
    <row r="2903" spans="1:9" s="2" customFormat="1" x14ac:dyDescent="0.25">
      <c r="A2903" s="17">
        <v>42391</v>
      </c>
      <c r="B2903" s="36">
        <f t="shared" si="178"/>
        <v>1966</v>
      </c>
      <c r="C2903" s="37" t="s">
        <v>787</v>
      </c>
      <c r="D2903" s="12">
        <f t="shared" si="180"/>
        <v>51966</v>
      </c>
      <c r="E2903" s="47" t="s">
        <v>2380</v>
      </c>
      <c r="F2903" s="14">
        <v>8576</v>
      </c>
      <c r="G2903" s="57">
        <v>42396</v>
      </c>
      <c r="H2903" s="8">
        <v>8576</v>
      </c>
      <c r="I2903" s="30">
        <f t="shared" si="179"/>
        <v>0</v>
      </c>
    </row>
    <row r="2904" spans="1:9" s="2" customFormat="1" x14ac:dyDescent="0.25">
      <c r="A2904" s="17">
        <v>42391</v>
      </c>
      <c r="B2904" s="36">
        <f t="shared" si="178"/>
        <v>1967</v>
      </c>
      <c r="C2904" s="37" t="s">
        <v>787</v>
      </c>
      <c r="D2904" s="12">
        <f t="shared" si="180"/>
        <v>51967</v>
      </c>
      <c r="E2904" s="47" t="s">
        <v>2381</v>
      </c>
      <c r="F2904" s="48">
        <v>6099.2</v>
      </c>
      <c r="G2904" s="57">
        <v>42393</v>
      </c>
      <c r="H2904" s="8">
        <v>6099.2</v>
      </c>
      <c r="I2904" s="30">
        <f t="shared" si="179"/>
        <v>0</v>
      </c>
    </row>
    <row r="2905" spans="1:9" s="2" customFormat="1" x14ac:dyDescent="0.25">
      <c r="A2905" s="17">
        <v>42391</v>
      </c>
      <c r="B2905" s="36">
        <f t="shared" si="178"/>
        <v>1968</v>
      </c>
      <c r="C2905" s="37" t="s">
        <v>787</v>
      </c>
      <c r="D2905" s="12">
        <f t="shared" si="180"/>
        <v>51968</v>
      </c>
      <c r="E2905" s="47" t="s">
        <v>2382</v>
      </c>
      <c r="F2905" s="48">
        <v>3643.2</v>
      </c>
      <c r="G2905" s="57">
        <v>42392</v>
      </c>
      <c r="H2905" s="8">
        <v>3643.2</v>
      </c>
      <c r="I2905" s="30">
        <f t="shared" si="179"/>
        <v>0</v>
      </c>
    </row>
    <row r="2906" spans="1:9" s="2" customFormat="1" x14ac:dyDescent="0.25">
      <c r="A2906" s="17">
        <v>42391</v>
      </c>
      <c r="B2906" s="36">
        <f t="shared" si="178"/>
        <v>1969</v>
      </c>
      <c r="C2906" s="37" t="s">
        <v>787</v>
      </c>
      <c r="D2906" s="12">
        <f t="shared" si="180"/>
        <v>51969</v>
      </c>
      <c r="E2906" s="47" t="s">
        <v>2383</v>
      </c>
      <c r="F2906" s="48">
        <v>21159.599999999999</v>
      </c>
      <c r="G2906" s="57">
        <v>42393</v>
      </c>
      <c r="H2906" s="8">
        <v>21159.599999999999</v>
      </c>
      <c r="I2906" s="30">
        <f t="shared" si="179"/>
        <v>0</v>
      </c>
    </row>
    <row r="2907" spans="1:9" s="2" customFormat="1" x14ac:dyDescent="0.25">
      <c r="A2907" s="17">
        <v>42391</v>
      </c>
      <c r="B2907" s="36">
        <f t="shared" ref="B2907:B2970" si="182">B2906+1</f>
        <v>1970</v>
      </c>
      <c r="C2907" s="37" t="s">
        <v>787</v>
      </c>
      <c r="D2907" s="12">
        <f t="shared" si="180"/>
        <v>51970</v>
      </c>
      <c r="E2907" s="47" t="s">
        <v>2300</v>
      </c>
      <c r="F2907" s="48">
        <v>27163.599999999999</v>
      </c>
      <c r="G2907" s="57" t="s">
        <v>2031</v>
      </c>
      <c r="H2907" s="8">
        <f>18000+9163.6</f>
        <v>27163.599999999999</v>
      </c>
      <c r="I2907" s="30">
        <f t="shared" si="179"/>
        <v>0</v>
      </c>
    </row>
    <row r="2908" spans="1:9" s="2" customFormat="1" x14ac:dyDescent="0.25">
      <c r="A2908" s="17">
        <v>42391</v>
      </c>
      <c r="B2908" s="36">
        <f t="shared" si="182"/>
        <v>1971</v>
      </c>
      <c r="C2908" s="37" t="s">
        <v>787</v>
      </c>
      <c r="D2908" s="12">
        <f t="shared" si="180"/>
        <v>51971</v>
      </c>
      <c r="E2908" s="47" t="s">
        <v>2384</v>
      </c>
      <c r="F2908" s="14">
        <v>19787.599999999999</v>
      </c>
      <c r="G2908" s="57">
        <v>42393</v>
      </c>
      <c r="H2908" s="8">
        <v>19787.599999999999</v>
      </c>
      <c r="I2908" s="30">
        <f t="shared" si="179"/>
        <v>0</v>
      </c>
    </row>
    <row r="2909" spans="1:9" s="2" customFormat="1" x14ac:dyDescent="0.25">
      <c r="A2909" s="17">
        <v>42391</v>
      </c>
      <c r="B2909" s="36">
        <f t="shared" si="182"/>
        <v>1972</v>
      </c>
      <c r="C2909" s="37" t="s">
        <v>787</v>
      </c>
      <c r="D2909" s="12">
        <f t="shared" si="180"/>
        <v>51972</v>
      </c>
      <c r="E2909" s="49" t="s">
        <v>105</v>
      </c>
      <c r="F2909" s="14">
        <v>0</v>
      </c>
      <c r="G2909" s="57"/>
      <c r="H2909" s="8"/>
      <c r="I2909" s="30">
        <f t="shared" si="179"/>
        <v>0</v>
      </c>
    </row>
    <row r="2910" spans="1:9" s="2" customFormat="1" x14ac:dyDescent="0.25">
      <c r="A2910" s="17">
        <v>42391</v>
      </c>
      <c r="B2910" s="36">
        <f t="shared" si="182"/>
        <v>1973</v>
      </c>
      <c r="C2910" s="37" t="s">
        <v>787</v>
      </c>
      <c r="D2910" s="12">
        <f t="shared" si="180"/>
        <v>51973</v>
      </c>
      <c r="E2910" s="47" t="s">
        <v>2385</v>
      </c>
      <c r="F2910" s="48">
        <v>4053.2</v>
      </c>
      <c r="G2910" s="57">
        <v>42391</v>
      </c>
      <c r="H2910" s="8">
        <f t="shared" si="181"/>
        <v>4053.2</v>
      </c>
      <c r="I2910" s="30">
        <f t="shared" si="179"/>
        <v>0</v>
      </c>
    </row>
    <row r="2911" spans="1:9" s="2" customFormat="1" x14ac:dyDescent="0.25">
      <c r="A2911" s="17">
        <v>42391</v>
      </c>
      <c r="B2911" s="36">
        <f t="shared" si="182"/>
        <v>1974</v>
      </c>
      <c r="C2911" s="37" t="s">
        <v>787</v>
      </c>
      <c r="D2911" s="12">
        <f t="shared" si="180"/>
        <v>51974</v>
      </c>
      <c r="E2911" s="47" t="s">
        <v>2386</v>
      </c>
      <c r="F2911" s="48">
        <v>6244.8</v>
      </c>
      <c r="G2911" s="57">
        <v>42392</v>
      </c>
      <c r="H2911" s="8">
        <v>6244.8</v>
      </c>
      <c r="I2911" s="30">
        <f t="shared" si="179"/>
        <v>0</v>
      </c>
    </row>
    <row r="2912" spans="1:9" s="2" customFormat="1" x14ac:dyDescent="0.25">
      <c r="A2912" s="17">
        <v>42391</v>
      </c>
      <c r="B2912" s="36">
        <f>B2911+1</f>
        <v>1975</v>
      </c>
      <c r="C2912" s="37" t="s">
        <v>787</v>
      </c>
      <c r="D2912" s="12">
        <f>D2911+1</f>
        <v>51975</v>
      </c>
      <c r="E2912" s="49" t="s">
        <v>105</v>
      </c>
      <c r="F2912" s="48">
        <v>0</v>
      </c>
      <c r="G2912" s="57"/>
      <c r="H2912" s="8">
        <f t="shared" si="181"/>
        <v>0</v>
      </c>
      <c r="I2912" s="30">
        <f t="shared" ref="I2912:I2977" si="183">F2912-H2912</f>
        <v>0</v>
      </c>
    </row>
    <row r="2913" spans="1:9" s="2" customFormat="1" x14ac:dyDescent="0.25">
      <c r="A2913" s="17">
        <v>42391</v>
      </c>
      <c r="B2913" s="36">
        <f t="shared" si="182"/>
        <v>1976</v>
      </c>
      <c r="C2913" s="37" t="s">
        <v>787</v>
      </c>
      <c r="D2913" s="12">
        <f t="shared" si="180"/>
        <v>51976</v>
      </c>
      <c r="E2913" s="47" t="s">
        <v>2387</v>
      </c>
      <c r="F2913" s="48">
        <v>287</v>
      </c>
      <c r="G2913" s="57">
        <v>42391</v>
      </c>
      <c r="H2913" s="8">
        <f t="shared" si="181"/>
        <v>287</v>
      </c>
      <c r="I2913" s="30">
        <f t="shared" si="183"/>
        <v>0</v>
      </c>
    </row>
    <row r="2914" spans="1:9" s="2" customFormat="1" x14ac:dyDescent="0.25">
      <c r="A2914" s="17">
        <v>42391</v>
      </c>
      <c r="B2914" s="36">
        <f t="shared" si="182"/>
        <v>1977</v>
      </c>
      <c r="C2914" s="37" t="s">
        <v>787</v>
      </c>
      <c r="D2914" s="12">
        <f t="shared" si="180"/>
        <v>51977</v>
      </c>
      <c r="E2914" s="47" t="s">
        <v>2388</v>
      </c>
      <c r="F2914" s="48">
        <v>1902.4</v>
      </c>
      <c r="G2914" s="57">
        <v>42393</v>
      </c>
      <c r="H2914" s="8">
        <v>1902.4</v>
      </c>
      <c r="I2914" s="30">
        <f t="shared" si="183"/>
        <v>0</v>
      </c>
    </row>
    <row r="2915" spans="1:9" s="2" customFormat="1" x14ac:dyDescent="0.25">
      <c r="A2915" s="17">
        <v>42391</v>
      </c>
      <c r="B2915" s="36">
        <f t="shared" si="182"/>
        <v>1978</v>
      </c>
      <c r="C2915" s="37" t="s">
        <v>787</v>
      </c>
      <c r="D2915" s="12">
        <f t="shared" si="180"/>
        <v>51978</v>
      </c>
      <c r="E2915" s="47" t="s">
        <v>2389</v>
      </c>
      <c r="F2915" s="48">
        <v>2099.1999999999998</v>
      </c>
      <c r="G2915" s="57">
        <v>42393</v>
      </c>
      <c r="H2915" s="8">
        <v>2099.1999999999998</v>
      </c>
      <c r="I2915" s="30">
        <f t="shared" si="183"/>
        <v>0</v>
      </c>
    </row>
    <row r="2916" spans="1:9" s="2" customFormat="1" x14ac:dyDescent="0.25">
      <c r="A2916" s="17">
        <v>42391</v>
      </c>
      <c r="B2916" s="36">
        <f t="shared" si="182"/>
        <v>1979</v>
      </c>
      <c r="C2916" s="37" t="s">
        <v>787</v>
      </c>
      <c r="D2916" s="12">
        <f t="shared" ref="D2916:D2979" si="184">D2915+1</f>
        <v>51979</v>
      </c>
      <c r="E2916" s="49" t="s">
        <v>105</v>
      </c>
      <c r="F2916" s="48">
        <v>0</v>
      </c>
      <c r="G2916" s="57"/>
      <c r="H2916" s="8"/>
      <c r="I2916" s="30">
        <f t="shared" si="183"/>
        <v>0</v>
      </c>
    </row>
    <row r="2917" spans="1:9" s="2" customFormat="1" x14ac:dyDescent="0.25">
      <c r="A2917" s="17">
        <v>42391</v>
      </c>
      <c r="B2917" s="36">
        <f t="shared" si="182"/>
        <v>1980</v>
      </c>
      <c r="C2917" s="37" t="s">
        <v>787</v>
      </c>
      <c r="D2917" s="12">
        <f t="shared" si="184"/>
        <v>51980</v>
      </c>
      <c r="E2917" s="47" t="s">
        <v>2390</v>
      </c>
      <c r="F2917" s="48">
        <v>154.1</v>
      </c>
      <c r="G2917" s="57">
        <v>42391</v>
      </c>
      <c r="H2917" s="8">
        <f t="shared" si="181"/>
        <v>154.1</v>
      </c>
      <c r="I2917" s="30">
        <f t="shared" si="183"/>
        <v>0</v>
      </c>
    </row>
    <row r="2918" spans="1:9" s="2" customFormat="1" x14ac:dyDescent="0.25">
      <c r="A2918" s="17">
        <v>42391</v>
      </c>
      <c r="B2918" s="36">
        <f t="shared" si="182"/>
        <v>1981</v>
      </c>
      <c r="C2918" s="37" t="s">
        <v>787</v>
      </c>
      <c r="D2918" s="12">
        <f t="shared" si="184"/>
        <v>51981</v>
      </c>
      <c r="E2918" s="47" t="s">
        <v>2391</v>
      </c>
      <c r="F2918" s="48">
        <v>631.20000000000005</v>
      </c>
      <c r="G2918" s="57">
        <v>42391</v>
      </c>
      <c r="H2918" s="8">
        <f t="shared" si="181"/>
        <v>631.20000000000005</v>
      </c>
      <c r="I2918" s="30">
        <f t="shared" si="183"/>
        <v>0</v>
      </c>
    </row>
    <row r="2919" spans="1:9" s="2" customFormat="1" x14ac:dyDescent="0.25">
      <c r="A2919" s="17">
        <v>42391</v>
      </c>
      <c r="B2919" s="36">
        <f t="shared" si="182"/>
        <v>1982</v>
      </c>
      <c r="C2919" s="37" t="s">
        <v>787</v>
      </c>
      <c r="D2919" s="12">
        <f t="shared" si="184"/>
        <v>51982</v>
      </c>
      <c r="E2919" s="47" t="s">
        <v>2392</v>
      </c>
      <c r="F2919" s="48">
        <v>2444.1999999999998</v>
      </c>
      <c r="G2919" s="57">
        <v>42392</v>
      </c>
      <c r="H2919" s="8">
        <v>2444.1999999999998</v>
      </c>
      <c r="I2919" s="30">
        <f t="shared" si="183"/>
        <v>0</v>
      </c>
    </row>
    <row r="2920" spans="1:9" s="2" customFormat="1" x14ac:dyDescent="0.25">
      <c r="A2920" s="17">
        <v>42391</v>
      </c>
      <c r="B2920" s="36">
        <f t="shared" si="182"/>
        <v>1983</v>
      </c>
      <c r="C2920" s="37" t="s">
        <v>787</v>
      </c>
      <c r="D2920" s="12">
        <f t="shared" si="184"/>
        <v>51983</v>
      </c>
      <c r="E2920" s="47" t="s">
        <v>2393</v>
      </c>
      <c r="F2920" s="14">
        <v>136782</v>
      </c>
      <c r="G2920" s="57">
        <v>42391</v>
      </c>
      <c r="H2920" s="8">
        <f t="shared" ref="H2920:H2983" si="185">F2920</f>
        <v>136782</v>
      </c>
      <c r="I2920" s="30">
        <f t="shared" si="183"/>
        <v>0</v>
      </c>
    </row>
    <row r="2921" spans="1:9" s="2" customFormat="1" x14ac:dyDescent="0.25">
      <c r="A2921" s="17">
        <v>42391</v>
      </c>
      <c r="B2921" s="36">
        <f t="shared" si="182"/>
        <v>1984</v>
      </c>
      <c r="C2921" s="37" t="s">
        <v>787</v>
      </c>
      <c r="D2921" s="12">
        <f t="shared" si="184"/>
        <v>51984</v>
      </c>
      <c r="E2921" s="47" t="s">
        <v>2393</v>
      </c>
      <c r="F2921" s="14">
        <v>343824</v>
      </c>
      <c r="G2921" s="57">
        <v>42397</v>
      </c>
      <c r="H2921" s="8">
        <v>343824</v>
      </c>
      <c r="I2921" s="30">
        <f t="shared" si="183"/>
        <v>0</v>
      </c>
    </row>
    <row r="2922" spans="1:9" s="2" customFormat="1" x14ac:dyDescent="0.25">
      <c r="A2922" s="17">
        <v>42391</v>
      </c>
      <c r="B2922" s="36">
        <f t="shared" si="182"/>
        <v>1985</v>
      </c>
      <c r="C2922" s="37" t="s">
        <v>787</v>
      </c>
      <c r="D2922" s="12">
        <f t="shared" si="184"/>
        <v>51985</v>
      </c>
      <c r="E2922" s="47" t="s">
        <v>2394</v>
      </c>
      <c r="F2922" s="48">
        <v>1551.54</v>
      </c>
      <c r="G2922" s="57">
        <v>42393</v>
      </c>
      <c r="H2922" s="8">
        <v>1551.54</v>
      </c>
      <c r="I2922" s="30">
        <f t="shared" si="183"/>
        <v>0</v>
      </c>
    </row>
    <row r="2923" spans="1:9" s="2" customFormat="1" x14ac:dyDescent="0.25">
      <c r="A2923" s="17">
        <v>42391</v>
      </c>
      <c r="B2923" s="36">
        <f t="shared" si="182"/>
        <v>1986</v>
      </c>
      <c r="C2923" s="37" t="s">
        <v>787</v>
      </c>
      <c r="D2923" s="12">
        <f t="shared" si="184"/>
        <v>51986</v>
      </c>
      <c r="E2923" s="47" t="s">
        <v>2395</v>
      </c>
      <c r="F2923" s="48">
        <v>3155.7</v>
      </c>
      <c r="G2923" s="57">
        <v>42391</v>
      </c>
      <c r="H2923" s="8">
        <f t="shared" si="185"/>
        <v>3155.7</v>
      </c>
      <c r="I2923" s="30">
        <f t="shared" si="183"/>
        <v>0</v>
      </c>
    </row>
    <row r="2924" spans="1:9" s="2" customFormat="1" x14ac:dyDescent="0.25">
      <c r="A2924" s="17">
        <v>42391</v>
      </c>
      <c r="B2924" s="36">
        <f t="shared" si="182"/>
        <v>1987</v>
      </c>
      <c r="C2924" s="37" t="s">
        <v>787</v>
      </c>
      <c r="D2924" s="12">
        <f t="shared" si="184"/>
        <v>51987</v>
      </c>
      <c r="E2924" s="47" t="s">
        <v>2396</v>
      </c>
      <c r="F2924" s="48">
        <v>19266.8</v>
      </c>
      <c r="G2924" s="57">
        <v>42393</v>
      </c>
      <c r="H2924" s="8">
        <v>19266.8</v>
      </c>
      <c r="I2924" s="30">
        <f t="shared" si="183"/>
        <v>0</v>
      </c>
    </row>
    <row r="2925" spans="1:9" s="2" customFormat="1" x14ac:dyDescent="0.25">
      <c r="A2925" s="17">
        <v>42391</v>
      </c>
      <c r="B2925" s="36">
        <f t="shared" si="182"/>
        <v>1988</v>
      </c>
      <c r="C2925" s="37" t="s">
        <v>787</v>
      </c>
      <c r="D2925" s="12">
        <f t="shared" si="184"/>
        <v>51988</v>
      </c>
      <c r="E2925" s="47" t="s">
        <v>2397</v>
      </c>
      <c r="F2925" s="48">
        <v>30127</v>
      </c>
      <c r="G2925" s="92"/>
      <c r="H2925" s="89"/>
      <c r="I2925" s="30">
        <f t="shared" si="183"/>
        <v>30127</v>
      </c>
    </row>
    <row r="2926" spans="1:9" s="2" customFormat="1" x14ac:dyDescent="0.25">
      <c r="A2926" s="17">
        <v>42391</v>
      </c>
      <c r="B2926" s="36">
        <f t="shared" si="182"/>
        <v>1989</v>
      </c>
      <c r="C2926" s="37" t="s">
        <v>787</v>
      </c>
      <c r="D2926" s="12">
        <f t="shared" si="184"/>
        <v>51989</v>
      </c>
      <c r="E2926" s="47" t="s">
        <v>2398</v>
      </c>
      <c r="F2926" s="14">
        <v>22422.400000000001</v>
      </c>
      <c r="G2926" s="92"/>
      <c r="H2926" s="89"/>
      <c r="I2926" s="30">
        <f t="shared" si="183"/>
        <v>22422.400000000001</v>
      </c>
    </row>
    <row r="2927" spans="1:9" s="2" customFormat="1" x14ac:dyDescent="0.25">
      <c r="A2927" s="17">
        <v>42391</v>
      </c>
      <c r="B2927" s="36">
        <f t="shared" si="182"/>
        <v>1990</v>
      </c>
      <c r="C2927" s="37" t="s">
        <v>787</v>
      </c>
      <c r="D2927" s="12">
        <f t="shared" si="184"/>
        <v>51990</v>
      </c>
      <c r="E2927" s="49" t="s">
        <v>105</v>
      </c>
      <c r="F2927" s="14">
        <v>0</v>
      </c>
      <c r="G2927" s="57"/>
      <c r="H2927" s="8"/>
      <c r="I2927" s="30">
        <f t="shared" si="183"/>
        <v>0</v>
      </c>
    </row>
    <row r="2928" spans="1:9" s="2" customFormat="1" x14ac:dyDescent="0.25">
      <c r="A2928" s="17">
        <v>42391</v>
      </c>
      <c r="B2928" s="36">
        <f t="shared" si="182"/>
        <v>1991</v>
      </c>
      <c r="C2928" s="37" t="s">
        <v>787</v>
      </c>
      <c r="D2928" s="12">
        <f t="shared" si="184"/>
        <v>51991</v>
      </c>
      <c r="E2928" s="47" t="s">
        <v>2399</v>
      </c>
      <c r="F2928" s="48">
        <v>18001.080000000002</v>
      </c>
      <c r="G2928" s="57">
        <v>42399</v>
      </c>
      <c r="H2928" s="8">
        <v>18001.080000000002</v>
      </c>
      <c r="I2928" s="30">
        <f t="shared" si="183"/>
        <v>0</v>
      </c>
    </row>
    <row r="2929" spans="1:9" s="2" customFormat="1" x14ac:dyDescent="0.25">
      <c r="A2929" s="17">
        <v>42391</v>
      </c>
      <c r="B2929" s="36">
        <f t="shared" si="182"/>
        <v>1992</v>
      </c>
      <c r="C2929" s="37" t="s">
        <v>787</v>
      </c>
      <c r="D2929" s="12">
        <f t="shared" si="184"/>
        <v>51992</v>
      </c>
      <c r="E2929" s="47" t="s">
        <v>2400</v>
      </c>
      <c r="F2929" s="48">
        <v>31927.3</v>
      </c>
      <c r="G2929" s="92"/>
      <c r="H2929" s="89"/>
      <c r="I2929" s="30">
        <f t="shared" si="183"/>
        <v>31927.3</v>
      </c>
    </row>
    <row r="2930" spans="1:9" s="2" customFormat="1" x14ac:dyDescent="0.25">
      <c r="A2930" s="17">
        <v>42391</v>
      </c>
      <c r="B2930" s="36">
        <f t="shared" si="182"/>
        <v>1993</v>
      </c>
      <c r="C2930" s="37" t="s">
        <v>787</v>
      </c>
      <c r="D2930" s="12">
        <f t="shared" si="184"/>
        <v>51993</v>
      </c>
      <c r="E2930" s="47" t="s">
        <v>2401</v>
      </c>
      <c r="F2930" s="48">
        <v>2052.5</v>
      </c>
      <c r="G2930" s="57">
        <v>42391</v>
      </c>
      <c r="H2930" s="8">
        <f t="shared" si="185"/>
        <v>2052.5</v>
      </c>
      <c r="I2930" s="30">
        <f t="shared" si="183"/>
        <v>0</v>
      </c>
    </row>
    <row r="2931" spans="1:9" s="2" customFormat="1" x14ac:dyDescent="0.25">
      <c r="A2931" s="17">
        <v>42391</v>
      </c>
      <c r="B2931" s="36">
        <f t="shared" si="182"/>
        <v>1994</v>
      </c>
      <c r="C2931" s="37" t="s">
        <v>787</v>
      </c>
      <c r="D2931" s="12">
        <f t="shared" si="184"/>
        <v>51994</v>
      </c>
      <c r="E2931" s="47" t="s">
        <v>2402</v>
      </c>
      <c r="F2931" s="14">
        <v>4122</v>
      </c>
      <c r="G2931" s="57">
        <v>42393</v>
      </c>
      <c r="H2931" s="8">
        <v>4122</v>
      </c>
      <c r="I2931" s="30">
        <f t="shared" si="183"/>
        <v>0</v>
      </c>
    </row>
    <row r="2932" spans="1:9" s="2" customFormat="1" x14ac:dyDescent="0.25">
      <c r="A2932" s="17">
        <v>42391</v>
      </c>
      <c r="B2932" s="36">
        <f t="shared" si="182"/>
        <v>1995</v>
      </c>
      <c r="C2932" s="37" t="s">
        <v>787</v>
      </c>
      <c r="D2932" s="12">
        <f t="shared" si="184"/>
        <v>51995</v>
      </c>
      <c r="E2932" s="47" t="s">
        <v>2403</v>
      </c>
      <c r="F2932" s="14">
        <v>196891.7</v>
      </c>
      <c r="G2932" s="92"/>
      <c r="H2932" s="89"/>
      <c r="I2932" s="30">
        <f t="shared" si="183"/>
        <v>196891.7</v>
      </c>
    </row>
    <row r="2933" spans="1:9" s="2" customFormat="1" x14ac:dyDescent="0.25">
      <c r="A2933" s="17">
        <v>42391</v>
      </c>
      <c r="B2933" s="36">
        <f t="shared" si="182"/>
        <v>1996</v>
      </c>
      <c r="C2933" s="37" t="s">
        <v>787</v>
      </c>
      <c r="D2933" s="12">
        <f t="shared" si="184"/>
        <v>51996</v>
      </c>
      <c r="E2933" s="47" t="s">
        <v>2299</v>
      </c>
      <c r="F2933" s="14">
        <v>27122.3</v>
      </c>
      <c r="G2933" s="57">
        <v>42391</v>
      </c>
      <c r="H2933" s="8">
        <f t="shared" si="185"/>
        <v>27122.3</v>
      </c>
      <c r="I2933" s="30">
        <f t="shared" si="183"/>
        <v>0</v>
      </c>
    </row>
    <row r="2934" spans="1:9" s="2" customFormat="1" x14ac:dyDescent="0.25">
      <c r="A2934" s="17">
        <v>42391</v>
      </c>
      <c r="B2934" s="36">
        <f t="shared" si="182"/>
        <v>1997</v>
      </c>
      <c r="C2934" s="37" t="s">
        <v>787</v>
      </c>
      <c r="D2934" s="12">
        <f t="shared" si="184"/>
        <v>51997</v>
      </c>
      <c r="E2934" s="47" t="s">
        <v>2404</v>
      </c>
      <c r="F2934" s="48">
        <v>2049.34</v>
      </c>
      <c r="G2934" s="57">
        <v>42391</v>
      </c>
      <c r="H2934" s="8">
        <f t="shared" si="185"/>
        <v>2049.34</v>
      </c>
      <c r="I2934" s="30">
        <f t="shared" si="183"/>
        <v>0</v>
      </c>
    </row>
    <row r="2935" spans="1:9" s="2" customFormat="1" x14ac:dyDescent="0.25">
      <c r="A2935" s="17">
        <v>42391</v>
      </c>
      <c r="B2935" s="36">
        <f t="shared" si="182"/>
        <v>1998</v>
      </c>
      <c r="C2935" s="37" t="s">
        <v>787</v>
      </c>
      <c r="D2935" s="12">
        <f t="shared" si="184"/>
        <v>51998</v>
      </c>
      <c r="E2935" s="47" t="s">
        <v>2292</v>
      </c>
      <c r="F2935" s="48">
        <v>1386</v>
      </c>
      <c r="G2935" s="57">
        <v>42391</v>
      </c>
      <c r="H2935" s="8">
        <f t="shared" si="185"/>
        <v>1386</v>
      </c>
      <c r="I2935" s="30">
        <f t="shared" si="183"/>
        <v>0</v>
      </c>
    </row>
    <row r="2936" spans="1:9" s="2" customFormat="1" x14ac:dyDescent="0.25">
      <c r="A2936" s="17">
        <v>42391</v>
      </c>
      <c r="B2936" s="36">
        <f t="shared" si="182"/>
        <v>1999</v>
      </c>
      <c r="C2936" s="37" t="s">
        <v>787</v>
      </c>
      <c r="D2936" s="12">
        <f t="shared" si="184"/>
        <v>51999</v>
      </c>
      <c r="E2936" s="47" t="s">
        <v>2405</v>
      </c>
      <c r="F2936" s="48">
        <v>45749.9</v>
      </c>
      <c r="G2936" s="57">
        <v>42396</v>
      </c>
      <c r="H2936" s="8">
        <v>45749.9</v>
      </c>
      <c r="I2936" s="30">
        <f t="shared" si="183"/>
        <v>0</v>
      </c>
    </row>
    <row r="2937" spans="1:9" s="2" customFormat="1" x14ac:dyDescent="0.25">
      <c r="A2937" s="17">
        <v>42391</v>
      </c>
      <c r="B2937" s="36">
        <f t="shared" si="182"/>
        <v>2000</v>
      </c>
      <c r="C2937" s="37" t="s">
        <v>787</v>
      </c>
      <c r="D2937" s="12">
        <f t="shared" si="184"/>
        <v>52000</v>
      </c>
      <c r="E2937" s="47" t="s">
        <v>2406</v>
      </c>
      <c r="F2937" s="48">
        <v>1416.48</v>
      </c>
      <c r="G2937" s="57">
        <v>42392</v>
      </c>
      <c r="H2937" s="8">
        <v>1416.48</v>
      </c>
      <c r="I2937" s="30">
        <f t="shared" si="183"/>
        <v>0</v>
      </c>
    </row>
    <row r="2938" spans="1:9" s="2" customFormat="1" x14ac:dyDescent="0.25">
      <c r="A2938" s="17">
        <v>42391</v>
      </c>
      <c r="B2938" s="36">
        <f t="shared" si="182"/>
        <v>2001</v>
      </c>
      <c r="C2938" s="37" t="s">
        <v>787</v>
      </c>
      <c r="D2938" s="12">
        <f t="shared" si="184"/>
        <v>52001</v>
      </c>
      <c r="E2938" s="47" t="s">
        <v>2407</v>
      </c>
      <c r="F2938" s="14">
        <v>28111.85</v>
      </c>
      <c r="G2938" s="57">
        <v>42392</v>
      </c>
      <c r="H2938" s="8">
        <v>28111.85</v>
      </c>
      <c r="I2938" s="30">
        <f t="shared" si="183"/>
        <v>0</v>
      </c>
    </row>
    <row r="2939" spans="1:9" s="2" customFormat="1" x14ac:dyDescent="0.25">
      <c r="A2939" s="17">
        <v>42391</v>
      </c>
      <c r="B2939" s="36">
        <f t="shared" si="182"/>
        <v>2002</v>
      </c>
      <c r="C2939" s="37" t="s">
        <v>787</v>
      </c>
      <c r="D2939" s="12">
        <f t="shared" si="184"/>
        <v>52002</v>
      </c>
      <c r="E2939" s="47" t="s">
        <v>2347</v>
      </c>
      <c r="F2939" s="48">
        <v>601.29999999999995</v>
      </c>
      <c r="G2939" s="57">
        <v>42391</v>
      </c>
      <c r="H2939" s="8">
        <f t="shared" si="185"/>
        <v>601.29999999999995</v>
      </c>
      <c r="I2939" s="30">
        <f t="shared" si="183"/>
        <v>0</v>
      </c>
    </row>
    <row r="2940" spans="1:9" s="2" customFormat="1" x14ac:dyDescent="0.25">
      <c r="A2940" s="17">
        <v>42391</v>
      </c>
      <c r="B2940" s="36">
        <f t="shared" si="182"/>
        <v>2003</v>
      </c>
      <c r="C2940" s="37" t="s">
        <v>787</v>
      </c>
      <c r="D2940" s="12">
        <f t="shared" si="184"/>
        <v>52003</v>
      </c>
      <c r="E2940" s="42" t="s">
        <v>2408</v>
      </c>
      <c r="F2940" s="48">
        <v>1747.2</v>
      </c>
      <c r="G2940" s="57">
        <v>42391</v>
      </c>
      <c r="H2940" s="8">
        <f t="shared" si="185"/>
        <v>1747.2</v>
      </c>
      <c r="I2940" s="30">
        <f t="shared" si="183"/>
        <v>0</v>
      </c>
    </row>
    <row r="2941" spans="1:9" s="2" customFormat="1" x14ac:dyDescent="0.25">
      <c r="A2941" s="17">
        <v>42391</v>
      </c>
      <c r="B2941" s="36">
        <f t="shared" si="182"/>
        <v>2004</v>
      </c>
      <c r="C2941" s="37" t="s">
        <v>787</v>
      </c>
      <c r="D2941" s="12">
        <f t="shared" si="184"/>
        <v>52004</v>
      </c>
      <c r="E2941" s="45" t="s">
        <v>2409</v>
      </c>
      <c r="F2941" s="22">
        <v>16790.599999999999</v>
      </c>
      <c r="G2941" s="57">
        <v>42393</v>
      </c>
      <c r="H2941" s="8">
        <v>16790.599999999999</v>
      </c>
      <c r="I2941" s="30">
        <f t="shared" si="183"/>
        <v>0</v>
      </c>
    </row>
    <row r="2942" spans="1:9" s="2" customFormat="1" x14ac:dyDescent="0.25">
      <c r="A2942" s="17">
        <v>42391</v>
      </c>
      <c r="B2942" s="36">
        <f t="shared" si="182"/>
        <v>2005</v>
      </c>
      <c r="C2942" s="37" t="s">
        <v>787</v>
      </c>
      <c r="D2942" s="12">
        <f t="shared" si="184"/>
        <v>52005</v>
      </c>
      <c r="E2942" s="47" t="s">
        <v>2315</v>
      </c>
      <c r="F2942" s="14">
        <v>257046.96</v>
      </c>
      <c r="G2942" s="57">
        <v>42396</v>
      </c>
      <c r="H2942" s="8">
        <v>257046.96</v>
      </c>
      <c r="I2942" s="30">
        <f t="shared" si="183"/>
        <v>0</v>
      </c>
    </row>
    <row r="2943" spans="1:9" s="2" customFormat="1" x14ac:dyDescent="0.25">
      <c r="A2943" s="17">
        <v>42391</v>
      </c>
      <c r="B2943" s="36">
        <f t="shared" si="182"/>
        <v>2006</v>
      </c>
      <c r="C2943" s="37" t="s">
        <v>787</v>
      </c>
      <c r="D2943" s="12">
        <f t="shared" si="184"/>
        <v>52006</v>
      </c>
      <c r="E2943" s="47" t="s">
        <v>2410</v>
      </c>
      <c r="F2943" s="48">
        <v>3755.6</v>
      </c>
      <c r="G2943" s="92">
        <v>42418</v>
      </c>
      <c r="H2943" s="89">
        <v>3755.6</v>
      </c>
      <c r="I2943" s="30">
        <f t="shared" si="183"/>
        <v>0</v>
      </c>
    </row>
    <row r="2944" spans="1:9" s="2" customFormat="1" x14ac:dyDescent="0.25">
      <c r="A2944" s="17">
        <v>42391</v>
      </c>
      <c r="B2944" s="36">
        <f t="shared" si="182"/>
        <v>2007</v>
      </c>
      <c r="C2944" s="37" t="s">
        <v>787</v>
      </c>
      <c r="D2944" s="12">
        <f t="shared" si="184"/>
        <v>52007</v>
      </c>
      <c r="E2944" s="47" t="s">
        <v>2315</v>
      </c>
      <c r="F2944" s="14">
        <v>2698</v>
      </c>
      <c r="G2944" s="57">
        <v>42396</v>
      </c>
      <c r="H2944" s="8">
        <v>2698</v>
      </c>
      <c r="I2944" s="30">
        <f t="shared" si="183"/>
        <v>0</v>
      </c>
    </row>
    <row r="2945" spans="1:9" s="2" customFormat="1" x14ac:dyDescent="0.25">
      <c r="A2945" s="17">
        <v>42391</v>
      </c>
      <c r="B2945" s="36">
        <f t="shared" si="182"/>
        <v>2008</v>
      </c>
      <c r="C2945" s="37" t="s">
        <v>787</v>
      </c>
      <c r="D2945" s="12">
        <f t="shared" si="184"/>
        <v>52008</v>
      </c>
      <c r="E2945" s="47" t="s">
        <v>2411</v>
      </c>
      <c r="F2945" s="48">
        <v>6296.88</v>
      </c>
      <c r="G2945" s="57">
        <v>42391</v>
      </c>
      <c r="H2945" s="8">
        <f t="shared" si="185"/>
        <v>6296.88</v>
      </c>
      <c r="I2945" s="30">
        <f t="shared" si="183"/>
        <v>0</v>
      </c>
    </row>
    <row r="2946" spans="1:9" s="2" customFormat="1" x14ac:dyDescent="0.25">
      <c r="A2946" s="17">
        <v>42391</v>
      </c>
      <c r="B2946" s="36">
        <f t="shared" si="182"/>
        <v>2009</v>
      </c>
      <c r="C2946" s="37" t="s">
        <v>787</v>
      </c>
      <c r="D2946" s="12">
        <f t="shared" si="184"/>
        <v>52009</v>
      </c>
      <c r="E2946" s="47" t="s">
        <v>2412</v>
      </c>
      <c r="F2946" s="48">
        <v>1107.5999999999999</v>
      </c>
      <c r="G2946" s="57">
        <v>42391</v>
      </c>
      <c r="H2946" s="8">
        <f t="shared" si="185"/>
        <v>1107.5999999999999</v>
      </c>
      <c r="I2946" s="30">
        <f t="shared" si="183"/>
        <v>0</v>
      </c>
    </row>
    <row r="2947" spans="1:9" s="2" customFormat="1" x14ac:dyDescent="0.25">
      <c r="A2947" s="17">
        <v>42391</v>
      </c>
      <c r="B2947" s="36">
        <f t="shared" si="182"/>
        <v>2010</v>
      </c>
      <c r="C2947" s="37" t="s">
        <v>787</v>
      </c>
      <c r="D2947" s="12">
        <f t="shared" si="184"/>
        <v>52010</v>
      </c>
      <c r="E2947" s="47" t="s">
        <v>2347</v>
      </c>
      <c r="F2947" s="48">
        <v>22.4</v>
      </c>
      <c r="G2947" s="57">
        <v>42391</v>
      </c>
      <c r="H2947" s="8">
        <f t="shared" si="185"/>
        <v>22.4</v>
      </c>
      <c r="I2947" s="30">
        <f t="shared" si="183"/>
        <v>0</v>
      </c>
    </row>
    <row r="2948" spans="1:9" s="2" customFormat="1" x14ac:dyDescent="0.25">
      <c r="A2948" s="17">
        <v>42391</v>
      </c>
      <c r="B2948" s="36">
        <f t="shared" si="182"/>
        <v>2011</v>
      </c>
      <c r="C2948" s="37" t="s">
        <v>787</v>
      </c>
      <c r="D2948" s="12">
        <f t="shared" si="184"/>
        <v>52011</v>
      </c>
      <c r="E2948" s="47" t="s">
        <v>2413</v>
      </c>
      <c r="F2948" s="48">
        <v>12522</v>
      </c>
      <c r="G2948" s="57">
        <v>42392</v>
      </c>
      <c r="H2948" s="8">
        <v>12522</v>
      </c>
      <c r="I2948" s="30">
        <f t="shared" si="183"/>
        <v>0</v>
      </c>
    </row>
    <row r="2949" spans="1:9" s="2" customFormat="1" x14ac:dyDescent="0.25">
      <c r="A2949" s="17">
        <v>42391</v>
      </c>
      <c r="B2949" s="36">
        <f t="shared" si="182"/>
        <v>2012</v>
      </c>
      <c r="C2949" s="37" t="s">
        <v>787</v>
      </c>
      <c r="D2949" s="12">
        <f t="shared" si="184"/>
        <v>52012</v>
      </c>
      <c r="E2949" s="47" t="s">
        <v>2414</v>
      </c>
      <c r="F2949" s="48">
        <v>2205.8000000000002</v>
      </c>
      <c r="G2949" s="57">
        <v>42392</v>
      </c>
      <c r="H2949" s="8">
        <v>2205.8000000000002</v>
      </c>
      <c r="I2949" s="30">
        <f t="shared" si="183"/>
        <v>0</v>
      </c>
    </row>
    <row r="2950" spans="1:9" s="2" customFormat="1" x14ac:dyDescent="0.25">
      <c r="A2950" s="17">
        <v>42391</v>
      </c>
      <c r="B2950" s="36">
        <f t="shared" si="182"/>
        <v>2013</v>
      </c>
      <c r="C2950" s="37" t="s">
        <v>787</v>
      </c>
      <c r="D2950" s="12">
        <f t="shared" si="184"/>
        <v>52013</v>
      </c>
      <c r="E2950" s="47" t="s">
        <v>2415</v>
      </c>
      <c r="F2950" s="48">
        <v>2144.3000000000002</v>
      </c>
      <c r="G2950" s="57">
        <v>42392</v>
      </c>
      <c r="H2950" s="8">
        <v>2144.3000000000002</v>
      </c>
      <c r="I2950" s="30">
        <f t="shared" si="183"/>
        <v>0</v>
      </c>
    </row>
    <row r="2951" spans="1:9" s="2" customFormat="1" x14ac:dyDescent="0.25">
      <c r="A2951" s="17">
        <v>42391</v>
      </c>
      <c r="B2951" s="36">
        <f t="shared" si="182"/>
        <v>2014</v>
      </c>
      <c r="C2951" s="37" t="s">
        <v>787</v>
      </c>
      <c r="D2951" s="12">
        <f t="shared" si="184"/>
        <v>52014</v>
      </c>
      <c r="E2951" s="47" t="s">
        <v>2416</v>
      </c>
      <c r="F2951" s="48">
        <v>2283.6</v>
      </c>
      <c r="G2951" s="57">
        <v>42392</v>
      </c>
      <c r="H2951" s="8">
        <v>2283.6</v>
      </c>
      <c r="I2951" s="30">
        <f t="shared" si="183"/>
        <v>0</v>
      </c>
    </row>
    <row r="2952" spans="1:9" s="2" customFormat="1" x14ac:dyDescent="0.25">
      <c r="A2952" s="17">
        <v>42391</v>
      </c>
      <c r="B2952" s="36">
        <f t="shared" si="182"/>
        <v>2015</v>
      </c>
      <c r="C2952" s="37" t="s">
        <v>787</v>
      </c>
      <c r="D2952" s="12">
        <f t="shared" si="184"/>
        <v>52015</v>
      </c>
      <c r="E2952" s="47" t="s">
        <v>2417</v>
      </c>
      <c r="F2952" s="14">
        <v>1343.4</v>
      </c>
      <c r="G2952" s="57">
        <v>42392</v>
      </c>
      <c r="H2952" s="8">
        <v>1343.4</v>
      </c>
      <c r="I2952" s="30">
        <f t="shared" si="183"/>
        <v>0</v>
      </c>
    </row>
    <row r="2953" spans="1:9" s="2" customFormat="1" x14ac:dyDescent="0.25">
      <c r="A2953" s="17">
        <v>42391</v>
      </c>
      <c r="B2953" s="36">
        <f t="shared" si="182"/>
        <v>2016</v>
      </c>
      <c r="C2953" s="37" t="s">
        <v>787</v>
      </c>
      <c r="D2953" s="12">
        <f t="shared" si="184"/>
        <v>52016</v>
      </c>
      <c r="E2953" s="47" t="s">
        <v>2418</v>
      </c>
      <c r="F2953" s="48">
        <v>1322.4</v>
      </c>
      <c r="G2953" s="57">
        <v>42395</v>
      </c>
      <c r="H2953" s="8">
        <v>1322.4</v>
      </c>
      <c r="I2953" s="30">
        <f t="shared" si="183"/>
        <v>0</v>
      </c>
    </row>
    <row r="2954" spans="1:9" s="2" customFormat="1" x14ac:dyDescent="0.25">
      <c r="A2954" s="17">
        <v>42391</v>
      </c>
      <c r="B2954" s="36">
        <f t="shared" si="182"/>
        <v>2017</v>
      </c>
      <c r="C2954" s="37" t="s">
        <v>787</v>
      </c>
      <c r="D2954" s="12">
        <f t="shared" si="184"/>
        <v>52017</v>
      </c>
      <c r="E2954" s="47" t="s">
        <v>2419</v>
      </c>
      <c r="F2954" s="48">
        <v>3626.6</v>
      </c>
      <c r="G2954" s="57">
        <v>42392</v>
      </c>
      <c r="H2954" s="8">
        <v>3626.6</v>
      </c>
      <c r="I2954" s="30">
        <f t="shared" si="183"/>
        <v>0</v>
      </c>
    </row>
    <row r="2955" spans="1:9" s="2" customFormat="1" x14ac:dyDescent="0.25">
      <c r="A2955" s="17">
        <v>42391</v>
      </c>
      <c r="B2955" s="36">
        <f t="shared" si="182"/>
        <v>2018</v>
      </c>
      <c r="C2955" s="37" t="s">
        <v>787</v>
      </c>
      <c r="D2955" s="12">
        <f t="shared" si="184"/>
        <v>52018</v>
      </c>
      <c r="E2955" s="47" t="s">
        <v>2420</v>
      </c>
      <c r="F2955" s="48">
        <v>43976</v>
      </c>
      <c r="G2955" s="57">
        <v>42394</v>
      </c>
      <c r="H2955" s="8">
        <v>43976</v>
      </c>
      <c r="I2955" s="30">
        <f t="shared" si="183"/>
        <v>0</v>
      </c>
    </row>
    <row r="2956" spans="1:9" s="2" customFormat="1" x14ac:dyDescent="0.25">
      <c r="A2956" s="17">
        <v>42391</v>
      </c>
      <c r="B2956" s="36">
        <f t="shared" si="182"/>
        <v>2019</v>
      </c>
      <c r="C2956" s="37" t="s">
        <v>787</v>
      </c>
      <c r="D2956" s="12">
        <f t="shared" si="184"/>
        <v>52019</v>
      </c>
      <c r="E2956" s="47" t="s">
        <v>2421</v>
      </c>
      <c r="F2956" s="48">
        <v>606.1</v>
      </c>
      <c r="G2956" s="57">
        <v>42391</v>
      </c>
      <c r="H2956" s="8">
        <f t="shared" si="185"/>
        <v>606.1</v>
      </c>
      <c r="I2956" s="30">
        <f t="shared" si="183"/>
        <v>0</v>
      </c>
    </row>
    <row r="2957" spans="1:9" s="2" customFormat="1" x14ac:dyDescent="0.25">
      <c r="A2957" s="17">
        <v>42391</v>
      </c>
      <c r="B2957" s="36">
        <f t="shared" si="182"/>
        <v>2020</v>
      </c>
      <c r="C2957" s="37" t="s">
        <v>787</v>
      </c>
      <c r="D2957" s="12">
        <f t="shared" si="184"/>
        <v>52020</v>
      </c>
      <c r="E2957" s="47" t="s">
        <v>2422</v>
      </c>
      <c r="F2957" s="48">
        <v>956.8</v>
      </c>
      <c r="G2957" s="57">
        <v>42398</v>
      </c>
      <c r="H2957" s="8">
        <v>956.8</v>
      </c>
      <c r="I2957" s="30">
        <f t="shared" si="183"/>
        <v>0</v>
      </c>
    </row>
    <row r="2958" spans="1:9" s="2" customFormat="1" x14ac:dyDescent="0.25">
      <c r="A2958" s="17">
        <v>42391</v>
      </c>
      <c r="B2958" s="36">
        <f t="shared" si="182"/>
        <v>2021</v>
      </c>
      <c r="C2958" s="37" t="s">
        <v>787</v>
      </c>
      <c r="D2958" s="12">
        <f t="shared" si="184"/>
        <v>52021</v>
      </c>
      <c r="E2958" s="47" t="s">
        <v>2347</v>
      </c>
      <c r="F2958" s="48">
        <v>369</v>
      </c>
      <c r="G2958" s="57">
        <v>42391</v>
      </c>
      <c r="H2958" s="8">
        <f t="shared" si="185"/>
        <v>369</v>
      </c>
      <c r="I2958" s="30">
        <f t="shared" si="183"/>
        <v>0</v>
      </c>
    </row>
    <row r="2959" spans="1:9" s="2" customFormat="1" x14ac:dyDescent="0.25">
      <c r="A2959" s="17">
        <v>42391</v>
      </c>
      <c r="B2959" s="36">
        <f t="shared" si="182"/>
        <v>2022</v>
      </c>
      <c r="C2959" s="37" t="s">
        <v>787</v>
      </c>
      <c r="D2959" s="12">
        <f t="shared" si="184"/>
        <v>52022</v>
      </c>
      <c r="E2959" s="47" t="s">
        <v>2423</v>
      </c>
      <c r="F2959" s="48">
        <v>1643.3</v>
      </c>
      <c r="G2959" s="57">
        <v>42391</v>
      </c>
      <c r="H2959" s="8">
        <f t="shared" si="185"/>
        <v>1643.3</v>
      </c>
      <c r="I2959" s="30">
        <f t="shared" si="183"/>
        <v>0</v>
      </c>
    </row>
    <row r="2960" spans="1:9" s="2" customFormat="1" x14ac:dyDescent="0.25">
      <c r="A2960" s="17">
        <v>42391</v>
      </c>
      <c r="B2960" s="36">
        <f t="shared" si="182"/>
        <v>2023</v>
      </c>
      <c r="C2960" s="37" t="s">
        <v>787</v>
      </c>
      <c r="D2960" s="12">
        <f t="shared" si="184"/>
        <v>52023</v>
      </c>
      <c r="E2960" s="47" t="s">
        <v>2424</v>
      </c>
      <c r="F2960" s="48">
        <v>384</v>
      </c>
      <c r="G2960" s="57">
        <v>42391</v>
      </c>
      <c r="H2960" s="8">
        <f t="shared" si="185"/>
        <v>384</v>
      </c>
      <c r="I2960" s="30">
        <f t="shared" si="183"/>
        <v>0</v>
      </c>
    </row>
    <row r="2961" spans="1:9" s="2" customFormat="1" x14ac:dyDescent="0.25">
      <c r="A2961" s="17">
        <v>42391</v>
      </c>
      <c r="B2961" s="36">
        <f t="shared" si="182"/>
        <v>2024</v>
      </c>
      <c r="C2961" s="37" t="s">
        <v>787</v>
      </c>
      <c r="D2961" s="12">
        <f t="shared" si="184"/>
        <v>52024</v>
      </c>
      <c r="E2961" s="47" t="s">
        <v>2425</v>
      </c>
      <c r="F2961" s="48">
        <v>32878.1</v>
      </c>
      <c r="G2961" s="57">
        <v>42392</v>
      </c>
      <c r="H2961" s="8">
        <v>32878.1</v>
      </c>
      <c r="I2961" s="30">
        <f t="shared" si="183"/>
        <v>0</v>
      </c>
    </row>
    <row r="2962" spans="1:9" s="2" customFormat="1" x14ac:dyDescent="0.25">
      <c r="A2962" s="17">
        <v>42391</v>
      </c>
      <c r="B2962" s="36">
        <f t="shared" si="182"/>
        <v>2025</v>
      </c>
      <c r="C2962" s="37" t="s">
        <v>787</v>
      </c>
      <c r="D2962" s="12">
        <f t="shared" si="184"/>
        <v>52025</v>
      </c>
      <c r="E2962" s="47" t="s">
        <v>2426</v>
      </c>
      <c r="F2962" s="48">
        <v>1953.6</v>
      </c>
      <c r="G2962" s="57">
        <v>42395</v>
      </c>
      <c r="H2962" s="8">
        <v>1953.6</v>
      </c>
      <c r="I2962" s="30">
        <f t="shared" si="183"/>
        <v>0</v>
      </c>
    </row>
    <row r="2963" spans="1:9" s="2" customFormat="1" x14ac:dyDescent="0.25">
      <c r="A2963" s="17">
        <v>42391</v>
      </c>
      <c r="B2963" s="36">
        <f t="shared" si="182"/>
        <v>2026</v>
      </c>
      <c r="C2963" s="37" t="s">
        <v>787</v>
      </c>
      <c r="D2963" s="12">
        <f t="shared" si="184"/>
        <v>52026</v>
      </c>
      <c r="E2963" s="47" t="s">
        <v>2372</v>
      </c>
      <c r="F2963" s="14">
        <v>5503.2</v>
      </c>
      <c r="G2963" s="57">
        <v>42391</v>
      </c>
      <c r="H2963" s="8">
        <f t="shared" si="185"/>
        <v>5503.2</v>
      </c>
      <c r="I2963" s="30">
        <f t="shared" si="183"/>
        <v>0</v>
      </c>
    </row>
    <row r="2964" spans="1:9" s="2" customFormat="1" x14ac:dyDescent="0.25">
      <c r="A2964" s="17">
        <v>42391</v>
      </c>
      <c r="B2964" s="36">
        <f t="shared" si="182"/>
        <v>2027</v>
      </c>
      <c r="C2964" s="37" t="s">
        <v>787</v>
      </c>
      <c r="D2964" s="12">
        <f t="shared" si="184"/>
        <v>52027</v>
      </c>
      <c r="E2964" s="47" t="s">
        <v>2427</v>
      </c>
      <c r="F2964" s="48">
        <v>5162.3999999999996</v>
      </c>
      <c r="G2964" s="57">
        <v>42391</v>
      </c>
      <c r="H2964" s="8">
        <f t="shared" si="185"/>
        <v>5162.3999999999996</v>
      </c>
      <c r="I2964" s="30">
        <f t="shared" si="183"/>
        <v>0</v>
      </c>
    </row>
    <row r="2965" spans="1:9" s="2" customFormat="1" x14ac:dyDescent="0.25">
      <c r="A2965" s="17">
        <v>42391</v>
      </c>
      <c r="B2965" s="36">
        <f t="shared" si="182"/>
        <v>2028</v>
      </c>
      <c r="C2965" s="37" t="s">
        <v>787</v>
      </c>
      <c r="D2965" s="12">
        <f t="shared" si="184"/>
        <v>52028</v>
      </c>
      <c r="E2965" s="47" t="s">
        <v>2295</v>
      </c>
      <c r="F2965" s="48">
        <v>2207.4</v>
      </c>
      <c r="G2965" s="57">
        <v>42391</v>
      </c>
      <c r="H2965" s="8">
        <f t="shared" si="185"/>
        <v>2207.4</v>
      </c>
      <c r="I2965" s="30">
        <f t="shared" si="183"/>
        <v>0</v>
      </c>
    </row>
    <row r="2966" spans="1:9" s="2" customFormat="1" x14ac:dyDescent="0.25">
      <c r="A2966" s="17">
        <v>42391</v>
      </c>
      <c r="B2966" s="36">
        <f t="shared" si="182"/>
        <v>2029</v>
      </c>
      <c r="C2966" s="37" t="s">
        <v>787</v>
      </c>
      <c r="D2966" s="12">
        <f t="shared" si="184"/>
        <v>52029</v>
      </c>
      <c r="E2966" s="47" t="s">
        <v>2428</v>
      </c>
      <c r="F2966" s="48">
        <v>63</v>
      </c>
      <c r="G2966" s="57">
        <v>42393</v>
      </c>
      <c r="H2966" s="8">
        <v>63</v>
      </c>
      <c r="I2966" s="30">
        <f t="shared" si="183"/>
        <v>0</v>
      </c>
    </row>
    <row r="2967" spans="1:9" s="2" customFormat="1" x14ac:dyDescent="0.25">
      <c r="A2967" s="17">
        <v>42391</v>
      </c>
      <c r="B2967" s="36">
        <f t="shared" si="182"/>
        <v>2030</v>
      </c>
      <c r="C2967" s="37" t="s">
        <v>787</v>
      </c>
      <c r="D2967" s="12">
        <f t="shared" si="184"/>
        <v>52030</v>
      </c>
      <c r="E2967" s="47" t="s">
        <v>2347</v>
      </c>
      <c r="F2967" s="48">
        <v>1560</v>
      </c>
      <c r="G2967" s="57">
        <v>42391</v>
      </c>
      <c r="H2967" s="8">
        <f t="shared" si="185"/>
        <v>1560</v>
      </c>
      <c r="I2967" s="30">
        <f t="shared" si="183"/>
        <v>0</v>
      </c>
    </row>
    <row r="2968" spans="1:9" s="2" customFormat="1" x14ac:dyDescent="0.25">
      <c r="A2968" s="17">
        <v>42391</v>
      </c>
      <c r="B2968" s="36">
        <f t="shared" si="182"/>
        <v>2031</v>
      </c>
      <c r="C2968" s="37" t="s">
        <v>787</v>
      </c>
      <c r="D2968" s="12">
        <f t="shared" si="184"/>
        <v>52031</v>
      </c>
      <c r="E2968" s="47" t="s">
        <v>2429</v>
      </c>
      <c r="F2968" s="48">
        <v>88158.45</v>
      </c>
      <c r="G2968" s="57">
        <v>42396</v>
      </c>
      <c r="H2968" s="8">
        <v>88158.45</v>
      </c>
      <c r="I2968" s="30">
        <f t="shared" si="183"/>
        <v>0</v>
      </c>
    </row>
    <row r="2969" spans="1:9" s="2" customFormat="1" x14ac:dyDescent="0.25">
      <c r="A2969" s="17">
        <v>42391</v>
      </c>
      <c r="B2969" s="36">
        <f t="shared" si="182"/>
        <v>2032</v>
      </c>
      <c r="C2969" s="37" t="s">
        <v>787</v>
      </c>
      <c r="D2969" s="12">
        <f t="shared" si="184"/>
        <v>52032</v>
      </c>
      <c r="E2969" s="47" t="s">
        <v>2347</v>
      </c>
      <c r="F2969" s="48">
        <v>664.7</v>
      </c>
      <c r="G2969" s="57">
        <v>42391</v>
      </c>
      <c r="H2969" s="8">
        <f t="shared" si="185"/>
        <v>664.7</v>
      </c>
      <c r="I2969" s="30">
        <f t="shared" si="183"/>
        <v>0</v>
      </c>
    </row>
    <row r="2970" spans="1:9" s="2" customFormat="1" x14ac:dyDescent="0.25">
      <c r="A2970" s="17">
        <v>42391</v>
      </c>
      <c r="B2970" s="36">
        <f t="shared" si="182"/>
        <v>2033</v>
      </c>
      <c r="C2970" s="37" t="s">
        <v>787</v>
      </c>
      <c r="D2970" s="12">
        <f t="shared" si="184"/>
        <v>52033</v>
      </c>
      <c r="E2970" s="47" t="s">
        <v>2407</v>
      </c>
      <c r="F2970" s="14">
        <v>6326.96</v>
      </c>
      <c r="G2970" s="57">
        <v>42392</v>
      </c>
      <c r="H2970" s="8">
        <v>6326.96</v>
      </c>
      <c r="I2970" s="30">
        <f t="shared" si="183"/>
        <v>0</v>
      </c>
    </row>
    <row r="2971" spans="1:9" s="2" customFormat="1" x14ac:dyDescent="0.25">
      <c r="A2971" s="17">
        <v>42391</v>
      </c>
      <c r="B2971" s="36">
        <f t="shared" ref="B2971:B3034" si="186">B2970+1</f>
        <v>2034</v>
      </c>
      <c r="C2971" s="37" t="s">
        <v>787</v>
      </c>
      <c r="D2971" s="12">
        <f t="shared" si="184"/>
        <v>52034</v>
      </c>
      <c r="E2971" s="47" t="s">
        <v>2430</v>
      </c>
      <c r="F2971" s="48">
        <v>16096.8</v>
      </c>
      <c r="G2971" s="57">
        <v>42397</v>
      </c>
      <c r="H2971" s="8">
        <v>16096.8</v>
      </c>
      <c r="I2971" s="30">
        <f t="shared" si="183"/>
        <v>0</v>
      </c>
    </row>
    <row r="2972" spans="1:9" s="2" customFormat="1" x14ac:dyDescent="0.25">
      <c r="A2972" s="17">
        <v>42392</v>
      </c>
      <c r="B2972" s="36">
        <f t="shared" si="186"/>
        <v>2035</v>
      </c>
      <c r="C2972" s="37" t="s">
        <v>787</v>
      </c>
      <c r="D2972" s="12">
        <f t="shared" si="184"/>
        <v>52035</v>
      </c>
      <c r="E2972" s="47" t="s">
        <v>2431</v>
      </c>
      <c r="F2972" s="48">
        <v>34089.1</v>
      </c>
      <c r="G2972" s="57">
        <v>42398</v>
      </c>
      <c r="H2972" s="8">
        <v>34089.1</v>
      </c>
      <c r="I2972" s="30">
        <f t="shared" si="183"/>
        <v>0</v>
      </c>
    </row>
    <row r="2973" spans="1:9" s="2" customFormat="1" x14ac:dyDescent="0.25">
      <c r="A2973" s="17">
        <v>42392</v>
      </c>
      <c r="B2973" s="36">
        <f t="shared" si="186"/>
        <v>2036</v>
      </c>
      <c r="C2973" s="37" t="s">
        <v>787</v>
      </c>
      <c r="D2973" s="12">
        <f t="shared" si="184"/>
        <v>52036</v>
      </c>
      <c r="E2973" s="47" t="s">
        <v>2432</v>
      </c>
      <c r="F2973" s="48">
        <v>545.20000000000005</v>
      </c>
      <c r="G2973" s="57">
        <v>42391</v>
      </c>
      <c r="H2973" s="8">
        <f t="shared" si="185"/>
        <v>545.20000000000005</v>
      </c>
      <c r="I2973" s="30">
        <f t="shared" si="183"/>
        <v>0</v>
      </c>
    </row>
    <row r="2974" spans="1:9" s="2" customFormat="1" x14ac:dyDescent="0.25">
      <c r="A2974" s="17">
        <v>42392</v>
      </c>
      <c r="B2974" s="36">
        <f t="shared" si="186"/>
        <v>2037</v>
      </c>
      <c r="C2974" s="37" t="s">
        <v>787</v>
      </c>
      <c r="D2974" s="12">
        <f t="shared" si="184"/>
        <v>52037</v>
      </c>
      <c r="E2974" s="47" t="s">
        <v>2433</v>
      </c>
      <c r="F2974" s="48">
        <v>5024</v>
      </c>
      <c r="G2974" s="15">
        <v>42392</v>
      </c>
      <c r="H2974" s="8">
        <f t="shared" si="185"/>
        <v>5024</v>
      </c>
      <c r="I2974" s="30">
        <f t="shared" si="183"/>
        <v>0</v>
      </c>
    </row>
    <row r="2975" spans="1:9" s="2" customFormat="1" x14ac:dyDescent="0.25">
      <c r="A2975" s="17">
        <v>42392</v>
      </c>
      <c r="B2975" s="36">
        <f t="shared" si="186"/>
        <v>2038</v>
      </c>
      <c r="C2975" s="37" t="s">
        <v>787</v>
      </c>
      <c r="D2975" s="12">
        <f t="shared" si="184"/>
        <v>52038</v>
      </c>
      <c r="E2975" s="47" t="s">
        <v>2434</v>
      </c>
      <c r="F2975" s="48">
        <v>20981.8</v>
      </c>
      <c r="G2975" s="15">
        <v>42392</v>
      </c>
      <c r="H2975" s="8">
        <f t="shared" si="185"/>
        <v>20981.8</v>
      </c>
      <c r="I2975" s="30">
        <f t="shared" si="183"/>
        <v>0</v>
      </c>
    </row>
    <row r="2976" spans="1:9" s="2" customFormat="1" x14ac:dyDescent="0.25">
      <c r="A2976" s="17">
        <v>42392</v>
      </c>
      <c r="B2976" s="36">
        <f t="shared" si="186"/>
        <v>2039</v>
      </c>
      <c r="C2976" s="37" t="s">
        <v>787</v>
      </c>
      <c r="D2976" s="12">
        <f t="shared" si="184"/>
        <v>52039</v>
      </c>
      <c r="E2976" s="47" t="s">
        <v>2435</v>
      </c>
      <c r="F2976" s="48">
        <v>7884.8</v>
      </c>
      <c r="G2976" s="15">
        <v>42393</v>
      </c>
      <c r="H2976" s="8">
        <v>7884.8</v>
      </c>
      <c r="I2976" s="30">
        <f t="shared" si="183"/>
        <v>0</v>
      </c>
    </row>
    <row r="2977" spans="1:9" s="2" customFormat="1" x14ac:dyDescent="0.25">
      <c r="A2977" s="17">
        <v>42392</v>
      </c>
      <c r="B2977" s="36">
        <f t="shared" si="186"/>
        <v>2040</v>
      </c>
      <c r="C2977" s="37" t="s">
        <v>787</v>
      </c>
      <c r="D2977" s="12">
        <f t="shared" si="184"/>
        <v>52040</v>
      </c>
      <c r="E2977" s="47" t="s">
        <v>2435</v>
      </c>
      <c r="F2977" s="48">
        <v>37174.199999999997</v>
      </c>
      <c r="G2977" s="15">
        <v>42393</v>
      </c>
      <c r="H2977" s="8">
        <v>37174.199999999997</v>
      </c>
      <c r="I2977" s="30">
        <f t="shared" si="183"/>
        <v>0</v>
      </c>
    </row>
    <row r="2978" spans="1:9" s="2" customFormat="1" x14ac:dyDescent="0.25">
      <c r="A2978" s="17">
        <v>42392</v>
      </c>
      <c r="B2978" s="36">
        <f t="shared" si="186"/>
        <v>2041</v>
      </c>
      <c r="C2978" s="37" t="s">
        <v>787</v>
      </c>
      <c r="D2978" s="12">
        <f t="shared" si="184"/>
        <v>52041</v>
      </c>
      <c r="E2978" s="47" t="s">
        <v>2436</v>
      </c>
      <c r="F2978" s="48">
        <v>5798.4</v>
      </c>
      <c r="G2978" s="15">
        <v>42392</v>
      </c>
      <c r="H2978" s="8">
        <f t="shared" si="185"/>
        <v>5798.4</v>
      </c>
      <c r="I2978" s="30">
        <f t="shared" ref="I2978:I3042" si="187">F2978-H2978</f>
        <v>0</v>
      </c>
    </row>
    <row r="2979" spans="1:9" s="2" customFormat="1" x14ac:dyDescent="0.25">
      <c r="A2979" s="17">
        <v>42392</v>
      </c>
      <c r="B2979" s="36">
        <f t="shared" si="186"/>
        <v>2042</v>
      </c>
      <c r="C2979" s="37" t="s">
        <v>787</v>
      </c>
      <c r="D2979" s="12">
        <f t="shared" si="184"/>
        <v>52042</v>
      </c>
      <c r="E2979" s="47" t="s">
        <v>2437</v>
      </c>
      <c r="F2979" s="48">
        <v>3081.9</v>
      </c>
      <c r="G2979" s="15">
        <v>42392</v>
      </c>
      <c r="H2979" s="8">
        <f t="shared" si="185"/>
        <v>3081.9</v>
      </c>
      <c r="I2979" s="30">
        <f t="shared" si="187"/>
        <v>0</v>
      </c>
    </row>
    <row r="2980" spans="1:9" s="2" customFormat="1" x14ac:dyDescent="0.25">
      <c r="A2980" s="17">
        <v>42392</v>
      </c>
      <c r="B2980" s="36">
        <f t="shared" si="186"/>
        <v>2043</v>
      </c>
      <c r="C2980" s="37" t="s">
        <v>787</v>
      </c>
      <c r="D2980" s="12">
        <f t="shared" ref="D2980:D3043" si="188">D2979+1</f>
        <v>52043</v>
      </c>
      <c r="E2980" s="47" t="s">
        <v>2438</v>
      </c>
      <c r="F2980" s="48">
        <v>3084.8</v>
      </c>
      <c r="G2980" s="15">
        <v>42392</v>
      </c>
      <c r="H2980" s="8">
        <f t="shared" si="185"/>
        <v>3084.8</v>
      </c>
      <c r="I2980" s="30">
        <f t="shared" si="187"/>
        <v>0</v>
      </c>
    </row>
    <row r="2981" spans="1:9" s="2" customFormat="1" x14ac:dyDescent="0.25">
      <c r="A2981" s="17">
        <v>42392</v>
      </c>
      <c r="B2981" s="36">
        <f t="shared" si="186"/>
        <v>2044</v>
      </c>
      <c r="C2981" s="37" t="s">
        <v>787</v>
      </c>
      <c r="D2981" s="12">
        <f t="shared" si="188"/>
        <v>52044</v>
      </c>
      <c r="E2981" s="47" t="s">
        <v>2439</v>
      </c>
      <c r="F2981" s="48">
        <v>17565.599999999999</v>
      </c>
      <c r="G2981" s="15">
        <v>42392</v>
      </c>
      <c r="H2981" s="8">
        <f t="shared" si="185"/>
        <v>17565.599999999999</v>
      </c>
      <c r="I2981" s="30">
        <f t="shared" si="187"/>
        <v>0</v>
      </c>
    </row>
    <row r="2982" spans="1:9" s="2" customFormat="1" x14ac:dyDescent="0.25">
      <c r="A2982" s="17">
        <v>42392</v>
      </c>
      <c r="B2982" s="36">
        <f t="shared" si="186"/>
        <v>2045</v>
      </c>
      <c r="C2982" s="37" t="s">
        <v>787</v>
      </c>
      <c r="D2982" s="12">
        <f t="shared" si="188"/>
        <v>52045</v>
      </c>
      <c r="E2982" s="47" t="s">
        <v>2440</v>
      </c>
      <c r="F2982" s="48">
        <v>10931.2</v>
      </c>
      <c r="G2982" s="15">
        <v>42394</v>
      </c>
      <c r="H2982" s="8">
        <v>10931.2</v>
      </c>
      <c r="I2982" s="30">
        <f t="shared" si="187"/>
        <v>0</v>
      </c>
    </row>
    <row r="2983" spans="1:9" s="2" customFormat="1" x14ac:dyDescent="0.25">
      <c r="A2983" s="17">
        <v>42392</v>
      </c>
      <c r="B2983" s="36">
        <f t="shared" si="186"/>
        <v>2046</v>
      </c>
      <c r="C2983" s="37" t="s">
        <v>787</v>
      </c>
      <c r="D2983" s="12">
        <f t="shared" si="188"/>
        <v>52046</v>
      </c>
      <c r="E2983" s="47" t="s">
        <v>2441</v>
      </c>
      <c r="F2983" s="14">
        <v>13286.4</v>
      </c>
      <c r="G2983" s="15">
        <v>42392</v>
      </c>
      <c r="H2983" s="8">
        <f t="shared" si="185"/>
        <v>13286.4</v>
      </c>
      <c r="I2983" s="30">
        <f t="shared" si="187"/>
        <v>0</v>
      </c>
    </row>
    <row r="2984" spans="1:9" s="2" customFormat="1" x14ac:dyDescent="0.25">
      <c r="A2984" s="17">
        <v>42392</v>
      </c>
      <c r="B2984" s="36">
        <f t="shared" si="186"/>
        <v>2047</v>
      </c>
      <c r="C2984" s="37" t="s">
        <v>787</v>
      </c>
      <c r="D2984" s="12">
        <f t="shared" si="188"/>
        <v>52047</v>
      </c>
      <c r="E2984" s="42" t="s">
        <v>2442</v>
      </c>
      <c r="F2984" s="48">
        <v>3054</v>
      </c>
      <c r="G2984" s="15">
        <v>42392</v>
      </c>
      <c r="H2984" s="8">
        <f t="shared" ref="H2984:H3046" si="189">F2984</f>
        <v>3054</v>
      </c>
      <c r="I2984" s="30">
        <f t="shared" si="187"/>
        <v>0</v>
      </c>
    </row>
    <row r="2985" spans="1:9" s="2" customFormat="1" x14ac:dyDescent="0.25">
      <c r="A2985" s="17">
        <v>42392</v>
      </c>
      <c r="B2985" s="36">
        <f t="shared" si="186"/>
        <v>2048</v>
      </c>
      <c r="C2985" s="37" t="s">
        <v>787</v>
      </c>
      <c r="D2985" s="12">
        <f t="shared" si="188"/>
        <v>52048</v>
      </c>
      <c r="E2985" s="45" t="s">
        <v>2441</v>
      </c>
      <c r="F2985" s="22">
        <v>693</v>
      </c>
      <c r="G2985" s="15">
        <v>42392</v>
      </c>
      <c r="H2985" s="8">
        <f t="shared" si="189"/>
        <v>693</v>
      </c>
      <c r="I2985" s="30">
        <f t="shared" si="187"/>
        <v>0</v>
      </c>
    </row>
    <row r="2986" spans="1:9" s="2" customFormat="1" x14ac:dyDescent="0.25">
      <c r="A2986" s="17">
        <v>42392</v>
      </c>
      <c r="B2986" s="36">
        <f t="shared" si="186"/>
        <v>2049</v>
      </c>
      <c r="C2986" s="37" t="s">
        <v>787</v>
      </c>
      <c r="D2986" s="12">
        <f t="shared" si="188"/>
        <v>52049</v>
      </c>
      <c r="E2986" s="47" t="s">
        <v>2433</v>
      </c>
      <c r="F2986" s="48">
        <v>10263.1</v>
      </c>
      <c r="G2986" s="15">
        <v>42392</v>
      </c>
      <c r="H2986" s="8">
        <f t="shared" si="189"/>
        <v>10263.1</v>
      </c>
      <c r="I2986" s="30">
        <f t="shared" si="187"/>
        <v>0</v>
      </c>
    </row>
    <row r="2987" spans="1:9" s="2" customFormat="1" x14ac:dyDescent="0.25">
      <c r="A2987" s="17">
        <v>42392</v>
      </c>
      <c r="B2987" s="36">
        <f t="shared" si="186"/>
        <v>2050</v>
      </c>
      <c r="C2987" s="37" t="s">
        <v>787</v>
      </c>
      <c r="D2987" s="12">
        <f t="shared" si="188"/>
        <v>52050</v>
      </c>
      <c r="E2987" s="47" t="s">
        <v>2443</v>
      </c>
      <c r="F2987" s="48">
        <v>2901.6</v>
      </c>
      <c r="G2987" s="15">
        <v>42392</v>
      </c>
      <c r="H2987" s="8">
        <f t="shared" si="189"/>
        <v>2901.6</v>
      </c>
      <c r="I2987" s="30">
        <f t="shared" si="187"/>
        <v>0</v>
      </c>
    </row>
    <row r="2988" spans="1:9" s="2" customFormat="1" x14ac:dyDescent="0.25">
      <c r="A2988" s="17">
        <v>42392</v>
      </c>
      <c r="B2988" s="36">
        <f t="shared" si="186"/>
        <v>2051</v>
      </c>
      <c r="C2988" s="37" t="s">
        <v>787</v>
      </c>
      <c r="D2988" s="12">
        <f t="shared" si="188"/>
        <v>52051</v>
      </c>
      <c r="E2988" s="47" t="s">
        <v>2444</v>
      </c>
      <c r="F2988" s="48">
        <v>59593.7</v>
      </c>
      <c r="G2988" s="15">
        <v>42395</v>
      </c>
      <c r="H2988" s="55">
        <v>58670</v>
      </c>
      <c r="I2988" s="56">
        <f t="shared" si="187"/>
        <v>923.69999999999709</v>
      </c>
    </row>
    <row r="2989" spans="1:9" s="2" customFormat="1" x14ac:dyDescent="0.25">
      <c r="A2989" s="17">
        <v>42392</v>
      </c>
      <c r="B2989" s="36">
        <f t="shared" si="186"/>
        <v>2052</v>
      </c>
      <c r="C2989" s="37" t="s">
        <v>787</v>
      </c>
      <c r="D2989" s="12">
        <f t="shared" si="188"/>
        <v>52052</v>
      </c>
      <c r="E2989" s="47" t="s">
        <v>2445</v>
      </c>
      <c r="F2989" s="48">
        <v>28416.85</v>
      </c>
      <c r="G2989" s="15">
        <v>42395</v>
      </c>
      <c r="H2989" s="55">
        <v>27951</v>
      </c>
      <c r="I2989" s="56">
        <f t="shared" si="187"/>
        <v>465.84999999999854</v>
      </c>
    </row>
    <row r="2990" spans="1:9" s="2" customFormat="1" x14ac:dyDescent="0.25">
      <c r="A2990" s="17">
        <v>42392</v>
      </c>
      <c r="B2990" s="36">
        <f t="shared" si="186"/>
        <v>2053</v>
      </c>
      <c r="C2990" s="37" t="s">
        <v>787</v>
      </c>
      <c r="D2990" s="12">
        <f t="shared" si="188"/>
        <v>52053</v>
      </c>
      <c r="E2990" s="47" t="s">
        <v>2446</v>
      </c>
      <c r="F2990" s="48">
        <v>12297.8</v>
      </c>
      <c r="G2990" s="15">
        <v>42395</v>
      </c>
      <c r="H2990" s="8">
        <v>12297.8</v>
      </c>
      <c r="I2990" s="30">
        <f t="shared" si="187"/>
        <v>0</v>
      </c>
    </row>
    <row r="2991" spans="1:9" s="2" customFormat="1" x14ac:dyDescent="0.25">
      <c r="A2991" s="17">
        <v>42392</v>
      </c>
      <c r="B2991" s="36">
        <f t="shared" si="186"/>
        <v>2054</v>
      </c>
      <c r="C2991" s="37" t="s">
        <v>787</v>
      </c>
      <c r="D2991" s="12">
        <f t="shared" si="188"/>
        <v>52054</v>
      </c>
      <c r="E2991" s="47" t="s">
        <v>2447</v>
      </c>
      <c r="F2991" s="48">
        <v>3275.8</v>
      </c>
      <c r="G2991" s="15">
        <v>42394</v>
      </c>
      <c r="H2991" s="8">
        <v>3275.8</v>
      </c>
      <c r="I2991" s="30">
        <f t="shared" si="187"/>
        <v>0</v>
      </c>
    </row>
    <row r="2992" spans="1:9" s="2" customFormat="1" x14ac:dyDescent="0.25">
      <c r="A2992" s="17">
        <v>42392</v>
      </c>
      <c r="B2992" s="36">
        <f t="shared" si="186"/>
        <v>2055</v>
      </c>
      <c r="C2992" s="37" t="s">
        <v>787</v>
      </c>
      <c r="D2992" s="12">
        <f t="shared" si="188"/>
        <v>52055</v>
      </c>
      <c r="E2992" s="47" t="s">
        <v>2448</v>
      </c>
      <c r="F2992" s="48">
        <v>11411.2</v>
      </c>
      <c r="G2992" s="15">
        <v>42395</v>
      </c>
      <c r="H2992" s="8">
        <v>11411.2</v>
      </c>
      <c r="I2992" s="30">
        <f t="shared" si="187"/>
        <v>0</v>
      </c>
    </row>
    <row r="2993" spans="1:9" s="2" customFormat="1" x14ac:dyDescent="0.25">
      <c r="A2993" s="17">
        <v>42392</v>
      </c>
      <c r="B2993" s="36">
        <f t="shared" si="186"/>
        <v>2056</v>
      </c>
      <c r="C2993" s="37" t="s">
        <v>787</v>
      </c>
      <c r="D2993" s="12">
        <f t="shared" si="188"/>
        <v>52056</v>
      </c>
      <c r="E2993" s="47" t="s">
        <v>2449</v>
      </c>
      <c r="F2993" s="48">
        <v>16114.2</v>
      </c>
      <c r="G2993" s="15">
        <v>42395</v>
      </c>
      <c r="H2993" s="8">
        <v>16114.2</v>
      </c>
      <c r="I2993" s="30">
        <f t="shared" si="187"/>
        <v>0</v>
      </c>
    </row>
    <row r="2994" spans="1:9" s="2" customFormat="1" x14ac:dyDescent="0.25">
      <c r="A2994" s="17">
        <v>42392</v>
      </c>
      <c r="B2994" s="36">
        <f t="shared" si="186"/>
        <v>2057</v>
      </c>
      <c r="C2994" s="37" t="s">
        <v>787</v>
      </c>
      <c r="D2994" s="12">
        <f t="shared" si="188"/>
        <v>52057</v>
      </c>
      <c r="E2994" s="47" t="s">
        <v>2450</v>
      </c>
      <c r="F2994" s="48">
        <v>1641.8</v>
      </c>
      <c r="G2994" s="15">
        <v>42392</v>
      </c>
      <c r="H2994" s="8">
        <f t="shared" si="189"/>
        <v>1641.8</v>
      </c>
      <c r="I2994" s="30">
        <f t="shared" si="187"/>
        <v>0</v>
      </c>
    </row>
    <row r="2995" spans="1:9" s="2" customFormat="1" x14ac:dyDescent="0.25">
      <c r="A2995" s="17">
        <v>42392</v>
      </c>
      <c r="B2995" s="36">
        <f t="shared" si="186"/>
        <v>2058</v>
      </c>
      <c r="C2995" s="37" t="s">
        <v>787</v>
      </c>
      <c r="D2995" s="12">
        <f t="shared" si="188"/>
        <v>52058</v>
      </c>
      <c r="E2995" s="47" t="s">
        <v>2451</v>
      </c>
      <c r="F2995" s="48">
        <v>7215.5</v>
      </c>
      <c r="G2995" s="15">
        <v>42395</v>
      </c>
      <c r="H2995" s="8">
        <v>7215.5</v>
      </c>
      <c r="I2995" s="30">
        <f t="shared" si="187"/>
        <v>0</v>
      </c>
    </row>
    <row r="2996" spans="1:9" s="2" customFormat="1" x14ac:dyDescent="0.25">
      <c r="A2996" s="17">
        <v>42392</v>
      </c>
      <c r="B2996" s="36">
        <f t="shared" si="186"/>
        <v>2059</v>
      </c>
      <c r="C2996" s="37" t="s">
        <v>787</v>
      </c>
      <c r="D2996" s="12">
        <f t="shared" si="188"/>
        <v>52059</v>
      </c>
      <c r="E2996" s="47" t="s">
        <v>2443</v>
      </c>
      <c r="F2996" s="48">
        <v>1419.6</v>
      </c>
      <c r="G2996" s="15">
        <v>42392</v>
      </c>
      <c r="H2996" s="8">
        <f t="shared" si="189"/>
        <v>1419.6</v>
      </c>
      <c r="I2996" s="30">
        <f t="shared" si="187"/>
        <v>0</v>
      </c>
    </row>
    <row r="2997" spans="1:9" s="2" customFormat="1" x14ac:dyDescent="0.25">
      <c r="A2997" s="17">
        <v>42392</v>
      </c>
      <c r="B2997" s="36">
        <f t="shared" si="186"/>
        <v>2060</v>
      </c>
      <c r="C2997" s="37" t="s">
        <v>787</v>
      </c>
      <c r="D2997" s="12">
        <f t="shared" si="188"/>
        <v>52060</v>
      </c>
      <c r="E2997" s="47" t="s">
        <v>2452</v>
      </c>
      <c r="F2997" s="14">
        <v>49440</v>
      </c>
      <c r="G2997" s="107">
        <v>42406</v>
      </c>
      <c r="H2997" s="108">
        <v>49440</v>
      </c>
      <c r="I2997" s="30">
        <f t="shared" si="187"/>
        <v>0</v>
      </c>
    </row>
    <row r="2998" spans="1:9" s="2" customFormat="1" x14ac:dyDescent="0.25">
      <c r="A2998" s="17">
        <v>42392</v>
      </c>
      <c r="B2998" s="36">
        <f t="shared" si="186"/>
        <v>2061</v>
      </c>
      <c r="C2998" s="37" t="s">
        <v>787</v>
      </c>
      <c r="D2998" s="12">
        <f t="shared" si="188"/>
        <v>52061</v>
      </c>
      <c r="E2998" s="47" t="s">
        <v>2453</v>
      </c>
      <c r="F2998" s="48">
        <v>8260.9</v>
      </c>
      <c r="G2998" s="15">
        <v>42392</v>
      </c>
      <c r="H2998" s="8">
        <f t="shared" si="189"/>
        <v>8260.9</v>
      </c>
      <c r="I2998" s="30">
        <f t="shared" si="187"/>
        <v>0</v>
      </c>
    </row>
    <row r="2999" spans="1:9" s="2" customFormat="1" x14ac:dyDescent="0.25">
      <c r="A2999" s="17">
        <v>42392</v>
      </c>
      <c r="B2999" s="36">
        <f t="shared" si="186"/>
        <v>2062</v>
      </c>
      <c r="C2999" s="37" t="s">
        <v>787</v>
      </c>
      <c r="D2999" s="12">
        <f t="shared" si="188"/>
        <v>52062</v>
      </c>
      <c r="E2999" s="47" t="s">
        <v>2454</v>
      </c>
      <c r="F2999" s="48">
        <v>4777</v>
      </c>
      <c r="G2999" s="15">
        <v>42392</v>
      </c>
      <c r="H2999" s="8">
        <f t="shared" si="189"/>
        <v>4777</v>
      </c>
      <c r="I2999" s="30">
        <f t="shared" si="187"/>
        <v>0</v>
      </c>
    </row>
    <row r="3000" spans="1:9" s="2" customFormat="1" x14ac:dyDescent="0.25">
      <c r="A3000" s="17">
        <v>42392</v>
      </c>
      <c r="B3000" s="36">
        <f t="shared" si="186"/>
        <v>2063</v>
      </c>
      <c r="C3000" s="37" t="s">
        <v>787</v>
      </c>
      <c r="D3000" s="12">
        <f t="shared" si="188"/>
        <v>52063</v>
      </c>
      <c r="E3000" s="47" t="s">
        <v>2455</v>
      </c>
      <c r="F3000" s="48">
        <v>29884.2</v>
      </c>
      <c r="G3000" s="15">
        <v>42395</v>
      </c>
      <c r="H3000" s="8">
        <v>29884.2</v>
      </c>
      <c r="I3000" s="30">
        <f t="shared" si="187"/>
        <v>0</v>
      </c>
    </row>
    <row r="3001" spans="1:9" s="2" customFormat="1" x14ac:dyDescent="0.25">
      <c r="A3001" s="17">
        <v>42392</v>
      </c>
      <c r="B3001" s="36">
        <f t="shared" si="186"/>
        <v>2064</v>
      </c>
      <c r="C3001" s="37" t="s">
        <v>787</v>
      </c>
      <c r="D3001" s="12">
        <f t="shared" si="188"/>
        <v>52064</v>
      </c>
      <c r="E3001" s="47" t="s">
        <v>2456</v>
      </c>
      <c r="F3001" s="14">
        <v>7065</v>
      </c>
      <c r="G3001" s="15">
        <v>42392</v>
      </c>
      <c r="H3001" s="8">
        <f t="shared" si="189"/>
        <v>7065</v>
      </c>
      <c r="I3001" s="30">
        <f t="shared" si="187"/>
        <v>0</v>
      </c>
    </row>
    <row r="3002" spans="1:9" s="2" customFormat="1" x14ac:dyDescent="0.25">
      <c r="A3002" s="17">
        <v>42392</v>
      </c>
      <c r="B3002" s="36">
        <f t="shared" si="186"/>
        <v>2065</v>
      </c>
      <c r="C3002" s="37" t="s">
        <v>787</v>
      </c>
      <c r="D3002" s="12">
        <f t="shared" si="188"/>
        <v>52065</v>
      </c>
      <c r="E3002" s="47" t="s">
        <v>2457</v>
      </c>
      <c r="F3002" s="14">
        <v>50986.8</v>
      </c>
      <c r="G3002" s="15">
        <v>42397</v>
      </c>
      <c r="H3002" s="8">
        <v>50986.8</v>
      </c>
      <c r="I3002" s="30">
        <f t="shared" si="187"/>
        <v>0</v>
      </c>
    </row>
    <row r="3003" spans="1:9" s="2" customFormat="1" x14ac:dyDescent="0.25">
      <c r="A3003" s="17">
        <v>42392</v>
      </c>
      <c r="B3003" s="36">
        <f t="shared" si="186"/>
        <v>2066</v>
      </c>
      <c r="C3003" s="37" t="s">
        <v>787</v>
      </c>
      <c r="D3003" s="12">
        <f t="shared" si="188"/>
        <v>52066</v>
      </c>
      <c r="E3003" s="47" t="s">
        <v>2443</v>
      </c>
      <c r="F3003" s="48">
        <v>5553.6</v>
      </c>
      <c r="G3003" s="15">
        <v>42392</v>
      </c>
      <c r="H3003" s="8">
        <f t="shared" si="189"/>
        <v>5553.6</v>
      </c>
      <c r="I3003" s="30">
        <f t="shared" si="187"/>
        <v>0</v>
      </c>
    </row>
    <row r="3004" spans="1:9" s="2" customFormat="1" x14ac:dyDescent="0.25">
      <c r="A3004" s="17">
        <v>42392</v>
      </c>
      <c r="B3004" s="36">
        <f t="shared" si="186"/>
        <v>2067</v>
      </c>
      <c r="C3004" s="37" t="s">
        <v>787</v>
      </c>
      <c r="D3004" s="12">
        <f t="shared" si="188"/>
        <v>52067</v>
      </c>
      <c r="E3004" s="47" t="s">
        <v>2443</v>
      </c>
      <c r="F3004" s="48">
        <v>2252.8000000000002</v>
      </c>
      <c r="G3004" s="15">
        <v>42392</v>
      </c>
      <c r="H3004" s="8">
        <f t="shared" si="189"/>
        <v>2252.8000000000002</v>
      </c>
      <c r="I3004" s="30">
        <f t="shared" si="187"/>
        <v>0</v>
      </c>
    </row>
    <row r="3005" spans="1:9" s="2" customFormat="1" x14ac:dyDescent="0.25">
      <c r="A3005" s="17">
        <v>42392</v>
      </c>
      <c r="B3005" s="36">
        <f t="shared" si="186"/>
        <v>2068</v>
      </c>
      <c r="C3005" s="37" t="s">
        <v>787</v>
      </c>
      <c r="D3005" s="12">
        <f t="shared" si="188"/>
        <v>52068</v>
      </c>
      <c r="E3005" s="47" t="s">
        <v>2443</v>
      </c>
      <c r="F3005" s="48">
        <v>320</v>
      </c>
      <c r="G3005" s="15">
        <v>42392</v>
      </c>
      <c r="H3005" s="8">
        <f t="shared" si="189"/>
        <v>320</v>
      </c>
      <c r="I3005" s="30">
        <f t="shared" si="187"/>
        <v>0</v>
      </c>
    </row>
    <row r="3006" spans="1:9" s="2" customFormat="1" x14ac:dyDescent="0.25">
      <c r="A3006" s="17">
        <v>42392</v>
      </c>
      <c r="B3006" s="36">
        <f t="shared" si="186"/>
        <v>2069</v>
      </c>
      <c r="C3006" s="37" t="s">
        <v>787</v>
      </c>
      <c r="D3006" s="12">
        <f t="shared" si="188"/>
        <v>52069</v>
      </c>
      <c r="E3006" s="47" t="s">
        <v>2443</v>
      </c>
      <c r="F3006" s="48">
        <v>363.6</v>
      </c>
      <c r="G3006" s="15">
        <v>42392</v>
      </c>
      <c r="H3006" s="8">
        <f t="shared" si="189"/>
        <v>363.6</v>
      </c>
      <c r="I3006" s="30">
        <f t="shared" si="187"/>
        <v>0</v>
      </c>
    </row>
    <row r="3007" spans="1:9" s="2" customFormat="1" x14ac:dyDescent="0.25">
      <c r="A3007" s="17">
        <v>42392</v>
      </c>
      <c r="B3007" s="36">
        <f t="shared" si="186"/>
        <v>2070</v>
      </c>
      <c r="C3007" s="37" t="s">
        <v>787</v>
      </c>
      <c r="D3007" s="12">
        <f t="shared" si="188"/>
        <v>52070</v>
      </c>
      <c r="E3007" s="47" t="s">
        <v>2458</v>
      </c>
      <c r="F3007" s="48">
        <v>4510</v>
      </c>
      <c r="G3007" s="15">
        <v>42392</v>
      </c>
      <c r="H3007" s="8">
        <f t="shared" si="189"/>
        <v>4510</v>
      </c>
      <c r="I3007" s="30">
        <f t="shared" si="187"/>
        <v>0</v>
      </c>
    </row>
    <row r="3008" spans="1:9" s="2" customFormat="1" x14ac:dyDescent="0.25">
      <c r="A3008" s="17">
        <v>42392</v>
      </c>
      <c r="B3008" s="36">
        <f t="shared" si="186"/>
        <v>2071</v>
      </c>
      <c r="C3008" s="37" t="s">
        <v>787</v>
      </c>
      <c r="D3008" s="12">
        <f t="shared" si="188"/>
        <v>52071</v>
      </c>
      <c r="E3008" s="47" t="s">
        <v>2459</v>
      </c>
      <c r="F3008" s="48">
        <v>3340.6</v>
      </c>
      <c r="G3008" s="15"/>
      <c r="H3008" s="8"/>
      <c r="I3008" s="30">
        <f t="shared" si="187"/>
        <v>3340.6</v>
      </c>
    </row>
    <row r="3009" spans="1:9" s="2" customFormat="1" x14ac:dyDescent="0.25">
      <c r="A3009" s="17">
        <v>42392</v>
      </c>
      <c r="B3009" s="36">
        <f t="shared" si="186"/>
        <v>2072</v>
      </c>
      <c r="C3009" s="37" t="s">
        <v>787</v>
      </c>
      <c r="D3009" s="12">
        <f t="shared" si="188"/>
        <v>52072</v>
      </c>
      <c r="E3009" s="47" t="s">
        <v>2460</v>
      </c>
      <c r="F3009" s="48">
        <v>1023.4</v>
      </c>
      <c r="G3009" s="15">
        <v>42392</v>
      </c>
      <c r="H3009" s="8">
        <f t="shared" si="189"/>
        <v>1023.4</v>
      </c>
      <c r="I3009" s="30">
        <f t="shared" si="187"/>
        <v>0</v>
      </c>
    </row>
    <row r="3010" spans="1:9" s="2" customFormat="1" x14ac:dyDescent="0.25">
      <c r="A3010" s="17">
        <v>42392</v>
      </c>
      <c r="B3010" s="36">
        <f t="shared" si="186"/>
        <v>2073</v>
      </c>
      <c r="C3010" s="37" t="s">
        <v>787</v>
      </c>
      <c r="D3010" s="12">
        <f t="shared" si="188"/>
        <v>52073</v>
      </c>
      <c r="E3010" s="47" t="s">
        <v>2461</v>
      </c>
      <c r="F3010" s="48">
        <v>300.89999999999998</v>
      </c>
      <c r="G3010" s="15">
        <v>42392</v>
      </c>
      <c r="H3010" s="8">
        <f t="shared" si="189"/>
        <v>300.89999999999998</v>
      </c>
      <c r="I3010" s="30">
        <f t="shared" si="187"/>
        <v>0</v>
      </c>
    </row>
    <row r="3011" spans="1:9" s="2" customFormat="1" x14ac:dyDescent="0.25">
      <c r="A3011" s="17">
        <v>42392</v>
      </c>
      <c r="B3011" s="36">
        <f t="shared" si="186"/>
        <v>2074</v>
      </c>
      <c r="C3011" s="37" t="s">
        <v>787</v>
      </c>
      <c r="D3011" s="12">
        <f t="shared" si="188"/>
        <v>52074</v>
      </c>
      <c r="E3011" s="47" t="s">
        <v>2462</v>
      </c>
      <c r="F3011" s="48">
        <v>2730</v>
      </c>
      <c r="G3011" s="15">
        <v>42392</v>
      </c>
      <c r="H3011" s="8">
        <f t="shared" si="189"/>
        <v>2730</v>
      </c>
      <c r="I3011" s="30">
        <f t="shared" si="187"/>
        <v>0</v>
      </c>
    </row>
    <row r="3012" spans="1:9" s="2" customFormat="1" x14ac:dyDescent="0.25">
      <c r="A3012" s="17">
        <v>42392</v>
      </c>
      <c r="B3012" s="36">
        <f t="shared" si="186"/>
        <v>2075</v>
      </c>
      <c r="C3012" s="37" t="s">
        <v>787</v>
      </c>
      <c r="D3012" s="12">
        <f t="shared" si="188"/>
        <v>52075</v>
      </c>
      <c r="E3012" s="47" t="s">
        <v>2463</v>
      </c>
      <c r="F3012" s="48">
        <v>18674.400000000001</v>
      </c>
      <c r="G3012" s="15">
        <v>42395</v>
      </c>
      <c r="H3012" s="8">
        <v>18674.400000000001</v>
      </c>
      <c r="I3012" s="30">
        <f t="shared" si="187"/>
        <v>0</v>
      </c>
    </row>
    <row r="3013" spans="1:9" s="2" customFormat="1" x14ac:dyDescent="0.25">
      <c r="A3013" s="17">
        <v>42392</v>
      </c>
      <c r="B3013" s="36">
        <f t="shared" si="186"/>
        <v>2076</v>
      </c>
      <c r="C3013" s="37" t="s">
        <v>787</v>
      </c>
      <c r="D3013" s="12">
        <f t="shared" si="188"/>
        <v>52076</v>
      </c>
      <c r="E3013" s="47" t="s">
        <v>2464</v>
      </c>
      <c r="F3013" s="48">
        <v>4826.2</v>
      </c>
      <c r="G3013" s="15">
        <v>42396</v>
      </c>
      <c r="H3013" s="8">
        <v>4826.2</v>
      </c>
      <c r="I3013" s="30">
        <f t="shared" si="187"/>
        <v>0</v>
      </c>
    </row>
    <row r="3014" spans="1:9" s="2" customFormat="1" x14ac:dyDescent="0.25">
      <c r="A3014" s="17">
        <v>42392</v>
      </c>
      <c r="B3014" s="36">
        <f t="shared" si="186"/>
        <v>2077</v>
      </c>
      <c r="C3014" s="37" t="s">
        <v>787</v>
      </c>
      <c r="D3014" s="12">
        <f t="shared" si="188"/>
        <v>52077</v>
      </c>
      <c r="E3014" s="47" t="s">
        <v>2465</v>
      </c>
      <c r="F3014" s="48">
        <v>3359.2</v>
      </c>
      <c r="G3014" s="15">
        <v>42392</v>
      </c>
      <c r="H3014" s="8">
        <f t="shared" si="189"/>
        <v>3359.2</v>
      </c>
      <c r="I3014" s="30">
        <f t="shared" si="187"/>
        <v>0</v>
      </c>
    </row>
    <row r="3015" spans="1:9" s="2" customFormat="1" x14ac:dyDescent="0.25">
      <c r="A3015" s="17">
        <v>42392</v>
      </c>
      <c r="B3015" s="36">
        <f t="shared" si="186"/>
        <v>2078</v>
      </c>
      <c r="C3015" s="37" t="s">
        <v>787</v>
      </c>
      <c r="D3015" s="12">
        <f t="shared" si="188"/>
        <v>52078</v>
      </c>
      <c r="E3015" s="47" t="s">
        <v>2466</v>
      </c>
      <c r="F3015" s="48">
        <v>1212.0999999999999</v>
      </c>
      <c r="G3015" s="15">
        <v>42392</v>
      </c>
      <c r="H3015" s="8">
        <f t="shared" si="189"/>
        <v>1212.0999999999999</v>
      </c>
      <c r="I3015" s="30">
        <f t="shared" si="187"/>
        <v>0</v>
      </c>
    </row>
    <row r="3016" spans="1:9" s="2" customFormat="1" x14ac:dyDescent="0.25">
      <c r="A3016" s="17">
        <v>42392</v>
      </c>
      <c r="B3016" s="36">
        <f t="shared" si="186"/>
        <v>2079</v>
      </c>
      <c r="C3016" s="37" t="s">
        <v>787</v>
      </c>
      <c r="D3016" s="12">
        <f t="shared" si="188"/>
        <v>52079</v>
      </c>
      <c r="E3016" s="47" t="s">
        <v>2467</v>
      </c>
      <c r="F3016" s="48">
        <v>2182.4</v>
      </c>
      <c r="G3016" s="15">
        <v>42392</v>
      </c>
      <c r="H3016" s="8">
        <f t="shared" si="189"/>
        <v>2182.4</v>
      </c>
      <c r="I3016" s="30">
        <f t="shared" si="187"/>
        <v>0</v>
      </c>
    </row>
    <row r="3017" spans="1:9" s="2" customFormat="1" x14ac:dyDescent="0.25">
      <c r="A3017" s="17">
        <v>42392</v>
      </c>
      <c r="B3017" s="36">
        <f t="shared" si="186"/>
        <v>2080</v>
      </c>
      <c r="C3017" s="37" t="s">
        <v>787</v>
      </c>
      <c r="D3017" s="12">
        <f t="shared" si="188"/>
        <v>52080</v>
      </c>
      <c r="E3017" s="47" t="s">
        <v>2468</v>
      </c>
      <c r="F3017" s="48">
        <v>11150.6</v>
      </c>
      <c r="G3017" s="15">
        <v>42392</v>
      </c>
      <c r="H3017" s="8">
        <f t="shared" si="189"/>
        <v>11150.6</v>
      </c>
      <c r="I3017" s="30">
        <f t="shared" si="187"/>
        <v>0</v>
      </c>
    </row>
    <row r="3018" spans="1:9" s="2" customFormat="1" x14ac:dyDescent="0.25">
      <c r="A3018" s="17">
        <v>42392</v>
      </c>
      <c r="B3018" s="36">
        <f t="shared" si="186"/>
        <v>2081</v>
      </c>
      <c r="C3018" s="37" t="s">
        <v>787</v>
      </c>
      <c r="D3018" s="12">
        <f t="shared" si="188"/>
        <v>52081</v>
      </c>
      <c r="E3018" s="47" t="s">
        <v>2469</v>
      </c>
      <c r="F3018" s="48">
        <v>3534.66</v>
      </c>
      <c r="G3018" s="15">
        <v>42392</v>
      </c>
      <c r="H3018" s="8">
        <f t="shared" si="189"/>
        <v>3534.66</v>
      </c>
      <c r="I3018" s="30">
        <f t="shared" si="187"/>
        <v>0</v>
      </c>
    </row>
    <row r="3019" spans="1:9" s="2" customFormat="1" x14ac:dyDescent="0.25">
      <c r="A3019" s="17">
        <v>42392</v>
      </c>
      <c r="B3019" s="36">
        <f t="shared" si="186"/>
        <v>2082</v>
      </c>
      <c r="C3019" s="37" t="s">
        <v>787</v>
      </c>
      <c r="D3019" s="12">
        <f t="shared" si="188"/>
        <v>52082</v>
      </c>
      <c r="E3019" s="47" t="s">
        <v>2470</v>
      </c>
      <c r="F3019" s="48">
        <v>32572.799999999999</v>
      </c>
      <c r="G3019" s="15">
        <v>42399</v>
      </c>
      <c r="H3019" s="8">
        <v>32572.799999999999</v>
      </c>
      <c r="I3019" s="30">
        <f t="shared" si="187"/>
        <v>0</v>
      </c>
    </row>
    <row r="3020" spans="1:9" s="2" customFormat="1" x14ac:dyDescent="0.25">
      <c r="A3020" s="17">
        <v>42392</v>
      </c>
      <c r="B3020" s="36">
        <f t="shared" si="186"/>
        <v>2083</v>
      </c>
      <c r="C3020" s="37" t="s">
        <v>787</v>
      </c>
      <c r="D3020" s="12">
        <f t="shared" si="188"/>
        <v>52083</v>
      </c>
      <c r="E3020" s="47" t="s">
        <v>2471</v>
      </c>
      <c r="F3020" s="48">
        <v>1341.4</v>
      </c>
      <c r="G3020" s="15">
        <v>42392</v>
      </c>
      <c r="H3020" s="8">
        <f t="shared" si="189"/>
        <v>1341.4</v>
      </c>
      <c r="I3020" s="30">
        <f t="shared" si="187"/>
        <v>0</v>
      </c>
    </row>
    <row r="3021" spans="1:9" s="2" customFormat="1" x14ac:dyDescent="0.25">
      <c r="A3021" s="17">
        <v>42392</v>
      </c>
      <c r="B3021" s="36">
        <f t="shared" si="186"/>
        <v>2084</v>
      </c>
      <c r="C3021" s="37" t="s">
        <v>787</v>
      </c>
      <c r="D3021" s="12">
        <f t="shared" si="188"/>
        <v>52084</v>
      </c>
      <c r="E3021" s="47" t="s">
        <v>2472</v>
      </c>
      <c r="F3021" s="48">
        <v>1366.4</v>
      </c>
      <c r="G3021" s="15">
        <v>42392</v>
      </c>
      <c r="H3021" s="8">
        <f t="shared" si="189"/>
        <v>1366.4</v>
      </c>
      <c r="I3021" s="30">
        <f t="shared" si="187"/>
        <v>0</v>
      </c>
    </row>
    <row r="3022" spans="1:9" s="2" customFormat="1" x14ac:dyDescent="0.25">
      <c r="A3022" s="17">
        <v>42392</v>
      </c>
      <c r="B3022" s="36">
        <f t="shared" si="186"/>
        <v>2085</v>
      </c>
      <c r="C3022" s="37" t="s">
        <v>787</v>
      </c>
      <c r="D3022" s="12">
        <f t="shared" si="188"/>
        <v>52085</v>
      </c>
      <c r="E3022" s="47" t="s">
        <v>2473</v>
      </c>
      <c r="F3022" s="48">
        <v>3322.8</v>
      </c>
      <c r="G3022" s="15">
        <v>42392</v>
      </c>
      <c r="H3022" s="8">
        <f t="shared" si="189"/>
        <v>3322.8</v>
      </c>
      <c r="I3022" s="30">
        <f t="shared" si="187"/>
        <v>0</v>
      </c>
    </row>
    <row r="3023" spans="1:9" s="2" customFormat="1" x14ac:dyDescent="0.25">
      <c r="A3023" s="17">
        <v>42392</v>
      </c>
      <c r="B3023" s="36">
        <f t="shared" si="186"/>
        <v>2086</v>
      </c>
      <c r="C3023" s="37" t="s">
        <v>787</v>
      </c>
      <c r="D3023" s="12">
        <f t="shared" si="188"/>
        <v>52086</v>
      </c>
      <c r="E3023" s="47" t="s">
        <v>2474</v>
      </c>
      <c r="F3023" s="48">
        <v>1248.0999999999999</v>
      </c>
      <c r="G3023" s="15">
        <v>42392</v>
      </c>
      <c r="H3023" s="8">
        <f t="shared" si="189"/>
        <v>1248.0999999999999</v>
      </c>
      <c r="I3023" s="30">
        <f t="shared" si="187"/>
        <v>0</v>
      </c>
    </row>
    <row r="3024" spans="1:9" s="2" customFormat="1" x14ac:dyDescent="0.25">
      <c r="A3024" s="17">
        <v>42392</v>
      </c>
      <c r="B3024" s="36">
        <f t="shared" si="186"/>
        <v>2087</v>
      </c>
      <c r="C3024" s="37" t="s">
        <v>787</v>
      </c>
      <c r="D3024" s="12">
        <f t="shared" si="188"/>
        <v>52087</v>
      </c>
      <c r="E3024" s="47" t="s">
        <v>2475</v>
      </c>
      <c r="F3024" s="48">
        <v>3024</v>
      </c>
      <c r="G3024" s="15">
        <v>42392</v>
      </c>
      <c r="H3024" s="8">
        <f t="shared" si="189"/>
        <v>3024</v>
      </c>
      <c r="I3024" s="30">
        <f t="shared" si="187"/>
        <v>0</v>
      </c>
    </row>
    <row r="3025" spans="1:9" s="2" customFormat="1" x14ac:dyDescent="0.25">
      <c r="A3025" s="17">
        <v>42392</v>
      </c>
      <c r="B3025" s="36">
        <f t="shared" si="186"/>
        <v>2088</v>
      </c>
      <c r="C3025" s="37" t="s">
        <v>787</v>
      </c>
      <c r="D3025" s="12">
        <f t="shared" si="188"/>
        <v>52088</v>
      </c>
      <c r="E3025" s="47" t="s">
        <v>2476</v>
      </c>
      <c r="F3025" s="48">
        <v>28111.85</v>
      </c>
      <c r="G3025" s="15">
        <v>42392</v>
      </c>
      <c r="H3025" s="8">
        <f t="shared" si="189"/>
        <v>28111.85</v>
      </c>
      <c r="I3025" s="30">
        <f t="shared" si="187"/>
        <v>0</v>
      </c>
    </row>
    <row r="3026" spans="1:9" s="2" customFormat="1" x14ac:dyDescent="0.25">
      <c r="A3026" s="17">
        <v>42392</v>
      </c>
      <c r="B3026" s="36">
        <f t="shared" si="186"/>
        <v>2089</v>
      </c>
      <c r="C3026" s="37" t="s">
        <v>787</v>
      </c>
      <c r="D3026" s="12">
        <f t="shared" si="188"/>
        <v>52089</v>
      </c>
      <c r="E3026" s="47" t="s">
        <v>2477</v>
      </c>
      <c r="F3026" s="48">
        <v>4613.2</v>
      </c>
      <c r="G3026" s="15">
        <v>42392</v>
      </c>
      <c r="H3026" s="8">
        <f t="shared" si="189"/>
        <v>4613.2</v>
      </c>
      <c r="I3026" s="30">
        <f t="shared" si="187"/>
        <v>0</v>
      </c>
    </row>
    <row r="3027" spans="1:9" s="2" customFormat="1" x14ac:dyDescent="0.25">
      <c r="A3027" s="17">
        <v>42392</v>
      </c>
      <c r="B3027" s="36">
        <f t="shared" si="186"/>
        <v>2090</v>
      </c>
      <c r="C3027" s="37" t="s">
        <v>787</v>
      </c>
      <c r="D3027" s="12">
        <f t="shared" si="188"/>
        <v>52090</v>
      </c>
      <c r="E3027" s="47" t="s">
        <v>2478</v>
      </c>
      <c r="F3027" s="48">
        <v>472</v>
      </c>
      <c r="G3027" s="15">
        <v>42392</v>
      </c>
      <c r="H3027" s="8">
        <f t="shared" si="189"/>
        <v>472</v>
      </c>
      <c r="I3027" s="30">
        <f t="shared" si="187"/>
        <v>0</v>
      </c>
    </row>
    <row r="3028" spans="1:9" s="2" customFormat="1" x14ac:dyDescent="0.25">
      <c r="A3028" s="17">
        <v>42392</v>
      </c>
      <c r="B3028" s="36">
        <f t="shared" si="186"/>
        <v>2091</v>
      </c>
      <c r="C3028" s="37" t="s">
        <v>787</v>
      </c>
      <c r="D3028" s="12">
        <f t="shared" si="188"/>
        <v>52091</v>
      </c>
      <c r="E3028" s="42" t="s">
        <v>2478</v>
      </c>
      <c r="F3028" s="50">
        <v>404.8</v>
      </c>
      <c r="G3028" s="15">
        <v>42392</v>
      </c>
      <c r="H3028" s="8">
        <f t="shared" si="189"/>
        <v>404.8</v>
      </c>
      <c r="I3028" s="30">
        <f t="shared" si="187"/>
        <v>0</v>
      </c>
    </row>
    <row r="3029" spans="1:9" s="2" customFormat="1" x14ac:dyDescent="0.25">
      <c r="A3029" s="17">
        <v>42392</v>
      </c>
      <c r="B3029" s="36">
        <f t="shared" si="186"/>
        <v>2092</v>
      </c>
      <c r="C3029" s="37" t="s">
        <v>787</v>
      </c>
      <c r="D3029" s="12">
        <f t="shared" si="188"/>
        <v>52092</v>
      </c>
      <c r="E3029" s="45" t="s">
        <v>2479</v>
      </c>
      <c r="F3029" s="46">
        <v>448.8</v>
      </c>
      <c r="G3029" s="15">
        <v>42392</v>
      </c>
      <c r="H3029" s="8">
        <f t="shared" si="189"/>
        <v>448.8</v>
      </c>
      <c r="I3029" s="30">
        <f t="shared" si="187"/>
        <v>0</v>
      </c>
    </row>
    <row r="3030" spans="1:9" s="2" customFormat="1" x14ac:dyDescent="0.25">
      <c r="A3030" s="17">
        <v>42392</v>
      </c>
      <c r="B3030" s="36">
        <f t="shared" si="186"/>
        <v>2093</v>
      </c>
      <c r="C3030" s="37" t="s">
        <v>787</v>
      </c>
      <c r="D3030" s="12">
        <f t="shared" si="188"/>
        <v>52093</v>
      </c>
      <c r="E3030" s="47" t="s">
        <v>2480</v>
      </c>
      <c r="F3030" s="48">
        <v>469.8</v>
      </c>
      <c r="G3030" s="15">
        <v>42392</v>
      </c>
      <c r="H3030" s="8">
        <f t="shared" si="189"/>
        <v>469.8</v>
      </c>
      <c r="I3030" s="30">
        <f t="shared" si="187"/>
        <v>0</v>
      </c>
    </row>
    <row r="3031" spans="1:9" s="2" customFormat="1" x14ac:dyDescent="0.25">
      <c r="A3031" s="17">
        <v>42392</v>
      </c>
      <c r="B3031" s="36">
        <f t="shared" si="186"/>
        <v>2094</v>
      </c>
      <c r="C3031" s="37" t="s">
        <v>787</v>
      </c>
      <c r="D3031" s="12">
        <f t="shared" si="188"/>
        <v>52094</v>
      </c>
      <c r="E3031" s="47" t="s">
        <v>2481</v>
      </c>
      <c r="F3031" s="48">
        <v>4400.3999999999996</v>
      </c>
      <c r="G3031" s="15">
        <v>42392</v>
      </c>
      <c r="H3031" s="8">
        <f t="shared" si="189"/>
        <v>4400.3999999999996</v>
      </c>
      <c r="I3031" s="30">
        <f t="shared" si="187"/>
        <v>0</v>
      </c>
    </row>
    <row r="3032" spans="1:9" s="2" customFormat="1" x14ac:dyDescent="0.25">
      <c r="A3032" s="17">
        <v>42392</v>
      </c>
      <c r="B3032" s="36">
        <f t="shared" si="186"/>
        <v>2095</v>
      </c>
      <c r="C3032" s="37" t="s">
        <v>787</v>
      </c>
      <c r="D3032" s="12">
        <f t="shared" si="188"/>
        <v>52095</v>
      </c>
      <c r="E3032" s="47" t="s">
        <v>2477</v>
      </c>
      <c r="F3032" s="48">
        <v>1409.8</v>
      </c>
      <c r="G3032" s="15">
        <v>42392</v>
      </c>
      <c r="H3032" s="8">
        <f t="shared" si="189"/>
        <v>1409.8</v>
      </c>
      <c r="I3032" s="30">
        <f t="shared" si="187"/>
        <v>0</v>
      </c>
    </row>
    <row r="3033" spans="1:9" s="2" customFormat="1" x14ac:dyDescent="0.25">
      <c r="A3033" s="17">
        <v>42392</v>
      </c>
      <c r="B3033" s="36">
        <f t="shared" si="186"/>
        <v>2096</v>
      </c>
      <c r="C3033" s="37" t="s">
        <v>787</v>
      </c>
      <c r="D3033" s="12">
        <f t="shared" si="188"/>
        <v>52096</v>
      </c>
      <c r="E3033" s="47" t="s">
        <v>2482</v>
      </c>
      <c r="F3033" s="48">
        <v>615</v>
      </c>
      <c r="G3033" s="15">
        <v>42392</v>
      </c>
      <c r="H3033" s="8">
        <f t="shared" si="189"/>
        <v>615</v>
      </c>
      <c r="I3033" s="30">
        <f t="shared" si="187"/>
        <v>0</v>
      </c>
    </row>
    <row r="3034" spans="1:9" s="2" customFormat="1" x14ac:dyDescent="0.25">
      <c r="A3034" s="17">
        <v>42392</v>
      </c>
      <c r="B3034" s="36">
        <f t="shared" si="186"/>
        <v>2097</v>
      </c>
      <c r="C3034" s="37" t="s">
        <v>787</v>
      </c>
      <c r="D3034" s="12">
        <f t="shared" si="188"/>
        <v>52097</v>
      </c>
      <c r="E3034" s="47" t="s">
        <v>2483</v>
      </c>
      <c r="F3034" s="48">
        <v>30203.55</v>
      </c>
      <c r="G3034" s="15">
        <v>42393</v>
      </c>
      <c r="H3034" s="8">
        <v>30203.55</v>
      </c>
      <c r="I3034" s="30">
        <f t="shared" si="187"/>
        <v>0</v>
      </c>
    </row>
    <row r="3035" spans="1:9" s="2" customFormat="1" x14ac:dyDescent="0.25">
      <c r="A3035" s="17">
        <v>42392</v>
      </c>
      <c r="B3035" s="36">
        <f t="shared" ref="B3035:B3098" si="190">B3034+1</f>
        <v>2098</v>
      </c>
      <c r="C3035" s="37" t="s">
        <v>787</v>
      </c>
      <c r="D3035" s="12">
        <f t="shared" si="188"/>
        <v>52098</v>
      </c>
      <c r="E3035" s="47" t="s">
        <v>2484</v>
      </c>
      <c r="F3035" s="48">
        <v>5556.96</v>
      </c>
      <c r="G3035" s="15">
        <v>42393</v>
      </c>
      <c r="H3035" s="8">
        <v>5556.96</v>
      </c>
      <c r="I3035" s="30">
        <f t="shared" si="187"/>
        <v>0</v>
      </c>
    </row>
    <row r="3036" spans="1:9" s="2" customFormat="1" x14ac:dyDescent="0.25">
      <c r="A3036" s="17">
        <v>42392</v>
      </c>
      <c r="B3036" s="36">
        <f t="shared" si="190"/>
        <v>2099</v>
      </c>
      <c r="C3036" s="37" t="s">
        <v>787</v>
      </c>
      <c r="D3036" s="12">
        <f t="shared" si="188"/>
        <v>52099</v>
      </c>
      <c r="E3036" s="47" t="s">
        <v>2485</v>
      </c>
      <c r="F3036" s="48">
        <v>35586.400000000001</v>
      </c>
      <c r="G3036" s="15">
        <v>42392</v>
      </c>
      <c r="H3036" s="8">
        <f t="shared" si="189"/>
        <v>35586.400000000001</v>
      </c>
      <c r="I3036" s="30">
        <f t="shared" si="187"/>
        <v>0</v>
      </c>
    </row>
    <row r="3037" spans="1:9" s="2" customFormat="1" x14ac:dyDescent="0.25">
      <c r="A3037" s="17">
        <v>42392</v>
      </c>
      <c r="B3037" s="36">
        <f t="shared" si="190"/>
        <v>2100</v>
      </c>
      <c r="C3037" s="37" t="s">
        <v>787</v>
      </c>
      <c r="D3037" s="12">
        <f t="shared" si="188"/>
        <v>52100</v>
      </c>
      <c r="E3037" s="47" t="s">
        <v>2486</v>
      </c>
      <c r="F3037" s="48">
        <v>17077.2</v>
      </c>
      <c r="G3037" s="15">
        <v>42392</v>
      </c>
      <c r="H3037" s="8">
        <f t="shared" si="189"/>
        <v>17077.2</v>
      </c>
      <c r="I3037" s="30">
        <f t="shared" si="187"/>
        <v>0</v>
      </c>
    </row>
    <row r="3038" spans="1:9" s="2" customFormat="1" x14ac:dyDescent="0.25">
      <c r="A3038" s="17">
        <v>42392</v>
      </c>
      <c r="B3038" s="36">
        <f t="shared" si="190"/>
        <v>2101</v>
      </c>
      <c r="C3038" s="37" t="s">
        <v>787</v>
      </c>
      <c r="D3038" s="12">
        <f t="shared" si="188"/>
        <v>52101</v>
      </c>
      <c r="E3038" s="47" t="s">
        <v>2487</v>
      </c>
      <c r="F3038" s="48">
        <v>1729.2</v>
      </c>
      <c r="G3038" s="15">
        <v>42393</v>
      </c>
      <c r="H3038" s="8">
        <v>1729.2</v>
      </c>
      <c r="I3038" s="30">
        <f t="shared" si="187"/>
        <v>0</v>
      </c>
    </row>
    <row r="3039" spans="1:9" s="2" customFormat="1" x14ac:dyDescent="0.25">
      <c r="A3039" s="17">
        <v>42392</v>
      </c>
      <c r="B3039" s="36">
        <f t="shared" si="190"/>
        <v>2102</v>
      </c>
      <c r="C3039" s="37" t="s">
        <v>787</v>
      </c>
      <c r="D3039" s="12">
        <f t="shared" si="188"/>
        <v>52102</v>
      </c>
      <c r="E3039" s="47" t="s">
        <v>2488</v>
      </c>
      <c r="F3039" s="48">
        <v>4899.2</v>
      </c>
      <c r="G3039" s="15">
        <v>42393</v>
      </c>
      <c r="H3039" s="8">
        <v>4899.2</v>
      </c>
      <c r="I3039" s="30">
        <f t="shared" si="187"/>
        <v>0</v>
      </c>
    </row>
    <row r="3040" spans="1:9" s="2" customFormat="1" x14ac:dyDescent="0.25">
      <c r="A3040" s="17">
        <v>42392</v>
      </c>
      <c r="B3040" s="36">
        <f t="shared" si="190"/>
        <v>2103</v>
      </c>
      <c r="C3040" s="37" t="s">
        <v>787</v>
      </c>
      <c r="D3040" s="12">
        <f t="shared" si="188"/>
        <v>52103</v>
      </c>
      <c r="E3040" s="49" t="s">
        <v>105</v>
      </c>
      <c r="F3040" s="48">
        <v>0</v>
      </c>
      <c r="G3040" s="15"/>
      <c r="H3040" s="8"/>
      <c r="I3040" s="30">
        <f t="shared" si="187"/>
        <v>0</v>
      </c>
    </row>
    <row r="3041" spans="1:9" s="2" customFormat="1" x14ac:dyDescent="0.25">
      <c r="A3041" s="17">
        <v>42392</v>
      </c>
      <c r="B3041" s="36">
        <f t="shared" si="190"/>
        <v>2104</v>
      </c>
      <c r="C3041" s="37" t="s">
        <v>787</v>
      </c>
      <c r="D3041" s="12">
        <f t="shared" si="188"/>
        <v>52104</v>
      </c>
      <c r="E3041" s="47" t="s">
        <v>2489</v>
      </c>
      <c r="F3041" s="48">
        <v>3075</v>
      </c>
      <c r="G3041" s="15">
        <v>42393</v>
      </c>
      <c r="H3041" s="8">
        <v>3075</v>
      </c>
      <c r="I3041" s="30">
        <f t="shared" si="187"/>
        <v>0</v>
      </c>
    </row>
    <row r="3042" spans="1:9" s="2" customFormat="1" x14ac:dyDescent="0.25">
      <c r="A3042" s="17">
        <v>42392</v>
      </c>
      <c r="B3042" s="36">
        <f t="shared" si="190"/>
        <v>2105</v>
      </c>
      <c r="C3042" s="37" t="s">
        <v>787</v>
      </c>
      <c r="D3042" s="12">
        <f t="shared" si="188"/>
        <v>52105</v>
      </c>
      <c r="E3042" s="47" t="s">
        <v>2490</v>
      </c>
      <c r="F3042" s="48">
        <v>3075</v>
      </c>
      <c r="G3042" s="15">
        <v>42393</v>
      </c>
      <c r="H3042" s="8">
        <v>3075</v>
      </c>
      <c r="I3042" s="30">
        <f t="shared" si="187"/>
        <v>0</v>
      </c>
    </row>
    <row r="3043" spans="1:9" s="2" customFormat="1" x14ac:dyDescent="0.25">
      <c r="A3043" s="17">
        <v>42392</v>
      </c>
      <c r="B3043" s="36">
        <f t="shared" si="190"/>
        <v>2106</v>
      </c>
      <c r="C3043" s="37" t="s">
        <v>787</v>
      </c>
      <c r="D3043" s="12">
        <f t="shared" si="188"/>
        <v>52106</v>
      </c>
      <c r="E3043" s="47" t="s">
        <v>2491</v>
      </c>
      <c r="F3043" s="48">
        <v>2894.6</v>
      </c>
      <c r="G3043" s="15">
        <v>42393</v>
      </c>
      <c r="H3043" s="8">
        <v>2894.6</v>
      </c>
      <c r="I3043" s="30">
        <f t="shared" ref="I3043:I3107" si="191">F3043-H3043</f>
        <v>0</v>
      </c>
    </row>
    <row r="3044" spans="1:9" s="2" customFormat="1" x14ac:dyDescent="0.25">
      <c r="A3044" s="17">
        <v>42392</v>
      </c>
      <c r="B3044" s="36">
        <f t="shared" si="190"/>
        <v>2107</v>
      </c>
      <c r="C3044" s="37" t="s">
        <v>787</v>
      </c>
      <c r="D3044" s="12">
        <f t="shared" ref="D3044:D3107" si="192">D3043+1</f>
        <v>52107</v>
      </c>
      <c r="E3044" s="47" t="s">
        <v>2492</v>
      </c>
      <c r="F3044" s="48">
        <v>3000.8</v>
      </c>
      <c r="G3044" s="15">
        <v>42393</v>
      </c>
      <c r="H3044" s="8">
        <v>3000.8</v>
      </c>
      <c r="I3044" s="30">
        <f t="shared" si="191"/>
        <v>0</v>
      </c>
    </row>
    <row r="3045" spans="1:9" s="2" customFormat="1" x14ac:dyDescent="0.25">
      <c r="A3045" s="17">
        <v>42392</v>
      </c>
      <c r="B3045" s="36">
        <f t="shared" si="190"/>
        <v>2108</v>
      </c>
      <c r="C3045" s="37" t="s">
        <v>787</v>
      </c>
      <c r="D3045" s="12">
        <f t="shared" si="192"/>
        <v>52108</v>
      </c>
      <c r="E3045" s="47" t="s">
        <v>2493</v>
      </c>
      <c r="F3045" s="48">
        <v>3009.4</v>
      </c>
      <c r="G3045" s="15">
        <v>42393</v>
      </c>
      <c r="H3045" s="8">
        <v>3009.4</v>
      </c>
      <c r="I3045" s="30">
        <f t="shared" si="191"/>
        <v>0</v>
      </c>
    </row>
    <row r="3046" spans="1:9" s="2" customFormat="1" x14ac:dyDescent="0.25">
      <c r="A3046" s="17">
        <v>42392</v>
      </c>
      <c r="B3046" s="36">
        <f t="shared" si="190"/>
        <v>2109</v>
      </c>
      <c r="C3046" s="37" t="s">
        <v>787</v>
      </c>
      <c r="D3046" s="12">
        <f t="shared" si="192"/>
        <v>52109</v>
      </c>
      <c r="E3046" s="47" t="s">
        <v>2433</v>
      </c>
      <c r="F3046" s="48">
        <v>7554.1</v>
      </c>
      <c r="G3046" s="15">
        <v>42392</v>
      </c>
      <c r="H3046" s="8">
        <f t="shared" si="189"/>
        <v>7554.1</v>
      </c>
      <c r="I3046" s="30">
        <f t="shared" si="191"/>
        <v>0</v>
      </c>
    </row>
    <row r="3047" spans="1:9" s="2" customFormat="1" x14ac:dyDescent="0.25">
      <c r="A3047" s="17">
        <v>42392</v>
      </c>
      <c r="B3047" s="36">
        <f t="shared" si="190"/>
        <v>2110</v>
      </c>
      <c r="C3047" s="37" t="s">
        <v>787</v>
      </c>
      <c r="D3047" s="12">
        <f t="shared" si="192"/>
        <v>52110</v>
      </c>
      <c r="E3047" s="47" t="s">
        <v>2452</v>
      </c>
      <c r="F3047" s="14">
        <v>23532.799999999999</v>
      </c>
      <c r="G3047" s="107">
        <v>42547</v>
      </c>
      <c r="H3047" s="108">
        <v>23532.799999999999</v>
      </c>
      <c r="I3047" s="30">
        <f t="shared" si="191"/>
        <v>0</v>
      </c>
    </row>
    <row r="3048" spans="1:9" s="2" customFormat="1" x14ac:dyDescent="0.25">
      <c r="A3048" s="17">
        <v>42392</v>
      </c>
      <c r="B3048" s="36">
        <f t="shared" si="190"/>
        <v>2111</v>
      </c>
      <c r="C3048" s="37" t="s">
        <v>787</v>
      </c>
      <c r="D3048" s="12">
        <f t="shared" si="192"/>
        <v>52111</v>
      </c>
      <c r="E3048" s="47" t="s">
        <v>2494</v>
      </c>
      <c r="F3048" s="48">
        <v>11036.4</v>
      </c>
      <c r="G3048" s="15">
        <v>42393</v>
      </c>
      <c r="H3048" s="8">
        <v>11036.4</v>
      </c>
      <c r="I3048" s="30">
        <f t="shared" si="191"/>
        <v>0</v>
      </c>
    </row>
    <row r="3049" spans="1:9" s="2" customFormat="1" x14ac:dyDescent="0.25">
      <c r="A3049" s="17">
        <v>42392</v>
      </c>
      <c r="B3049" s="36">
        <f t="shared" si="190"/>
        <v>2112</v>
      </c>
      <c r="C3049" s="37" t="s">
        <v>787</v>
      </c>
      <c r="D3049" s="12">
        <f t="shared" si="192"/>
        <v>52112</v>
      </c>
      <c r="E3049" s="47" t="s">
        <v>2495</v>
      </c>
      <c r="F3049" s="48">
        <v>3923.7</v>
      </c>
      <c r="G3049" s="15">
        <v>42392</v>
      </c>
      <c r="H3049" s="8">
        <f t="shared" ref="H3049:H3114" si="193">F3049</f>
        <v>3923.7</v>
      </c>
      <c r="I3049" s="30">
        <f t="shared" si="191"/>
        <v>0</v>
      </c>
    </row>
    <row r="3050" spans="1:9" s="2" customFormat="1" x14ac:dyDescent="0.25">
      <c r="A3050" s="17">
        <v>42392</v>
      </c>
      <c r="B3050" s="36">
        <f t="shared" si="190"/>
        <v>2113</v>
      </c>
      <c r="C3050" s="37" t="s">
        <v>787</v>
      </c>
      <c r="D3050" s="12">
        <f t="shared" si="192"/>
        <v>52113</v>
      </c>
      <c r="E3050" s="47" t="s">
        <v>2496</v>
      </c>
      <c r="F3050" s="48">
        <v>2821.2</v>
      </c>
      <c r="G3050" s="15">
        <v>42393</v>
      </c>
      <c r="H3050" s="8">
        <v>2821.2</v>
      </c>
      <c r="I3050" s="30">
        <f t="shared" si="191"/>
        <v>0</v>
      </c>
    </row>
    <row r="3051" spans="1:9" s="2" customFormat="1" x14ac:dyDescent="0.25">
      <c r="A3051" s="17">
        <v>42392</v>
      </c>
      <c r="B3051" s="36">
        <f t="shared" si="190"/>
        <v>2114</v>
      </c>
      <c r="C3051" s="37" t="s">
        <v>787</v>
      </c>
      <c r="D3051" s="12">
        <f t="shared" si="192"/>
        <v>52114</v>
      </c>
      <c r="E3051" s="47" t="s">
        <v>2497</v>
      </c>
      <c r="F3051" s="14">
        <v>19980.7</v>
      </c>
      <c r="G3051" s="15">
        <v>42396</v>
      </c>
      <c r="H3051" s="8">
        <v>19980.7</v>
      </c>
      <c r="I3051" s="30">
        <f t="shared" si="191"/>
        <v>0</v>
      </c>
    </row>
    <row r="3052" spans="1:9" s="2" customFormat="1" x14ac:dyDescent="0.25">
      <c r="A3052" s="17">
        <v>42392</v>
      </c>
      <c r="B3052" s="36">
        <f t="shared" si="190"/>
        <v>2115</v>
      </c>
      <c r="C3052" s="37" t="s">
        <v>787</v>
      </c>
      <c r="D3052" s="12">
        <f t="shared" si="192"/>
        <v>52115</v>
      </c>
      <c r="E3052" s="47" t="s">
        <v>2498</v>
      </c>
      <c r="F3052" s="48">
        <v>1671</v>
      </c>
      <c r="G3052" s="15">
        <v>42392</v>
      </c>
      <c r="H3052" s="8">
        <f t="shared" si="193"/>
        <v>1671</v>
      </c>
      <c r="I3052" s="30">
        <f t="shared" si="191"/>
        <v>0</v>
      </c>
    </row>
    <row r="3053" spans="1:9" s="2" customFormat="1" x14ac:dyDescent="0.25">
      <c r="A3053" s="17">
        <v>42392</v>
      </c>
      <c r="B3053" s="36">
        <f t="shared" si="190"/>
        <v>2116</v>
      </c>
      <c r="C3053" s="37" t="s">
        <v>787</v>
      </c>
      <c r="D3053" s="12">
        <f t="shared" si="192"/>
        <v>52116</v>
      </c>
      <c r="E3053" s="47" t="s">
        <v>2499</v>
      </c>
      <c r="F3053" s="48">
        <v>1053.5</v>
      </c>
      <c r="G3053" s="15">
        <v>42392</v>
      </c>
      <c r="H3053" s="8">
        <f t="shared" si="193"/>
        <v>1053.5</v>
      </c>
      <c r="I3053" s="30">
        <f t="shared" si="191"/>
        <v>0</v>
      </c>
    </row>
    <row r="3054" spans="1:9" s="2" customFormat="1" x14ac:dyDescent="0.25">
      <c r="A3054" s="17">
        <v>42392</v>
      </c>
      <c r="B3054" s="36">
        <f t="shared" si="190"/>
        <v>2117</v>
      </c>
      <c r="C3054" s="37" t="s">
        <v>787</v>
      </c>
      <c r="D3054" s="12">
        <f t="shared" si="192"/>
        <v>52117</v>
      </c>
      <c r="E3054" s="47" t="s">
        <v>2500</v>
      </c>
      <c r="F3054" s="48">
        <v>2762.1</v>
      </c>
      <c r="G3054" s="15">
        <v>42392</v>
      </c>
      <c r="H3054" s="8">
        <f t="shared" si="193"/>
        <v>2762.1</v>
      </c>
      <c r="I3054" s="30">
        <f t="shared" si="191"/>
        <v>0</v>
      </c>
    </row>
    <row r="3055" spans="1:9" s="2" customFormat="1" x14ac:dyDescent="0.25">
      <c r="A3055" s="17">
        <v>42392</v>
      </c>
      <c r="B3055" s="36">
        <f t="shared" si="190"/>
        <v>2118</v>
      </c>
      <c r="C3055" s="37" t="s">
        <v>787</v>
      </c>
      <c r="D3055" s="12">
        <f t="shared" si="192"/>
        <v>52118</v>
      </c>
      <c r="E3055" s="47" t="s">
        <v>2501</v>
      </c>
      <c r="F3055" s="48">
        <v>3558.4</v>
      </c>
      <c r="G3055" s="15">
        <v>42392</v>
      </c>
      <c r="H3055" s="8">
        <f t="shared" si="193"/>
        <v>3558.4</v>
      </c>
      <c r="I3055" s="30">
        <f t="shared" si="191"/>
        <v>0</v>
      </c>
    </row>
    <row r="3056" spans="1:9" s="2" customFormat="1" x14ac:dyDescent="0.25">
      <c r="A3056" s="17">
        <v>42392</v>
      </c>
      <c r="B3056" s="36">
        <f t="shared" si="190"/>
        <v>2119</v>
      </c>
      <c r="C3056" s="37" t="s">
        <v>787</v>
      </c>
      <c r="D3056" s="12">
        <f t="shared" si="192"/>
        <v>52119</v>
      </c>
      <c r="E3056" s="47" t="s">
        <v>2502</v>
      </c>
      <c r="F3056" s="48">
        <v>1685.3</v>
      </c>
      <c r="G3056" s="15">
        <v>42392</v>
      </c>
      <c r="H3056" s="8">
        <f t="shared" si="193"/>
        <v>1685.3</v>
      </c>
      <c r="I3056" s="30">
        <f t="shared" si="191"/>
        <v>0</v>
      </c>
    </row>
    <row r="3057" spans="1:9" s="2" customFormat="1" x14ac:dyDescent="0.25">
      <c r="A3057" s="17">
        <v>42392</v>
      </c>
      <c r="B3057" s="36">
        <f t="shared" si="190"/>
        <v>2120</v>
      </c>
      <c r="C3057" s="37" t="s">
        <v>787</v>
      </c>
      <c r="D3057" s="12">
        <f t="shared" si="192"/>
        <v>52120</v>
      </c>
      <c r="E3057" s="47" t="s">
        <v>2503</v>
      </c>
      <c r="F3057" s="48">
        <v>1204</v>
      </c>
      <c r="G3057" s="15">
        <v>42392</v>
      </c>
      <c r="H3057" s="8">
        <f t="shared" si="193"/>
        <v>1204</v>
      </c>
      <c r="I3057" s="30">
        <f t="shared" si="191"/>
        <v>0</v>
      </c>
    </row>
    <row r="3058" spans="1:9" s="2" customFormat="1" x14ac:dyDescent="0.25">
      <c r="A3058" s="17">
        <v>42392</v>
      </c>
      <c r="B3058" s="36">
        <f t="shared" si="190"/>
        <v>2121</v>
      </c>
      <c r="C3058" s="37" t="s">
        <v>787</v>
      </c>
      <c r="D3058" s="12">
        <f t="shared" si="192"/>
        <v>52121</v>
      </c>
      <c r="E3058" s="47" t="s">
        <v>2504</v>
      </c>
      <c r="F3058" s="48">
        <v>482.2</v>
      </c>
      <c r="G3058" s="15">
        <v>42392</v>
      </c>
      <c r="H3058" s="8">
        <f t="shared" si="193"/>
        <v>482.2</v>
      </c>
      <c r="I3058" s="30">
        <f t="shared" si="191"/>
        <v>0</v>
      </c>
    </row>
    <row r="3059" spans="1:9" s="2" customFormat="1" x14ac:dyDescent="0.25">
      <c r="A3059" s="17">
        <v>42392</v>
      </c>
      <c r="B3059" s="36">
        <f t="shared" si="190"/>
        <v>2122</v>
      </c>
      <c r="C3059" s="37" t="s">
        <v>787</v>
      </c>
      <c r="D3059" s="12">
        <f t="shared" si="192"/>
        <v>52122</v>
      </c>
      <c r="E3059" s="47" t="s">
        <v>2505</v>
      </c>
      <c r="F3059" s="48">
        <v>2669</v>
      </c>
      <c r="G3059" s="15">
        <v>42392</v>
      </c>
      <c r="H3059" s="8">
        <f t="shared" si="193"/>
        <v>2669</v>
      </c>
      <c r="I3059" s="30">
        <f t="shared" si="191"/>
        <v>0</v>
      </c>
    </row>
    <row r="3060" spans="1:9" s="2" customFormat="1" x14ac:dyDescent="0.25">
      <c r="A3060" s="17">
        <v>42392</v>
      </c>
      <c r="B3060" s="36">
        <f t="shared" si="190"/>
        <v>2123</v>
      </c>
      <c r="C3060" s="37" t="s">
        <v>787</v>
      </c>
      <c r="D3060" s="12">
        <f t="shared" si="192"/>
        <v>52123</v>
      </c>
      <c r="E3060" s="47" t="s">
        <v>2506</v>
      </c>
      <c r="F3060" s="48">
        <v>361</v>
      </c>
      <c r="G3060" s="15">
        <v>42398</v>
      </c>
      <c r="H3060" s="8">
        <v>361</v>
      </c>
      <c r="I3060" s="30">
        <f t="shared" si="191"/>
        <v>0</v>
      </c>
    </row>
    <row r="3061" spans="1:9" s="2" customFormat="1" x14ac:dyDescent="0.25">
      <c r="A3061" s="17">
        <v>42392</v>
      </c>
      <c r="B3061" s="36">
        <f t="shared" si="190"/>
        <v>2124</v>
      </c>
      <c r="C3061" s="37" t="s">
        <v>787</v>
      </c>
      <c r="D3061" s="12">
        <f t="shared" si="192"/>
        <v>52124</v>
      </c>
      <c r="E3061" s="47" t="s">
        <v>2507</v>
      </c>
      <c r="F3061" s="48">
        <v>2254.1999999999998</v>
      </c>
      <c r="G3061" s="15">
        <v>42392</v>
      </c>
      <c r="H3061" s="8">
        <f t="shared" si="193"/>
        <v>2254.1999999999998</v>
      </c>
      <c r="I3061" s="30">
        <f t="shared" si="191"/>
        <v>0</v>
      </c>
    </row>
    <row r="3062" spans="1:9" s="2" customFormat="1" x14ac:dyDescent="0.25">
      <c r="A3062" s="17">
        <v>42392</v>
      </c>
      <c r="B3062" s="36">
        <f t="shared" si="190"/>
        <v>2125</v>
      </c>
      <c r="C3062" s="37" t="s">
        <v>787</v>
      </c>
      <c r="D3062" s="12">
        <f t="shared" si="192"/>
        <v>52125</v>
      </c>
      <c r="E3062" s="47" t="s">
        <v>2461</v>
      </c>
      <c r="F3062" s="48">
        <v>372.8</v>
      </c>
      <c r="G3062" s="15">
        <v>42392</v>
      </c>
      <c r="H3062" s="8">
        <f t="shared" si="193"/>
        <v>372.8</v>
      </c>
      <c r="I3062" s="30">
        <f t="shared" si="191"/>
        <v>0</v>
      </c>
    </row>
    <row r="3063" spans="1:9" s="2" customFormat="1" x14ac:dyDescent="0.25">
      <c r="A3063" s="17">
        <v>42392</v>
      </c>
      <c r="B3063" s="36">
        <f t="shared" si="190"/>
        <v>2126</v>
      </c>
      <c r="C3063" s="37" t="s">
        <v>787</v>
      </c>
      <c r="D3063" s="12">
        <f t="shared" si="192"/>
        <v>52126</v>
      </c>
      <c r="E3063" s="47" t="s">
        <v>2508</v>
      </c>
      <c r="F3063" s="48">
        <v>3280</v>
      </c>
      <c r="G3063" s="15">
        <v>42393</v>
      </c>
      <c r="H3063" s="8">
        <v>3280</v>
      </c>
      <c r="I3063" s="30">
        <f t="shared" si="191"/>
        <v>0</v>
      </c>
    </row>
    <row r="3064" spans="1:9" s="2" customFormat="1" x14ac:dyDescent="0.25">
      <c r="A3064" s="17">
        <v>42392</v>
      </c>
      <c r="B3064" s="36">
        <f t="shared" si="190"/>
        <v>2127</v>
      </c>
      <c r="C3064" s="37" t="s">
        <v>787</v>
      </c>
      <c r="D3064" s="12">
        <f t="shared" si="192"/>
        <v>52127</v>
      </c>
      <c r="E3064" s="47" t="s">
        <v>2508</v>
      </c>
      <c r="F3064" s="48">
        <v>96</v>
      </c>
      <c r="G3064" s="15">
        <v>42393</v>
      </c>
      <c r="H3064" s="8">
        <v>96</v>
      </c>
      <c r="I3064" s="30">
        <f t="shared" si="191"/>
        <v>0</v>
      </c>
    </row>
    <row r="3065" spans="1:9" s="2" customFormat="1" x14ac:dyDescent="0.25">
      <c r="A3065" s="17">
        <v>42392</v>
      </c>
      <c r="B3065" s="36">
        <f t="shared" si="190"/>
        <v>2128</v>
      </c>
      <c r="C3065" s="37" t="s">
        <v>787</v>
      </c>
      <c r="D3065" s="12">
        <f t="shared" si="192"/>
        <v>52128</v>
      </c>
      <c r="E3065" s="47" t="s">
        <v>2509</v>
      </c>
      <c r="F3065" s="48">
        <v>934</v>
      </c>
      <c r="G3065" s="15">
        <v>42392</v>
      </c>
      <c r="H3065" s="8">
        <f t="shared" si="193"/>
        <v>934</v>
      </c>
      <c r="I3065" s="30">
        <f t="shared" si="191"/>
        <v>0</v>
      </c>
    </row>
    <row r="3066" spans="1:9" s="2" customFormat="1" x14ac:dyDescent="0.25">
      <c r="A3066" s="17">
        <v>42392</v>
      </c>
      <c r="B3066" s="36">
        <f t="shared" si="190"/>
        <v>2129</v>
      </c>
      <c r="C3066" s="37" t="s">
        <v>787</v>
      </c>
      <c r="D3066" s="12">
        <f t="shared" si="192"/>
        <v>52129</v>
      </c>
      <c r="E3066" s="47" t="s">
        <v>2510</v>
      </c>
      <c r="F3066" s="48">
        <v>14702.6</v>
      </c>
      <c r="G3066" s="15">
        <v>42392</v>
      </c>
      <c r="H3066" s="8">
        <f t="shared" si="193"/>
        <v>14702.6</v>
      </c>
      <c r="I3066" s="30">
        <f t="shared" si="191"/>
        <v>0</v>
      </c>
    </row>
    <row r="3067" spans="1:9" s="2" customFormat="1" x14ac:dyDescent="0.25">
      <c r="A3067" s="17">
        <v>42392</v>
      </c>
      <c r="B3067" s="36">
        <f t="shared" si="190"/>
        <v>2130</v>
      </c>
      <c r="C3067" s="37" t="s">
        <v>787</v>
      </c>
      <c r="D3067" s="12">
        <f t="shared" si="192"/>
        <v>52130</v>
      </c>
      <c r="E3067" s="47" t="s">
        <v>2500</v>
      </c>
      <c r="F3067" s="48">
        <v>7415.1</v>
      </c>
      <c r="G3067" s="15">
        <v>42392</v>
      </c>
      <c r="H3067" s="8">
        <f t="shared" si="193"/>
        <v>7415.1</v>
      </c>
      <c r="I3067" s="30">
        <f t="shared" si="191"/>
        <v>0</v>
      </c>
    </row>
    <row r="3068" spans="1:9" s="2" customFormat="1" x14ac:dyDescent="0.25">
      <c r="A3068" s="17">
        <v>42392</v>
      </c>
      <c r="B3068" s="36">
        <f t="shared" si="190"/>
        <v>2131</v>
      </c>
      <c r="C3068" s="37" t="s">
        <v>787</v>
      </c>
      <c r="D3068" s="12">
        <f t="shared" si="192"/>
        <v>52131</v>
      </c>
      <c r="E3068" s="47" t="s">
        <v>2511</v>
      </c>
      <c r="F3068" s="48">
        <v>3362.8</v>
      </c>
      <c r="G3068" s="15">
        <v>42392</v>
      </c>
      <c r="H3068" s="8">
        <f t="shared" si="193"/>
        <v>3362.8</v>
      </c>
      <c r="I3068" s="30">
        <f t="shared" si="191"/>
        <v>0</v>
      </c>
    </row>
    <row r="3069" spans="1:9" s="2" customFormat="1" x14ac:dyDescent="0.25">
      <c r="A3069" s="17">
        <v>42392</v>
      </c>
      <c r="B3069" s="36">
        <f t="shared" si="190"/>
        <v>2132</v>
      </c>
      <c r="C3069" s="37" t="s">
        <v>787</v>
      </c>
      <c r="D3069" s="12">
        <f t="shared" si="192"/>
        <v>52132</v>
      </c>
      <c r="E3069" s="47" t="s">
        <v>2441</v>
      </c>
      <c r="F3069" s="14">
        <v>7632</v>
      </c>
      <c r="G3069" s="15">
        <v>42394</v>
      </c>
      <c r="H3069" s="8">
        <v>7632</v>
      </c>
      <c r="I3069" s="30">
        <f t="shared" si="191"/>
        <v>0</v>
      </c>
    </row>
    <row r="3070" spans="1:9" s="2" customFormat="1" x14ac:dyDescent="0.25">
      <c r="A3070" s="17">
        <v>42392</v>
      </c>
      <c r="B3070" s="36">
        <f t="shared" si="190"/>
        <v>2133</v>
      </c>
      <c r="C3070" s="37" t="s">
        <v>787</v>
      </c>
      <c r="D3070" s="12">
        <f t="shared" si="192"/>
        <v>52133</v>
      </c>
      <c r="E3070" s="47" t="s">
        <v>2512</v>
      </c>
      <c r="F3070" s="48">
        <v>2577.1999999999998</v>
      </c>
      <c r="G3070" s="15">
        <v>42394</v>
      </c>
      <c r="H3070" s="8">
        <v>2577.1999999999998</v>
      </c>
      <c r="I3070" s="30">
        <f t="shared" si="191"/>
        <v>0</v>
      </c>
    </row>
    <row r="3071" spans="1:9" s="2" customFormat="1" x14ac:dyDescent="0.25">
      <c r="A3071" s="17">
        <v>42392</v>
      </c>
      <c r="B3071" s="36">
        <f t="shared" si="190"/>
        <v>2134</v>
      </c>
      <c r="C3071" s="37" t="s">
        <v>787</v>
      </c>
      <c r="D3071" s="12">
        <f t="shared" si="192"/>
        <v>52134</v>
      </c>
      <c r="E3071" s="47" t="s">
        <v>2513</v>
      </c>
      <c r="F3071" s="48">
        <v>360</v>
      </c>
      <c r="G3071" s="15">
        <v>42392</v>
      </c>
      <c r="H3071" s="8">
        <f t="shared" si="193"/>
        <v>360</v>
      </c>
      <c r="I3071" s="30">
        <f t="shared" si="191"/>
        <v>0</v>
      </c>
    </row>
    <row r="3072" spans="1:9" s="2" customFormat="1" x14ac:dyDescent="0.25">
      <c r="A3072" s="17">
        <v>42392</v>
      </c>
      <c r="B3072" s="36">
        <f t="shared" si="190"/>
        <v>2135</v>
      </c>
      <c r="C3072" s="37" t="s">
        <v>787</v>
      </c>
      <c r="D3072" s="12">
        <f t="shared" si="192"/>
        <v>52135</v>
      </c>
      <c r="E3072" s="47" t="s">
        <v>2514</v>
      </c>
      <c r="F3072" s="48">
        <v>1820.8</v>
      </c>
      <c r="G3072" s="15">
        <v>42394</v>
      </c>
      <c r="H3072" s="8">
        <v>1820.8</v>
      </c>
      <c r="I3072" s="30">
        <f t="shared" si="191"/>
        <v>0</v>
      </c>
    </row>
    <row r="3073" spans="1:9" s="2" customFormat="1" x14ac:dyDescent="0.25">
      <c r="A3073" s="17">
        <v>42392</v>
      </c>
      <c r="B3073" s="36">
        <f t="shared" si="190"/>
        <v>2136</v>
      </c>
      <c r="C3073" s="37" t="s">
        <v>787</v>
      </c>
      <c r="D3073" s="12">
        <f t="shared" si="192"/>
        <v>52136</v>
      </c>
      <c r="E3073" s="42" t="s">
        <v>2515</v>
      </c>
      <c r="F3073" s="50">
        <v>4313.2</v>
      </c>
      <c r="G3073" s="15">
        <v>42394</v>
      </c>
      <c r="H3073" s="8">
        <v>4313.2</v>
      </c>
      <c r="I3073" s="30">
        <f t="shared" si="191"/>
        <v>0</v>
      </c>
    </row>
    <row r="3074" spans="1:9" s="2" customFormat="1" x14ac:dyDescent="0.25">
      <c r="A3074" s="17">
        <v>42392</v>
      </c>
      <c r="B3074" s="36">
        <f t="shared" si="190"/>
        <v>2137</v>
      </c>
      <c r="C3074" s="37" t="s">
        <v>787</v>
      </c>
      <c r="D3074" s="12">
        <f t="shared" si="192"/>
        <v>52137</v>
      </c>
      <c r="E3074" s="45" t="s">
        <v>2516</v>
      </c>
      <c r="F3074" s="46">
        <v>751.8</v>
      </c>
      <c r="G3074" s="15">
        <v>42394</v>
      </c>
      <c r="H3074" s="8">
        <v>751.8</v>
      </c>
      <c r="I3074" s="30">
        <f t="shared" si="191"/>
        <v>0</v>
      </c>
    </row>
    <row r="3075" spans="1:9" s="2" customFormat="1" x14ac:dyDescent="0.25">
      <c r="A3075" s="17">
        <v>42392</v>
      </c>
      <c r="B3075" s="36">
        <f t="shared" si="190"/>
        <v>2138</v>
      </c>
      <c r="C3075" s="37" t="s">
        <v>787</v>
      </c>
      <c r="D3075" s="12">
        <f t="shared" si="192"/>
        <v>52138</v>
      </c>
      <c r="E3075" s="47" t="s">
        <v>2517</v>
      </c>
      <c r="F3075" s="48">
        <v>1175</v>
      </c>
      <c r="G3075" s="15">
        <v>42394</v>
      </c>
      <c r="H3075" s="8">
        <v>1175</v>
      </c>
      <c r="I3075" s="30">
        <f t="shared" si="191"/>
        <v>0</v>
      </c>
    </row>
    <row r="3076" spans="1:9" s="2" customFormat="1" x14ac:dyDescent="0.25">
      <c r="A3076" s="17">
        <v>42392</v>
      </c>
      <c r="B3076" s="36">
        <f t="shared" si="190"/>
        <v>2139</v>
      </c>
      <c r="C3076" s="37" t="s">
        <v>787</v>
      </c>
      <c r="D3076" s="12">
        <f t="shared" si="192"/>
        <v>52139</v>
      </c>
      <c r="E3076" s="47" t="s">
        <v>2518</v>
      </c>
      <c r="F3076" s="48">
        <v>880.4</v>
      </c>
      <c r="G3076" s="15">
        <v>42394</v>
      </c>
      <c r="H3076" s="8">
        <v>880.4</v>
      </c>
      <c r="I3076" s="30">
        <f t="shared" si="191"/>
        <v>0</v>
      </c>
    </row>
    <row r="3077" spans="1:9" s="2" customFormat="1" x14ac:dyDescent="0.25">
      <c r="A3077" s="17">
        <v>42392</v>
      </c>
      <c r="B3077" s="36">
        <f t="shared" si="190"/>
        <v>2140</v>
      </c>
      <c r="C3077" s="37" t="s">
        <v>787</v>
      </c>
      <c r="D3077" s="12">
        <f t="shared" si="192"/>
        <v>52140</v>
      </c>
      <c r="E3077" s="49" t="s">
        <v>105</v>
      </c>
      <c r="F3077" s="14">
        <v>0</v>
      </c>
      <c r="G3077" s="15"/>
      <c r="H3077" s="8"/>
      <c r="I3077" s="30">
        <f t="shared" si="191"/>
        <v>0</v>
      </c>
    </row>
    <row r="3078" spans="1:9" s="2" customFormat="1" x14ac:dyDescent="0.25">
      <c r="A3078" s="17">
        <v>42392</v>
      </c>
      <c r="B3078" s="36">
        <f t="shared" si="190"/>
        <v>2141</v>
      </c>
      <c r="C3078" s="37" t="s">
        <v>787</v>
      </c>
      <c r="D3078" s="12">
        <f t="shared" si="192"/>
        <v>52141</v>
      </c>
      <c r="E3078" s="47" t="s">
        <v>2519</v>
      </c>
      <c r="F3078" s="48">
        <v>908.8</v>
      </c>
      <c r="G3078" s="15">
        <v>42394</v>
      </c>
      <c r="H3078" s="8">
        <v>908.8</v>
      </c>
      <c r="I3078" s="30">
        <f t="shared" si="191"/>
        <v>0</v>
      </c>
    </row>
    <row r="3079" spans="1:9" s="2" customFormat="1" x14ac:dyDescent="0.25">
      <c r="A3079" s="17">
        <v>42392</v>
      </c>
      <c r="B3079" s="36">
        <f t="shared" si="190"/>
        <v>2142</v>
      </c>
      <c r="C3079" s="37" t="s">
        <v>787</v>
      </c>
      <c r="D3079" s="12">
        <f t="shared" si="192"/>
        <v>52142</v>
      </c>
      <c r="E3079" s="47" t="s">
        <v>2514</v>
      </c>
      <c r="F3079" s="48">
        <v>1542.4</v>
      </c>
      <c r="G3079" s="15">
        <v>42394</v>
      </c>
      <c r="H3079" s="8">
        <v>1542.4</v>
      </c>
      <c r="I3079" s="30">
        <f t="shared" si="191"/>
        <v>0</v>
      </c>
    </row>
    <row r="3080" spans="1:9" s="2" customFormat="1" x14ac:dyDescent="0.25">
      <c r="A3080" s="17">
        <v>42392</v>
      </c>
      <c r="B3080" s="36">
        <f t="shared" si="190"/>
        <v>2143</v>
      </c>
      <c r="C3080" s="37" t="s">
        <v>787</v>
      </c>
      <c r="D3080" s="12">
        <f t="shared" si="192"/>
        <v>52143</v>
      </c>
      <c r="E3080" s="47" t="s">
        <v>2520</v>
      </c>
      <c r="F3080" s="48">
        <v>1076.5999999999999</v>
      </c>
      <c r="G3080" s="15">
        <v>42392</v>
      </c>
      <c r="H3080" s="8">
        <f t="shared" si="193"/>
        <v>1076.5999999999999</v>
      </c>
      <c r="I3080" s="30">
        <f t="shared" si="191"/>
        <v>0</v>
      </c>
    </row>
    <row r="3081" spans="1:9" s="2" customFormat="1" x14ac:dyDescent="0.25">
      <c r="A3081" s="17">
        <v>42392</v>
      </c>
      <c r="B3081" s="36">
        <f t="shared" si="190"/>
        <v>2144</v>
      </c>
      <c r="C3081" s="37" t="s">
        <v>787</v>
      </c>
      <c r="D3081" s="12">
        <f t="shared" si="192"/>
        <v>52144</v>
      </c>
      <c r="E3081" s="47" t="s">
        <v>2443</v>
      </c>
      <c r="F3081" s="48">
        <v>160</v>
      </c>
      <c r="G3081" s="15">
        <v>42392</v>
      </c>
      <c r="H3081" s="8">
        <f t="shared" si="193"/>
        <v>160</v>
      </c>
      <c r="I3081" s="30">
        <f t="shared" si="191"/>
        <v>0</v>
      </c>
    </row>
    <row r="3082" spans="1:9" s="2" customFormat="1" x14ac:dyDescent="0.25">
      <c r="A3082" s="17">
        <v>42392</v>
      </c>
      <c r="B3082" s="36">
        <f t="shared" si="190"/>
        <v>2145</v>
      </c>
      <c r="C3082" s="37" t="s">
        <v>787</v>
      </c>
      <c r="D3082" s="12">
        <f t="shared" si="192"/>
        <v>52145</v>
      </c>
      <c r="E3082" s="47" t="s">
        <v>2521</v>
      </c>
      <c r="F3082" s="48">
        <v>40000</v>
      </c>
      <c r="G3082" s="15">
        <v>42394</v>
      </c>
      <c r="H3082" s="8">
        <f>6494+33506</f>
        <v>40000</v>
      </c>
      <c r="I3082" s="30">
        <f t="shared" si="191"/>
        <v>0</v>
      </c>
    </row>
    <row r="3083" spans="1:9" s="2" customFormat="1" x14ac:dyDescent="0.25">
      <c r="A3083" s="17">
        <v>42392</v>
      </c>
      <c r="B3083" s="36">
        <f t="shared" si="190"/>
        <v>2146</v>
      </c>
      <c r="C3083" s="37" t="s">
        <v>787</v>
      </c>
      <c r="D3083" s="12">
        <f t="shared" si="192"/>
        <v>52146</v>
      </c>
      <c r="E3083" s="47" t="s">
        <v>2522</v>
      </c>
      <c r="F3083" s="48">
        <v>6249.6</v>
      </c>
      <c r="G3083" s="15">
        <v>42394</v>
      </c>
      <c r="H3083" s="8">
        <v>6249.6</v>
      </c>
      <c r="I3083" s="30">
        <f t="shared" si="191"/>
        <v>0</v>
      </c>
    </row>
    <row r="3084" spans="1:9" s="2" customFormat="1" x14ac:dyDescent="0.25">
      <c r="A3084" s="17">
        <v>42392</v>
      </c>
      <c r="B3084" s="36">
        <f t="shared" si="190"/>
        <v>2147</v>
      </c>
      <c r="C3084" s="37" t="s">
        <v>787</v>
      </c>
      <c r="D3084" s="12">
        <f t="shared" si="192"/>
        <v>52147</v>
      </c>
      <c r="E3084" s="47" t="s">
        <v>2523</v>
      </c>
      <c r="F3084" s="48">
        <v>1444.8</v>
      </c>
      <c r="G3084" s="15">
        <v>42392</v>
      </c>
      <c r="H3084" s="8">
        <f t="shared" si="193"/>
        <v>1444.8</v>
      </c>
      <c r="I3084" s="30">
        <f t="shared" si="191"/>
        <v>0</v>
      </c>
    </row>
    <row r="3085" spans="1:9" s="2" customFormat="1" x14ac:dyDescent="0.25">
      <c r="A3085" s="17">
        <v>42392</v>
      </c>
      <c r="B3085" s="36">
        <f t="shared" si="190"/>
        <v>2148</v>
      </c>
      <c r="C3085" s="37" t="s">
        <v>787</v>
      </c>
      <c r="D3085" s="12">
        <f t="shared" si="192"/>
        <v>52148</v>
      </c>
      <c r="E3085" s="49" t="s">
        <v>105</v>
      </c>
      <c r="F3085" s="48">
        <v>0</v>
      </c>
      <c r="G3085" s="15"/>
      <c r="H3085" s="8"/>
      <c r="I3085" s="30"/>
    </row>
    <row r="3086" spans="1:9" s="2" customFormat="1" x14ac:dyDescent="0.25">
      <c r="A3086" s="17">
        <v>42392</v>
      </c>
      <c r="B3086" s="36">
        <f t="shared" si="190"/>
        <v>2149</v>
      </c>
      <c r="C3086" s="37" t="s">
        <v>787</v>
      </c>
      <c r="D3086" s="12">
        <f t="shared" si="192"/>
        <v>52149</v>
      </c>
      <c r="E3086" s="47" t="s">
        <v>2524</v>
      </c>
      <c r="F3086" s="48">
        <v>1663.4</v>
      </c>
      <c r="G3086" s="15">
        <v>42393</v>
      </c>
      <c r="H3086" s="8">
        <v>1663.4</v>
      </c>
      <c r="I3086" s="30">
        <f t="shared" si="191"/>
        <v>0</v>
      </c>
    </row>
    <row r="3087" spans="1:9" s="2" customFormat="1" x14ac:dyDescent="0.25">
      <c r="A3087" s="17">
        <v>42392</v>
      </c>
      <c r="B3087" s="36">
        <f t="shared" si="190"/>
        <v>2150</v>
      </c>
      <c r="C3087" s="37" t="s">
        <v>787</v>
      </c>
      <c r="D3087" s="12">
        <f t="shared" si="192"/>
        <v>52150</v>
      </c>
      <c r="E3087" s="47" t="s">
        <v>2525</v>
      </c>
      <c r="F3087" s="48">
        <v>4191.6000000000004</v>
      </c>
      <c r="G3087" s="15">
        <v>42392</v>
      </c>
      <c r="H3087" s="8">
        <f t="shared" si="193"/>
        <v>4191.6000000000004</v>
      </c>
      <c r="I3087" s="30">
        <f t="shared" si="191"/>
        <v>0</v>
      </c>
    </row>
    <row r="3088" spans="1:9" s="2" customFormat="1" x14ac:dyDescent="0.25">
      <c r="A3088" s="17">
        <v>42392</v>
      </c>
      <c r="B3088" s="36">
        <f t="shared" si="190"/>
        <v>2151</v>
      </c>
      <c r="C3088" s="37" t="s">
        <v>787</v>
      </c>
      <c r="D3088" s="12">
        <f t="shared" si="192"/>
        <v>52151</v>
      </c>
      <c r="E3088" s="47" t="s">
        <v>2526</v>
      </c>
      <c r="F3088" s="48">
        <v>6762.6</v>
      </c>
      <c r="G3088" s="15">
        <v>42392</v>
      </c>
      <c r="H3088" s="8">
        <f t="shared" si="193"/>
        <v>6762.6</v>
      </c>
      <c r="I3088" s="30">
        <f t="shared" si="191"/>
        <v>0</v>
      </c>
    </row>
    <row r="3089" spans="1:9" s="2" customFormat="1" x14ac:dyDescent="0.25">
      <c r="A3089" s="17">
        <v>42392</v>
      </c>
      <c r="B3089" s="36">
        <f t="shared" si="190"/>
        <v>2152</v>
      </c>
      <c r="C3089" s="37" t="s">
        <v>787</v>
      </c>
      <c r="D3089" s="12">
        <f t="shared" si="192"/>
        <v>52152</v>
      </c>
      <c r="E3089" s="47" t="s">
        <v>2477</v>
      </c>
      <c r="F3089" s="14">
        <v>4087</v>
      </c>
      <c r="G3089" s="15">
        <v>42394</v>
      </c>
      <c r="H3089" s="8">
        <v>4087</v>
      </c>
      <c r="I3089" s="30">
        <f t="shared" si="191"/>
        <v>0</v>
      </c>
    </row>
    <row r="3090" spans="1:9" s="2" customFormat="1" x14ac:dyDescent="0.25">
      <c r="A3090" s="17">
        <v>42392</v>
      </c>
      <c r="B3090" s="36">
        <f t="shared" si="190"/>
        <v>2153</v>
      </c>
      <c r="C3090" s="37" t="s">
        <v>787</v>
      </c>
      <c r="D3090" s="12">
        <f t="shared" si="192"/>
        <v>52153</v>
      </c>
      <c r="E3090" s="47" t="s">
        <v>2443</v>
      </c>
      <c r="F3090" s="14">
        <v>250</v>
      </c>
      <c r="G3090" s="15">
        <v>42393</v>
      </c>
      <c r="H3090" s="8">
        <v>250</v>
      </c>
      <c r="I3090" s="30">
        <f t="shared" si="191"/>
        <v>0</v>
      </c>
    </row>
    <row r="3091" spans="1:9" s="2" customFormat="1" x14ac:dyDescent="0.25">
      <c r="A3091" s="17">
        <v>42392</v>
      </c>
      <c r="B3091" s="36">
        <f t="shared" si="190"/>
        <v>2154</v>
      </c>
      <c r="C3091" s="37" t="s">
        <v>787</v>
      </c>
      <c r="D3091" s="12">
        <f t="shared" si="192"/>
        <v>52154</v>
      </c>
      <c r="E3091" s="47" t="s">
        <v>2527</v>
      </c>
      <c r="F3091" s="14">
        <v>2323.1999999999998</v>
      </c>
      <c r="G3091" s="15">
        <v>42392</v>
      </c>
      <c r="H3091" s="8">
        <f t="shared" si="193"/>
        <v>2323.1999999999998</v>
      </c>
      <c r="I3091" s="30">
        <f t="shared" si="191"/>
        <v>0</v>
      </c>
    </row>
    <row r="3092" spans="1:9" s="2" customFormat="1" x14ac:dyDescent="0.25">
      <c r="A3092" s="17">
        <v>42392</v>
      </c>
      <c r="B3092" s="36">
        <f t="shared" si="190"/>
        <v>2155</v>
      </c>
      <c r="C3092" s="37" t="s">
        <v>787</v>
      </c>
      <c r="D3092" s="12">
        <f t="shared" si="192"/>
        <v>52155</v>
      </c>
      <c r="E3092" s="47" t="s">
        <v>2528</v>
      </c>
      <c r="F3092" s="14">
        <v>55229.65</v>
      </c>
      <c r="G3092" s="88" t="s">
        <v>3386</v>
      </c>
      <c r="H3092" s="89">
        <f>41782.12+600+12847.53</f>
        <v>55229.65</v>
      </c>
      <c r="I3092" s="30">
        <f t="shared" si="191"/>
        <v>0</v>
      </c>
    </row>
    <row r="3093" spans="1:9" s="2" customFormat="1" x14ac:dyDescent="0.25">
      <c r="A3093" s="17">
        <v>42392</v>
      </c>
      <c r="B3093" s="36">
        <f t="shared" si="190"/>
        <v>2156</v>
      </c>
      <c r="C3093" s="37" t="s">
        <v>787</v>
      </c>
      <c r="D3093" s="12">
        <f t="shared" si="192"/>
        <v>52156</v>
      </c>
      <c r="E3093" s="47" t="s">
        <v>2530</v>
      </c>
      <c r="F3093" s="14">
        <v>2450.8000000000002</v>
      </c>
      <c r="G3093" s="15">
        <v>42392</v>
      </c>
      <c r="H3093" s="8">
        <f t="shared" si="193"/>
        <v>2450.8000000000002</v>
      </c>
      <c r="I3093" s="30">
        <f t="shared" si="191"/>
        <v>0</v>
      </c>
    </row>
    <row r="3094" spans="1:9" s="2" customFormat="1" x14ac:dyDescent="0.25">
      <c r="A3094" s="17">
        <v>42392</v>
      </c>
      <c r="B3094" s="36">
        <f t="shared" si="190"/>
        <v>2157</v>
      </c>
      <c r="C3094" s="37" t="s">
        <v>787</v>
      </c>
      <c r="D3094" s="12">
        <f t="shared" si="192"/>
        <v>52157</v>
      </c>
      <c r="E3094" s="13" t="s">
        <v>2531</v>
      </c>
      <c r="F3094" s="14">
        <v>170861.42</v>
      </c>
      <c r="G3094" s="15">
        <v>42396</v>
      </c>
      <c r="H3094" s="8">
        <v>170861.42</v>
      </c>
      <c r="I3094" s="30">
        <f t="shared" si="191"/>
        <v>0</v>
      </c>
    </row>
    <row r="3095" spans="1:9" s="2" customFormat="1" x14ac:dyDescent="0.25">
      <c r="A3095" s="17">
        <v>42392</v>
      </c>
      <c r="B3095" s="36">
        <f t="shared" si="190"/>
        <v>2158</v>
      </c>
      <c r="C3095" s="37" t="s">
        <v>787</v>
      </c>
      <c r="D3095" s="12">
        <f t="shared" si="192"/>
        <v>52158</v>
      </c>
      <c r="E3095" s="47" t="s">
        <v>2532</v>
      </c>
      <c r="F3095" s="14">
        <v>334647</v>
      </c>
      <c r="G3095" s="15">
        <v>42397</v>
      </c>
      <c r="H3095" s="8">
        <v>334647</v>
      </c>
      <c r="I3095" s="30">
        <f t="shared" si="191"/>
        <v>0</v>
      </c>
    </row>
    <row r="3096" spans="1:9" s="2" customFormat="1" x14ac:dyDescent="0.25">
      <c r="A3096" s="17">
        <v>42392</v>
      </c>
      <c r="B3096" s="36">
        <f t="shared" si="190"/>
        <v>2159</v>
      </c>
      <c r="C3096" s="37" t="s">
        <v>787</v>
      </c>
      <c r="D3096" s="12">
        <f t="shared" si="192"/>
        <v>52159</v>
      </c>
      <c r="E3096" s="47" t="s">
        <v>2533</v>
      </c>
      <c r="F3096" s="14">
        <v>9255.4</v>
      </c>
      <c r="G3096" s="15">
        <v>42392</v>
      </c>
      <c r="H3096" s="8">
        <f t="shared" si="193"/>
        <v>9255.4</v>
      </c>
      <c r="I3096" s="30">
        <f t="shared" si="191"/>
        <v>0</v>
      </c>
    </row>
    <row r="3097" spans="1:9" s="2" customFormat="1" x14ac:dyDescent="0.25">
      <c r="A3097" s="17">
        <v>42392</v>
      </c>
      <c r="B3097" s="36">
        <f t="shared" si="190"/>
        <v>2160</v>
      </c>
      <c r="C3097" s="37" t="s">
        <v>787</v>
      </c>
      <c r="D3097" s="12">
        <f t="shared" si="192"/>
        <v>52160</v>
      </c>
      <c r="E3097" s="47" t="s">
        <v>2443</v>
      </c>
      <c r="F3097" s="14">
        <v>186.3</v>
      </c>
      <c r="G3097" s="15">
        <v>42392</v>
      </c>
      <c r="H3097" s="8">
        <f t="shared" si="193"/>
        <v>186.3</v>
      </c>
      <c r="I3097" s="30">
        <f t="shared" si="191"/>
        <v>0</v>
      </c>
    </row>
    <row r="3098" spans="1:9" s="2" customFormat="1" x14ac:dyDescent="0.25">
      <c r="A3098" s="17">
        <v>42392</v>
      </c>
      <c r="B3098" s="36">
        <f t="shared" si="190"/>
        <v>2161</v>
      </c>
      <c r="C3098" s="37" t="s">
        <v>787</v>
      </c>
      <c r="D3098" s="12">
        <f t="shared" si="192"/>
        <v>52161</v>
      </c>
      <c r="E3098" s="47" t="s">
        <v>2534</v>
      </c>
      <c r="F3098" s="14">
        <v>1409.4</v>
      </c>
      <c r="G3098" s="15">
        <v>42398</v>
      </c>
      <c r="H3098" s="8">
        <v>1409.4</v>
      </c>
      <c r="I3098" s="30">
        <f t="shared" si="191"/>
        <v>0</v>
      </c>
    </row>
    <row r="3099" spans="1:9" s="2" customFormat="1" x14ac:dyDescent="0.25">
      <c r="A3099" s="17">
        <v>42392</v>
      </c>
      <c r="B3099" s="36">
        <f t="shared" ref="B3099:B3162" si="194">B3098+1</f>
        <v>2162</v>
      </c>
      <c r="C3099" s="37" t="s">
        <v>787</v>
      </c>
      <c r="D3099" s="12">
        <f t="shared" si="192"/>
        <v>52162</v>
      </c>
      <c r="E3099" s="47" t="s">
        <v>2535</v>
      </c>
      <c r="F3099" s="14">
        <v>30019.5</v>
      </c>
      <c r="G3099" s="15">
        <v>42394</v>
      </c>
      <c r="H3099" s="8">
        <v>30019.5</v>
      </c>
      <c r="I3099" s="30">
        <f t="shared" si="191"/>
        <v>0</v>
      </c>
    </row>
    <row r="3100" spans="1:9" s="2" customFormat="1" x14ac:dyDescent="0.25">
      <c r="A3100" s="17">
        <v>42392</v>
      </c>
      <c r="B3100" s="36">
        <f t="shared" si="194"/>
        <v>2163</v>
      </c>
      <c r="C3100" s="37" t="s">
        <v>787</v>
      </c>
      <c r="D3100" s="12">
        <f t="shared" si="192"/>
        <v>52163</v>
      </c>
      <c r="E3100" s="47" t="s">
        <v>2536</v>
      </c>
      <c r="F3100" s="14">
        <v>2480</v>
      </c>
      <c r="G3100" s="15">
        <v>42392</v>
      </c>
      <c r="H3100" s="8">
        <f t="shared" si="193"/>
        <v>2480</v>
      </c>
      <c r="I3100" s="30">
        <f t="shared" si="191"/>
        <v>0</v>
      </c>
    </row>
    <row r="3101" spans="1:9" s="2" customFormat="1" x14ac:dyDescent="0.25">
      <c r="A3101" s="17">
        <v>42392</v>
      </c>
      <c r="B3101" s="36">
        <f t="shared" si="194"/>
        <v>2164</v>
      </c>
      <c r="C3101" s="37" t="s">
        <v>787</v>
      </c>
      <c r="D3101" s="12">
        <f t="shared" si="192"/>
        <v>52164</v>
      </c>
      <c r="E3101" s="47" t="s">
        <v>2443</v>
      </c>
      <c r="F3101" s="14">
        <v>517.1</v>
      </c>
      <c r="G3101" s="15">
        <v>42392</v>
      </c>
      <c r="H3101" s="8">
        <f t="shared" si="193"/>
        <v>517.1</v>
      </c>
      <c r="I3101" s="30">
        <f t="shared" si="191"/>
        <v>0</v>
      </c>
    </row>
    <row r="3102" spans="1:9" s="2" customFormat="1" x14ac:dyDescent="0.25">
      <c r="A3102" s="17">
        <v>42392</v>
      </c>
      <c r="B3102" s="36">
        <f t="shared" si="194"/>
        <v>2165</v>
      </c>
      <c r="C3102" s="37" t="s">
        <v>787</v>
      </c>
      <c r="D3102" s="12">
        <f t="shared" si="192"/>
        <v>52165</v>
      </c>
      <c r="E3102" s="47" t="s">
        <v>2443</v>
      </c>
      <c r="F3102" s="14">
        <v>133.30000000000001</v>
      </c>
      <c r="G3102" s="15">
        <v>42392</v>
      </c>
      <c r="H3102" s="8">
        <f t="shared" si="193"/>
        <v>133.30000000000001</v>
      </c>
      <c r="I3102" s="30">
        <f t="shared" si="191"/>
        <v>0</v>
      </c>
    </row>
    <row r="3103" spans="1:9" s="2" customFormat="1" x14ac:dyDescent="0.25">
      <c r="A3103" s="17">
        <v>42392</v>
      </c>
      <c r="B3103" s="36">
        <f t="shared" si="194"/>
        <v>2166</v>
      </c>
      <c r="C3103" s="37" t="s">
        <v>787</v>
      </c>
      <c r="D3103" s="12">
        <f t="shared" si="192"/>
        <v>52166</v>
      </c>
      <c r="E3103" s="47" t="s">
        <v>2537</v>
      </c>
      <c r="F3103" s="14">
        <v>30132</v>
      </c>
      <c r="G3103" s="15">
        <v>42394</v>
      </c>
      <c r="H3103" s="8">
        <v>30132</v>
      </c>
      <c r="I3103" s="30">
        <f t="shared" si="191"/>
        <v>0</v>
      </c>
    </row>
    <row r="3104" spans="1:9" s="2" customFormat="1" x14ac:dyDescent="0.25">
      <c r="A3104" s="17">
        <v>42392</v>
      </c>
      <c r="B3104" s="36">
        <f t="shared" si="194"/>
        <v>2167</v>
      </c>
      <c r="C3104" s="37" t="s">
        <v>787</v>
      </c>
      <c r="D3104" s="12">
        <f t="shared" si="192"/>
        <v>52167</v>
      </c>
      <c r="E3104" s="47" t="s">
        <v>2538</v>
      </c>
      <c r="F3104" s="14">
        <v>3055.8</v>
      </c>
      <c r="G3104" s="15">
        <v>42393</v>
      </c>
      <c r="H3104" s="8">
        <v>3055.8</v>
      </c>
      <c r="I3104" s="30">
        <f t="shared" si="191"/>
        <v>0</v>
      </c>
    </row>
    <row r="3105" spans="1:9" s="2" customFormat="1" x14ac:dyDescent="0.25">
      <c r="A3105" s="17">
        <v>42392</v>
      </c>
      <c r="B3105" s="36">
        <f t="shared" si="194"/>
        <v>2168</v>
      </c>
      <c r="C3105" s="37" t="s">
        <v>787</v>
      </c>
      <c r="D3105" s="12">
        <f t="shared" si="192"/>
        <v>52168</v>
      </c>
      <c r="E3105" s="47" t="s">
        <v>2539</v>
      </c>
      <c r="F3105" s="14">
        <v>56293.85</v>
      </c>
      <c r="G3105" s="15">
        <v>42396</v>
      </c>
      <c r="H3105" s="8">
        <v>56293.85</v>
      </c>
      <c r="I3105" s="30">
        <f t="shared" si="191"/>
        <v>0</v>
      </c>
    </row>
    <row r="3106" spans="1:9" s="2" customFormat="1" x14ac:dyDescent="0.25">
      <c r="A3106" s="17">
        <v>42392</v>
      </c>
      <c r="B3106" s="36">
        <f t="shared" si="194"/>
        <v>2169</v>
      </c>
      <c r="C3106" s="37" t="s">
        <v>787</v>
      </c>
      <c r="D3106" s="12">
        <f t="shared" si="192"/>
        <v>52169</v>
      </c>
      <c r="E3106" s="47" t="s">
        <v>2540</v>
      </c>
      <c r="F3106" s="14">
        <v>23665.3</v>
      </c>
      <c r="G3106" s="15">
        <v>42393</v>
      </c>
      <c r="H3106" s="8">
        <v>23665.3</v>
      </c>
      <c r="I3106" s="30">
        <f t="shared" si="191"/>
        <v>0</v>
      </c>
    </row>
    <row r="3107" spans="1:9" s="2" customFormat="1" x14ac:dyDescent="0.25">
      <c r="A3107" s="17">
        <v>42392</v>
      </c>
      <c r="B3107" s="36">
        <f t="shared" si="194"/>
        <v>2170</v>
      </c>
      <c r="C3107" s="37" t="s">
        <v>787</v>
      </c>
      <c r="D3107" s="12">
        <f t="shared" si="192"/>
        <v>52170</v>
      </c>
      <c r="E3107" s="13" t="s">
        <v>2531</v>
      </c>
      <c r="F3107" s="14">
        <v>169125.55</v>
      </c>
      <c r="G3107" s="15">
        <v>42396</v>
      </c>
      <c r="H3107" s="8">
        <v>169125.55</v>
      </c>
      <c r="I3107" s="30">
        <f t="shared" si="191"/>
        <v>0</v>
      </c>
    </row>
    <row r="3108" spans="1:9" s="2" customFormat="1" x14ac:dyDescent="0.25">
      <c r="A3108" s="17">
        <v>42392</v>
      </c>
      <c r="B3108" s="36">
        <f t="shared" si="194"/>
        <v>2171</v>
      </c>
      <c r="C3108" s="37" t="s">
        <v>787</v>
      </c>
      <c r="D3108" s="12">
        <f t="shared" ref="D3108:D3171" si="195">D3107+1</f>
        <v>52171</v>
      </c>
      <c r="E3108" s="47" t="s">
        <v>2443</v>
      </c>
      <c r="F3108" s="14">
        <v>1425.6</v>
      </c>
      <c r="G3108" s="15">
        <v>42392</v>
      </c>
      <c r="H3108" s="8">
        <f t="shared" si="193"/>
        <v>1425.6</v>
      </c>
      <c r="I3108" s="30">
        <f t="shared" ref="I3108:I3363" si="196">F3108-H3108</f>
        <v>0</v>
      </c>
    </row>
    <row r="3109" spans="1:9" s="2" customFormat="1" x14ac:dyDescent="0.25">
      <c r="A3109" s="17">
        <v>42392</v>
      </c>
      <c r="B3109" s="36">
        <f t="shared" si="194"/>
        <v>2172</v>
      </c>
      <c r="C3109" s="37" t="s">
        <v>787</v>
      </c>
      <c r="D3109" s="12">
        <f t="shared" si="195"/>
        <v>52172</v>
      </c>
      <c r="E3109" s="47" t="s">
        <v>2541</v>
      </c>
      <c r="F3109" s="14">
        <v>2576</v>
      </c>
      <c r="G3109" s="15">
        <v>42392</v>
      </c>
      <c r="H3109" s="8">
        <f t="shared" si="193"/>
        <v>2576</v>
      </c>
      <c r="I3109" s="30">
        <f t="shared" si="196"/>
        <v>0</v>
      </c>
    </row>
    <row r="3110" spans="1:9" s="2" customFormat="1" x14ac:dyDescent="0.25">
      <c r="A3110" s="17">
        <v>42392</v>
      </c>
      <c r="B3110" s="36">
        <f t="shared" si="194"/>
        <v>2173</v>
      </c>
      <c r="C3110" s="37" t="s">
        <v>787</v>
      </c>
      <c r="D3110" s="12">
        <f t="shared" si="195"/>
        <v>52173</v>
      </c>
      <c r="E3110" s="47" t="s">
        <v>2532</v>
      </c>
      <c r="F3110" s="14">
        <v>28249.1</v>
      </c>
      <c r="G3110" s="15">
        <v>42396</v>
      </c>
      <c r="H3110" s="8">
        <v>28249.1</v>
      </c>
      <c r="I3110" s="30">
        <f t="shared" si="196"/>
        <v>0</v>
      </c>
    </row>
    <row r="3111" spans="1:9" s="2" customFormat="1" x14ac:dyDescent="0.25">
      <c r="A3111" s="17">
        <v>42392</v>
      </c>
      <c r="B3111" s="36">
        <f t="shared" si="194"/>
        <v>2174</v>
      </c>
      <c r="C3111" s="37" t="s">
        <v>787</v>
      </c>
      <c r="D3111" s="12">
        <f t="shared" si="195"/>
        <v>52174</v>
      </c>
      <c r="E3111" s="47" t="s">
        <v>2470</v>
      </c>
      <c r="F3111" s="14">
        <v>1194</v>
      </c>
      <c r="G3111" s="15">
        <v>42399</v>
      </c>
      <c r="H3111" s="8">
        <v>1194</v>
      </c>
      <c r="I3111" s="30">
        <f t="shared" si="196"/>
        <v>0</v>
      </c>
    </row>
    <row r="3112" spans="1:9" s="2" customFormat="1" x14ac:dyDescent="0.25">
      <c r="A3112" s="17">
        <v>42392</v>
      </c>
      <c r="B3112" s="36">
        <f t="shared" si="194"/>
        <v>2175</v>
      </c>
      <c r="C3112" s="37" t="s">
        <v>787</v>
      </c>
      <c r="D3112" s="12">
        <f t="shared" si="195"/>
        <v>52175</v>
      </c>
      <c r="E3112" s="49" t="s">
        <v>105</v>
      </c>
      <c r="F3112" s="14">
        <v>0</v>
      </c>
      <c r="G3112" s="15"/>
      <c r="H3112" s="8"/>
      <c r="I3112" s="30">
        <f t="shared" si="196"/>
        <v>0</v>
      </c>
    </row>
    <row r="3113" spans="1:9" s="2" customFormat="1" x14ac:dyDescent="0.25">
      <c r="A3113" s="17">
        <v>42392</v>
      </c>
      <c r="B3113" s="36">
        <f t="shared" si="194"/>
        <v>2176</v>
      </c>
      <c r="C3113" s="37" t="s">
        <v>787</v>
      </c>
      <c r="D3113" s="12">
        <f t="shared" si="195"/>
        <v>52176</v>
      </c>
      <c r="E3113" s="47" t="s">
        <v>2542</v>
      </c>
      <c r="F3113" s="14">
        <v>6672.8</v>
      </c>
      <c r="G3113" s="15"/>
      <c r="H3113" s="8"/>
      <c r="I3113" s="30">
        <f t="shared" si="196"/>
        <v>6672.8</v>
      </c>
    </row>
    <row r="3114" spans="1:9" s="2" customFormat="1" x14ac:dyDescent="0.25">
      <c r="A3114" s="17">
        <v>42393</v>
      </c>
      <c r="B3114" s="36">
        <f t="shared" si="194"/>
        <v>2177</v>
      </c>
      <c r="C3114" s="37" t="s">
        <v>787</v>
      </c>
      <c r="D3114" s="12">
        <f t="shared" si="195"/>
        <v>52177</v>
      </c>
      <c r="E3114" s="47" t="s">
        <v>2543</v>
      </c>
      <c r="F3114" s="14">
        <v>2210</v>
      </c>
      <c r="G3114" s="15">
        <v>42393</v>
      </c>
      <c r="H3114" s="8">
        <f t="shared" si="193"/>
        <v>2210</v>
      </c>
      <c r="I3114" s="30">
        <f t="shared" si="196"/>
        <v>0</v>
      </c>
    </row>
    <row r="3115" spans="1:9" s="2" customFormat="1" x14ac:dyDescent="0.25">
      <c r="A3115" s="17">
        <v>42393</v>
      </c>
      <c r="B3115" s="36">
        <f t="shared" si="194"/>
        <v>2178</v>
      </c>
      <c r="C3115" s="37" t="s">
        <v>787</v>
      </c>
      <c r="D3115" s="12">
        <f t="shared" si="195"/>
        <v>52178</v>
      </c>
      <c r="E3115" s="47" t="s">
        <v>2544</v>
      </c>
      <c r="F3115" s="14">
        <v>4679.8</v>
      </c>
      <c r="G3115" s="15">
        <v>42394</v>
      </c>
      <c r="H3115" s="8">
        <f t="shared" ref="H3115:H3182" si="197">F3115</f>
        <v>4679.8</v>
      </c>
      <c r="I3115" s="30">
        <f t="shared" si="196"/>
        <v>0</v>
      </c>
    </row>
    <row r="3116" spans="1:9" s="2" customFormat="1" x14ac:dyDescent="0.25">
      <c r="A3116" s="17">
        <v>42393</v>
      </c>
      <c r="B3116" s="36">
        <f t="shared" si="194"/>
        <v>2179</v>
      </c>
      <c r="C3116" s="37" t="s">
        <v>787</v>
      </c>
      <c r="D3116" s="12">
        <f t="shared" si="195"/>
        <v>52179</v>
      </c>
      <c r="E3116" s="47" t="s">
        <v>2545</v>
      </c>
      <c r="F3116" s="14">
        <v>6466.2</v>
      </c>
      <c r="G3116" s="15">
        <v>42393</v>
      </c>
      <c r="H3116" s="8">
        <f t="shared" si="197"/>
        <v>6466.2</v>
      </c>
      <c r="I3116" s="30">
        <f t="shared" si="196"/>
        <v>0</v>
      </c>
    </row>
    <row r="3117" spans="1:9" s="2" customFormat="1" x14ac:dyDescent="0.25">
      <c r="A3117" s="17">
        <v>42393</v>
      </c>
      <c r="B3117" s="36">
        <f>B3116+1</f>
        <v>2180</v>
      </c>
      <c r="C3117" s="37" t="s">
        <v>787</v>
      </c>
      <c r="D3117" s="12">
        <f>D3116+1</f>
        <v>52180</v>
      </c>
      <c r="E3117" s="59" t="s">
        <v>2546</v>
      </c>
      <c r="F3117" s="14">
        <v>169.2</v>
      </c>
      <c r="G3117" s="15">
        <v>42395</v>
      </c>
      <c r="H3117" s="8">
        <f t="shared" si="197"/>
        <v>169.2</v>
      </c>
      <c r="I3117" s="30">
        <f t="shared" si="196"/>
        <v>0</v>
      </c>
    </row>
    <row r="3118" spans="1:9" s="2" customFormat="1" x14ac:dyDescent="0.25">
      <c r="A3118" s="17">
        <v>42393</v>
      </c>
      <c r="B3118" s="36">
        <f>B3117+1</f>
        <v>2181</v>
      </c>
      <c r="C3118" s="37" t="s">
        <v>787</v>
      </c>
      <c r="D3118" s="12">
        <f>D3117+1</f>
        <v>52181</v>
      </c>
      <c r="E3118" s="42" t="s">
        <v>2544</v>
      </c>
      <c r="F3118" s="19">
        <v>21338.560000000001</v>
      </c>
      <c r="G3118" s="15">
        <v>42394</v>
      </c>
      <c r="H3118" s="8">
        <v>21338.562999999998</v>
      </c>
      <c r="I3118" s="30">
        <f t="shared" si="196"/>
        <v>-2.9999999969732016E-3</v>
      </c>
    </row>
    <row r="3119" spans="1:9" s="2" customFormat="1" x14ac:dyDescent="0.25">
      <c r="A3119" s="17">
        <v>42393</v>
      </c>
      <c r="B3119" s="36">
        <f t="shared" si="194"/>
        <v>2182</v>
      </c>
      <c r="C3119" s="37" t="s">
        <v>787</v>
      </c>
      <c r="D3119" s="12">
        <f t="shared" si="195"/>
        <v>52182</v>
      </c>
      <c r="E3119" s="45" t="s">
        <v>2547</v>
      </c>
      <c r="F3119" s="22">
        <v>3086.1</v>
      </c>
      <c r="G3119" s="15">
        <v>42393</v>
      </c>
      <c r="H3119" s="8">
        <f t="shared" si="197"/>
        <v>3086.1</v>
      </c>
      <c r="I3119" s="30">
        <f t="shared" si="196"/>
        <v>0</v>
      </c>
    </row>
    <row r="3120" spans="1:9" s="2" customFormat="1" x14ac:dyDescent="0.25">
      <c r="A3120" s="17">
        <v>42393</v>
      </c>
      <c r="B3120" s="36">
        <f t="shared" si="194"/>
        <v>2183</v>
      </c>
      <c r="C3120" s="37" t="s">
        <v>787</v>
      </c>
      <c r="D3120" s="12">
        <f t="shared" si="195"/>
        <v>52183</v>
      </c>
      <c r="E3120" s="47" t="s">
        <v>2548</v>
      </c>
      <c r="F3120" s="14">
        <v>1471.8</v>
      </c>
      <c r="G3120" s="15">
        <v>42393</v>
      </c>
      <c r="H3120" s="8">
        <f t="shared" si="197"/>
        <v>1471.8</v>
      </c>
      <c r="I3120" s="30">
        <f t="shared" si="196"/>
        <v>0</v>
      </c>
    </row>
    <row r="3121" spans="1:9" s="2" customFormat="1" x14ac:dyDescent="0.25">
      <c r="A3121" s="17">
        <v>42393</v>
      </c>
      <c r="B3121" s="36">
        <f t="shared" si="194"/>
        <v>2184</v>
      </c>
      <c r="C3121" s="37" t="s">
        <v>787</v>
      </c>
      <c r="D3121" s="12">
        <f t="shared" si="195"/>
        <v>52184</v>
      </c>
      <c r="E3121" s="47" t="s">
        <v>2549</v>
      </c>
      <c r="F3121" s="14">
        <v>860</v>
      </c>
      <c r="G3121" s="15">
        <v>42393</v>
      </c>
      <c r="H3121" s="8">
        <f t="shared" si="197"/>
        <v>860</v>
      </c>
      <c r="I3121" s="30">
        <f t="shared" si="196"/>
        <v>0</v>
      </c>
    </row>
    <row r="3122" spans="1:9" s="2" customFormat="1" x14ac:dyDescent="0.25">
      <c r="A3122" s="17">
        <v>42393</v>
      </c>
      <c r="B3122" s="36">
        <f t="shared" si="194"/>
        <v>2185</v>
      </c>
      <c r="C3122" s="37" t="s">
        <v>787</v>
      </c>
      <c r="D3122" s="12">
        <f t="shared" si="195"/>
        <v>52185</v>
      </c>
      <c r="E3122" s="47" t="s">
        <v>2550</v>
      </c>
      <c r="F3122" s="14">
        <v>2940</v>
      </c>
      <c r="G3122" s="15">
        <v>42393</v>
      </c>
      <c r="H3122" s="8">
        <f t="shared" si="197"/>
        <v>2940</v>
      </c>
      <c r="I3122" s="30">
        <f t="shared" si="196"/>
        <v>0</v>
      </c>
    </row>
    <row r="3123" spans="1:9" s="2" customFormat="1" x14ac:dyDescent="0.25">
      <c r="A3123" s="17">
        <v>42393</v>
      </c>
      <c r="B3123" s="36">
        <f t="shared" si="194"/>
        <v>2186</v>
      </c>
      <c r="C3123" s="37" t="s">
        <v>787</v>
      </c>
      <c r="D3123" s="12">
        <f t="shared" si="195"/>
        <v>52186</v>
      </c>
      <c r="E3123" s="47" t="s">
        <v>2551</v>
      </c>
      <c r="F3123" s="14">
        <v>2556.3000000000002</v>
      </c>
      <c r="G3123" s="15">
        <v>42393</v>
      </c>
      <c r="H3123" s="8">
        <f t="shared" si="197"/>
        <v>2556.3000000000002</v>
      </c>
      <c r="I3123" s="30">
        <f t="shared" si="196"/>
        <v>0</v>
      </c>
    </row>
    <row r="3124" spans="1:9" s="2" customFormat="1" x14ac:dyDescent="0.25">
      <c r="A3124" s="17">
        <v>42393</v>
      </c>
      <c r="B3124" s="36">
        <f t="shared" si="194"/>
        <v>2187</v>
      </c>
      <c r="C3124" s="37" t="s">
        <v>787</v>
      </c>
      <c r="D3124" s="12">
        <f t="shared" si="195"/>
        <v>52187</v>
      </c>
      <c r="E3124" s="47" t="s">
        <v>2552</v>
      </c>
      <c r="F3124" s="14">
        <v>92138.3</v>
      </c>
      <c r="G3124" s="15">
        <v>42396</v>
      </c>
      <c r="H3124" s="8">
        <v>92138.3</v>
      </c>
      <c r="I3124" s="30">
        <f t="shared" si="196"/>
        <v>0</v>
      </c>
    </row>
    <row r="3125" spans="1:9" s="2" customFormat="1" x14ac:dyDescent="0.25">
      <c r="A3125" s="17">
        <v>42393</v>
      </c>
      <c r="B3125" s="36">
        <f t="shared" si="194"/>
        <v>2188</v>
      </c>
      <c r="C3125" s="37" t="s">
        <v>787</v>
      </c>
      <c r="D3125" s="12">
        <f t="shared" si="195"/>
        <v>52188</v>
      </c>
      <c r="E3125" s="47" t="s">
        <v>2553</v>
      </c>
      <c r="F3125" s="14">
        <v>3780</v>
      </c>
      <c r="G3125" s="15">
        <v>42393</v>
      </c>
      <c r="H3125" s="8">
        <f t="shared" si="197"/>
        <v>3780</v>
      </c>
      <c r="I3125" s="30">
        <f t="shared" si="196"/>
        <v>0</v>
      </c>
    </row>
    <row r="3126" spans="1:9" s="2" customFormat="1" x14ac:dyDescent="0.25">
      <c r="A3126" s="17">
        <v>42393</v>
      </c>
      <c r="B3126" s="36">
        <f t="shared" si="194"/>
        <v>2189</v>
      </c>
      <c r="C3126" s="37" t="s">
        <v>787</v>
      </c>
      <c r="D3126" s="12">
        <f t="shared" si="195"/>
        <v>52189</v>
      </c>
      <c r="E3126" s="47" t="s">
        <v>2554</v>
      </c>
      <c r="F3126" s="14">
        <v>752.5</v>
      </c>
      <c r="G3126" s="15">
        <v>42393</v>
      </c>
      <c r="H3126" s="8">
        <f t="shared" si="197"/>
        <v>752.5</v>
      </c>
      <c r="I3126" s="30">
        <f t="shared" si="196"/>
        <v>0</v>
      </c>
    </row>
    <row r="3127" spans="1:9" s="2" customFormat="1" x14ac:dyDescent="0.25">
      <c r="A3127" s="17">
        <v>42393</v>
      </c>
      <c r="B3127" s="36">
        <f t="shared" si="194"/>
        <v>2190</v>
      </c>
      <c r="C3127" s="37" t="s">
        <v>787</v>
      </c>
      <c r="D3127" s="12">
        <f t="shared" si="195"/>
        <v>52190</v>
      </c>
      <c r="E3127" s="47" t="s">
        <v>2555</v>
      </c>
      <c r="F3127" s="14">
        <v>14374.4</v>
      </c>
      <c r="G3127" s="15">
        <v>42395</v>
      </c>
      <c r="H3127" s="8">
        <v>14374.4</v>
      </c>
      <c r="I3127" s="30">
        <f t="shared" si="196"/>
        <v>0</v>
      </c>
    </row>
    <row r="3128" spans="1:9" s="2" customFormat="1" x14ac:dyDescent="0.25">
      <c r="A3128" s="17">
        <v>42393</v>
      </c>
      <c r="B3128" s="36">
        <f t="shared" si="194"/>
        <v>2191</v>
      </c>
      <c r="C3128" s="37" t="s">
        <v>787</v>
      </c>
      <c r="D3128" s="12">
        <f t="shared" si="195"/>
        <v>52191</v>
      </c>
      <c r="E3128" s="47" t="s">
        <v>2556</v>
      </c>
      <c r="F3128" s="14">
        <v>195.2</v>
      </c>
      <c r="G3128" s="15">
        <v>42393</v>
      </c>
      <c r="H3128" s="8">
        <f t="shared" si="197"/>
        <v>195.2</v>
      </c>
      <c r="I3128" s="30">
        <f t="shared" si="196"/>
        <v>0</v>
      </c>
    </row>
    <row r="3129" spans="1:9" s="2" customFormat="1" x14ac:dyDescent="0.25">
      <c r="A3129" s="17">
        <v>42393</v>
      </c>
      <c r="B3129" s="36">
        <f t="shared" si="194"/>
        <v>2192</v>
      </c>
      <c r="C3129" s="37" t="s">
        <v>787</v>
      </c>
      <c r="D3129" s="12">
        <f t="shared" si="195"/>
        <v>52192</v>
      </c>
      <c r="E3129" s="47" t="s">
        <v>2557</v>
      </c>
      <c r="F3129" s="14">
        <v>19525.400000000001</v>
      </c>
      <c r="G3129" s="15">
        <v>42393</v>
      </c>
      <c r="H3129" s="8">
        <f t="shared" si="197"/>
        <v>19525.400000000001</v>
      </c>
      <c r="I3129" s="30">
        <f t="shared" si="196"/>
        <v>0</v>
      </c>
    </row>
    <row r="3130" spans="1:9" s="2" customFormat="1" x14ac:dyDescent="0.25">
      <c r="A3130" s="17">
        <v>42393</v>
      </c>
      <c r="B3130" s="36">
        <f t="shared" si="194"/>
        <v>2193</v>
      </c>
      <c r="C3130" s="37" t="s">
        <v>787</v>
      </c>
      <c r="D3130" s="12">
        <f t="shared" si="195"/>
        <v>52193</v>
      </c>
      <c r="E3130" s="47" t="s">
        <v>2544</v>
      </c>
      <c r="F3130" s="14">
        <v>4258.8</v>
      </c>
      <c r="G3130" s="15">
        <v>42394</v>
      </c>
      <c r="H3130" s="8">
        <v>4258.8</v>
      </c>
      <c r="I3130" s="30">
        <f t="shared" si="196"/>
        <v>0</v>
      </c>
    </row>
    <row r="3131" spans="1:9" s="2" customFormat="1" ht="15.75" x14ac:dyDescent="0.25">
      <c r="A3131" s="17">
        <v>42393</v>
      </c>
      <c r="B3131" s="36">
        <f t="shared" si="194"/>
        <v>2194</v>
      </c>
      <c r="C3131" s="37" t="s">
        <v>787</v>
      </c>
      <c r="D3131" s="12">
        <f t="shared" si="195"/>
        <v>52194</v>
      </c>
      <c r="E3131" s="13" t="s">
        <v>2558</v>
      </c>
      <c r="F3131" s="14">
        <v>11404.6</v>
      </c>
      <c r="G3131" s="60">
        <v>42396</v>
      </c>
      <c r="H3131" s="8">
        <v>11404.6</v>
      </c>
      <c r="I3131" s="30">
        <f t="shared" si="196"/>
        <v>0</v>
      </c>
    </row>
    <row r="3132" spans="1:9" s="2" customFormat="1" x14ac:dyDescent="0.25">
      <c r="A3132" s="17">
        <v>42393</v>
      </c>
      <c r="B3132" s="36">
        <f t="shared" si="194"/>
        <v>2195</v>
      </c>
      <c r="C3132" s="37" t="s">
        <v>787</v>
      </c>
      <c r="D3132" s="12">
        <f t="shared" si="195"/>
        <v>52195</v>
      </c>
      <c r="E3132" s="47" t="s">
        <v>2559</v>
      </c>
      <c r="F3132" s="14">
        <v>28433.200000000001</v>
      </c>
      <c r="G3132" s="15">
        <v>42394</v>
      </c>
      <c r="H3132" s="8">
        <v>28433.200000000001</v>
      </c>
      <c r="I3132" s="30">
        <f t="shared" si="196"/>
        <v>0</v>
      </c>
    </row>
    <row r="3133" spans="1:9" s="2" customFormat="1" x14ac:dyDescent="0.25">
      <c r="A3133" s="17">
        <v>42393</v>
      </c>
      <c r="B3133" s="36">
        <f t="shared" si="194"/>
        <v>2196</v>
      </c>
      <c r="C3133" s="37" t="s">
        <v>787</v>
      </c>
      <c r="D3133" s="12">
        <f t="shared" si="195"/>
        <v>52196</v>
      </c>
      <c r="E3133" s="47" t="s">
        <v>2560</v>
      </c>
      <c r="F3133" s="14">
        <v>41413.4</v>
      </c>
      <c r="G3133" s="15">
        <v>42399</v>
      </c>
      <c r="H3133" s="8">
        <v>41413.4</v>
      </c>
      <c r="I3133" s="30">
        <f t="shared" si="196"/>
        <v>0</v>
      </c>
    </row>
    <row r="3134" spans="1:9" s="2" customFormat="1" x14ac:dyDescent="0.25">
      <c r="A3134" s="17">
        <v>42393</v>
      </c>
      <c r="B3134" s="36">
        <f t="shared" si="194"/>
        <v>2197</v>
      </c>
      <c r="C3134" s="37" t="s">
        <v>787</v>
      </c>
      <c r="D3134" s="12">
        <f t="shared" si="195"/>
        <v>52197</v>
      </c>
      <c r="E3134" s="13" t="s">
        <v>2558</v>
      </c>
      <c r="F3134" s="14">
        <v>3205</v>
      </c>
      <c r="G3134" s="15">
        <v>42396</v>
      </c>
      <c r="H3134" s="8">
        <v>3205</v>
      </c>
      <c r="I3134" s="30">
        <f t="shared" si="196"/>
        <v>0</v>
      </c>
    </row>
    <row r="3135" spans="1:9" s="2" customFormat="1" x14ac:dyDescent="0.25">
      <c r="A3135" s="17">
        <v>42393</v>
      </c>
      <c r="B3135" s="36">
        <f t="shared" si="194"/>
        <v>2198</v>
      </c>
      <c r="C3135" s="37" t="s">
        <v>787</v>
      </c>
      <c r="D3135" s="12">
        <f t="shared" si="195"/>
        <v>52198</v>
      </c>
      <c r="E3135" s="47" t="s">
        <v>2561</v>
      </c>
      <c r="F3135" s="14">
        <v>9521.7000000000007</v>
      </c>
      <c r="G3135" s="15">
        <v>42394</v>
      </c>
      <c r="H3135" s="8">
        <v>9521.7000000000007</v>
      </c>
      <c r="I3135" s="30">
        <f t="shared" si="196"/>
        <v>0</v>
      </c>
    </row>
    <row r="3136" spans="1:9" s="2" customFormat="1" x14ac:dyDescent="0.25">
      <c r="A3136" s="17">
        <v>42393</v>
      </c>
      <c r="B3136" s="36">
        <f t="shared" si="194"/>
        <v>2199</v>
      </c>
      <c r="C3136" s="37" t="s">
        <v>787</v>
      </c>
      <c r="D3136" s="12">
        <f t="shared" si="195"/>
        <v>52199</v>
      </c>
      <c r="E3136" s="47" t="s">
        <v>2562</v>
      </c>
      <c r="F3136" s="14">
        <v>9589.2000000000007</v>
      </c>
      <c r="G3136" s="15">
        <v>42394</v>
      </c>
      <c r="H3136" s="8">
        <v>9589.2000000000007</v>
      </c>
      <c r="I3136" s="30">
        <f t="shared" si="196"/>
        <v>0</v>
      </c>
    </row>
    <row r="3137" spans="1:9" s="2" customFormat="1" x14ac:dyDescent="0.25">
      <c r="A3137" s="17">
        <v>42393</v>
      </c>
      <c r="B3137" s="36">
        <f t="shared" si="194"/>
        <v>2200</v>
      </c>
      <c r="C3137" s="37" t="s">
        <v>787</v>
      </c>
      <c r="D3137" s="12">
        <f t="shared" si="195"/>
        <v>52200</v>
      </c>
      <c r="E3137" s="47" t="s">
        <v>2563</v>
      </c>
      <c r="F3137" s="14">
        <v>385</v>
      </c>
      <c r="G3137" s="15">
        <v>42394</v>
      </c>
      <c r="H3137" s="8">
        <v>385</v>
      </c>
      <c r="I3137" s="30">
        <f t="shared" si="196"/>
        <v>0</v>
      </c>
    </row>
    <row r="3138" spans="1:9" s="2" customFormat="1" x14ac:dyDescent="0.25">
      <c r="A3138" s="17">
        <v>42393</v>
      </c>
      <c r="B3138" s="36">
        <f t="shared" si="194"/>
        <v>2201</v>
      </c>
      <c r="C3138" s="37" t="s">
        <v>787</v>
      </c>
      <c r="D3138" s="12">
        <f t="shared" si="195"/>
        <v>52201</v>
      </c>
      <c r="E3138" s="47" t="s">
        <v>2561</v>
      </c>
      <c r="F3138" s="14">
        <v>2025.2</v>
      </c>
      <c r="G3138" s="15">
        <v>42394</v>
      </c>
      <c r="H3138" s="8">
        <v>2025.2</v>
      </c>
      <c r="I3138" s="30">
        <f t="shared" si="196"/>
        <v>0</v>
      </c>
    </row>
    <row r="3139" spans="1:9" s="2" customFormat="1" x14ac:dyDescent="0.25">
      <c r="A3139" s="17">
        <v>42393</v>
      </c>
      <c r="B3139" s="36">
        <f t="shared" si="194"/>
        <v>2202</v>
      </c>
      <c r="C3139" s="37" t="s">
        <v>787</v>
      </c>
      <c r="D3139" s="12">
        <f t="shared" si="195"/>
        <v>52202</v>
      </c>
      <c r="E3139" s="47" t="s">
        <v>2564</v>
      </c>
      <c r="F3139" s="14">
        <v>1602</v>
      </c>
      <c r="G3139" s="15">
        <v>42394</v>
      </c>
      <c r="H3139" s="8">
        <v>1602</v>
      </c>
      <c r="I3139" s="30">
        <f t="shared" si="196"/>
        <v>0</v>
      </c>
    </row>
    <row r="3140" spans="1:9" s="2" customFormat="1" x14ac:dyDescent="0.25">
      <c r="A3140" s="17">
        <v>42393</v>
      </c>
      <c r="B3140" s="36">
        <f t="shared" si="194"/>
        <v>2203</v>
      </c>
      <c r="C3140" s="37" t="s">
        <v>787</v>
      </c>
      <c r="D3140" s="12">
        <f t="shared" si="195"/>
        <v>52203</v>
      </c>
      <c r="E3140" s="47" t="s">
        <v>2565</v>
      </c>
      <c r="F3140" s="14">
        <v>6588</v>
      </c>
      <c r="G3140" s="15">
        <v>42394</v>
      </c>
      <c r="H3140" s="8">
        <v>6588</v>
      </c>
      <c r="I3140" s="30">
        <f t="shared" si="196"/>
        <v>0</v>
      </c>
    </row>
    <row r="3141" spans="1:9" s="2" customFormat="1" x14ac:dyDescent="0.25">
      <c r="A3141" s="17">
        <v>42393</v>
      </c>
      <c r="B3141" s="36">
        <f t="shared" si="194"/>
        <v>2204</v>
      </c>
      <c r="C3141" s="37" t="s">
        <v>787</v>
      </c>
      <c r="D3141" s="12">
        <f t="shared" si="195"/>
        <v>52204</v>
      </c>
      <c r="E3141" s="47" t="s">
        <v>2566</v>
      </c>
      <c r="F3141" s="14">
        <v>22625.64</v>
      </c>
      <c r="G3141" s="15">
        <v>42393</v>
      </c>
      <c r="H3141" s="8">
        <f t="shared" si="197"/>
        <v>22625.64</v>
      </c>
      <c r="I3141" s="30">
        <f t="shared" si="196"/>
        <v>0</v>
      </c>
    </row>
    <row r="3142" spans="1:9" s="2" customFormat="1" x14ac:dyDescent="0.25">
      <c r="A3142" s="17">
        <v>42393</v>
      </c>
      <c r="B3142" s="36">
        <f t="shared" si="194"/>
        <v>2205</v>
      </c>
      <c r="C3142" s="37" t="s">
        <v>787</v>
      </c>
      <c r="D3142" s="12">
        <f t="shared" si="195"/>
        <v>52205</v>
      </c>
      <c r="E3142" s="47" t="s">
        <v>2567</v>
      </c>
      <c r="F3142" s="14">
        <v>1075</v>
      </c>
      <c r="G3142" s="15">
        <v>42394</v>
      </c>
      <c r="H3142" s="8">
        <v>1075</v>
      </c>
      <c r="I3142" s="30">
        <f t="shared" si="196"/>
        <v>0</v>
      </c>
    </row>
    <row r="3143" spans="1:9" s="2" customFormat="1" x14ac:dyDescent="0.25">
      <c r="A3143" s="17">
        <v>42393</v>
      </c>
      <c r="B3143" s="36">
        <f t="shared" si="194"/>
        <v>2206</v>
      </c>
      <c r="C3143" s="37" t="s">
        <v>787</v>
      </c>
      <c r="D3143" s="12">
        <f t="shared" si="195"/>
        <v>52206</v>
      </c>
      <c r="E3143" s="47" t="s">
        <v>2568</v>
      </c>
      <c r="F3143" s="14">
        <v>2150</v>
      </c>
      <c r="G3143" s="15">
        <v>42394</v>
      </c>
      <c r="H3143" s="8">
        <v>2150</v>
      </c>
      <c r="I3143" s="30">
        <f t="shared" si="196"/>
        <v>0</v>
      </c>
    </row>
    <row r="3144" spans="1:9" s="2" customFormat="1" x14ac:dyDescent="0.25">
      <c r="A3144" s="17">
        <v>42393</v>
      </c>
      <c r="B3144" s="36">
        <f t="shared" si="194"/>
        <v>2207</v>
      </c>
      <c r="C3144" s="37" t="s">
        <v>787</v>
      </c>
      <c r="D3144" s="12">
        <f t="shared" si="195"/>
        <v>52207</v>
      </c>
      <c r="E3144" s="47" t="s">
        <v>2569</v>
      </c>
      <c r="F3144" s="14">
        <v>2427.6</v>
      </c>
      <c r="G3144" s="15">
        <v>42394</v>
      </c>
      <c r="H3144" s="8">
        <v>2427.6</v>
      </c>
      <c r="I3144" s="30">
        <f t="shared" si="196"/>
        <v>0</v>
      </c>
    </row>
    <row r="3145" spans="1:9" s="2" customFormat="1" x14ac:dyDescent="0.25">
      <c r="A3145" s="17">
        <v>42393</v>
      </c>
      <c r="B3145" s="36">
        <f t="shared" si="194"/>
        <v>2208</v>
      </c>
      <c r="C3145" s="37" t="s">
        <v>787</v>
      </c>
      <c r="D3145" s="12">
        <f t="shared" si="195"/>
        <v>52208</v>
      </c>
      <c r="E3145" s="47" t="s">
        <v>2570</v>
      </c>
      <c r="F3145" s="14">
        <v>5211.1000000000004</v>
      </c>
      <c r="G3145" s="15">
        <v>42394</v>
      </c>
      <c r="H3145" s="8">
        <v>5211.1000000000004</v>
      </c>
      <c r="I3145" s="30">
        <f t="shared" si="196"/>
        <v>0</v>
      </c>
    </row>
    <row r="3146" spans="1:9" s="2" customFormat="1" x14ac:dyDescent="0.25">
      <c r="A3146" s="17">
        <v>42393</v>
      </c>
      <c r="B3146" s="36">
        <f t="shared" si="194"/>
        <v>2209</v>
      </c>
      <c r="C3146" s="37" t="s">
        <v>787</v>
      </c>
      <c r="D3146" s="12">
        <f t="shared" si="195"/>
        <v>52209</v>
      </c>
      <c r="E3146" s="47" t="s">
        <v>2571</v>
      </c>
      <c r="F3146" s="14">
        <v>28290.6</v>
      </c>
      <c r="G3146" s="15">
        <v>42394</v>
      </c>
      <c r="H3146" s="8">
        <v>28290.6</v>
      </c>
      <c r="I3146" s="30">
        <f t="shared" si="196"/>
        <v>0</v>
      </c>
    </row>
    <row r="3147" spans="1:9" s="2" customFormat="1" x14ac:dyDescent="0.25">
      <c r="A3147" s="17">
        <v>42393</v>
      </c>
      <c r="B3147" s="36">
        <f t="shared" si="194"/>
        <v>2210</v>
      </c>
      <c r="C3147" s="37" t="s">
        <v>787</v>
      </c>
      <c r="D3147" s="12">
        <f t="shared" si="195"/>
        <v>52210</v>
      </c>
      <c r="E3147" s="47" t="s">
        <v>2572</v>
      </c>
      <c r="F3147" s="14">
        <v>4923.8999999999996</v>
      </c>
      <c r="G3147" s="15">
        <v>42393</v>
      </c>
      <c r="H3147" s="8">
        <f t="shared" si="197"/>
        <v>4923.8999999999996</v>
      </c>
      <c r="I3147" s="30">
        <f t="shared" si="196"/>
        <v>0</v>
      </c>
    </row>
    <row r="3148" spans="1:9" s="2" customFormat="1" x14ac:dyDescent="0.25">
      <c r="A3148" s="17">
        <v>42393</v>
      </c>
      <c r="B3148" s="36">
        <f t="shared" si="194"/>
        <v>2211</v>
      </c>
      <c r="C3148" s="37" t="s">
        <v>787</v>
      </c>
      <c r="D3148" s="12">
        <f t="shared" si="195"/>
        <v>52211</v>
      </c>
      <c r="E3148" s="47" t="s">
        <v>2573</v>
      </c>
      <c r="F3148" s="14">
        <v>45487.18</v>
      </c>
      <c r="G3148" s="15">
        <v>42395</v>
      </c>
      <c r="H3148" s="8">
        <v>45487.18</v>
      </c>
      <c r="I3148" s="30">
        <f t="shared" si="196"/>
        <v>0</v>
      </c>
    </row>
    <row r="3149" spans="1:9" s="2" customFormat="1" x14ac:dyDescent="0.25">
      <c r="A3149" s="17">
        <v>42393</v>
      </c>
      <c r="B3149" s="36">
        <f t="shared" si="194"/>
        <v>2212</v>
      </c>
      <c r="C3149" s="37" t="s">
        <v>787</v>
      </c>
      <c r="D3149" s="12">
        <f t="shared" si="195"/>
        <v>52212</v>
      </c>
      <c r="E3149" s="47" t="s">
        <v>2574</v>
      </c>
      <c r="F3149" s="14">
        <v>2696.4</v>
      </c>
      <c r="G3149" s="15">
        <v>42393</v>
      </c>
      <c r="H3149" s="8">
        <f t="shared" si="197"/>
        <v>2696.4</v>
      </c>
      <c r="I3149" s="30">
        <f t="shared" si="196"/>
        <v>0</v>
      </c>
    </row>
    <row r="3150" spans="1:9" s="2" customFormat="1" x14ac:dyDescent="0.25">
      <c r="A3150" s="17">
        <v>42393</v>
      </c>
      <c r="B3150" s="36">
        <f t="shared" si="194"/>
        <v>2213</v>
      </c>
      <c r="C3150" s="37" t="s">
        <v>787</v>
      </c>
      <c r="D3150" s="12">
        <f t="shared" si="195"/>
        <v>52213</v>
      </c>
      <c r="E3150" s="47" t="s">
        <v>2575</v>
      </c>
      <c r="F3150" s="14">
        <v>2394</v>
      </c>
      <c r="G3150" s="15">
        <v>42394</v>
      </c>
      <c r="H3150" s="8">
        <v>2394</v>
      </c>
      <c r="I3150" s="30">
        <f t="shared" si="196"/>
        <v>0</v>
      </c>
    </row>
    <row r="3151" spans="1:9" s="2" customFormat="1" x14ac:dyDescent="0.25">
      <c r="A3151" s="17">
        <v>42393</v>
      </c>
      <c r="B3151" s="36">
        <f t="shared" si="194"/>
        <v>2214</v>
      </c>
      <c r="C3151" s="37" t="s">
        <v>787</v>
      </c>
      <c r="D3151" s="12">
        <f t="shared" si="195"/>
        <v>52214</v>
      </c>
      <c r="E3151" s="47" t="s">
        <v>2576</v>
      </c>
      <c r="F3151" s="14">
        <v>860</v>
      </c>
      <c r="G3151" s="15">
        <v>42393</v>
      </c>
      <c r="H3151" s="8">
        <f t="shared" si="197"/>
        <v>860</v>
      </c>
      <c r="I3151" s="30">
        <f t="shared" si="196"/>
        <v>0</v>
      </c>
    </row>
    <row r="3152" spans="1:9" s="2" customFormat="1" x14ac:dyDescent="0.25">
      <c r="A3152" s="17">
        <v>42393</v>
      </c>
      <c r="B3152" s="36">
        <f t="shared" si="194"/>
        <v>2215</v>
      </c>
      <c r="C3152" s="37" t="s">
        <v>787</v>
      </c>
      <c r="D3152" s="12">
        <f t="shared" si="195"/>
        <v>52215</v>
      </c>
      <c r="E3152" s="47" t="s">
        <v>2577</v>
      </c>
      <c r="F3152" s="14">
        <v>428.1</v>
      </c>
      <c r="G3152" s="15">
        <v>42393</v>
      </c>
      <c r="H3152" s="8">
        <f t="shared" si="197"/>
        <v>428.1</v>
      </c>
      <c r="I3152" s="30">
        <f t="shared" si="196"/>
        <v>0</v>
      </c>
    </row>
    <row r="3153" spans="1:9" s="2" customFormat="1" x14ac:dyDescent="0.25">
      <c r="A3153" s="17">
        <v>42393</v>
      </c>
      <c r="B3153" s="36">
        <f t="shared" si="194"/>
        <v>2216</v>
      </c>
      <c r="C3153" s="37" t="s">
        <v>787</v>
      </c>
      <c r="D3153" s="12">
        <f t="shared" si="195"/>
        <v>52216</v>
      </c>
      <c r="E3153" s="47" t="s">
        <v>2578</v>
      </c>
      <c r="F3153" s="14">
        <v>979.92</v>
      </c>
      <c r="G3153" s="15">
        <v>42393</v>
      </c>
      <c r="H3153" s="8">
        <f t="shared" si="197"/>
        <v>979.92</v>
      </c>
      <c r="I3153" s="30">
        <f t="shared" si="196"/>
        <v>0</v>
      </c>
    </row>
    <row r="3154" spans="1:9" s="2" customFormat="1" x14ac:dyDescent="0.25">
      <c r="A3154" s="17">
        <v>42393</v>
      </c>
      <c r="B3154" s="36">
        <f t="shared" si="194"/>
        <v>2217</v>
      </c>
      <c r="C3154" s="37" t="s">
        <v>787</v>
      </c>
      <c r="D3154" s="12">
        <f t="shared" si="195"/>
        <v>52217</v>
      </c>
      <c r="E3154" s="47" t="s">
        <v>2579</v>
      </c>
      <c r="F3154" s="14">
        <v>5092.2</v>
      </c>
      <c r="G3154" s="15">
        <v>42393</v>
      </c>
      <c r="H3154" s="8">
        <f t="shared" si="197"/>
        <v>5092.2</v>
      </c>
      <c r="I3154" s="30">
        <f t="shared" si="196"/>
        <v>0</v>
      </c>
    </row>
    <row r="3155" spans="1:9" s="2" customFormat="1" x14ac:dyDescent="0.25">
      <c r="A3155" s="17">
        <v>42393</v>
      </c>
      <c r="B3155" s="36">
        <f t="shared" si="194"/>
        <v>2218</v>
      </c>
      <c r="C3155" s="37" t="s">
        <v>787</v>
      </c>
      <c r="D3155" s="12">
        <f t="shared" si="195"/>
        <v>52218</v>
      </c>
      <c r="E3155" s="47" t="s">
        <v>2580</v>
      </c>
      <c r="F3155" s="14">
        <v>1402.5</v>
      </c>
      <c r="G3155" s="15">
        <v>42393</v>
      </c>
      <c r="H3155" s="8">
        <f t="shared" si="197"/>
        <v>1402.5</v>
      </c>
      <c r="I3155" s="30">
        <f t="shared" si="196"/>
        <v>0</v>
      </c>
    </row>
    <row r="3156" spans="1:9" s="2" customFormat="1" x14ac:dyDescent="0.25">
      <c r="A3156" s="17">
        <v>42393</v>
      </c>
      <c r="B3156" s="36">
        <f t="shared" si="194"/>
        <v>2219</v>
      </c>
      <c r="C3156" s="37" t="s">
        <v>787</v>
      </c>
      <c r="D3156" s="12">
        <f t="shared" si="195"/>
        <v>52219</v>
      </c>
      <c r="E3156" s="47" t="s">
        <v>2581</v>
      </c>
      <c r="F3156" s="14">
        <v>22702.799999999999</v>
      </c>
      <c r="G3156" s="15" t="s">
        <v>2582</v>
      </c>
      <c r="H3156" s="8">
        <f>17300+5402.8</f>
        <v>22702.799999999999</v>
      </c>
      <c r="I3156" s="30">
        <f t="shared" si="196"/>
        <v>0</v>
      </c>
    </row>
    <row r="3157" spans="1:9" s="2" customFormat="1" x14ac:dyDescent="0.25">
      <c r="A3157" s="17">
        <v>42393</v>
      </c>
      <c r="B3157" s="36">
        <f t="shared" si="194"/>
        <v>2220</v>
      </c>
      <c r="C3157" s="37" t="s">
        <v>787</v>
      </c>
      <c r="D3157" s="12">
        <f t="shared" si="195"/>
        <v>52220</v>
      </c>
      <c r="E3157" s="49" t="s">
        <v>105</v>
      </c>
      <c r="F3157" s="14">
        <v>0</v>
      </c>
      <c r="G3157" s="15"/>
      <c r="H3157" s="8"/>
      <c r="I3157" s="30"/>
    </row>
    <row r="3158" spans="1:9" s="2" customFormat="1" x14ac:dyDescent="0.25">
      <c r="A3158" s="17">
        <v>42393</v>
      </c>
      <c r="B3158" s="36">
        <f t="shared" si="194"/>
        <v>2221</v>
      </c>
      <c r="C3158" s="37" t="s">
        <v>787</v>
      </c>
      <c r="D3158" s="12">
        <f t="shared" si="195"/>
        <v>52221</v>
      </c>
      <c r="E3158" s="47" t="s">
        <v>2583</v>
      </c>
      <c r="F3158" s="14">
        <v>185</v>
      </c>
      <c r="G3158" s="15">
        <v>42393</v>
      </c>
      <c r="H3158" s="8">
        <f t="shared" si="197"/>
        <v>185</v>
      </c>
      <c r="I3158" s="30">
        <f t="shared" si="196"/>
        <v>0</v>
      </c>
    </row>
    <row r="3159" spans="1:9" s="2" customFormat="1" x14ac:dyDescent="0.25">
      <c r="A3159" s="17">
        <v>42393</v>
      </c>
      <c r="B3159" s="36">
        <f t="shared" si="194"/>
        <v>2222</v>
      </c>
      <c r="C3159" s="37" t="s">
        <v>787</v>
      </c>
      <c r="D3159" s="12">
        <f t="shared" si="195"/>
        <v>52222</v>
      </c>
      <c r="E3159" s="47" t="s">
        <v>2584</v>
      </c>
      <c r="F3159" s="14">
        <v>30346.3</v>
      </c>
      <c r="G3159" s="15">
        <v>42393</v>
      </c>
      <c r="H3159" s="8">
        <f t="shared" si="197"/>
        <v>30346.3</v>
      </c>
      <c r="I3159" s="30">
        <f t="shared" si="196"/>
        <v>0</v>
      </c>
    </row>
    <row r="3160" spans="1:9" s="2" customFormat="1" x14ac:dyDescent="0.25">
      <c r="A3160" s="17">
        <v>42393</v>
      </c>
      <c r="B3160" s="36">
        <f t="shared" si="194"/>
        <v>2223</v>
      </c>
      <c r="C3160" s="37" t="s">
        <v>787</v>
      </c>
      <c r="D3160" s="12">
        <f t="shared" si="195"/>
        <v>52223</v>
      </c>
      <c r="E3160" s="49" t="s">
        <v>105</v>
      </c>
      <c r="F3160" s="14">
        <v>0</v>
      </c>
      <c r="G3160" s="15"/>
      <c r="H3160" s="8"/>
      <c r="I3160" s="30">
        <f t="shared" si="196"/>
        <v>0</v>
      </c>
    </row>
    <row r="3161" spans="1:9" s="2" customFormat="1" x14ac:dyDescent="0.25">
      <c r="A3161" s="17">
        <v>42393</v>
      </c>
      <c r="B3161" s="36">
        <f t="shared" si="194"/>
        <v>2224</v>
      </c>
      <c r="C3161" s="37" t="s">
        <v>787</v>
      </c>
      <c r="D3161" s="12">
        <f t="shared" si="195"/>
        <v>52224</v>
      </c>
      <c r="E3161" s="47" t="s">
        <v>2585</v>
      </c>
      <c r="F3161" s="14">
        <v>2465.1</v>
      </c>
      <c r="G3161" s="15">
        <v>42395</v>
      </c>
      <c r="H3161" s="8">
        <v>2465.1</v>
      </c>
      <c r="I3161" s="30">
        <f t="shared" si="196"/>
        <v>0</v>
      </c>
    </row>
    <row r="3162" spans="1:9" s="2" customFormat="1" x14ac:dyDescent="0.25">
      <c r="A3162" s="17">
        <v>42393</v>
      </c>
      <c r="B3162" s="36">
        <f t="shared" si="194"/>
        <v>2225</v>
      </c>
      <c r="C3162" s="37" t="s">
        <v>787</v>
      </c>
      <c r="D3162" s="12">
        <f t="shared" si="195"/>
        <v>52225</v>
      </c>
      <c r="E3162" s="47" t="s">
        <v>2586</v>
      </c>
      <c r="F3162" s="14">
        <v>6148.5</v>
      </c>
      <c r="G3162" s="15">
        <v>42396</v>
      </c>
      <c r="H3162" s="8">
        <v>6148.5</v>
      </c>
      <c r="I3162" s="30">
        <f t="shared" si="196"/>
        <v>0</v>
      </c>
    </row>
    <row r="3163" spans="1:9" s="2" customFormat="1" x14ac:dyDescent="0.25">
      <c r="A3163" s="17">
        <v>42393</v>
      </c>
      <c r="B3163" s="36">
        <f t="shared" ref="B3163:B3226" si="198">B3162+1</f>
        <v>2226</v>
      </c>
      <c r="C3163" s="37" t="s">
        <v>787</v>
      </c>
      <c r="D3163" s="12">
        <f t="shared" si="195"/>
        <v>52226</v>
      </c>
      <c r="E3163" s="47" t="s">
        <v>2587</v>
      </c>
      <c r="F3163" s="14">
        <v>1193.5</v>
      </c>
      <c r="G3163" s="15">
        <v>42395</v>
      </c>
      <c r="H3163" s="8">
        <v>1193.5</v>
      </c>
      <c r="I3163" s="30">
        <f t="shared" si="196"/>
        <v>0</v>
      </c>
    </row>
    <row r="3164" spans="1:9" s="2" customFormat="1" x14ac:dyDescent="0.25">
      <c r="A3164" s="17">
        <v>42393</v>
      </c>
      <c r="B3164" s="36">
        <f t="shared" si="198"/>
        <v>2227</v>
      </c>
      <c r="C3164" s="37" t="s">
        <v>787</v>
      </c>
      <c r="D3164" s="12">
        <f t="shared" si="195"/>
        <v>52227</v>
      </c>
      <c r="E3164" s="42" t="s">
        <v>2588</v>
      </c>
      <c r="F3164" s="19">
        <v>3640.8</v>
      </c>
      <c r="G3164" s="15">
        <v>42393</v>
      </c>
      <c r="H3164" s="8">
        <f t="shared" si="197"/>
        <v>3640.8</v>
      </c>
      <c r="I3164" s="30">
        <f t="shared" si="196"/>
        <v>0</v>
      </c>
    </row>
    <row r="3165" spans="1:9" s="2" customFormat="1" x14ac:dyDescent="0.25">
      <c r="A3165" s="17">
        <v>42393</v>
      </c>
      <c r="B3165" s="36">
        <f t="shared" si="198"/>
        <v>2228</v>
      </c>
      <c r="C3165" s="37" t="s">
        <v>787</v>
      </c>
      <c r="D3165" s="12">
        <f t="shared" si="195"/>
        <v>52228</v>
      </c>
      <c r="E3165" s="45" t="s">
        <v>2589</v>
      </c>
      <c r="F3165" s="22">
        <v>9830.2000000000007</v>
      </c>
      <c r="G3165" s="15">
        <v>42398</v>
      </c>
      <c r="H3165" s="8">
        <v>9830.2000000000007</v>
      </c>
      <c r="I3165" s="30">
        <f t="shared" si="196"/>
        <v>0</v>
      </c>
    </row>
    <row r="3166" spans="1:9" s="2" customFormat="1" x14ac:dyDescent="0.25">
      <c r="A3166" s="17">
        <v>42393</v>
      </c>
      <c r="B3166" s="36">
        <f t="shared" si="198"/>
        <v>2229</v>
      </c>
      <c r="C3166" s="37" t="s">
        <v>787</v>
      </c>
      <c r="D3166" s="12">
        <f t="shared" si="195"/>
        <v>52229</v>
      </c>
      <c r="E3166" s="47" t="s">
        <v>2590</v>
      </c>
      <c r="F3166" s="14">
        <v>5296.2</v>
      </c>
      <c r="G3166" s="15">
        <v>42393</v>
      </c>
      <c r="H3166" s="8">
        <f t="shared" si="197"/>
        <v>5296.2</v>
      </c>
      <c r="I3166" s="30">
        <f t="shared" si="196"/>
        <v>0</v>
      </c>
    </row>
    <row r="3167" spans="1:9" s="2" customFormat="1" x14ac:dyDescent="0.25">
      <c r="A3167" s="17">
        <v>42393</v>
      </c>
      <c r="B3167" s="36">
        <f t="shared" si="198"/>
        <v>2230</v>
      </c>
      <c r="C3167" s="37" t="s">
        <v>787</v>
      </c>
      <c r="D3167" s="12">
        <f t="shared" si="195"/>
        <v>52230</v>
      </c>
      <c r="E3167" s="47" t="s">
        <v>2591</v>
      </c>
      <c r="F3167" s="14">
        <v>122</v>
      </c>
      <c r="G3167" s="15">
        <v>42394</v>
      </c>
      <c r="H3167" s="8">
        <v>122</v>
      </c>
      <c r="I3167" s="30">
        <f t="shared" si="196"/>
        <v>0</v>
      </c>
    </row>
    <row r="3168" spans="1:9" s="2" customFormat="1" x14ac:dyDescent="0.25">
      <c r="A3168" s="17">
        <v>42393</v>
      </c>
      <c r="B3168" s="36">
        <f t="shared" si="198"/>
        <v>2231</v>
      </c>
      <c r="C3168" s="37" t="s">
        <v>787</v>
      </c>
      <c r="D3168" s="12">
        <f t="shared" si="195"/>
        <v>52231</v>
      </c>
      <c r="E3168" s="47" t="s">
        <v>2592</v>
      </c>
      <c r="F3168" s="14">
        <v>660</v>
      </c>
      <c r="G3168" s="15">
        <v>42394</v>
      </c>
      <c r="H3168" s="8">
        <v>660</v>
      </c>
      <c r="I3168" s="30">
        <f t="shared" si="196"/>
        <v>0</v>
      </c>
    </row>
    <row r="3169" spans="1:9" s="2" customFormat="1" x14ac:dyDescent="0.25">
      <c r="A3169" s="17">
        <v>42393</v>
      </c>
      <c r="B3169" s="36">
        <f t="shared" si="198"/>
        <v>2232</v>
      </c>
      <c r="C3169" s="37" t="s">
        <v>787</v>
      </c>
      <c r="D3169" s="12">
        <f t="shared" si="195"/>
        <v>52232</v>
      </c>
      <c r="E3169" s="47" t="s">
        <v>2593</v>
      </c>
      <c r="F3169" s="14">
        <v>891</v>
      </c>
      <c r="G3169" s="15">
        <v>42393</v>
      </c>
      <c r="H3169" s="8">
        <f t="shared" si="197"/>
        <v>891</v>
      </c>
      <c r="I3169" s="30">
        <f t="shared" si="196"/>
        <v>0</v>
      </c>
    </row>
    <row r="3170" spans="1:9" s="2" customFormat="1" x14ac:dyDescent="0.25">
      <c r="A3170" s="17">
        <v>42393</v>
      </c>
      <c r="B3170" s="36">
        <f t="shared" si="198"/>
        <v>2233</v>
      </c>
      <c r="C3170" s="37" t="s">
        <v>787</v>
      </c>
      <c r="D3170" s="12">
        <f t="shared" si="195"/>
        <v>52233</v>
      </c>
      <c r="E3170" s="49" t="s">
        <v>105</v>
      </c>
      <c r="F3170" s="14">
        <v>0</v>
      </c>
      <c r="G3170" s="15"/>
      <c r="H3170" s="8"/>
      <c r="I3170" s="30">
        <f t="shared" si="196"/>
        <v>0</v>
      </c>
    </row>
    <row r="3171" spans="1:9" s="2" customFormat="1" x14ac:dyDescent="0.25">
      <c r="A3171" s="17">
        <v>42393</v>
      </c>
      <c r="B3171" s="36">
        <f t="shared" si="198"/>
        <v>2234</v>
      </c>
      <c r="C3171" s="37" t="s">
        <v>787</v>
      </c>
      <c r="D3171" s="12">
        <f t="shared" si="195"/>
        <v>52234</v>
      </c>
      <c r="E3171" s="47" t="s">
        <v>2594</v>
      </c>
      <c r="F3171" s="14">
        <v>2477.1999999999998</v>
      </c>
      <c r="G3171" s="15">
        <v>42393</v>
      </c>
      <c r="H3171" s="8">
        <f t="shared" si="197"/>
        <v>2477.1999999999998</v>
      </c>
      <c r="I3171" s="30">
        <f t="shared" si="196"/>
        <v>0</v>
      </c>
    </row>
    <row r="3172" spans="1:9" s="2" customFormat="1" x14ac:dyDescent="0.25">
      <c r="A3172" s="17">
        <v>42393</v>
      </c>
      <c r="B3172" s="36">
        <f t="shared" si="198"/>
        <v>2235</v>
      </c>
      <c r="C3172" s="37" t="s">
        <v>787</v>
      </c>
      <c r="D3172" s="12">
        <f t="shared" ref="D3172:D3235" si="199">D3171+1</f>
        <v>52235</v>
      </c>
      <c r="E3172" s="47" t="s">
        <v>2595</v>
      </c>
      <c r="F3172" s="14">
        <v>1787.1</v>
      </c>
      <c r="G3172" s="15">
        <v>42393</v>
      </c>
      <c r="H3172" s="8">
        <f t="shared" si="197"/>
        <v>1787.1</v>
      </c>
      <c r="I3172" s="30">
        <f t="shared" si="196"/>
        <v>0</v>
      </c>
    </row>
    <row r="3173" spans="1:9" s="2" customFormat="1" x14ac:dyDescent="0.25">
      <c r="A3173" s="17">
        <v>42393</v>
      </c>
      <c r="B3173" s="36">
        <f t="shared" si="198"/>
        <v>2236</v>
      </c>
      <c r="C3173" s="37" t="s">
        <v>787</v>
      </c>
      <c r="D3173" s="12">
        <f t="shared" si="199"/>
        <v>52236</v>
      </c>
      <c r="E3173" s="49" t="s">
        <v>105</v>
      </c>
      <c r="F3173" s="14">
        <v>0</v>
      </c>
      <c r="G3173" s="15"/>
      <c r="H3173" s="8"/>
      <c r="I3173" s="30">
        <f t="shared" si="196"/>
        <v>0</v>
      </c>
    </row>
    <row r="3174" spans="1:9" s="2" customFormat="1" x14ac:dyDescent="0.25">
      <c r="A3174" s="17">
        <v>42393</v>
      </c>
      <c r="B3174" s="36">
        <f t="shared" si="198"/>
        <v>2237</v>
      </c>
      <c r="C3174" s="37" t="s">
        <v>787</v>
      </c>
      <c r="D3174" s="12">
        <f t="shared" si="199"/>
        <v>52237</v>
      </c>
      <c r="E3174" s="47" t="s">
        <v>2595</v>
      </c>
      <c r="F3174" s="14">
        <v>84</v>
      </c>
      <c r="G3174" s="15">
        <v>42393</v>
      </c>
      <c r="H3174" s="8">
        <f t="shared" si="197"/>
        <v>84</v>
      </c>
      <c r="I3174" s="30">
        <f t="shared" si="196"/>
        <v>0</v>
      </c>
    </row>
    <row r="3175" spans="1:9" s="2" customFormat="1" x14ac:dyDescent="0.25">
      <c r="A3175" s="17">
        <v>42393</v>
      </c>
      <c r="B3175" s="36">
        <f t="shared" si="198"/>
        <v>2238</v>
      </c>
      <c r="C3175" s="37" t="s">
        <v>787</v>
      </c>
      <c r="D3175" s="12">
        <f t="shared" si="199"/>
        <v>52238</v>
      </c>
      <c r="E3175" s="47" t="s">
        <v>2596</v>
      </c>
      <c r="F3175" s="14">
        <v>2242</v>
      </c>
      <c r="G3175" s="15">
        <v>42393</v>
      </c>
      <c r="H3175" s="8">
        <f t="shared" si="197"/>
        <v>2242</v>
      </c>
      <c r="I3175" s="30">
        <f t="shared" si="196"/>
        <v>0</v>
      </c>
    </row>
    <row r="3176" spans="1:9" s="2" customFormat="1" x14ac:dyDescent="0.25">
      <c r="A3176" s="17">
        <v>42393</v>
      </c>
      <c r="B3176" s="36">
        <f t="shared" si="198"/>
        <v>2239</v>
      </c>
      <c r="C3176" s="37" t="s">
        <v>787</v>
      </c>
      <c r="D3176" s="12">
        <f t="shared" si="199"/>
        <v>52239</v>
      </c>
      <c r="E3176" s="47" t="s">
        <v>2597</v>
      </c>
      <c r="F3176" s="14">
        <v>11833.6</v>
      </c>
      <c r="G3176" s="107">
        <v>42426</v>
      </c>
      <c r="H3176" s="108">
        <v>11833.6</v>
      </c>
      <c r="I3176" s="30">
        <f t="shared" si="196"/>
        <v>0</v>
      </c>
    </row>
    <row r="3177" spans="1:9" s="2" customFormat="1" x14ac:dyDescent="0.25">
      <c r="A3177" s="17">
        <v>42393</v>
      </c>
      <c r="B3177" s="36">
        <f t="shared" si="198"/>
        <v>2240</v>
      </c>
      <c r="C3177" s="37" t="s">
        <v>787</v>
      </c>
      <c r="D3177" s="12">
        <f t="shared" si="199"/>
        <v>52240</v>
      </c>
      <c r="E3177" s="47" t="s">
        <v>2598</v>
      </c>
      <c r="F3177" s="14">
        <v>3484.8</v>
      </c>
      <c r="G3177" s="15">
        <v>42394</v>
      </c>
      <c r="H3177" s="8">
        <v>3484.8</v>
      </c>
      <c r="I3177" s="30">
        <f t="shared" si="196"/>
        <v>0</v>
      </c>
    </row>
    <row r="3178" spans="1:9" s="2" customFormat="1" x14ac:dyDescent="0.25">
      <c r="A3178" s="17">
        <v>42393</v>
      </c>
      <c r="B3178" s="36">
        <f t="shared" si="198"/>
        <v>2241</v>
      </c>
      <c r="C3178" s="37" t="s">
        <v>787</v>
      </c>
      <c r="D3178" s="12">
        <f t="shared" si="199"/>
        <v>52241</v>
      </c>
      <c r="E3178" s="47" t="s">
        <v>2584</v>
      </c>
      <c r="F3178" s="14">
        <v>1712.7</v>
      </c>
      <c r="G3178" s="15">
        <v>42394</v>
      </c>
      <c r="H3178" s="8">
        <v>1712.7</v>
      </c>
      <c r="I3178" s="30">
        <f t="shared" si="196"/>
        <v>0</v>
      </c>
    </row>
    <row r="3179" spans="1:9" s="2" customFormat="1" x14ac:dyDescent="0.25">
      <c r="A3179" s="17">
        <v>42393</v>
      </c>
      <c r="B3179" s="36">
        <f t="shared" si="198"/>
        <v>2242</v>
      </c>
      <c r="C3179" s="37" t="s">
        <v>787</v>
      </c>
      <c r="D3179" s="12">
        <f t="shared" si="199"/>
        <v>52242</v>
      </c>
      <c r="E3179" s="47" t="s">
        <v>2556</v>
      </c>
      <c r="F3179" s="14">
        <v>411.2</v>
      </c>
      <c r="G3179" s="15">
        <v>42393</v>
      </c>
      <c r="H3179" s="8">
        <f t="shared" si="197"/>
        <v>411.2</v>
      </c>
      <c r="I3179" s="30">
        <f t="shared" si="196"/>
        <v>0</v>
      </c>
    </row>
    <row r="3180" spans="1:9" s="2" customFormat="1" x14ac:dyDescent="0.25">
      <c r="A3180" s="17">
        <v>42393</v>
      </c>
      <c r="B3180" s="36">
        <f t="shared" si="198"/>
        <v>2243</v>
      </c>
      <c r="C3180" s="37" t="s">
        <v>787</v>
      </c>
      <c r="D3180" s="12">
        <f t="shared" si="199"/>
        <v>52243</v>
      </c>
      <c r="E3180" s="47" t="s">
        <v>2599</v>
      </c>
      <c r="F3180" s="14">
        <v>718.1</v>
      </c>
      <c r="G3180" s="15">
        <v>42394</v>
      </c>
      <c r="H3180" s="8">
        <v>718.1</v>
      </c>
      <c r="I3180" s="30">
        <f t="shared" si="196"/>
        <v>0</v>
      </c>
    </row>
    <row r="3181" spans="1:9" s="2" customFormat="1" x14ac:dyDescent="0.25">
      <c r="A3181" s="17">
        <v>42393</v>
      </c>
      <c r="B3181" s="36">
        <f t="shared" si="198"/>
        <v>2244</v>
      </c>
      <c r="C3181" s="37" t="s">
        <v>787</v>
      </c>
      <c r="D3181" s="12">
        <f t="shared" si="199"/>
        <v>52244</v>
      </c>
      <c r="E3181" s="47" t="s">
        <v>2600</v>
      </c>
      <c r="F3181" s="14">
        <v>4110.6000000000004</v>
      </c>
      <c r="G3181" s="15">
        <v>42394</v>
      </c>
      <c r="H3181" s="8">
        <v>4110.6000000000004</v>
      </c>
      <c r="I3181" s="30">
        <f t="shared" si="196"/>
        <v>0</v>
      </c>
    </row>
    <row r="3182" spans="1:9" s="2" customFormat="1" x14ac:dyDescent="0.25">
      <c r="A3182" s="17">
        <v>42393</v>
      </c>
      <c r="B3182" s="36">
        <f t="shared" si="198"/>
        <v>2245</v>
      </c>
      <c r="C3182" s="37" t="s">
        <v>787</v>
      </c>
      <c r="D3182" s="12">
        <f t="shared" si="199"/>
        <v>52245</v>
      </c>
      <c r="E3182" s="47" t="s">
        <v>2601</v>
      </c>
      <c r="F3182" s="14">
        <v>1269</v>
      </c>
      <c r="G3182" s="15">
        <v>42393</v>
      </c>
      <c r="H3182" s="8">
        <f t="shared" si="197"/>
        <v>1269</v>
      </c>
      <c r="I3182" s="30">
        <f t="shared" si="196"/>
        <v>0</v>
      </c>
    </row>
    <row r="3183" spans="1:9" s="2" customFormat="1" x14ac:dyDescent="0.25">
      <c r="A3183" s="17">
        <v>42393</v>
      </c>
      <c r="B3183" s="36">
        <f t="shared" si="198"/>
        <v>2246</v>
      </c>
      <c r="C3183" s="37" t="s">
        <v>787</v>
      </c>
      <c r="D3183" s="12">
        <f t="shared" si="199"/>
        <v>52246</v>
      </c>
      <c r="E3183" s="47" t="s">
        <v>2602</v>
      </c>
      <c r="F3183" s="14">
        <v>756</v>
      </c>
      <c r="G3183" s="15">
        <v>42394</v>
      </c>
      <c r="H3183" s="8">
        <v>756</v>
      </c>
      <c r="I3183" s="30">
        <f t="shared" si="196"/>
        <v>0</v>
      </c>
    </row>
    <row r="3184" spans="1:9" s="2" customFormat="1" x14ac:dyDescent="0.25">
      <c r="A3184" s="17">
        <v>42393</v>
      </c>
      <c r="B3184" s="36">
        <f t="shared" si="198"/>
        <v>2247</v>
      </c>
      <c r="C3184" s="37" t="s">
        <v>787</v>
      </c>
      <c r="D3184" s="12">
        <f t="shared" si="199"/>
        <v>52247</v>
      </c>
      <c r="E3184" s="47" t="s">
        <v>2603</v>
      </c>
      <c r="F3184" s="14">
        <v>1464.58</v>
      </c>
      <c r="G3184" s="15">
        <v>42394</v>
      </c>
      <c r="H3184" s="8">
        <v>1464.58</v>
      </c>
      <c r="I3184" s="30">
        <f t="shared" si="196"/>
        <v>0</v>
      </c>
    </row>
    <row r="3185" spans="1:9" s="2" customFormat="1" x14ac:dyDescent="0.25">
      <c r="A3185" s="17">
        <v>42393</v>
      </c>
      <c r="B3185" s="36">
        <f t="shared" si="198"/>
        <v>2248</v>
      </c>
      <c r="C3185" s="37" t="s">
        <v>787</v>
      </c>
      <c r="D3185" s="12">
        <f t="shared" si="199"/>
        <v>52248</v>
      </c>
      <c r="E3185" s="47" t="s">
        <v>2604</v>
      </c>
      <c r="F3185" s="14">
        <v>12755.6</v>
      </c>
      <c r="G3185" s="15">
        <v>42396</v>
      </c>
      <c r="H3185" s="8">
        <v>12755.6</v>
      </c>
      <c r="I3185" s="30">
        <f t="shared" si="196"/>
        <v>0</v>
      </c>
    </row>
    <row r="3186" spans="1:9" s="2" customFormat="1" x14ac:dyDescent="0.25">
      <c r="A3186" s="17">
        <v>42393</v>
      </c>
      <c r="B3186" s="36">
        <f t="shared" si="198"/>
        <v>2249</v>
      </c>
      <c r="C3186" s="37" t="s">
        <v>787</v>
      </c>
      <c r="D3186" s="12">
        <f t="shared" si="199"/>
        <v>52249</v>
      </c>
      <c r="E3186" s="47" t="s">
        <v>2605</v>
      </c>
      <c r="F3186" s="14">
        <v>1969.2</v>
      </c>
      <c r="G3186" s="15">
        <v>42393</v>
      </c>
      <c r="H3186" s="8">
        <f t="shared" ref="H3186:H3245" si="200">F3186</f>
        <v>1969.2</v>
      </c>
      <c r="I3186" s="30">
        <f t="shared" si="196"/>
        <v>0</v>
      </c>
    </row>
    <row r="3187" spans="1:9" s="2" customFormat="1" x14ac:dyDescent="0.25">
      <c r="A3187" s="17">
        <v>42393</v>
      </c>
      <c r="B3187" s="36">
        <f t="shared" si="198"/>
        <v>2250</v>
      </c>
      <c r="C3187" s="37" t="s">
        <v>787</v>
      </c>
      <c r="D3187" s="12">
        <f t="shared" si="199"/>
        <v>52250</v>
      </c>
      <c r="E3187" s="47" t="s">
        <v>2606</v>
      </c>
      <c r="F3187" s="14">
        <v>16562</v>
      </c>
      <c r="G3187" s="88">
        <v>42411</v>
      </c>
      <c r="H3187" s="89">
        <v>16562</v>
      </c>
      <c r="I3187" s="30">
        <f t="shared" si="196"/>
        <v>0</v>
      </c>
    </row>
    <row r="3188" spans="1:9" s="2" customFormat="1" x14ac:dyDescent="0.25">
      <c r="A3188" s="17">
        <v>42393</v>
      </c>
      <c r="B3188" s="36">
        <f t="shared" si="198"/>
        <v>2251</v>
      </c>
      <c r="C3188" s="37" t="s">
        <v>787</v>
      </c>
      <c r="D3188" s="12">
        <f t="shared" si="199"/>
        <v>52251</v>
      </c>
      <c r="E3188" s="47" t="s">
        <v>2607</v>
      </c>
      <c r="F3188" s="14">
        <v>2016</v>
      </c>
      <c r="G3188" s="15">
        <v>42394</v>
      </c>
      <c r="H3188" s="8">
        <v>2016</v>
      </c>
      <c r="I3188" s="30">
        <f t="shared" si="196"/>
        <v>0</v>
      </c>
    </row>
    <row r="3189" spans="1:9" s="2" customFormat="1" x14ac:dyDescent="0.25">
      <c r="A3189" s="17">
        <v>42393</v>
      </c>
      <c r="B3189" s="36">
        <f t="shared" si="198"/>
        <v>2252</v>
      </c>
      <c r="C3189" s="37" t="s">
        <v>787</v>
      </c>
      <c r="D3189" s="12">
        <f t="shared" si="199"/>
        <v>52252</v>
      </c>
      <c r="E3189" s="47" t="s">
        <v>2608</v>
      </c>
      <c r="F3189" s="14">
        <v>42943.4</v>
      </c>
      <c r="G3189" s="15" t="s">
        <v>2609</v>
      </c>
      <c r="H3189" s="8">
        <f>1464+40000+1479.4</f>
        <v>42943.4</v>
      </c>
      <c r="I3189" s="30">
        <f t="shared" si="196"/>
        <v>0</v>
      </c>
    </row>
    <row r="3190" spans="1:9" s="2" customFormat="1" x14ac:dyDescent="0.25">
      <c r="A3190" s="17">
        <v>42393</v>
      </c>
      <c r="B3190" s="36">
        <f t="shared" si="198"/>
        <v>2253</v>
      </c>
      <c r="C3190" s="37" t="s">
        <v>787</v>
      </c>
      <c r="D3190" s="12">
        <f t="shared" si="199"/>
        <v>52253</v>
      </c>
      <c r="E3190" s="47" t="s">
        <v>2610</v>
      </c>
      <c r="F3190" s="14">
        <v>1416</v>
      </c>
      <c r="G3190" s="15">
        <v>42393</v>
      </c>
      <c r="H3190" s="8">
        <f t="shared" si="200"/>
        <v>1416</v>
      </c>
      <c r="I3190" s="30">
        <f t="shared" si="196"/>
        <v>0</v>
      </c>
    </row>
    <row r="3191" spans="1:9" s="2" customFormat="1" x14ac:dyDescent="0.25">
      <c r="A3191" s="17">
        <v>42393</v>
      </c>
      <c r="B3191" s="36">
        <f t="shared" si="198"/>
        <v>2254</v>
      </c>
      <c r="C3191" s="37" t="s">
        <v>787</v>
      </c>
      <c r="D3191" s="12">
        <f t="shared" si="199"/>
        <v>52254</v>
      </c>
      <c r="E3191" s="47" t="s">
        <v>2611</v>
      </c>
      <c r="F3191" s="14">
        <v>29941.8</v>
      </c>
      <c r="G3191" s="88">
        <v>42411</v>
      </c>
      <c r="H3191" s="89">
        <v>29941.8</v>
      </c>
      <c r="I3191" s="30">
        <f t="shared" si="196"/>
        <v>0</v>
      </c>
    </row>
    <row r="3192" spans="1:9" s="2" customFormat="1" x14ac:dyDescent="0.25">
      <c r="A3192" s="17">
        <v>42393</v>
      </c>
      <c r="B3192" s="36">
        <f t="shared" si="198"/>
        <v>2255</v>
      </c>
      <c r="C3192" s="37" t="s">
        <v>787</v>
      </c>
      <c r="D3192" s="12">
        <f t="shared" si="199"/>
        <v>52255</v>
      </c>
      <c r="E3192" s="47" t="s">
        <v>2602</v>
      </c>
      <c r="F3192" s="14">
        <v>1016.4</v>
      </c>
      <c r="G3192" s="15">
        <v>42394</v>
      </c>
      <c r="H3192" s="8">
        <v>1016.4</v>
      </c>
      <c r="I3192" s="30">
        <f t="shared" si="196"/>
        <v>0</v>
      </c>
    </row>
    <row r="3193" spans="1:9" s="2" customFormat="1" x14ac:dyDescent="0.25">
      <c r="A3193" s="17">
        <v>42393</v>
      </c>
      <c r="B3193" s="36">
        <f t="shared" si="198"/>
        <v>2256</v>
      </c>
      <c r="C3193" s="37" t="s">
        <v>787</v>
      </c>
      <c r="D3193" s="12">
        <f t="shared" si="199"/>
        <v>52256</v>
      </c>
      <c r="E3193" s="47" t="s">
        <v>2595</v>
      </c>
      <c r="F3193" s="14">
        <v>812.1</v>
      </c>
      <c r="G3193" s="15">
        <v>42393</v>
      </c>
      <c r="H3193" s="8">
        <f t="shared" si="200"/>
        <v>812.1</v>
      </c>
      <c r="I3193" s="30">
        <f t="shared" si="196"/>
        <v>0</v>
      </c>
    </row>
    <row r="3194" spans="1:9" s="2" customFormat="1" x14ac:dyDescent="0.25">
      <c r="A3194" s="17">
        <v>42393</v>
      </c>
      <c r="B3194" s="36">
        <f t="shared" si="198"/>
        <v>2257</v>
      </c>
      <c r="C3194" s="37" t="s">
        <v>787</v>
      </c>
      <c r="D3194" s="12">
        <f t="shared" si="199"/>
        <v>52257</v>
      </c>
      <c r="E3194" s="47" t="s">
        <v>2612</v>
      </c>
      <c r="F3194" s="14">
        <v>4969.2</v>
      </c>
      <c r="G3194" s="15" t="s">
        <v>2613</v>
      </c>
      <c r="H3194" s="8">
        <f>3900+1069.2</f>
        <v>4969.2</v>
      </c>
      <c r="I3194" s="30">
        <f t="shared" si="196"/>
        <v>0</v>
      </c>
    </row>
    <row r="3195" spans="1:9" s="2" customFormat="1" x14ac:dyDescent="0.25">
      <c r="A3195" s="17">
        <v>42393</v>
      </c>
      <c r="B3195" s="36">
        <f t="shared" si="198"/>
        <v>2258</v>
      </c>
      <c r="C3195" s="37" t="s">
        <v>787</v>
      </c>
      <c r="D3195" s="12">
        <f t="shared" si="199"/>
        <v>52258</v>
      </c>
      <c r="E3195" s="47" t="s">
        <v>2614</v>
      </c>
      <c r="F3195" s="14">
        <v>1651.2</v>
      </c>
      <c r="G3195" s="15">
        <v>42395</v>
      </c>
      <c r="H3195" s="8">
        <v>1651.2</v>
      </c>
      <c r="I3195" s="30">
        <f t="shared" si="196"/>
        <v>0</v>
      </c>
    </row>
    <row r="3196" spans="1:9" s="2" customFormat="1" x14ac:dyDescent="0.25">
      <c r="A3196" s="17">
        <v>42393</v>
      </c>
      <c r="B3196" s="36">
        <f t="shared" si="198"/>
        <v>2259</v>
      </c>
      <c r="C3196" s="37" t="s">
        <v>787</v>
      </c>
      <c r="D3196" s="12">
        <f t="shared" si="199"/>
        <v>52259</v>
      </c>
      <c r="E3196" s="13" t="s">
        <v>2558</v>
      </c>
      <c r="F3196" s="14">
        <v>245218.7</v>
      </c>
      <c r="G3196" s="15">
        <v>42396</v>
      </c>
      <c r="H3196" s="8">
        <v>245218.7</v>
      </c>
      <c r="I3196" s="30">
        <f t="shared" si="196"/>
        <v>0</v>
      </c>
    </row>
    <row r="3197" spans="1:9" s="2" customFormat="1" x14ac:dyDescent="0.25">
      <c r="A3197" s="17">
        <v>42393</v>
      </c>
      <c r="B3197" s="36">
        <f t="shared" si="198"/>
        <v>2260</v>
      </c>
      <c r="C3197" s="37" t="s">
        <v>787</v>
      </c>
      <c r="D3197" s="12">
        <f t="shared" si="199"/>
        <v>52260</v>
      </c>
      <c r="E3197" s="47" t="s">
        <v>2615</v>
      </c>
      <c r="F3197" s="14">
        <v>4088</v>
      </c>
      <c r="G3197" s="15">
        <v>42399</v>
      </c>
      <c r="H3197" s="8">
        <v>4088</v>
      </c>
      <c r="I3197" s="30">
        <f t="shared" si="196"/>
        <v>0</v>
      </c>
    </row>
    <row r="3198" spans="1:9" s="2" customFormat="1" x14ac:dyDescent="0.25">
      <c r="A3198" s="17">
        <v>42393</v>
      </c>
      <c r="B3198" s="36">
        <f t="shared" si="198"/>
        <v>2261</v>
      </c>
      <c r="C3198" s="37" t="s">
        <v>787</v>
      </c>
      <c r="D3198" s="12">
        <f t="shared" si="199"/>
        <v>52261</v>
      </c>
      <c r="E3198" s="47" t="s">
        <v>2611</v>
      </c>
      <c r="F3198" s="14">
        <v>28839.3</v>
      </c>
      <c r="G3198" s="88">
        <v>42411</v>
      </c>
      <c r="H3198" s="89">
        <v>28839.3</v>
      </c>
      <c r="I3198" s="30">
        <f t="shared" si="196"/>
        <v>0</v>
      </c>
    </row>
    <row r="3199" spans="1:9" s="2" customFormat="1" x14ac:dyDescent="0.25">
      <c r="A3199" s="17">
        <v>42393</v>
      </c>
      <c r="B3199" s="36">
        <f t="shared" si="198"/>
        <v>2262</v>
      </c>
      <c r="C3199" s="37" t="s">
        <v>787</v>
      </c>
      <c r="D3199" s="12">
        <f t="shared" si="199"/>
        <v>52262</v>
      </c>
      <c r="E3199" s="47" t="s">
        <v>2614</v>
      </c>
      <c r="F3199" s="14">
        <v>642.6</v>
      </c>
      <c r="G3199" s="15">
        <v>42393</v>
      </c>
      <c r="H3199" s="8">
        <f t="shared" si="200"/>
        <v>642.6</v>
      </c>
      <c r="I3199" s="30">
        <f t="shared" si="196"/>
        <v>0</v>
      </c>
    </row>
    <row r="3200" spans="1:9" s="2" customFormat="1" x14ac:dyDescent="0.25">
      <c r="A3200" s="17">
        <v>42393</v>
      </c>
      <c r="B3200" s="36">
        <f t="shared" si="198"/>
        <v>2263</v>
      </c>
      <c r="C3200" s="37" t="s">
        <v>787</v>
      </c>
      <c r="D3200" s="12">
        <f t="shared" si="199"/>
        <v>52263</v>
      </c>
      <c r="E3200" s="47" t="s">
        <v>2616</v>
      </c>
      <c r="F3200" s="14">
        <v>2822.4</v>
      </c>
      <c r="G3200" s="15">
        <v>42395</v>
      </c>
      <c r="H3200" s="8">
        <v>2822.4</v>
      </c>
      <c r="I3200" s="30">
        <f t="shared" si="196"/>
        <v>0</v>
      </c>
    </row>
    <row r="3201" spans="1:9" s="2" customFormat="1" x14ac:dyDescent="0.25">
      <c r="A3201" s="17">
        <v>42393</v>
      </c>
      <c r="B3201" s="36">
        <f t="shared" si="198"/>
        <v>2264</v>
      </c>
      <c r="C3201" s="37" t="s">
        <v>787</v>
      </c>
      <c r="D3201" s="12">
        <f t="shared" si="199"/>
        <v>52264</v>
      </c>
      <c r="E3201" s="47" t="s">
        <v>2617</v>
      </c>
      <c r="F3201" s="14">
        <v>16673</v>
      </c>
      <c r="G3201" s="15">
        <v>42396</v>
      </c>
      <c r="H3201" s="8">
        <v>16673</v>
      </c>
      <c r="I3201" s="30">
        <f t="shared" si="196"/>
        <v>0</v>
      </c>
    </row>
    <row r="3202" spans="1:9" s="2" customFormat="1" x14ac:dyDescent="0.25">
      <c r="A3202" s="17">
        <v>42394</v>
      </c>
      <c r="B3202" s="36">
        <f t="shared" si="198"/>
        <v>2265</v>
      </c>
      <c r="C3202" s="37" t="s">
        <v>787</v>
      </c>
      <c r="D3202" s="12">
        <f t="shared" si="199"/>
        <v>52265</v>
      </c>
      <c r="E3202" s="47" t="s">
        <v>2618</v>
      </c>
      <c r="F3202" s="14">
        <v>24154.2</v>
      </c>
      <c r="G3202" s="15">
        <v>42394</v>
      </c>
      <c r="H3202" s="8">
        <f t="shared" si="200"/>
        <v>24154.2</v>
      </c>
      <c r="I3202" s="30">
        <f t="shared" si="196"/>
        <v>0</v>
      </c>
    </row>
    <row r="3203" spans="1:9" s="2" customFormat="1" x14ac:dyDescent="0.25">
      <c r="A3203" s="17">
        <v>42394</v>
      </c>
      <c r="B3203" s="36">
        <f t="shared" si="198"/>
        <v>2266</v>
      </c>
      <c r="C3203" s="37" t="s">
        <v>787</v>
      </c>
      <c r="D3203" s="12">
        <f t="shared" si="199"/>
        <v>52266</v>
      </c>
      <c r="E3203" s="47" t="s">
        <v>2619</v>
      </c>
      <c r="F3203" s="14">
        <v>275.10000000000002</v>
      </c>
      <c r="G3203" s="15">
        <v>42394</v>
      </c>
      <c r="H3203" s="8">
        <f t="shared" si="200"/>
        <v>275.10000000000002</v>
      </c>
      <c r="I3203" s="30">
        <f t="shared" si="196"/>
        <v>0</v>
      </c>
    </row>
    <row r="3204" spans="1:9" s="2" customFormat="1" x14ac:dyDescent="0.25">
      <c r="A3204" s="17">
        <v>42394</v>
      </c>
      <c r="B3204" s="36">
        <f t="shared" si="198"/>
        <v>2267</v>
      </c>
      <c r="C3204" s="37" t="s">
        <v>787</v>
      </c>
      <c r="D3204" s="12">
        <f t="shared" si="199"/>
        <v>52267</v>
      </c>
      <c r="E3204" s="47" t="s">
        <v>2620</v>
      </c>
      <c r="F3204" s="14">
        <v>5580.2</v>
      </c>
      <c r="G3204" s="15">
        <v>42394</v>
      </c>
      <c r="H3204" s="8">
        <f t="shared" si="200"/>
        <v>5580.2</v>
      </c>
      <c r="I3204" s="30">
        <f t="shared" si="196"/>
        <v>0</v>
      </c>
    </row>
    <row r="3205" spans="1:9" s="2" customFormat="1" x14ac:dyDescent="0.25">
      <c r="A3205" s="17">
        <v>42394</v>
      </c>
      <c r="B3205" s="36">
        <f t="shared" si="198"/>
        <v>2268</v>
      </c>
      <c r="C3205" s="37" t="s">
        <v>787</v>
      </c>
      <c r="D3205" s="12">
        <f t="shared" si="199"/>
        <v>52268</v>
      </c>
      <c r="E3205" s="47" t="s">
        <v>2620</v>
      </c>
      <c r="F3205" s="14">
        <v>218.4</v>
      </c>
      <c r="G3205" s="15">
        <v>42394</v>
      </c>
      <c r="H3205" s="8">
        <v>218.4</v>
      </c>
      <c r="I3205" s="30">
        <f t="shared" si="196"/>
        <v>0</v>
      </c>
    </row>
    <row r="3206" spans="1:9" s="2" customFormat="1" x14ac:dyDescent="0.25">
      <c r="A3206" s="17">
        <v>42394</v>
      </c>
      <c r="B3206" s="36">
        <f t="shared" si="198"/>
        <v>2269</v>
      </c>
      <c r="C3206" s="37" t="s">
        <v>787</v>
      </c>
      <c r="D3206" s="12">
        <f t="shared" si="199"/>
        <v>52269</v>
      </c>
      <c r="E3206" s="47" t="s">
        <v>2621</v>
      </c>
      <c r="F3206" s="14">
        <v>5619.6</v>
      </c>
      <c r="G3206" s="15"/>
      <c r="H3206" s="8"/>
      <c r="I3206" s="30">
        <f t="shared" si="196"/>
        <v>5619.6</v>
      </c>
    </row>
    <row r="3207" spans="1:9" s="2" customFormat="1" x14ac:dyDescent="0.25">
      <c r="A3207" s="17">
        <v>42394</v>
      </c>
      <c r="B3207" s="36">
        <f t="shared" si="198"/>
        <v>2270</v>
      </c>
      <c r="C3207" s="37" t="s">
        <v>787</v>
      </c>
      <c r="D3207" s="12">
        <f t="shared" si="199"/>
        <v>52270</v>
      </c>
      <c r="E3207" s="47" t="s">
        <v>2622</v>
      </c>
      <c r="F3207" s="14">
        <v>2716.8</v>
      </c>
      <c r="G3207" s="15">
        <v>42395</v>
      </c>
      <c r="H3207" s="8">
        <v>2716.8</v>
      </c>
      <c r="I3207" s="30">
        <f t="shared" si="196"/>
        <v>0</v>
      </c>
    </row>
    <row r="3208" spans="1:9" s="2" customFormat="1" x14ac:dyDescent="0.25">
      <c r="A3208" s="17">
        <v>42394</v>
      </c>
      <c r="B3208" s="36">
        <f t="shared" si="198"/>
        <v>2271</v>
      </c>
      <c r="C3208" s="37" t="s">
        <v>787</v>
      </c>
      <c r="D3208" s="12">
        <f t="shared" si="199"/>
        <v>52271</v>
      </c>
      <c r="E3208" s="47" t="s">
        <v>2621</v>
      </c>
      <c r="F3208" s="14">
        <v>23683.200000000001</v>
      </c>
      <c r="G3208" s="15">
        <v>42395</v>
      </c>
      <c r="H3208" s="8">
        <v>23683.200000000001</v>
      </c>
      <c r="I3208" s="30">
        <f t="shared" si="196"/>
        <v>0</v>
      </c>
    </row>
    <row r="3209" spans="1:9" s="2" customFormat="1" x14ac:dyDescent="0.25">
      <c r="A3209" s="17">
        <v>42394</v>
      </c>
      <c r="B3209" s="36">
        <f t="shared" si="198"/>
        <v>2272</v>
      </c>
      <c r="C3209" s="37" t="s">
        <v>787</v>
      </c>
      <c r="D3209" s="12">
        <f t="shared" si="199"/>
        <v>52272</v>
      </c>
      <c r="E3209" s="47" t="s">
        <v>2622</v>
      </c>
      <c r="F3209" s="14">
        <v>9666.7000000000007</v>
      </c>
      <c r="G3209" s="15">
        <v>42395</v>
      </c>
      <c r="H3209" s="8">
        <v>9666.7000000000007</v>
      </c>
      <c r="I3209" s="30">
        <f t="shared" si="196"/>
        <v>0</v>
      </c>
    </row>
    <row r="3210" spans="1:9" s="2" customFormat="1" x14ac:dyDescent="0.25">
      <c r="A3210" s="17">
        <v>42394</v>
      </c>
      <c r="B3210" s="36">
        <f t="shared" si="198"/>
        <v>2273</v>
      </c>
      <c r="C3210" s="37" t="s">
        <v>787</v>
      </c>
      <c r="D3210" s="12">
        <f t="shared" si="199"/>
        <v>52273</v>
      </c>
      <c r="E3210" s="42" t="s">
        <v>2623</v>
      </c>
      <c r="F3210" s="19">
        <v>5395.2</v>
      </c>
      <c r="G3210" s="15">
        <v>42395</v>
      </c>
      <c r="H3210" s="8">
        <v>5395.2</v>
      </c>
      <c r="I3210" s="30">
        <f t="shared" si="196"/>
        <v>0</v>
      </c>
    </row>
    <row r="3211" spans="1:9" s="2" customFormat="1" x14ac:dyDescent="0.25">
      <c r="A3211" s="17">
        <v>42394</v>
      </c>
      <c r="B3211" s="36">
        <f t="shared" si="198"/>
        <v>2274</v>
      </c>
      <c r="C3211" s="37" t="s">
        <v>787</v>
      </c>
      <c r="D3211" s="12">
        <f t="shared" si="199"/>
        <v>52274</v>
      </c>
      <c r="E3211" s="45" t="s">
        <v>2620</v>
      </c>
      <c r="F3211" s="22">
        <v>30783</v>
      </c>
      <c r="G3211" s="15" t="s">
        <v>2624</v>
      </c>
      <c r="H3211" s="8">
        <f>15000+15783</f>
        <v>30783</v>
      </c>
      <c r="I3211" s="30">
        <f t="shared" si="196"/>
        <v>0</v>
      </c>
    </row>
    <row r="3212" spans="1:9" s="2" customFormat="1" x14ac:dyDescent="0.25">
      <c r="A3212" s="17">
        <v>42394</v>
      </c>
      <c r="B3212" s="36">
        <f t="shared" si="198"/>
        <v>2275</v>
      </c>
      <c r="C3212" s="37" t="s">
        <v>787</v>
      </c>
      <c r="D3212" s="12">
        <f t="shared" si="199"/>
        <v>52275</v>
      </c>
      <c r="E3212" s="47" t="s">
        <v>2625</v>
      </c>
      <c r="F3212" s="14">
        <v>47398.400000000001</v>
      </c>
      <c r="G3212" s="107">
        <v>42426</v>
      </c>
      <c r="H3212" s="108">
        <v>47398.400000000001</v>
      </c>
      <c r="I3212" s="30">
        <f t="shared" si="196"/>
        <v>0</v>
      </c>
    </row>
    <row r="3213" spans="1:9" s="2" customFormat="1" x14ac:dyDescent="0.25">
      <c r="A3213" s="17">
        <v>42394</v>
      </c>
      <c r="B3213" s="36">
        <f t="shared" si="198"/>
        <v>2276</v>
      </c>
      <c r="C3213" s="37" t="s">
        <v>787</v>
      </c>
      <c r="D3213" s="12">
        <f t="shared" si="199"/>
        <v>52276</v>
      </c>
      <c r="E3213" s="47" t="s">
        <v>2626</v>
      </c>
      <c r="F3213" s="14">
        <v>4399.2</v>
      </c>
      <c r="G3213" s="15">
        <v>42394</v>
      </c>
      <c r="H3213" s="8">
        <f t="shared" si="200"/>
        <v>4399.2</v>
      </c>
      <c r="I3213" s="30">
        <f t="shared" si="196"/>
        <v>0</v>
      </c>
    </row>
    <row r="3214" spans="1:9" s="2" customFormat="1" x14ac:dyDescent="0.25">
      <c r="A3214" s="17">
        <v>42394</v>
      </c>
      <c r="B3214" s="36">
        <f t="shared" si="198"/>
        <v>2277</v>
      </c>
      <c r="C3214" s="37" t="s">
        <v>787</v>
      </c>
      <c r="D3214" s="12">
        <f t="shared" si="199"/>
        <v>52277</v>
      </c>
      <c r="E3214" s="47" t="s">
        <v>2627</v>
      </c>
      <c r="F3214" s="14">
        <v>10335.799999999999</v>
      </c>
      <c r="G3214" s="15">
        <v>42394</v>
      </c>
      <c r="H3214" s="8">
        <f t="shared" si="200"/>
        <v>10335.799999999999</v>
      </c>
      <c r="I3214" s="30">
        <f t="shared" si="196"/>
        <v>0</v>
      </c>
    </row>
    <row r="3215" spans="1:9" s="2" customFormat="1" x14ac:dyDescent="0.25">
      <c r="A3215" s="17">
        <v>42394</v>
      </c>
      <c r="B3215" s="36">
        <f t="shared" si="198"/>
        <v>2278</v>
      </c>
      <c r="C3215" s="37" t="s">
        <v>787</v>
      </c>
      <c r="D3215" s="12">
        <f t="shared" si="199"/>
        <v>52278</v>
      </c>
      <c r="E3215" s="47" t="s">
        <v>2628</v>
      </c>
      <c r="F3215" s="14">
        <v>29512</v>
      </c>
      <c r="G3215" s="15">
        <v>42395</v>
      </c>
      <c r="H3215" s="8">
        <v>29512</v>
      </c>
      <c r="I3215" s="30">
        <f t="shared" si="196"/>
        <v>0</v>
      </c>
    </row>
    <row r="3216" spans="1:9" s="2" customFormat="1" x14ac:dyDescent="0.25">
      <c r="A3216" s="17">
        <v>42394</v>
      </c>
      <c r="B3216" s="36">
        <f t="shared" si="198"/>
        <v>2279</v>
      </c>
      <c r="C3216" s="37" t="s">
        <v>787</v>
      </c>
      <c r="D3216" s="12">
        <f t="shared" si="199"/>
        <v>52279</v>
      </c>
      <c r="E3216" s="47" t="s">
        <v>2629</v>
      </c>
      <c r="F3216" s="14">
        <v>43146.2</v>
      </c>
      <c r="G3216" s="15">
        <v>42397</v>
      </c>
      <c r="H3216" s="8">
        <v>43146.2</v>
      </c>
      <c r="I3216" s="30">
        <f t="shared" si="196"/>
        <v>0</v>
      </c>
    </row>
    <row r="3217" spans="1:9" s="2" customFormat="1" x14ac:dyDescent="0.25">
      <c r="A3217" s="17">
        <v>42394</v>
      </c>
      <c r="B3217" s="36">
        <f t="shared" si="198"/>
        <v>2280</v>
      </c>
      <c r="C3217" s="37" t="s">
        <v>787</v>
      </c>
      <c r="D3217" s="12">
        <f t="shared" si="199"/>
        <v>52280</v>
      </c>
      <c r="E3217" s="47" t="s">
        <v>2625</v>
      </c>
      <c r="F3217" s="14">
        <v>111980.5</v>
      </c>
      <c r="G3217" s="107">
        <v>42426</v>
      </c>
      <c r="H3217" s="108">
        <v>111980.5</v>
      </c>
      <c r="I3217" s="30">
        <f t="shared" si="196"/>
        <v>0</v>
      </c>
    </row>
    <row r="3218" spans="1:9" s="2" customFormat="1" x14ac:dyDescent="0.25">
      <c r="A3218" s="17">
        <v>42394</v>
      </c>
      <c r="B3218" s="36">
        <f t="shared" si="198"/>
        <v>2281</v>
      </c>
      <c r="C3218" s="37" t="s">
        <v>787</v>
      </c>
      <c r="D3218" s="12">
        <f t="shared" si="199"/>
        <v>52281</v>
      </c>
      <c r="E3218" s="47" t="s">
        <v>2630</v>
      </c>
      <c r="F3218" s="14">
        <v>381.8</v>
      </c>
      <c r="G3218" s="15">
        <v>42394</v>
      </c>
      <c r="H3218" s="8">
        <f t="shared" si="200"/>
        <v>381.8</v>
      </c>
      <c r="I3218" s="30">
        <f t="shared" si="196"/>
        <v>0</v>
      </c>
    </row>
    <row r="3219" spans="1:9" s="2" customFormat="1" x14ac:dyDescent="0.25">
      <c r="A3219" s="17">
        <v>42394</v>
      </c>
      <c r="B3219" s="36">
        <f t="shared" si="198"/>
        <v>2282</v>
      </c>
      <c r="C3219" s="37" t="s">
        <v>787</v>
      </c>
      <c r="D3219" s="12">
        <f t="shared" si="199"/>
        <v>52282</v>
      </c>
      <c r="E3219" s="47" t="s">
        <v>2631</v>
      </c>
      <c r="F3219" s="14">
        <v>1306.2</v>
      </c>
      <c r="G3219" s="15">
        <v>42394</v>
      </c>
      <c r="H3219" s="8">
        <f t="shared" si="200"/>
        <v>1306.2</v>
      </c>
      <c r="I3219" s="30">
        <f t="shared" si="196"/>
        <v>0</v>
      </c>
    </row>
    <row r="3220" spans="1:9" s="2" customFormat="1" x14ac:dyDescent="0.25">
      <c r="A3220" s="17">
        <v>42394</v>
      </c>
      <c r="B3220" s="36">
        <f t="shared" si="198"/>
        <v>2283</v>
      </c>
      <c r="C3220" s="37" t="s">
        <v>787</v>
      </c>
      <c r="D3220" s="12">
        <f t="shared" si="199"/>
        <v>52283</v>
      </c>
      <c r="E3220" s="47" t="s">
        <v>2632</v>
      </c>
      <c r="F3220" s="14">
        <v>1058.4000000000001</v>
      </c>
      <c r="G3220" s="15">
        <v>42394</v>
      </c>
      <c r="H3220" s="8">
        <f t="shared" si="200"/>
        <v>1058.4000000000001</v>
      </c>
      <c r="I3220" s="30">
        <f t="shared" si="196"/>
        <v>0</v>
      </c>
    </row>
    <row r="3221" spans="1:9" s="2" customFormat="1" x14ac:dyDescent="0.25">
      <c r="A3221" s="17">
        <v>42394</v>
      </c>
      <c r="B3221" s="36">
        <f t="shared" si="198"/>
        <v>2284</v>
      </c>
      <c r="C3221" s="37" t="s">
        <v>787</v>
      </c>
      <c r="D3221" s="12">
        <f t="shared" si="199"/>
        <v>52284</v>
      </c>
      <c r="E3221" s="47" t="s">
        <v>2633</v>
      </c>
      <c r="F3221" s="14">
        <v>1457.4</v>
      </c>
      <c r="G3221" s="15">
        <v>42394</v>
      </c>
      <c r="H3221" s="8">
        <f t="shared" si="200"/>
        <v>1457.4</v>
      </c>
      <c r="I3221" s="30">
        <f t="shared" si="196"/>
        <v>0</v>
      </c>
    </row>
    <row r="3222" spans="1:9" s="2" customFormat="1" x14ac:dyDescent="0.25">
      <c r="A3222" s="17">
        <v>42394</v>
      </c>
      <c r="B3222" s="36">
        <f t="shared" si="198"/>
        <v>2285</v>
      </c>
      <c r="C3222" s="37" t="s">
        <v>787</v>
      </c>
      <c r="D3222" s="12">
        <f t="shared" si="199"/>
        <v>52285</v>
      </c>
      <c r="E3222" s="47" t="s">
        <v>2634</v>
      </c>
      <c r="F3222" s="14">
        <v>2356.1999999999998</v>
      </c>
      <c r="G3222" s="15"/>
      <c r="H3222" s="8"/>
      <c r="I3222" s="30">
        <f t="shared" si="196"/>
        <v>2356.1999999999998</v>
      </c>
    </row>
    <row r="3223" spans="1:9" s="2" customFormat="1" x14ac:dyDescent="0.25">
      <c r="A3223" s="17">
        <v>42394</v>
      </c>
      <c r="B3223" s="36">
        <f t="shared" si="198"/>
        <v>2286</v>
      </c>
      <c r="C3223" s="37" t="s">
        <v>787</v>
      </c>
      <c r="D3223" s="12">
        <f t="shared" si="199"/>
        <v>52286</v>
      </c>
      <c r="E3223" s="47" t="s">
        <v>2635</v>
      </c>
      <c r="F3223" s="14">
        <v>1150.8</v>
      </c>
      <c r="G3223" s="15">
        <v>42394</v>
      </c>
      <c r="H3223" s="8">
        <f t="shared" si="200"/>
        <v>1150.8</v>
      </c>
      <c r="I3223" s="30">
        <f t="shared" si="196"/>
        <v>0</v>
      </c>
    </row>
    <row r="3224" spans="1:9" s="2" customFormat="1" x14ac:dyDescent="0.25">
      <c r="A3224" s="17">
        <v>42394</v>
      </c>
      <c r="B3224" s="36">
        <f t="shared" si="198"/>
        <v>2287</v>
      </c>
      <c r="C3224" s="37" t="s">
        <v>787</v>
      </c>
      <c r="D3224" s="12">
        <f t="shared" si="199"/>
        <v>52287</v>
      </c>
      <c r="E3224" s="47" t="s">
        <v>2634</v>
      </c>
      <c r="F3224" s="14">
        <v>1984</v>
      </c>
      <c r="G3224" s="15">
        <v>42395</v>
      </c>
      <c r="H3224" s="8">
        <v>1984</v>
      </c>
      <c r="I3224" s="30">
        <f t="shared" si="196"/>
        <v>0</v>
      </c>
    </row>
    <row r="3225" spans="1:9" s="2" customFormat="1" x14ac:dyDescent="0.25">
      <c r="A3225" s="17">
        <v>42394</v>
      </c>
      <c r="B3225" s="36">
        <f t="shared" si="198"/>
        <v>2288</v>
      </c>
      <c r="C3225" s="37" t="s">
        <v>787</v>
      </c>
      <c r="D3225" s="12">
        <f t="shared" si="199"/>
        <v>52288</v>
      </c>
      <c r="E3225" s="47" t="s">
        <v>2636</v>
      </c>
      <c r="F3225" s="14">
        <v>1680</v>
      </c>
      <c r="G3225" s="15">
        <v>42394</v>
      </c>
      <c r="H3225" s="8">
        <f t="shared" si="200"/>
        <v>1680</v>
      </c>
      <c r="I3225" s="30">
        <f t="shared" si="196"/>
        <v>0</v>
      </c>
    </row>
    <row r="3226" spans="1:9" s="2" customFormat="1" x14ac:dyDescent="0.25">
      <c r="A3226" s="17">
        <v>42394</v>
      </c>
      <c r="B3226" s="36">
        <f t="shared" si="198"/>
        <v>2289</v>
      </c>
      <c r="C3226" s="37" t="s">
        <v>787</v>
      </c>
      <c r="D3226" s="12">
        <f t="shared" si="199"/>
        <v>52289</v>
      </c>
      <c r="E3226" s="47" t="s">
        <v>2637</v>
      </c>
      <c r="F3226" s="14">
        <v>5357.8</v>
      </c>
      <c r="G3226" s="15">
        <v>42399</v>
      </c>
      <c r="H3226" s="8">
        <v>5357.8</v>
      </c>
      <c r="I3226" s="30">
        <f t="shared" si="196"/>
        <v>0</v>
      </c>
    </row>
    <row r="3227" spans="1:9" s="2" customFormat="1" x14ac:dyDescent="0.25">
      <c r="A3227" s="17">
        <v>42394</v>
      </c>
      <c r="B3227" s="36">
        <f t="shared" ref="B3227:B3290" si="201">B3226+1</f>
        <v>2290</v>
      </c>
      <c r="C3227" s="37" t="s">
        <v>787</v>
      </c>
      <c r="D3227" s="12">
        <f t="shared" si="199"/>
        <v>52290</v>
      </c>
      <c r="E3227" s="47" t="s">
        <v>2638</v>
      </c>
      <c r="F3227" s="14">
        <v>4609.5</v>
      </c>
      <c r="G3227" s="15">
        <v>42394</v>
      </c>
      <c r="H3227" s="8">
        <f t="shared" si="200"/>
        <v>4609.5</v>
      </c>
      <c r="I3227" s="30">
        <f t="shared" si="196"/>
        <v>0</v>
      </c>
    </row>
    <row r="3228" spans="1:9" s="2" customFormat="1" x14ac:dyDescent="0.25">
      <c r="A3228" s="17">
        <v>42394</v>
      </c>
      <c r="B3228" s="36">
        <f t="shared" si="201"/>
        <v>2291</v>
      </c>
      <c r="C3228" s="37" t="s">
        <v>787</v>
      </c>
      <c r="D3228" s="12">
        <f t="shared" si="199"/>
        <v>52291</v>
      </c>
      <c r="E3228" s="47" t="s">
        <v>2639</v>
      </c>
      <c r="F3228" s="14">
        <v>4530</v>
      </c>
      <c r="G3228" s="15">
        <v>42399</v>
      </c>
      <c r="H3228" s="8">
        <v>4530</v>
      </c>
      <c r="I3228" s="30">
        <f t="shared" si="196"/>
        <v>0</v>
      </c>
    </row>
    <row r="3229" spans="1:9" s="2" customFormat="1" x14ac:dyDescent="0.25">
      <c r="A3229" s="17">
        <v>42394</v>
      </c>
      <c r="B3229" s="36">
        <f t="shared" si="201"/>
        <v>2292</v>
      </c>
      <c r="C3229" s="37" t="s">
        <v>787</v>
      </c>
      <c r="D3229" s="12">
        <f t="shared" si="199"/>
        <v>52292</v>
      </c>
      <c r="E3229" s="47" t="s">
        <v>2640</v>
      </c>
      <c r="F3229" s="14">
        <v>2866</v>
      </c>
      <c r="G3229" s="15">
        <v>42394</v>
      </c>
      <c r="H3229" s="8">
        <f t="shared" si="200"/>
        <v>2866</v>
      </c>
      <c r="I3229" s="30">
        <f t="shared" si="196"/>
        <v>0</v>
      </c>
    </row>
    <row r="3230" spans="1:9" s="2" customFormat="1" x14ac:dyDescent="0.25">
      <c r="A3230" s="17">
        <v>42394</v>
      </c>
      <c r="B3230" s="36">
        <f t="shared" si="201"/>
        <v>2293</v>
      </c>
      <c r="C3230" s="37" t="s">
        <v>787</v>
      </c>
      <c r="D3230" s="12">
        <f t="shared" si="199"/>
        <v>52293</v>
      </c>
      <c r="E3230" s="47" t="s">
        <v>2641</v>
      </c>
      <c r="F3230" s="14">
        <v>1923.9</v>
      </c>
      <c r="G3230" s="15">
        <v>42394</v>
      </c>
      <c r="H3230" s="8">
        <f t="shared" si="200"/>
        <v>1923.9</v>
      </c>
      <c r="I3230" s="30">
        <f t="shared" si="196"/>
        <v>0</v>
      </c>
    </row>
    <row r="3231" spans="1:9" s="2" customFormat="1" x14ac:dyDescent="0.25">
      <c r="A3231" s="17">
        <v>42394</v>
      </c>
      <c r="B3231" s="36">
        <f t="shared" si="201"/>
        <v>2294</v>
      </c>
      <c r="C3231" s="37" t="s">
        <v>787</v>
      </c>
      <c r="D3231" s="12">
        <f t="shared" si="199"/>
        <v>52294</v>
      </c>
      <c r="E3231" s="47" t="s">
        <v>2642</v>
      </c>
      <c r="F3231" s="14">
        <v>1042.4000000000001</v>
      </c>
      <c r="G3231" s="15">
        <v>42394</v>
      </c>
      <c r="H3231" s="8">
        <f t="shared" si="200"/>
        <v>1042.4000000000001</v>
      </c>
      <c r="I3231" s="30">
        <f t="shared" si="196"/>
        <v>0</v>
      </c>
    </row>
    <row r="3232" spans="1:9" s="2" customFormat="1" x14ac:dyDescent="0.25">
      <c r="A3232" s="17">
        <v>42394</v>
      </c>
      <c r="B3232" s="36">
        <f t="shared" si="201"/>
        <v>2295</v>
      </c>
      <c r="C3232" s="37" t="s">
        <v>787</v>
      </c>
      <c r="D3232" s="12">
        <f t="shared" si="199"/>
        <v>52295</v>
      </c>
      <c r="E3232" s="47" t="s">
        <v>2643</v>
      </c>
      <c r="F3232" s="14">
        <v>9756.7999999999993</v>
      </c>
      <c r="G3232" s="15"/>
      <c r="H3232" s="8"/>
      <c r="I3232" s="30">
        <f t="shared" si="196"/>
        <v>9756.7999999999993</v>
      </c>
    </row>
    <row r="3233" spans="1:9" s="2" customFormat="1" x14ac:dyDescent="0.25">
      <c r="A3233" s="17">
        <v>42394</v>
      </c>
      <c r="B3233" s="36">
        <f t="shared" si="201"/>
        <v>2296</v>
      </c>
      <c r="C3233" s="37" t="s">
        <v>787</v>
      </c>
      <c r="D3233" s="12">
        <f t="shared" si="199"/>
        <v>52296</v>
      </c>
      <c r="E3233" s="47" t="s">
        <v>2644</v>
      </c>
      <c r="F3233" s="14">
        <v>12461.5</v>
      </c>
      <c r="G3233" s="15">
        <v>42395</v>
      </c>
      <c r="H3233" s="8">
        <v>12461.5</v>
      </c>
      <c r="I3233" s="30">
        <f t="shared" si="196"/>
        <v>0</v>
      </c>
    </row>
    <row r="3234" spans="1:9" s="2" customFormat="1" x14ac:dyDescent="0.25">
      <c r="A3234" s="17">
        <v>42394</v>
      </c>
      <c r="B3234" s="36">
        <f t="shared" si="201"/>
        <v>2297</v>
      </c>
      <c r="C3234" s="37" t="s">
        <v>787</v>
      </c>
      <c r="D3234" s="12">
        <f t="shared" si="199"/>
        <v>52297</v>
      </c>
      <c r="E3234" s="47" t="s">
        <v>2645</v>
      </c>
      <c r="F3234" s="14">
        <v>2022.4</v>
      </c>
      <c r="G3234" s="15">
        <v>42395</v>
      </c>
      <c r="H3234" s="8">
        <v>2022.4</v>
      </c>
      <c r="I3234" s="30">
        <f t="shared" si="196"/>
        <v>0</v>
      </c>
    </row>
    <row r="3235" spans="1:9" s="2" customFormat="1" x14ac:dyDescent="0.25">
      <c r="A3235" s="17">
        <v>42394</v>
      </c>
      <c r="B3235" s="36">
        <f t="shared" si="201"/>
        <v>2298</v>
      </c>
      <c r="C3235" s="37" t="s">
        <v>787</v>
      </c>
      <c r="D3235" s="12">
        <f t="shared" si="199"/>
        <v>52298</v>
      </c>
      <c r="E3235" s="47" t="s">
        <v>2646</v>
      </c>
      <c r="F3235" s="14">
        <v>1136.4000000000001</v>
      </c>
      <c r="G3235" s="15">
        <v>42395</v>
      </c>
      <c r="H3235" s="8">
        <v>1136.4000000000001</v>
      </c>
      <c r="I3235" s="30">
        <f t="shared" si="196"/>
        <v>0</v>
      </c>
    </row>
    <row r="3236" spans="1:9" s="2" customFormat="1" x14ac:dyDescent="0.25">
      <c r="A3236" s="17">
        <v>42394</v>
      </c>
      <c r="B3236" s="36">
        <f t="shared" si="201"/>
        <v>2299</v>
      </c>
      <c r="C3236" s="37" t="s">
        <v>787</v>
      </c>
      <c r="D3236" s="12">
        <f t="shared" ref="D3236:D3299" si="202">D3235+1</f>
        <v>52299</v>
      </c>
      <c r="E3236" s="47" t="s">
        <v>2647</v>
      </c>
      <c r="F3236" s="14">
        <v>9638.4</v>
      </c>
      <c r="G3236" s="15">
        <v>42395</v>
      </c>
      <c r="H3236" s="8">
        <v>9638.4</v>
      </c>
      <c r="I3236" s="30">
        <f t="shared" si="196"/>
        <v>0</v>
      </c>
    </row>
    <row r="3237" spans="1:9" s="2" customFormat="1" x14ac:dyDescent="0.25">
      <c r="A3237" s="17">
        <v>42394</v>
      </c>
      <c r="B3237" s="36">
        <f t="shared" si="201"/>
        <v>2300</v>
      </c>
      <c r="C3237" s="37" t="s">
        <v>787</v>
      </c>
      <c r="D3237" s="12">
        <f t="shared" si="202"/>
        <v>52300</v>
      </c>
      <c r="E3237" s="47" t="s">
        <v>2648</v>
      </c>
      <c r="F3237" s="14">
        <v>2553.6</v>
      </c>
      <c r="G3237" s="15">
        <v>42395</v>
      </c>
      <c r="H3237" s="8">
        <v>2553.6</v>
      </c>
      <c r="I3237" s="30">
        <f t="shared" si="196"/>
        <v>0</v>
      </c>
    </row>
    <row r="3238" spans="1:9" s="2" customFormat="1" x14ac:dyDescent="0.25">
      <c r="A3238" s="17">
        <v>42394</v>
      </c>
      <c r="B3238" s="36">
        <f t="shared" si="201"/>
        <v>2301</v>
      </c>
      <c r="C3238" s="37" t="s">
        <v>787</v>
      </c>
      <c r="D3238" s="12">
        <f t="shared" si="202"/>
        <v>52301</v>
      </c>
      <c r="E3238" s="47" t="s">
        <v>2649</v>
      </c>
      <c r="F3238" s="14">
        <v>24014.400000000001</v>
      </c>
      <c r="G3238" s="15">
        <v>42395</v>
      </c>
      <c r="H3238" s="8">
        <v>24014.400000000001</v>
      </c>
      <c r="I3238" s="30">
        <f t="shared" si="196"/>
        <v>0</v>
      </c>
    </row>
    <row r="3239" spans="1:9" s="2" customFormat="1" x14ac:dyDescent="0.25">
      <c r="A3239" s="17">
        <v>42394</v>
      </c>
      <c r="B3239" s="36">
        <f t="shared" si="201"/>
        <v>2302</v>
      </c>
      <c r="C3239" s="37" t="s">
        <v>787</v>
      </c>
      <c r="D3239" s="12">
        <f t="shared" si="202"/>
        <v>52302</v>
      </c>
      <c r="E3239" s="47" t="s">
        <v>2650</v>
      </c>
      <c r="F3239" s="14">
        <v>25826.1</v>
      </c>
      <c r="G3239" s="15"/>
      <c r="H3239" s="8"/>
      <c r="I3239" s="30">
        <f t="shared" si="196"/>
        <v>25826.1</v>
      </c>
    </row>
    <row r="3240" spans="1:9" s="2" customFormat="1" x14ac:dyDescent="0.25">
      <c r="A3240" s="17">
        <v>42394</v>
      </c>
      <c r="B3240" s="36">
        <f t="shared" si="201"/>
        <v>2303</v>
      </c>
      <c r="C3240" s="37" t="s">
        <v>787</v>
      </c>
      <c r="D3240" s="12">
        <f t="shared" si="202"/>
        <v>52303</v>
      </c>
      <c r="E3240" s="47" t="s">
        <v>2651</v>
      </c>
      <c r="F3240" s="14">
        <v>27177</v>
      </c>
      <c r="G3240" s="15"/>
      <c r="H3240" s="8"/>
      <c r="I3240" s="30">
        <f t="shared" si="196"/>
        <v>27177</v>
      </c>
    </row>
    <row r="3241" spans="1:9" s="2" customFormat="1" x14ac:dyDescent="0.25">
      <c r="A3241" s="17">
        <v>42394</v>
      </c>
      <c r="B3241" s="36">
        <f t="shared" si="201"/>
        <v>2304</v>
      </c>
      <c r="C3241" s="37" t="s">
        <v>787</v>
      </c>
      <c r="D3241" s="12">
        <f t="shared" si="202"/>
        <v>52304</v>
      </c>
      <c r="E3241" s="47" t="s">
        <v>2627</v>
      </c>
      <c r="F3241" s="14">
        <v>13184</v>
      </c>
      <c r="G3241" s="15">
        <v>42394</v>
      </c>
      <c r="H3241" s="8">
        <f t="shared" si="200"/>
        <v>13184</v>
      </c>
      <c r="I3241" s="30">
        <f t="shared" si="196"/>
        <v>0</v>
      </c>
    </row>
    <row r="3242" spans="1:9" s="2" customFormat="1" x14ac:dyDescent="0.25">
      <c r="A3242" s="17">
        <v>42394</v>
      </c>
      <c r="B3242" s="36">
        <f t="shared" si="201"/>
        <v>2305</v>
      </c>
      <c r="C3242" s="37" t="s">
        <v>787</v>
      </c>
      <c r="D3242" s="12">
        <f t="shared" si="202"/>
        <v>52305</v>
      </c>
      <c r="E3242" s="47" t="s">
        <v>2652</v>
      </c>
      <c r="F3242" s="14">
        <v>13871.8</v>
      </c>
      <c r="G3242" s="15">
        <v>42395</v>
      </c>
      <c r="H3242" s="8">
        <v>13871.8</v>
      </c>
      <c r="I3242" s="30">
        <f t="shared" si="196"/>
        <v>0</v>
      </c>
    </row>
    <row r="3243" spans="1:9" s="2" customFormat="1" x14ac:dyDescent="0.25">
      <c r="A3243" s="17">
        <v>42394</v>
      </c>
      <c r="B3243" s="36">
        <f t="shared" si="201"/>
        <v>2306</v>
      </c>
      <c r="C3243" s="37" t="s">
        <v>787</v>
      </c>
      <c r="D3243" s="12">
        <f t="shared" si="202"/>
        <v>52306</v>
      </c>
      <c r="E3243" s="47" t="s">
        <v>2653</v>
      </c>
      <c r="F3243" s="14">
        <v>1302</v>
      </c>
      <c r="G3243" s="15">
        <v>42394</v>
      </c>
      <c r="H3243" s="8">
        <f t="shared" si="200"/>
        <v>1302</v>
      </c>
      <c r="I3243" s="30">
        <f t="shared" si="196"/>
        <v>0</v>
      </c>
    </row>
    <row r="3244" spans="1:9" s="2" customFormat="1" x14ac:dyDescent="0.25">
      <c r="A3244" s="17">
        <v>42394</v>
      </c>
      <c r="B3244" s="36">
        <f t="shared" si="201"/>
        <v>2307</v>
      </c>
      <c r="C3244" s="37" t="s">
        <v>787</v>
      </c>
      <c r="D3244" s="12">
        <f t="shared" si="202"/>
        <v>52307</v>
      </c>
      <c r="E3244" s="47" t="s">
        <v>2654</v>
      </c>
      <c r="F3244" s="14">
        <v>394.2</v>
      </c>
      <c r="G3244" s="15">
        <v>42394</v>
      </c>
      <c r="H3244" s="8">
        <f t="shared" si="200"/>
        <v>394.2</v>
      </c>
      <c r="I3244" s="30">
        <f t="shared" si="196"/>
        <v>0</v>
      </c>
    </row>
    <row r="3245" spans="1:9" s="2" customFormat="1" x14ac:dyDescent="0.25">
      <c r="A3245" s="17">
        <v>42394</v>
      </c>
      <c r="B3245" s="36">
        <f t="shared" si="201"/>
        <v>2308</v>
      </c>
      <c r="C3245" s="37" t="s">
        <v>787</v>
      </c>
      <c r="D3245" s="12">
        <f t="shared" si="202"/>
        <v>52308</v>
      </c>
      <c r="E3245" s="47" t="s">
        <v>2655</v>
      </c>
      <c r="F3245" s="14">
        <v>1587.3</v>
      </c>
      <c r="G3245" s="15">
        <v>42394</v>
      </c>
      <c r="H3245" s="8">
        <f t="shared" si="200"/>
        <v>1587.3</v>
      </c>
      <c r="I3245" s="30">
        <f t="shared" si="196"/>
        <v>0</v>
      </c>
    </row>
    <row r="3246" spans="1:9" s="2" customFormat="1" x14ac:dyDescent="0.25">
      <c r="A3246" s="17">
        <v>42394</v>
      </c>
      <c r="B3246" s="36">
        <f t="shared" si="201"/>
        <v>2309</v>
      </c>
      <c r="C3246" s="37" t="s">
        <v>787</v>
      </c>
      <c r="D3246" s="12">
        <f t="shared" si="202"/>
        <v>52309</v>
      </c>
      <c r="E3246" s="47" t="s">
        <v>2656</v>
      </c>
      <c r="F3246" s="14">
        <v>6714.2</v>
      </c>
      <c r="G3246" s="15">
        <v>42395</v>
      </c>
      <c r="H3246" s="8">
        <v>6714.2</v>
      </c>
      <c r="I3246" s="30">
        <f t="shared" si="196"/>
        <v>0</v>
      </c>
    </row>
    <row r="3247" spans="1:9" s="2" customFormat="1" x14ac:dyDescent="0.25">
      <c r="A3247" s="17">
        <v>42394</v>
      </c>
      <c r="B3247" s="36">
        <f t="shared" si="201"/>
        <v>2310</v>
      </c>
      <c r="C3247" s="37" t="s">
        <v>787</v>
      </c>
      <c r="D3247" s="12">
        <f t="shared" si="202"/>
        <v>52310</v>
      </c>
      <c r="E3247" s="47" t="s">
        <v>2657</v>
      </c>
      <c r="F3247" s="14">
        <v>3533.4</v>
      </c>
      <c r="G3247" s="15">
        <v>42394</v>
      </c>
      <c r="H3247" s="8">
        <f t="shared" ref="H3247:H3308" si="203">F3247</f>
        <v>3533.4</v>
      </c>
      <c r="I3247" s="30">
        <f t="shared" si="196"/>
        <v>0</v>
      </c>
    </row>
    <row r="3248" spans="1:9" s="2" customFormat="1" x14ac:dyDescent="0.25">
      <c r="A3248" s="17">
        <v>42394</v>
      </c>
      <c r="B3248" s="36">
        <f t="shared" si="201"/>
        <v>2311</v>
      </c>
      <c r="C3248" s="37" t="s">
        <v>787</v>
      </c>
      <c r="D3248" s="12">
        <f t="shared" si="202"/>
        <v>52311</v>
      </c>
      <c r="E3248" s="47" t="s">
        <v>2658</v>
      </c>
      <c r="F3248" s="14">
        <v>2287.8000000000002</v>
      </c>
      <c r="G3248" s="15"/>
      <c r="H3248" s="8"/>
      <c r="I3248" s="30">
        <f t="shared" si="196"/>
        <v>2287.8000000000002</v>
      </c>
    </row>
    <row r="3249" spans="1:9" s="2" customFormat="1" x14ac:dyDescent="0.25">
      <c r="A3249" s="17">
        <v>42394</v>
      </c>
      <c r="B3249" s="36">
        <f t="shared" si="201"/>
        <v>2312</v>
      </c>
      <c r="C3249" s="37" t="s">
        <v>787</v>
      </c>
      <c r="D3249" s="12">
        <f t="shared" si="202"/>
        <v>52312</v>
      </c>
      <c r="E3249" s="47" t="s">
        <v>2659</v>
      </c>
      <c r="F3249" s="14">
        <v>2978.7</v>
      </c>
      <c r="G3249" s="15">
        <v>42394</v>
      </c>
      <c r="H3249" s="8">
        <f t="shared" si="203"/>
        <v>2978.7</v>
      </c>
      <c r="I3249" s="30">
        <f t="shared" si="196"/>
        <v>0</v>
      </c>
    </row>
    <row r="3250" spans="1:9" s="2" customFormat="1" x14ac:dyDescent="0.25">
      <c r="A3250" s="17">
        <v>42394</v>
      </c>
      <c r="B3250" s="36">
        <f t="shared" si="201"/>
        <v>2313</v>
      </c>
      <c r="C3250" s="37" t="s">
        <v>787</v>
      </c>
      <c r="D3250" s="12">
        <f t="shared" si="202"/>
        <v>52313</v>
      </c>
      <c r="E3250" s="47" t="s">
        <v>2660</v>
      </c>
      <c r="F3250" s="14">
        <v>4788.8</v>
      </c>
      <c r="G3250" s="15">
        <v>42395</v>
      </c>
      <c r="H3250" s="8">
        <v>4788.8</v>
      </c>
      <c r="I3250" s="30">
        <f t="shared" si="196"/>
        <v>0</v>
      </c>
    </row>
    <row r="3251" spans="1:9" s="2" customFormat="1" x14ac:dyDescent="0.25">
      <c r="A3251" s="17">
        <v>42394</v>
      </c>
      <c r="B3251" s="36">
        <f t="shared" si="201"/>
        <v>2314</v>
      </c>
      <c r="C3251" s="37" t="s">
        <v>787</v>
      </c>
      <c r="D3251" s="12">
        <f t="shared" si="202"/>
        <v>52314</v>
      </c>
      <c r="E3251" s="47" t="s">
        <v>2661</v>
      </c>
      <c r="F3251" s="14">
        <v>2520</v>
      </c>
      <c r="G3251" s="15">
        <v>42394</v>
      </c>
      <c r="H3251" s="8">
        <f t="shared" si="203"/>
        <v>2520</v>
      </c>
      <c r="I3251" s="30">
        <f t="shared" si="196"/>
        <v>0</v>
      </c>
    </row>
    <row r="3252" spans="1:9" s="2" customFormat="1" x14ac:dyDescent="0.25">
      <c r="A3252" s="17">
        <v>42394</v>
      </c>
      <c r="B3252" s="36">
        <f t="shared" si="201"/>
        <v>2315</v>
      </c>
      <c r="C3252" s="37" t="s">
        <v>787</v>
      </c>
      <c r="D3252" s="12">
        <f t="shared" si="202"/>
        <v>52315</v>
      </c>
      <c r="E3252" s="47" t="s">
        <v>2662</v>
      </c>
      <c r="F3252" s="14">
        <v>14160.8</v>
      </c>
      <c r="G3252" s="15">
        <v>42394</v>
      </c>
      <c r="H3252" s="8">
        <f t="shared" si="203"/>
        <v>14160.8</v>
      </c>
      <c r="I3252" s="30">
        <f t="shared" si="196"/>
        <v>0</v>
      </c>
    </row>
    <row r="3253" spans="1:9" s="2" customFormat="1" x14ac:dyDescent="0.25">
      <c r="A3253" s="17">
        <v>42394</v>
      </c>
      <c r="B3253" s="36">
        <f t="shared" si="201"/>
        <v>2316</v>
      </c>
      <c r="C3253" s="37" t="s">
        <v>787</v>
      </c>
      <c r="D3253" s="12">
        <f t="shared" si="202"/>
        <v>52316</v>
      </c>
      <c r="E3253" s="47" t="s">
        <v>2663</v>
      </c>
      <c r="F3253" s="14">
        <v>10860.3</v>
      </c>
      <c r="G3253" s="15">
        <v>42394</v>
      </c>
      <c r="H3253" s="8">
        <f t="shared" si="203"/>
        <v>10860.3</v>
      </c>
      <c r="I3253" s="30">
        <f t="shared" si="196"/>
        <v>0</v>
      </c>
    </row>
    <row r="3254" spans="1:9" s="2" customFormat="1" x14ac:dyDescent="0.25">
      <c r="A3254" s="17">
        <v>42394</v>
      </c>
      <c r="B3254" s="36">
        <f t="shared" si="201"/>
        <v>2317</v>
      </c>
      <c r="C3254" s="37" t="s">
        <v>787</v>
      </c>
      <c r="D3254" s="12">
        <f t="shared" si="202"/>
        <v>52317</v>
      </c>
      <c r="E3254" s="42" t="s">
        <v>2664</v>
      </c>
      <c r="F3254" s="14">
        <v>391.8</v>
      </c>
      <c r="G3254" s="15">
        <v>42394</v>
      </c>
      <c r="H3254" s="8">
        <f t="shared" si="203"/>
        <v>391.8</v>
      </c>
      <c r="I3254" s="30">
        <f t="shared" si="196"/>
        <v>0</v>
      </c>
    </row>
    <row r="3255" spans="1:9" s="2" customFormat="1" x14ac:dyDescent="0.25">
      <c r="A3255" s="17">
        <v>42394</v>
      </c>
      <c r="B3255" s="36">
        <f t="shared" si="201"/>
        <v>2318</v>
      </c>
      <c r="C3255" s="37" t="s">
        <v>787</v>
      </c>
      <c r="D3255" s="12">
        <f t="shared" si="202"/>
        <v>52318</v>
      </c>
      <c r="E3255" s="45" t="s">
        <v>2665</v>
      </c>
      <c r="F3255" s="22">
        <v>22682.400000000001</v>
      </c>
      <c r="G3255" s="105">
        <v>42418</v>
      </c>
      <c r="H3255" s="106">
        <v>22682.400000000001</v>
      </c>
      <c r="I3255" s="30">
        <f t="shared" si="196"/>
        <v>0</v>
      </c>
    </row>
    <row r="3256" spans="1:9" s="2" customFormat="1" x14ac:dyDescent="0.25">
      <c r="A3256" s="17">
        <v>42394</v>
      </c>
      <c r="B3256" s="36">
        <f t="shared" si="201"/>
        <v>2319</v>
      </c>
      <c r="C3256" s="37" t="s">
        <v>787</v>
      </c>
      <c r="D3256" s="12">
        <f t="shared" si="202"/>
        <v>52319</v>
      </c>
      <c r="E3256" s="47" t="s">
        <v>2666</v>
      </c>
      <c r="F3256" s="14">
        <v>2185.5</v>
      </c>
      <c r="G3256" s="15">
        <v>42394</v>
      </c>
      <c r="H3256" s="8">
        <f t="shared" si="203"/>
        <v>2185.5</v>
      </c>
      <c r="I3256" s="30">
        <f t="shared" si="196"/>
        <v>0</v>
      </c>
    </row>
    <row r="3257" spans="1:9" s="2" customFormat="1" x14ac:dyDescent="0.25">
      <c r="A3257" s="17">
        <v>42394</v>
      </c>
      <c r="B3257" s="36">
        <f t="shared" si="201"/>
        <v>2320</v>
      </c>
      <c r="C3257" s="37" t="s">
        <v>787</v>
      </c>
      <c r="D3257" s="12">
        <f t="shared" si="202"/>
        <v>52320</v>
      </c>
      <c r="E3257" s="47" t="s">
        <v>2667</v>
      </c>
      <c r="F3257" s="14">
        <v>72374.399999999994</v>
      </c>
      <c r="G3257" s="15">
        <v>42395</v>
      </c>
      <c r="H3257" s="8">
        <v>72374.399999999994</v>
      </c>
      <c r="I3257" s="30">
        <f t="shared" si="196"/>
        <v>0</v>
      </c>
    </row>
    <row r="3258" spans="1:9" s="2" customFormat="1" x14ac:dyDescent="0.25">
      <c r="A3258" s="17">
        <v>42394</v>
      </c>
      <c r="B3258" s="36">
        <f t="shared" si="201"/>
        <v>2321</v>
      </c>
      <c r="C3258" s="37" t="s">
        <v>787</v>
      </c>
      <c r="D3258" s="12">
        <f t="shared" si="202"/>
        <v>52321</v>
      </c>
      <c r="E3258" s="47" t="s">
        <v>2668</v>
      </c>
      <c r="F3258" s="14">
        <v>11508</v>
      </c>
      <c r="G3258" s="15"/>
      <c r="H3258" s="8"/>
      <c r="I3258" s="30">
        <f t="shared" si="196"/>
        <v>11508</v>
      </c>
    </row>
    <row r="3259" spans="1:9" s="2" customFormat="1" x14ac:dyDescent="0.25">
      <c r="A3259" s="17">
        <v>42394</v>
      </c>
      <c r="B3259" s="36">
        <f t="shared" si="201"/>
        <v>2322</v>
      </c>
      <c r="C3259" s="37" t="s">
        <v>787</v>
      </c>
      <c r="D3259" s="12">
        <f t="shared" si="202"/>
        <v>52322</v>
      </c>
      <c r="E3259" s="47" t="s">
        <v>2669</v>
      </c>
      <c r="F3259" s="14">
        <v>3821.7</v>
      </c>
      <c r="G3259" s="15">
        <v>42394</v>
      </c>
      <c r="H3259" s="8">
        <f t="shared" si="203"/>
        <v>3821.7</v>
      </c>
      <c r="I3259" s="30">
        <f t="shared" si="196"/>
        <v>0</v>
      </c>
    </row>
    <row r="3260" spans="1:9" s="2" customFormat="1" x14ac:dyDescent="0.25">
      <c r="A3260" s="17">
        <v>42394</v>
      </c>
      <c r="B3260" s="36">
        <f t="shared" si="201"/>
        <v>2323</v>
      </c>
      <c r="C3260" s="37" t="s">
        <v>787</v>
      </c>
      <c r="D3260" s="12">
        <f t="shared" si="202"/>
        <v>52323</v>
      </c>
      <c r="E3260" s="47" t="s">
        <v>2670</v>
      </c>
      <c r="F3260" s="14">
        <v>4191.5</v>
      </c>
      <c r="G3260" s="15">
        <v>42394</v>
      </c>
      <c r="H3260" s="8">
        <f t="shared" si="203"/>
        <v>4191.5</v>
      </c>
      <c r="I3260" s="30">
        <f t="shared" si="196"/>
        <v>0</v>
      </c>
    </row>
    <row r="3261" spans="1:9" s="2" customFormat="1" x14ac:dyDescent="0.25">
      <c r="A3261" s="17">
        <v>42394</v>
      </c>
      <c r="B3261" s="36">
        <f t="shared" si="201"/>
        <v>2324</v>
      </c>
      <c r="C3261" s="37" t="s">
        <v>787</v>
      </c>
      <c r="D3261" s="12">
        <f t="shared" si="202"/>
        <v>52324</v>
      </c>
      <c r="E3261" s="47" t="s">
        <v>2671</v>
      </c>
      <c r="F3261" s="14">
        <v>5569.7</v>
      </c>
      <c r="G3261" s="15">
        <v>42394</v>
      </c>
      <c r="H3261" s="8">
        <f t="shared" si="203"/>
        <v>5569.7</v>
      </c>
      <c r="I3261" s="30">
        <f t="shared" si="196"/>
        <v>0</v>
      </c>
    </row>
    <row r="3262" spans="1:9" s="2" customFormat="1" x14ac:dyDescent="0.25">
      <c r="A3262" s="17">
        <v>42394</v>
      </c>
      <c r="B3262" s="36">
        <f t="shared" si="201"/>
        <v>2325</v>
      </c>
      <c r="C3262" s="37" t="s">
        <v>787</v>
      </c>
      <c r="D3262" s="12">
        <f t="shared" si="202"/>
        <v>52325</v>
      </c>
      <c r="E3262" s="47" t="s">
        <v>2672</v>
      </c>
      <c r="F3262" s="14">
        <v>30856.799999999999</v>
      </c>
      <c r="G3262" s="15">
        <v>42395</v>
      </c>
      <c r="H3262" s="8">
        <v>30856.799999999999</v>
      </c>
      <c r="I3262" s="30">
        <f t="shared" si="196"/>
        <v>0</v>
      </c>
    </row>
    <row r="3263" spans="1:9" s="2" customFormat="1" x14ac:dyDescent="0.25">
      <c r="A3263" s="17">
        <v>42394</v>
      </c>
      <c r="B3263" s="36">
        <f t="shared" si="201"/>
        <v>2326</v>
      </c>
      <c r="C3263" s="37" t="s">
        <v>787</v>
      </c>
      <c r="D3263" s="12">
        <f t="shared" si="202"/>
        <v>52326</v>
      </c>
      <c r="E3263" s="47" t="s">
        <v>2673</v>
      </c>
      <c r="F3263" s="14">
        <v>381.3</v>
      </c>
      <c r="G3263" s="15">
        <v>42394</v>
      </c>
      <c r="H3263" s="8">
        <f t="shared" si="203"/>
        <v>381.3</v>
      </c>
      <c r="I3263" s="30">
        <f t="shared" si="196"/>
        <v>0</v>
      </c>
    </row>
    <row r="3264" spans="1:9" s="2" customFormat="1" x14ac:dyDescent="0.25">
      <c r="A3264" s="17">
        <v>42394</v>
      </c>
      <c r="B3264" s="36">
        <f t="shared" si="201"/>
        <v>2327</v>
      </c>
      <c r="C3264" s="37" t="s">
        <v>787</v>
      </c>
      <c r="D3264" s="12">
        <f t="shared" si="202"/>
        <v>52327</v>
      </c>
      <c r="E3264" s="47" t="s">
        <v>2674</v>
      </c>
      <c r="F3264" s="14">
        <v>10865</v>
      </c>
      <c r="G3264" s="15">
        <v>42395</v>
      </c>
      <c r="H3264" s="8">
        <v>10865</v>
      </c>
      <c r="I3264" s="30">
        <f t="shared" si="196"/>
        <v>0</v>
      </c>
    </row>
    <row r="3265" spans="1:9" s="2" customFormat="1" x14ac:dyDescent="0.25">
      <c r="A3265" s="17">
        <v>42394</v>
      </c>
      <c r="B3265" s="36">
        <f t="shared" si="201"/>
        <v>2328</v>
      </c>
      <c r="C3265" s="37" t="s">
        <v>787</v>
      </c>
      <c r="D3265" s="12">
        <f t="shared" si="202"/>
        <v>52328</v>
      </c>
      <c r="E3265" s="47" t="s">
        <v>2656</v>
      </c>
      <c r="F3265" s="14">
        <v>4190.2</v>
      </c>
      <c r="G3265" s="15">
        <v>42395</v>
      </c>
      <c r="H3265" s="8">
        <v>4190.2</v>
      </c>
      <c r="I3265" s="30">
        <f t="shared" si="196"/>
        <v>0</v>
      </c>
    </row>
    <row r="3266" spans="1:9" s="2" customFormat="1" x14ac:dyDescent="0.25">
      <c r="A3266" s="17">
        <v>42394</v>
      </c>
      <c r="B3266" s="36">
        <f t="shared" si="201"/>
        <v>2329</v>
      </c>
      <c r="C3266" s="37" t="s">
        <v>787</v>
      </c>
      <c r="D3266" s="12">
        <f t="shared" si="202"/>
        <v>52329</v>
      </c>
      <c r="E3266" s="47" t="s">
        <v>2625</v>
      </c>
      <c r="F3266" s="14">
        <v>24848</v>
      </c>
      <c r="G3266" s="107">
        <v>42426</v>
      </c>
      <c r="H3266" s="108">
        <v>24848</v>
      </c>
      <c r="I3266" s="30">
        <f t="shared" si="196"/>
        <v>0</v>
      </c>
    </row>
    <row r="3267" spans="1:9" s="2" customFormat="1" x14ac:dyDescent="0.25">
      <c r="A3267" s="17">
        <v>42394</v>
      </c>
      <c r="B3267" s="36">
        <f t="shared" si="201"/>
        <v>2330</v>
      </c>
      <c r="C3267" s="37" t="s">
        <v>787</v>
      </c>
      <c r="D3267" s="12">
        <f t="shared" si="202"/>
        <v>52330</v>
      </c>
      <c r="E3267" s="47" t="s">
        <v>2672</v>
      </c>
      <c r="F3267" s="14">
        <v>2459.6999999999998</v>
      </c>
      <c r="G3267" s="15">
        <v>42395</v>
      </c>
      <c r="H3267" s="8">
        <v>2459.6999999999998</v>
      </c>
      <c r="I3267" s="30">
        <f t="shared" si="196"/>
        <v>0</v>
      </c>
    </row>
    <row r="3268" spans="1:9" s="2" customFormat="1" x14ac:dyDescent="0.25">
      <c r="A3268" s="17">
        <v>42394</v>
      </c>
      <c r="B3268" s="36">
        <f t="shared" si="201"/>
        <v>2331</v>
      </c>
      <c r="C3268" s="37" t="s">
        <v>787</v>
      </c>
      <c r="D3268" s="12">
        <f t="shared" si="202"/>
        <v>52331</v>
      </c>
      <c r="E3268" s="47" t="s">
        <v>2675</v>
      </c>
      <c r="F3268" s="14">
        <v>18562.8</v>
      </c>
      <c r="G3268" s="15">
        <v>42395</v>
      </c>
      <c r="H3268" s="8">
        <v>18562.8</v>
      </c>
      <c r="I3268" s="30">
        <f t="shared" si="196"/>
        <v>0</v>
      </c>
    </row>
    <row r="3269" spans="1:9" s="2" customFormat="1" x14ac:dyDescent="0.25">
      <c r="A3269" s="17">
        <v>42394</v>
      </c>
      <c r="B3269" s="36">
        <f t="shared" si="201"/>
        <v>2332</v>
      </c>
      <c r="C3269" s="37" t="s">
        <v>787</v>
      </c>
      <c r="D3269" s="12">
        <f t="shared" si="202"/>
        <v>52332</v>
      </c>
      <c r="E3269" s="47" t="s">
        <v>2676</v>
      </c>
      <c r="F3269" s="14">
        <v>200.6</v>
      </c>
      <c r="G3269" s="15">
        <v>42394</v>
      </c>
      <c r="H3269" s="8">
        <f t="shared" si="203"/>
        <v>200.6</v>
      </c>
      <c r="I3269" s="30">
        <f t="shared" si="196"/>
        <v>0</v>
      </c>
    </row>
    <row r="3270" spans="1:9" s="2" customFormat="1" x14ac:dyDescent="0.25">
      <c r="A3270" s="17">
        <v>42394</v>
      </c>
      <c r="B3270" s="36">
        <f t="shared" si="201"/>
        <v>2333</v>
      </c>
      <c r="C3270" s="37" t="s">
        <v>787</v>
      </c>
      <c r="D3270" s="12">
        <f t="shared" si="202"/>
        <v>52333</v>
      </c>
      <c r="E3270" s="47" t="s">
        <v>2677</v>
      </c>
      <c r="F3270" s="14">
        <v>10368.6</v>
      </c>
      <c r="G3270" s="15">
        <v>42394</v>
      </c>
      <c r="H3270" s="8">
        <f t="shared" si="203"/>
        <v>10368.6</v>
      </c>
      <c r="I3270" s="30">
        <f t="shared" si="196"/>
        <v>0</v>
      </c>
    </row>
    <row r="3271" spans="1:9" s="2" customFormat="1" x14ac:dyDescent="0.25">
      <c r="A3271" s="17">
        <v>42394</v>
      </c>
      <c r="B3271" s="36">
        <f t="shared" si="201"/>
        <v>2334</v>
      </c>
      <c r="C3271" s="37" t="s">
        <v>787</v>
      </c>
      <c r="D3271" s="12">
        <f t="shared" si="202"/>
        <v>52334</v>
      </c>
      <c r="E3271" s="47" t="s">
        <v>2678</v>
      </c>
      <c r="F3271" s="14">
        <v>28844.400000000001</v>
      </c>
      <c r="G3271" s="15"/>
      <c r="H3271" s="8"/>
      <c r="I3271" s="30">
        <f t="shared" si="196"/>
        <v>28844.400000000001</v>
      </c>
    </row>
    <row r="3272" spans="1:9" s="2" customFormat="1" x14ac:dyDescent="0.25">
      <c r="A3272" s="17">
        <v>42394</v>
      </c>
      <c r="B3272" s="36">
        <f t="shared" si="201"/>
        <v>2335</v>
      </c>
      <c r="C3272" s="37" t="s">
        <v>787</v>
      </c>
      <c r="D3272" s="12">
        <f t="shared" si="202"/>
        <v>52335</v>
      </c>
      <c r="E3272" s="47" t="s">
        <v>2679</v>
      </c>
      <c r="F3272" s="14">
        <v>3216.36</v>
      </c>
      <c r="G3272" s="15">
        <v>42395</v>
      </c>
      <c r="H3272" s="8">
        <v>3216.36</v>
      </c>
      <c r="I3272" s="30">
        <f t="shared" si="196"/>
        <v>0</v>
      </c>
    </row>
    <row r="3273" spans="1:9" s="2" customFormat="1" x14ac:dyDescent="0.25">
      <c r="A3273" s="17">
        <v>42394</v>
      </c>
      <c r="B3273" s="36">
        <f t="shared" si="201"/>
        <v>2336</v>
      </c>
      <c r="C3273" s="37" t="s">
        <v>787</v>
      </c>
      <c r="D3273" s="12">
        <f t="shared" si="202"/>
        <v>52336</v>
      </c>
      <c r="E3273" s="47" t="s">
        <v>2680</v>
      </c>
      <c r="F3273" s="14">
        <v>15593.6</v>
      </c>
      <c r="G3273" s="15">
        <v>42394</v>
      </c>
      <c r="H3273" s="8">
        <f t="shared" si="203"/>
        <v>15593.6</v>
      </c>
      <c r="I3273" s="30">
        <f t="shared" si="196"/>
        <v>0</v>
      </c>
    </row>
    <row r="3274" spans="1:9" s="2" customFormat="1" x14ac:dyDescent="0.25">
      <c r="A3274" s="17">
        <v>42394</v>
      </c>
      <c r="B3274" s="36">
        <f t="shared" si="201"/>
        <v>2337</v>
      </c>
      <c r="C3274" s="37" t="s">
        <v>787</v>
      </c>
      <c r="D3274" s="12">
        <f t="shared" si="202"/>
        <v>52337</v>
      </c>
      <c r="E3274" s="47" t="s">
        <v>2681</v>
      </c>
      <c r="F3274" s="14">
        <v>653.29999999999995</v>
      </c>
      <c r="G3274" s="15">
        <v>42394</v>
      </c>
      <c r="H3274" s="8">
        <f t="shared" si="203"/>
        <v>653.29999999999995</v>
      </c>
      <c r="I3274" s="30">
        <f t="shared" si="196"/>
        <v>0</v>
      </c>
    </row>
    <row r="3275" spans="1:9" s="2" customFormat="1" x14ac:dyDescent="0.25">
      <c r="A3275" s="17">
        <v>42394</v>
      </c>
      <c r="B3275" s="36">
        <f t="shared" si="201"/>
        <v>2338</v>
      </c>
      <c r="C3275" s="37" t="s">
        <v>787</v>
      </c>
      <c r="D3275" s="12">
        <f t="shared" si="202"/>
        <v>52338</v>
      </c>
      <c r="E3275" s="47" t="s">
        <v>2679</v>
      </c>
      <c r="F3275" s="14">
        <v>780</v>
      </c>
      <c r="G3275" s="15">
        <v>42395</v>
      </c>
      <c r="H3275" s="8">
        <v>780</v>
      </c>
      <c r="I3275" s="30">
        <f t="shared" si="196"/>
        <v>0</v>
      </c>
    </row>
    <row r="3276" spans="1:9" s="2" customFormat="1" x14ac:dyDescent="0.25">
      <c r="A3276" s="17">
        <v>42394</v>
      </c>
      <c r="B3276" s="36">
        <f t="shared" si="201"/>
        <v>2339</v>
      </c>
      <c r="C3276" s="37" t="s">
        <v>787</v>
      </c>
      <c r="D3276" s="12">
        <f t="shared" si="202"/>
        <v>52339</v>
      </c>
      <c r="E3276" s="47" t="s">
        <v>2682</v>
      </c>
      <c r="F3276" s="14">
        <v>2389.1999999999998</v>
      </c>
      <c r="G3276" s="15">
        <v>42394</v>
      </c>
      <c r="H3276" s="8">
        <f t="shared" si="203"/>
        <v>2389.1999999999998</v>
      </c>
      <c r="I3276" s="30">
        <f t="shared" si="196"/>
        <v>0</v>
      </c>
    </row>
    <row r="3277" spans="1:9" s="2" customFormat="1" x14ac:dyDescent="0.25">
      <c r="A3277" s="17">
        <v>42394</v>
      </c>
      <c r="B3277" s="36">
        <f t="shared" si="201"/>
        <v>2340</v>
      </c>
      <c r="C3277" s="37" t="s">
        <v>787</v>
      </c>
      <c r="D3277" s="12">
        <f t="shared" si="202"/>
        <v>52340</v>
      </c>
      <c r="E3277" s="47" t="s">
        <v>2674</v>
      </c>
      <c r="F3277" s="14">
        <v>2287.8000000000002</v>
      </c>
      <c r="G3277" s="15">
        <v>42395</v>
      </c>
      <c r="H3277" s="8">
        <v>2287.8000000000002</v>
      </c>
      <c r="I3277" s="30">
        <f t="shared" si="196"/>
        <v>0</v>
      </c>
    </row>
    <row r="3278" spans="1:9" s="2" customFormat="1" x14ac:dyDescent="0.25">
      <c r="A3278" s="17">
        <v>42394</v>
      </c>
      <c r="B3278" s="36">
        <f t="shared" si="201"/>
        <v>2341</v>
      </c>
      <c r="C3278" s="37" t="s">
        <v>787</v>
      </c>
      <c r="D3278" s="12">
        <f t="shared" si="202"/>
        <v>52341</v>
      </c>
      <c r="E3278" s="47" t="s">
        <v>2683</v>
      </c>
      <c r="F3278" s="14">
        <v>17492.400000000001</v>
      </c>
      <c r="G3278" s="15">
        <v>42394</v>
      </c>
      <c r="H3278" s="8">
        <f t="shared" si="203"/>
        <v>17492.400000000001</v>
      </c>
      <c r="I3278" s="30">
        <f t="shared" si="196"/>
        <v>0</v>
      </c>
    </row>
    <row r="3279" spans="1:9" s="2" customFormat="1" x14ac:dyDescent="0.25">
      <c r="A3279" s="17">
        <v>42394</v>
      </c>
      <c r="B3279" s="36">
        <f t="shared" si="201"/>
        <v>2342</v>
      </c>
      <c r="C3279" s="37" t="s">
        <v>787</v>
      </c>
      <c r="D3279" s="12">
        <f t="shared" si="202"/>
        <v>52342</v>
      </c>
      <c r="E3279" s="47" t="s">
        <v>2684</v>
      </c>
      <c r="F3279" s="14">
        <v>8959.5</v>
      </c>
      <c r="G3279" s="15">
        <v>42394</v>
      </c>
      <c r="H3279" s="8">
        <f t="shared" si="203"/>
        <v>8959.5</v>
      </c>
      <c r="I3279" s="30">
        <f t="shared" si="196"/>
        <v>0</v>
      </c>
    </row>
    <row r="3280" spans="1:9" s="2" customFormat="1" x14ac:dyDescent="0.25">
      <c r="A3280" s="17">
        <v>42394</v>
      </c>
      <c r="B3280" s="36">
        <f t="shared" si="201"/>
        <v>2343</v>
      </c>
      <c r="C3280" s="37" t="s">
        <v>787</v>
      </c>
      <c r="D3280" s="12">
        <f t="shared" si="202"/>
        <v>52343</v>
      </c>
      <c r="E3280" s="47" t="s">
        <v>2685</v>
      </c>
      <c r="F3280" s="14">
        <v>9447</v>
      </c>
      <c r="G3280" s="15">
        <v>42394</v>
      </c>
      <c r="H3280" s="8">
        <f t="shared" si="203"/>
        <v>9447</v>
      </c>
      <c r="I3280" s="30">
        <f t="shared" si="196"/>
        <v>0</v>
      </c>
    </row>
    <row r="3281" spans="1:9" s="2" customFormat="1" x14ac:dyDescent="0.25">
      <c r="A3281" s="17">
        <v>42394</v>
      </c>
      <c r="B3281" s="36">
        <f t="shared" si="201"/>
        <v>2344</v>
      </c>
      <c r="C3281" s="37" t="s">
        <v>787</v>
      </c>
      <c r="D3281" s="12">
        <f t="shared" si="202"/>
        <v>52344</v>
      </c>
      <c r="E3281" s="47" t="s">
        <v>2686</v>
      </c>
      <c r="F3281" s="14">
        <v>214.2</v>
      </c>
      <c r="G3281" s="15">
        <v>42394</v>
      </c>
      <c r="H3281" s="8">
        <f t="shared" si="203"/>
        <v>214.2</v>
      </c>
      <c r="I3281" s="30">
        <f t="shared" si="196"/>
        <v>0</v>
      </c>
    </row>
    <row r="3282" spans="1:9" s="2" customFormat="1" x14ac:dyDescent="0.25">
      <c r="A3282" s="17">
        <v>42394</v>
      </c>
      <c r="B3282" s="36">
        <f t="shared" si="201"/>
        <v>2345</v>
      </c>
      <c r="C3282" s="37" t="s">
        <v>787</v>
      </c>
      <c r="D3282" s="12">
        <f t="shared" si="202"/>
        <v>52345</v>
      </c>
      <c r="E3282" s="47" t="s">
        <v>2632</v>
      </c>
      <c r="F3282" s="14">
        <v>376.4</v>
      </c>
      <c r="G3282" s="15">
        <v>42394</v>
      </c>
      <c r="H3282" s="8">
        <f t="shared" si="203"/>
        <v>376.4</v>
      </c>
      <c r="I3282" s="30">
        <f t="shared" si="196"/>
        <v>0</v>
      </c>
    </row>
    <row r="3283" spans="1:9" s="2" customFormat="1" x14ac:dyDescent="0.25">
      <c r="A3283" s="17">
        <v>42394</v>
      </c>
      <c r="B3283" s="36">
        <f t="shared" si="201"/>
        <v>2346</v>
      </c>
      <c r="C3283" s="37" t="s">
        <v>787</v>
      </c>
      <c r="D3283" s="12">
        <f t="shared" si="202"/>
        <v>52346</v>
      </c>
      <c r="E3283" s="47" t="s">
        <v>2682</v>
      </c>
      <c r="F3283" s="14">
        <v>1917</v>
      </c>
      <c r="G3283" s="15">
        <v>42395</v>
      </c>
      <c r="H3283" s="8">
        <v>1917</v>
      </c>
      <c r="I3283" s="30">
        <f t="shared" si="196"/>
        <v>0</v>
      </c>
    </row>
    <row r="3284" spans="1:9" s="2" customFormat="1" x14ac:dyDescent="0.25">
      <c r="A3284" s="17">
        <v>42394</v>
      </c>
      <c r="B3284" s="36">
        <f t="shared" si="201"/>
        <v>2347</v>
      </c>
      <c r="C3284" s="37" t="s">
        <v>787</v>
      </c>
      <c r="D3284" s="12">
        <f t="shared" si="202"/>
        <v>52347</v>
      </c>
      <c r="E3284" s="47" t="s">
        <v>2687</v>
      </c>
      <c r="F3284" s="14">
        <v>1290</v>
      </c>
      <c r="G3284" s="15">
        <v>42395</v>
      </c>
      <c r="H3284" s="8">
        <v>1290</v>
      </c>
      <c r="I3284" s="30">
        <f t="shared" si="196"/>
        <v>0</v>
      </c>
    </row>
    <row r="3285" spans="1:9" s="2" customFormat="1" x14ac:dyDescent="0.25">
      <c r="A3285" s="17">
        <v>42394</v>
      </c>
      <c r="B3285" s="36">
        <f t="shared" si="201"/>
        <v>2348</v>
      </c>
      <c r="C3285" s="37" t="s">
        <v>787</v>
      </c>
      <c r="D3285" s="12">
        <f t="shared" si="202"/>
        <v>52348</v>
      </c>
      <c r="E3285" s="47" t="s">
        <v>2688</v>
      </c>
      <c r="F3285" s="14">
        <v>840</v>
      </c>
      <c r="G3285" s="15">
        <v>42395</v>
      </c>
      <c r="H3285" s="8">
        <v>840</v>
      </c>
      <c r="I3285" s="30">
        <f t="shared" si="196"/>
        <v>0</v>
      </c>
    </row>
    <row r="3286" spans="1:9" s="2" customFormat="1" x14ac:dyDescent="0.25">
      <c r="A3286" s="17">
        <v>42394</v>
      </c>
      <c r="B3286" s="36">
        <f t="shared" si="201"/>
        <v>2349</v>
      </c>
      <c r="C3286" s="37" t="s">
        <v>787</v>
      </c>
      <c r="D3286" s="12">
        <f t="shared" si="202"/>
        <v>52349</v>
      </c>
      <c r="E3286" s="47" t="s">
        <v>2689</v>
      </c>
      <c r="F3286" s="14">
        <v>860</v>
      </c>
      <c r="G3286" s="15">
        <v>42395</v>
      </c>
      <c r="H3286" s="8">
        <v>860</v>
      </c>
      <c r="I3286" s="30">
        <f t="shared" si="196"/>
        <v>0</v>
      </c>
    </row>
    <row r="3287" spans="1:9" s="2" customFormat="1" x14ac:dyDescent="0.25">
      <c r="A3287" s="17">
        <v>42394</v>
      </c>
      <c r="B3287" s="36">
        <f t="shared" si="201"/>
        <v>2350</v>
      </c>
      <c r="C3287" s="37" t="s">
        <v>787</v>
      </c>
      <c r="D3287" s="12">
        <f t="shared" si="202"/>
        <v>52350</v>
      </c>
      <c r="E3287" s="47" t="s">
        <v>2690</v>
      </c>
      <c r="F3287" s="14">
        <v>40423.919999999998</v>
      </c>
      <c r="G3287" s="88" t="s">
        <v>3387</v>
      </c>
      <c r="H3287" s="89">
        <f>37671.31+2752.61</f>
        <v>40423.919999999998</v>
      </c>
      <c r="I3287" s="30">
        <f t="shared" si="196"/>
        <v>0</v>
      </c>
    </row>
    <row r="3288" spans="1:9" s="2" customFormat="1" x14ac:dyDescent="0.25">
      <c r="A3288" s="17">
        <v>42394</v>
      </c>
      <c r="B3288" s="36">
        <f t="shared" si="201"/>
        <v>2351</v>
      </c>
      <c r="C3288" s="37" t="s">
        <v>787</v>
      </c>
      <c r="D3288" s="12">
        <f t="shared" si="202"/>
        <v>52351</v>
      </c>
      <c r="E3288" s="47" t="s">
        <v>2691</v>
      </c>
      <c r="F3288" s="14">
        <v>6802</v>
      </c>
      <c r="G3288" s="88"/>
      <c r="H3288" s="89"/>
      <c r="I3288" s="30">
        <f t="shared" si="196"/>
        <v>6802</v>
      </c>
    </row>
    <row r="3289" spans="1:9" s="2" customFormat="1" x14ac:dyDescent="0.25">
      <c r="A3289" s="17">
        <v>42394</v>
      </c>
      <c r="B3289" s="36">
        <f t="shared" si="201"/>
        <v>2352</v>
      </c>
      <c r="C3289" s="37" t="s">
        <v>787</v>
      </c>
      <c r="D3289" s="12">
        <f t="shared" si="202"/>
        <v>52352</v>
      </c>
      <c r="E3289" s="47" t="s">
        <v>2628</v>
      </c>
      <c r="F3289" s="14">
        <v>4237.2</v>
      </c>
      <c r="G3289" s="15">
        <v>42395</v>
      </c>
      <c r="H3289" s="8">
        <v>4237.2</v>
      </c>
      <c r="I3289" s="30">
        <f t="shared" si="196"/>
        <v>0</v>
      </c>
    </row>
    <row r="3290" spans="1:9" s="2" customFormat="1" x14ac:dyDescent="0.25">
      <c r="A3290" s="17">
        <v>42394</v>
      </c>
      <c r="B3290" s="36">
        <f t="shared" si="201"/>
        <v>2353</v>
      </c>
      <c r="C3290" s="37" t="s">
        <v>787</v>
      </c>
      <c r="D3290" s="12">
        <f t="shared" si="202"/>
        <v>52353</v>
      </c>
      <c r="E3290" s="47" t="s">
        <v>2692</v>
      </c>
      <c r="F3290" s="14">
        <v>2830.8</v>
      </c>
      <c r="G3290" s="15">
        <v>42395</v>
      </c>
      <c r="H3290" s="8">
        <v>2830.8</v>
      </c>
      <c r="I3290" s="30">
        <f t="shared" si="196"/>
        <v>0</v>
      </c>
    </row>
    <row r="3291" spans="1:9" s="2" customFormat="1" x14ac:dyDescent="0.25">
      <c r="A3291" s="17">
        <v>42394</v>
      </c>
      <c r="B3291" s="36">
        <f t="shared" ref="B3291:B3354" si="204">B3290+1</f>
        <v>2354</v>
      </c>
      <c r="C3291" s="37" t="s">
        <v>787</v>
      </c>
      <c r="D3291" s="12">
        <f t="shared" si="202"/>
        <v>52354</v>
      </c>
      <c r="E3291" s="47" t="s">
        <v>2693</v>
      </c>
      <c r="F3291" s="14">
        <v>1810</v>
      </c>
      <c r="G3291" s="15">
        <v>42395</v>
      </c>
      <c r="H3291" s="8">
        <v>1810</v>
      </c>
      <c r="I3291" s="30">
        <f t="shared" si="196"/>
        <v>0</v>
      </c>
    </row>
    <row r="3292" spans="1:9" s="2" customFormat="1" x14ac:dyDescent="0.25">
      <c r="A3292" s="17">
        <v>42394</v>
      </c>
      <c r="B3292" s="36">
        <f t="shared" si="204"/>
        <v>2355</v>
      </c>
      <c r="C3292" s="37" t="s">
        <v>787</v>
      </c>
      <c r="D3292" s="12">
        <f t="shared" si="202"/>
        <v>52355</v>
      </c>
      <c r="E3292" s="47" t="s">
        <v>2694</v>
      </c>
      <c r="F3292" s="14">
        <v>3481.6</v>
      </c>
      <c r="G3292" s="15">
        <v>42394</v>
      </c>
      <c r="H3292" s="8">
        <f t="shared" si="203"/>
        <v>3481.6</v>
      </c>
      <c r="I3292" s="30">
        <f t="shared" si="196"/>
        <v>0</v>
      </c>
    </row>
    <row r="3293" spans="1:9" s="2" customFormat="1" x14ac:dyDescent="0.25">
      <c r="A3293" s="17">
        <v>42394</v>
      </c>
      <c r="B3293" s="36">
        <f t="shared" si="204"/>
        <v>2356</v>
      </c>
      <c r="C3293" s="37" t="s">
        <v>787</v>
      </c>
      <c r="D3293" s="12">
        <f t="shared" si="202"/>
        <v>52356</v>
      </c>
      <c r="E3293" s="47" t="s">
        <v>2695</v>
      </c>
      <c r="F3293" s="14">
        <v>1738.8</v>
      </c>
      <c r="G3293" s="15">
        <v>42395</v>
      </c>
      <c r="H3293" s="8">
        <v>1738.8</v>
      </c>
      <c r="I3293" s="30">
        <f t="shared" si="196"/>
        <v>0</v>
      </c>
    </row>
    <row r="3294" spans="1:9" s="2" customFormat="1" x14ac:dyDescent="0.25">
      <c r="A3294" s="17">
        <v>42394</v>
      </c>
      <c r="B3294" s="36">
        <f t="shared" si="204"/>
        <v>2357</v>
      </c>
      <c r="C3294" s="37" t="s">
        <v>787</v>
      </c>
      <c r="D3294" s="12">
        <f t="shared" si="202"/>
        <v>52357</v>
      </c>
      <c r="E3294" s="47" t="s">
        <v>2696</v>
      </c>
      <c r="F3294" s="14">
        <v>1584</v>
      </c>
      <c r="G3294" s="15">
        <v>42394</v>
      </c>
      <c r="H3294" s="8">
        <f t="shared" si="203"/>
        <v>1584</v>
      </c>
      <c r="I3294" s="30">
        <f t="shared" si="196"/>
        <v>0</v>
      </c>
    </row>
    <row r="3295" spans="1:9" s="2" customFormat="1" x14ac:dyDescent="0.25">
      <c r="A3295" s="17">
        <v>42394</v>
      </c>
      <c r="B3295" s="36">
        <f t="shared" si="204"/>
        <v>2358</v>
      </c>
      <c r="C3295" s="37" t="s">
        <v>787</v>
      </c>
      <c r="D3295" s="12">
        <f t="shared" si="202"/>
        <v>52358</v>
      </c>
      <c r="E3295" s="47" t="s">
        <v>2676</v>
      </c>
      <c r="F3295" s="14">
        <v>449.4</v>
      </c>
      <c r="G3295" s="15">
        <v>42394</v>
      </c>
      <c r="H3295" s="8">
        <f t="shared" si="203"/>
        <v>449.4</v>
      </c>
      <c r="I3295" s="30">
        <f t="shared" si="196"/>
        <v>0</v>
      </c>
    </row>
    <row r="3296" spans="1:9" s="2" customFormat="1" x14ac:dyDescent="0.25">
      <c r="A3296" s="17">
        <v>42394</v>
      </c>
      <c r="B3296" s="36">
        <f t="shared" si="204"/>
        <v>2359</v>
      </c>
      <c r="C3296" s="37" t="s">
        <v>787</v>
      </c>
      <c r="D3296" s="12">
        <f t="shared" si="202"/>
        <v>52359</v>
      </c>
      <c r="E3296" s="47" t="s">
        <v>2662</v>
      </c>
      <c r="F3296" s="14">
        <v>3458</v>
      </c>
      <c r="G3296" s="15">
        <v>42394</v>
      </c>
      <c r="H3296" s="8">
        <f t="shared" si="203"/>
        <v>3458</v>
      </c>
      <c r="I3296" s="30">
        <f t="shared" si="196"/>
        <v>0</v>
      </c>
    </row>
    <row r="3297" spans="1:9" s="2" customFormat="1" x14ac:dyDescent="0.25">
      <c r="A3297" s="17">
        <v>42394</v>
      </c>
      <c r="B3297" s="36">
        <f t="shared" si="204"/>
        <v>2360</v>
      </c>
      <c r="C3297" s="37" t="s">
        <v>787</v>
      </c>
      <c r="D3297" s="12">
        <f t="shared" si="202"/>
        <v>52360</v>
      </c>
      <c r="E3297" s="47" t="s">
        <v>2691</v>
      </c>
      <c r="F3297" s="14">
        <v>1269</v>
      </c>
      <c r="G3297" s="15">
        <v>42397</v>
      </c>
      <c r="H3297" s="8">
        <v>1269</v>
      </c>
      <c r="I3297" s="30">
        <f t="shared" si="196"/>
        <v>0</v>
      </c>
    </row>
    <row r="3298" spans="1:9" s="2" customFormat="1" x14ac:dyDescent="0.25">
      <c r="A3298" s="17">
        <v>42394</v>
      </c>
      <c r="B3298" s="36">
        <f t="shared" si="204"/>
        <v>2361</v>
      </c>
      <c r="C3298" s="37" t="s">
        <v>787</v>
      </c>
      <c r="D3298" s="12">
        <f t="shared" si="202"/>
        <v>52361</v>
      </c>
      <c r="E3298" s="42" t="s">
        <v>2697</v>
      </c>
      <c r="F3298" s="19">
        <v>1304.8</v>
      </c>
      <c r="G3298" s="15">
        <v>42396</v>
      </c>
      <c r="H3298" s="8">
        <v>1304.8</v>
      </c>
      <c r="I3298" s="30">
        <f t="shared" si="196"/>
        <v>0</v>
      </c>
    </row>
    <row r="3299" spans="1:9" s="2" customFormat="1" x14ac:dyDescent="0.25">
      <c r="A3299" s="17">
        <v>42394</v>
      </c>
      <c r="B3299" s="36">
        <f t="shared" si="204"/>
        <v>2362</v>
      </c>
      <c r="C3299" s="37" t="s">
        <v>787</v>
      </c>
      <c r="D3299" s="12">
        <f t="shared" si="202"/>
        <v>52362</v>
      </c>
      <c r="E3299" s="45" t="s">
        <v>2698</v>
      </c>
      <c r="F3299" s="22">
        <v>1294.3</v>
      </c>
      <c r="G3299" s="15">
        <v>42395</v>
      </c>
      <c r="H3299" s="8">
        <v>1294.3</v>
      </c>
      <c r="I3299" s="30">
        <f t="shared" si="196"/>
        <v>0</v>
      </c>
    </row>
    <row r="3300" spans="1:9" s="2" customFormat="1" x14ac:dyDescent="0.25">
      <c r="A3300" s="17">
        <v>42394</v>
      </c>
      <c r="B3300" s="36">
        <f t="shared" si="204"/>
        <v>2363</v>
      </c>
      <c r="C3300" s="37" t="s">
        <v>787</v>
      </c>
      <c r="D3300" s="12">
        <f t="shared" ref="D3300:D3363" si="205">D3299+1</f>
        <v>52363</v>
      </c>
      <c r="E3300" s="47" t="s">
        <v>2699</v>
      </c>
      <c r="F3300" s="14">
        <v>10073.700000000001</v>
      </c>
      <c r="G3300" s="15">
        <v>42394</v>
      </c>
      <c r="H3300" s="8">
        <f t="shared" si="203"/>
        <v>10073.700000000001</v>
      </c>
      <c r="I3300" s="30">
        <f t="shared" si="196"/>
        <v>0</v>
      </c>
    </row>
    <row r="3301" spans="1:9" s="2" customFormat="1" x14ac:dyDescent="0.25">
      <c r="A3301" s="17">
        <v>42394</v>
      </c>
      <c r="B3301" s="36">
        <f t="shared" si="204"/>
        <v>2364</v>
      </c>
      <c r="C3301" s="37" t="s">
        <v>787</v>
      </c>
      <c r="D3301" s="12">
        <f t="shared" si="205"/>
        <v>52364</v>
      </c>
      <c r="E3301" s="47" t="s">
        <v>2676</v>
      </c>
      <c r="F3301" s="14">
        <v>180</v>
      </c>
      <c r="G3301" s="15">
        <v>42394</v>
      </c>
      <c r="H3301" s="8">
        <f t="shared" si="203"/>
        <v>180</v>
      </c>
      <c r="I3301" s="30">
        <f t="shared" si="196"/>
        <v>0</v>
      </c>
    </row>
    <row r="3302" spans="1:9" s="2" customFormat="1" x14ac:dyDescent="0.25">
      <c r="A3302" s="17">
        <v>42394</v>
      </c>
      <c r="B3302" s="36">
        <f t="shared" si="204"/>
        <v>2365</v>
      </c>
      <c r="C3302" s="37" t="s">
        <v>787</v>
      </c>
      <c r="D3302" s="12">
        <f t="shared" si="205"/>
        <v>52365</v>
      </c>
      <c r="E3302" s="47" t="s">
        <v>2700</v>
      </c>
      <c r="F3302" s="14">
        <v>297</v>
      </c>
      <c r="G3302" s="15">
        <v>42394</v>
      </c>
      <c r="H3302" s="8">
        <f t="shared" si="203"/>
        <v>297</v>
      </c>
      <c r="I3302" s="30">
        <f t="shared" si="196"/>
        <v>0</v>
      </c>
    </row>
    <row r="3303" spans="1:9" s="2" customFormat="1" x14ac:dyDescent="0.25">
      <c r="A3303" s="17">
        <v>42394</v>
      </c>
      <c r="B3303" s="36">
        <f t="shared" si="204"/>
        <v>2366</v>
      </c>
      <c r="C3303" s="37" t="s">
        <v>787</v>
      </c>
      <c r="D3303" s="12">
        <f t="shared" si="205"/>
        <v>52366</v>
      </c>
      <c r="E3303" s="47" t="s">
        <v>2701</v>
      </c>
      <c r="F3303" s="14">
        <v>7744.4</v>
      </c>
      <c r="G3303" s="15">
        <v>42399</v>
      </c>
      <c r="H3303" s="8">
        <v>7744.4</v>
      </c>
      <c r="I3303" s="30">
        <f t="shared" si="196"/>
        <v>0</v>
      </c>
    </row>
    <row r="3304" spans="1:9" s="2" customFormat="1" x14ac:dyDescent="0.25">
      <c r="A3304" s="17">
        <v>42394</v>
      </c>
      <c r="B3304" s="36">
        <f t="shared" si="204"/>
        <v>2367</v>
      </c>
      <c r="C3304" s="37" t="s">
        <v>787</v>
      </c>
      <c r="D3304" s="12">
        <f t="shared" si="205"/>
        <v>52367</v>
      </c>
      <c r="E3304" s="47" t="s">
        <v>2702</v>
      </c>
      <c r="F3304" s="14">
        <v>442.2</v>
      </c>
      <c r="G3304" s="15">
        <v>42394</v>
      </c>
      <c r="H3304" s="8">
        <f t="shared" si="203"/>
        <v>442.2</v>
      </c>
      <c r="I3304" s="30">
        <f t="shared" si="196"/>
        <v>0</v>
      </c>
    </row>
    <row r="3305" spans="1:9" s="2" customFormat="1" x14ac:dyDescent="0.25">
      <c r="A3305" s="17">
        <v>42394</v>
      </c>
      <c r="B3305" s="36">
        <f t="shared" si="204"/>
        <v>2368</v>
      </c>
      <c r="C3305" s="37" t="s">
        <v>787</v>
      </c>
      <c r="D3305" s="12">
        <f t="shared" si="205"/>
        <v>52368</v>
      </c>
      <c r="E3305" s="47" t="s">
        <v>2703</v>
      </c>
      <c r="F3305" s="14">
        <v>301</v>
      </c>
      <c r="G3305" s="15">
        <v>42394</v>
      </c>
      <c r="H3305" s="8">
        <f t="shared" si="203"/>
        <v>301</v>
      </c>
      <c r="I3305" s="30">
        <f t="shared" si="196"/>
        <v>0</v>
      </c>
    </row>
    <row r="3306" spans="1:9" s="2" customFormat="1" x14ac:dyDescent="0.25">
      <c r="A3306" s="17">
        <v>42394</v>
      </c>
      <c r="B3306" s="36">
        <f t="shared" si="204"/>
        <v>2369</v>
      </c>
      <c r="C3306" s="37" t="s">
        <v>787</v>
      </c>
      <c r="D3306" s="12">
        <f t="shared" si="205"/>
        <v>52369</v>
      </c>
      <c r="E3306" s="47" t="s">
        <v>2704</v>
      </c>
      <c r="F3306" s="14">
        <v>13646.33</v>
      </c>
      <c r="G3306" s="15">
        <v>42394</v>
      </c>
      <c r="H3306" s="8">
        <f t="shared" si="203"/>
        <v>13646.33</v>
      </c>
      <c r="I3306" s="30">
        <f t="shared" si="196"/>
        <v>0</v>
      </c>
    </row>
    <row r="3307" spans="1:9" s="2" customFormat="1" x14ac:dyDescent="0.25">
      <c r="A3307" s="17">
        <v>42394</v>
      </c>
      <c r="B3307" s="36">
        <f t="shared" si="204"/>
        <v>2370</v>
      </c>
      <c r="C3307" s="37" t="s">
        <v>787</v>
      </c>
      <c r="D3307" s="12">
        <f t="shared" si="205"/>
        <v>52370</v>
      </c>
      <c r="E3307" s="47" t="s">
        <v>2705</v>
      </c>
      <c r="F3307" s="14">
        <v>390</v>
      </c>
      <c r="G3307" s="15">
        <v>42395</v>
      </c>
      <c r="H3307" s="8">
        <v>390</v>
      </c>
      <c r="I3307" s="30">
        <f t="shared" si="196"/>
        <v>0</v>
      </c>
    </row>
    <row r="3308" spans="1:9" s="2" customFormat="1" x14ac:dyDescent="0.25">
      <c r="A3308" s="17">
        <v>42394</v>
      </c>
      <c r="B3308" s="36">
        <f t="shared" si="204"/>
        <v>2371</v>
      </c>
      <c r="C3308" s="37" t="s">
        <v>787</v>
      </c>
      <c r="D3308" s="12">
        <f t="shared" si="205"/>
        <v>52371</v>
      </c>
      <c r="E3308" s="47" t="s">
        <v>2706</v>
      </c>
      <c r="F3308" s="14">
        <v>2494</v>
      </c>
      <c r="G3308" s="15">
        <v>42394</v>
      </c>
      <c r="H3308" s="8">
        <f t="shared" si="203"/>
        <v>2494</v>
      </c>
      <c r="I3308" s="30">
        <f t="shared" si="196"/>
        <v>0</v>
      </c>
    </row>
    <row r="3309" spans="1:9" s="2" customFormat="1" x14ac:dyDescent="0.25">
      <c r="A3309" s="17">
        <v>42394</v>
      </c>
      <c r="B3309" s="36">
        <f t="shared" si="204"/>
        <v>2372</v>
      </c>
      <c r="C3309" s="37" t="s">
        <v>787</v>
      </c>
      <c r="D3309" s="12">
        <f t="shared" si="205"/>
        <v>52372</v>
      </c>
      <c r="E3309" s="47" t="s">
        <v>2707</v>
      </c>
      <c r="F3309" s="14">
        <v>2514.8000000000002</v>
      </c>
      <c r="G3309" s="15">
        <v>42395</v>
      </c>
      <c r="H3309" s="8">
        <v>2514.8000000000002</v>
      </c>
      <c r="I3309" s="30">
        <f t="shared" si="196"/>
        <v>0</v>
      </c>
    </row>
    <row r="3310" spans="1:9" s="2" customFormat="1" x14ac:dyDescent="0.25">
      <c r="A3310" s="17">
        <v>42394</v>
      </c>
      <c r="B3310" s="36">
        <f t="shared" si="204"/>
        <v>2373</v>
      </c>
      <c r="C3310" s="37" t="s">
        <v>787</v>
      </c>
      <c r="D3310" s="12">
        <f t="shared" si="205"/>
        <v>52373</v>
      </c>
      <c r="E3310" s="47" t="s">
        <v>2708</v>
      </c>
      <c r="F3310" s="14">
        <v>4422</v>
      </c>
      <c r="G3310" s="15">
        <v>42395</v>
      </c>
      <c r="H3310" s="8">
        <v>4422</v>
      </c>
      <c r="I3310" s="30">
        <f t="shared" si="196"/>
        <v>0</v>
      </c>
    </row>
    <row r="3311" spans="1:9" s="2" customFormat="1" x14ac:dyDescent="0.25">
      <c r="A3311" s="17">
        <v>42394</v>
      </c>
      <c r="B3311" s="36">
        <f t="shared" si="204"/>
        <v>2374</v>
      </c>
      <c r="C3311" s="37" t="s">
        <v>787</v>
      </c>
      <c r="D3311" s="12">
        <f t="shared" si="205"/>
        <v>52374</v>
      </c>
      <c r="E3311" s="47" t="s">
        <v>2709</v>
      </c>
      <c r="F3311" s="14">
        <v>5817.8</v>
      </c>
      <c r="G3311" s="15">
        <v>42394</v>
      </c>
      <c r="H3311" s="8">
        <f t="shared" ref="H3311:H3548" si="206">F3311</f>
        <v>5817.8</v>
      </c>
      <c r="I3311" s="30">
        <f t="shared" si="196"/>
        <v>0</v>
      </c>
    </row>
    <row r="3312" spans="1:9" s="2" customFormat="1" x14ac:dyDescent="0.25">
      <c r="A3312" s="17">
        <v>42394</v>
      </c>
      <c r="B3312" s="36">
        <f t="shared" si="204"/>
        <v>2375</v>
      </c>
      <c r="C3312" s="37" t="s">
        <v>787</v>
      </c>
      <c r="D3312" s="12">
        <f t="shared" si="205"/>
        <v>52375</v>
      </c>
      <c r="E3312" s="47" t="s">
        <v>2710</v>
      </c>
      <c r="F3312" s="14">
        <v>28202.25</v>
      </c>
      <c r="G3312" s="15">
        <v>42394</v>
      </c>
      <c r="H3312" s="8">
        <f t="shared" si="206"/>
        <v>28202.25</v>
      </c>
      <c r="I3312" s="30">
        <f t="shared" si="196"/>
        <v>0</v>
      </c>
    </row>
    <row r="3313" spans="1:9" s="2" customFormat="1" x14ac:dyDescent="0.25">
      <c r="A3313" s="17">
        <v>42394</v>
      </c>
      <c r="B3313" s="36">
        <f t="shared" si="204"/>
        <v>2376</v>
      </c>
      <c r="C3313" s="37" t="s">
        <v>787</v>
      </c>
      <c r="D3313" s="12">
        <f t="shared" si="205"/>
        <v>52376</v>
      </c>
      <c r="E3313" s="47" t="s">
        <v>2711</v>
      </c>
      <c r="F3313" s="14">
        <v>2194.1999999999998</v>
      </c>
      <c r="G3313" s="15">
        <v>42398</v>
      </c>
      <c r="H3313" s="8">
        <v>2194.1999999999998</v>
      </c>
      <c r="I3313" s="30">
        <f t="shared" si="196"/>
        <v>0</v>
      </c>
    </row>
    <row r="3314" spans="1:9" s="2" customFormat="1" x14ac:dyDescent="0.25">
      <c r="A3314" s="17">
        <v>42394</v>
      </c>
      <c r="B3314" s="36">
        <f t="shared" si="204"/>
        <v>2377</v>
      </c>
      <c r="C3314" s="37" t="s">
        <v>787</v>
      </c>
      <c r="D3314" s="12">
        <f t="shared" si="205"/>
        <v>52377</v>
      </c>
      <c r="E3314" s="47" t="s">
        <v>2709</v>
      </c>
      <c r="F3314" s="14">
        <v>396</v>
      </c>
      <c r="G3314" s="15">
        <v>42394</v>
      </c>
      <c r="H3314" s="8">
        <f t="shared" si="206"/>
        <v>396</v>
      </c>
      <c r="I3314" s="30">
        <f t="shared" si="196"/>
        <v>0</v>
      </c>
    </row>
    <row r="3315" spans="1:9" s="2" customFormat="1" x14ac:dyDescent="0.25">
      <c r="A3315" s="17">
        <v>42394</v>
      </c>
      <c r="B3315" s="36">
        <f t="shared" si="204"/>
        <v>2378</v>
      </c>
      <c r="C3315" s="37" t="s">
        <v>787</v>
      </c>
      <c r="D3315" s="12">
        <f t="shared" si="205"/>
        <v>52378</v>
      </c>
      <c r="E3315" s="47" t="s">
        <v>2712</v>
      </c>
      <c r="F3315" s="14">
        <v>41918.400000000001</v>
      </c>
      <c r="G3315" s="15">
        <v>42397</v>
      </c>
      <c r="H3315" s="8">
        <v>41918.400000000001</v>
      </c>
      <c r="I3315" s="30">
        <f t="shared" si="196"/>
        <v>0</v>
      </c>
    </row>
    <row r="3316" spans="1:9" s="2" customFormat="1" x14ac:dyDescent="0.25">
      <c r="A3316" s="17">
        <v>42394</v>
      </c>
      <c r="B3316" s="36">
        <f t="shared" si="204"/>
        <v>2379</v>
      </c>
      <c r="C3316" s="37" t="s">
        <v>787</v>
      </c>
      <c r="D3316" s="12">
        <f t="shared" si="205"/>
        <v>52379</v>
      </c>
      <c r="E3316" s="47" t="s">
        <v>2713</v>
      </c>
      <c r="F3316" s="14">
        <v>15308.8</v>
      </c>
      <c r="G3316" s="15">
        <v>42394</v>
      </c>
      <c r="H3316" s="8">
        <f t="shared" si="206"/>
        <v>15308.8</v>
      </c>
      <c r="I3316" s="30">
        <f t="shared" si="196"/>
        <v>0</v>
      </c>
    </row>
    <row r="3317" spans="1:9" s="2" customFormat="1" x14ac:dyDescent="0.25">
      <c r="A3317" s="17">
        <v>42394</v>
      </c>
      <c r="B3317" s="36">
        <f t="shared" si="204"/>
        <v>2380</v>
      </c>
      <c r="C3317" s="37" t="s">
        <v>787</v>
      </c>
      <c r="D3317" s="12">
        <f t="shared" si="205"/>
        <v>52380</v>
      </c>
      <c r="E3317" s="47" t="s">
        <v>2714</v>
      </c>
      <c r="F3317" s="14">
        <v>1726.1</v>
      </c>
      <c r="G3317" s="15">
        <v>42394</v>
      </c>
      <c r="H3317" s="8">
        <f t="shared" si="206"/>
        <v>1726.1</v>
      </c>
      <c r="I3317" s="30">
        <f t="shared" si="196"/>
        <v>0</v>
      </c>
    </row>
    <row r="3318" spans="1:9" s="2" customFormat="1" x14ac:dyDescent="0.25">
      <c r="A3318" s="17">
        <v>42394</v>
      </c>
      <c r="B3318" s="36">
        <f t="shared" si="204"/>
        <v>2381</v>
      </c>
      <c r="C3318" s="37" t="s">
        <v>787</v>
      </c>
      <c r="D3318" s="12">
        <f t="shared" si="205"/>
        <v>52381</v>
      </c>
      <c r="E3318" s="47" t="s">
        <v>2715</v>
      </c>
      <c r="F3318" s="14">
        <v>3121.8</v>
      </c>
      <c r="G3318" s="15">
        <v>42394</v>
      </c>
      <c r="H3318" s="8">
        <f t="shared" si="206"/>
        <v>3121.8</v>
      </c>
      <c r="I3318" s="30">
        <f t="shared" si="196"/>
        <v>0</v>
      </c>
    </row>
    <row r="3319" spans="1:9" s="2" customFormat="1" x14ac:dyDescent="0.25">
      <c r="A3319" s="17">
        <v>42394</v>
      </c>
      <c r="B3319" s="36">
        <f t="shared" si="204"/>
        <v>2382</v>
      </c>
      <c r="C3319" s="37" t="s">
        <v>787</v>
      </c>
      <c r="D3319" s="12">
        <f t="shared" si="205"/>
        <v>52382</v>
      </c>
      <c r="E3319" s="47" t="s">
        <v>2625</v>
      </c>
      <c r="F3319" s="14">
        <v>25200</v>
      </c>
      <c r="G3319" s="107">
        <v>42426</v>
      </c>
      <c r="H3319" s="108">
        <v>25200</v>
      </c>
      <c r="I3319" s="30">
        <f t="shared" si="196"/>
        <v>0</v>
      </c>
    </row>
    <row r="3320" spans="1:9" s="2" customFormat="1" x14ac:dyDescent="0.25">
      <c r="A3320" s="17">
        <v>42394</v>
      </c>
      <c r="B3320" s="36">
        <f t="shared" si="204"/>
        <v>2383</v>
      </c>
      <c r="C3320" s="37" t="s">
        <v>787</v>
      </c>
      <c r="D3320" s="12">
        <f t="shared" si="205"/>
        <v>52383</v>
      </c>
      <c r="E3320" s="47" t="s">
        <v>2716</v>
      </c>
      <c r="F3320" s="14">
        <v>6433.1</v>
      </c>
      <c r="G3320" s="15">
        <v>42394</v>
      </c>
      <c r="H3320" s="8">
        <f t="shared" si="206"/>
        <v>6433.1</v>
      </c>
      <c r="I3320" s="30">
        <f t="shared" si="196"/>
        <v>0</v>
      </c>
    </row>
    <row r="3321" spans="1:9" s="2" customFormat="1" x14ac:dyDescent="0.25">
      <c r="A3321" s="17">
        <v>42394</v>
      </c>
      <c r="B3321" s="36">
        <f t="shared" si="204"/>
        <v>2384</v>
      </c>
      <c r="C3321" s="37" t="s">
        <v>787</v>
      </c>
      <c r="D3321" s="12">
        <f t="shared" si="205"/>
        <v>52384</v>
      </c>
      <c r="E3321" s="47" t="s">
        <v>2717</v>
      </c>
      <c r="F3321" s="14">
        <v>2419</v>
      </c>
      <c r="G3321" s="15">
        <v>42394</v>
      </c>
      <c r="H3321" s="8">
        <f t="shared" si="206"/>
        <v>2419</v>
      </c>
      <c r="I3321" s="30">
        <f t="shared" si="196"/>
        <v>0</v>
      </c>
    </row>
    <row r="3322" spans="1:9" s="2" customFormat="1" x14ac:dyDescent="0.25">
      <c r="A3322" s="17">
        <v>42394</v>
      </c>
      <c r="B3322" s="36">
        <f t="shared" si="204"/>
        <v>2385</v>
      </c>
      <c r="C3322" s="37" t="s">
        <v>787</v>
      </c>
      <c r="D3322" s="12">
        <f t="shared" si="205"/>
        <v>52385</v>
      </c>
      <c r="E3322" s="47" t="s">
        <v>2718</v>
      </c>
      <c r="F3322" s="14">
        <v>2093.6</v>
      </c>
      <c r="G3322" s="15">
        <v>42394</v>
      </c>
      <c r="H3322" s="8">
        <f t="shared" si="206"/>
        <v>2093.6</v>
      </c>
      <c r="I3322" s="30">
        <f t="shared" si="196"/>
        <v>0</v>
      </c>
    </row>
    <row r="3323" spans="1:9" s="2" customFormat="1" x14ac:dyDescent="0.25">
      <c r="A3323" s="17">
        <v>42394</v>
      </c>
      <c r="B3323" s="36">
        <f t="shared" si="204"/>
        <v>2386</v>
      </c>
      <c r="C3323" s="37" t="s">
        <v>787</v>
      </c>
      <c r="D3323" s="12">
        <f t="shared" si="205"/>
        <v>52386</v>
      </c>
      <c r="E3323" s="47" t="s">
        <v>2639</v>
      </c>
      <c r="F3323" s="14">
        <v>1473</v>
      </c>
      <c r="G3323" s="15">
        <v>42399</v>
      </c>
      <c r="H3323" s="8">
        <v>1473</v>
      </c>
      <c r="I3323" s="30">
        <f t="shared" si="196"/>
        <v>0</v>
      </c>
    </row>
    <row r="3324" spans="1:9" s="2" customFormat="1" x14ac:dyDescent="0.25">
      <c r="A3324" s="17">
        <v>42394</v>
      </c>
      <c r="B3324" s="36">
        <f t="shared" si="204"/>
        <v>2387</v>
      </c>
      <c r="C3324" s="37" t="s">
        <v>787</v>
      </c>
      <c r="D3324" s="12">
        <f t="shared" si="205"/>
        <v>52387</v>
      </c>
      <c r="E3324" s="47" t="s">
        <v>2719</v>
      </c>
      <c r="F3324" s="14">
        <v>1315.05</v>
      </c>
      <c r="G3324" s="15">
        <v>42394</v>
      </c>
      <c r="H3324" s="8">
        <f t="shared" si="206"/>
        <v>1315.05</v>
      </c>
      <c r="I3324" s="30">
        <f t="shared" si="196"/>
        <v>0</v>
      </c>
    </row>
    <row r="3325" spans="1:9" s="2" customFormat="1" x14ac:dyDescent="0.25">
      <c r="A3325" s="17">
        <v>42394</v>
      </c>
      <c r="B3325" s="36">
        <f t="shared" si="204"/>
        <v>2388</v>
      </c>
      <c r="C3325" s="37" t="s">
        <v>787</v>
      </c>
      <c r="D3325" s="12">
        <f t="shared" si="205"/>
        <v>52388</v>
      </c>
      <c r="E3325" s="13" t="s">
        <v>2720</v>
      </c>
      <c r="F3325" s="14">
        <v>118628.82</v>
      </c>
      <c r="G3325" s="15">
        <v>42396</v>
      </c>
      <c r="H3325" s="8">
        <v>118628.82</v>
      </c>
      <c r="I3325" s="30">
        <f t="shared" si="196"/>
        <v>0</v>
      </c>
    </row>
    <row r="3326" spans="1:9" s="2" customFormat="1" x14ac:dyDescent="0.25">
      <c r="A3326" s="17">
        <v>42394</v>
      </c>
      <c r="B3326" s="36">
        <f t="shared" si="204"/>
        <v>2389</v>
      </c>
      <c r="C3326" s="37" t="s">
        <v>787</v>
      </c>
      <c r="D3326" s="12">
        <f t="shared" si="205"/>
        <v>52389</v>
      </c>
      <c r="E3326" s="47" t="s">
        <v>2632</v>
      </c>
      <c r="F3326" s="14">
        <v>35</v>
      </c>
      <c r="G3326" s="15">
        <v>42394</v>
      </c>
      <c r="H3326" s="8">
        <f t="shared" si="206"/>
        <v>35</v>
      </c>
      <c r="I3326" s="30">
        <f t="shared" si="196"/>
        <v>0</v>
      </c>
    </row>
    <row r="3327" spans="1:9" s="2" customFormat="1" x14ac:dyDescent="0.25">
      <c r="A3327" s="17">
        <v>42394</v>
      </c>
      <c r="B3327" s="36">
        <f t="shared" si="204"/>
        <v>2390</v>
      </c>
      <c r="C3327" s="37" t="s">
        <v>787</v>
      </c>
      <c r="D3327" s="12">
        <f t="shared" si="205"/>
        <v>52390</v>
      </c>
      <c r="E3327" s="47" t="s">
        <v>2721</v>
      </c>
      <c r="F3327" s="14">
        <v>778.5</v>
      </c>
      <c r="G3327" s="15">
        <v>42394</v>
      </c>
      <c r="H3327" s="8">
        <f t="shared" si="206"/>
        <v>778.5</v>
      </c>
      <c r="I3327" s="30">
        <f t="shared" si="196"/>
        <v>0</v>
      </c>
    </row>
    <row r="3328" spans="1:9" s="2" customFormat="1" x14ac:dyDescent="0.25">
      <c r="A3328" s="17">
        <v>42394</v>
      </c>
      <c r="B3328" s="36">
        <f t="shared" si="204"/>
        <v>2391</v>
      </c>
      <c r="C3328" s="37" t="s">
        <v>787</v>
      </c>
      <c r="D3328" s="12">
        <f t="shared" si="205"/>
        <v>52391</v>
      </c>
      <c r="E3328" s="47" t="s">
        <v>2722</v>
      </c>
      <c r="F3328" s="14">
        <v>56699.93</v>
      </c>
      <c r="G3328" s="88">
        <v>42415</v>
      </c>
      <c r="H3328" s="89">
        <v>56699.93</v>
      </c>
      <c r="I3328" s="30">
        <f t="shared" si="196"/>
        <v>0</v>
      </c>
    </row>
    <row r="3329" spans="1:9" s="2" customFormat="1" x14ac:dyDescent="0.25">
      <c r="A3329" s="17">
        <v>42394</v>
      </c>
      <c r="B3329" s="36">
        <f t="shared" si="204"/>
        <v>2392</v>
      </c>
      <c r="C3329" s="37" t="s">
        <v>787</v>
      </c>
      <c r="D3329" s="12">
        <f t="shared" si="205"/>
        <v>52392</v>
      </c>
      <c r="E3329" s="47" t="s">
        <v>2721</v>
      </c>
      <c r="F3329" s="14">
        <v>18011.7</v>
      </c>
      <c r="G3329" s="15">
        <v>42396</v>
      </c>
      <c r="H3329" s="8">
        <v>18011.7</v>
      </c>
      <c r="I3329" s="30">
        <f t="shared" si="196"/>
        <v>0</v>
      </c>
    </row>
    <row r="3330" spans="1:9" s="2" customFormat="1" x14ac:dyDescent="0.25">
      <c r="A3330" s="17">
        <v>42394</v>
      </c>
      <c r="B3330" s="36">
        <f t="shared" si="204"/>
        <v>2393</v>
      </c>
      <c r="C3330" s="37" t="s">
        <v>787</v>
      </c>
      <c r="D3330" s="12">
        <f t="shared" si="205"/>
        <v>52393</v>
      </c>
      <c r="E3330" s="47" t="s">
        <v>2723</v>
      </c>
      <c r="F3330" s="14">
        <v>2581</v>
      </c>
      <c r="G3330" s="15">
        <v>42396</v>
      </c>
      <c r="H3330" s="8">
        <v>2581</v>
      </c>
      <c r="I3330" s="30">
        <f t="shared" si="196"/>
        <v>0</v>
      </c>
    </row>
    <row r="3331" spans="1:9" s="2" customFormat="1" x14ac:dyDescent="0.25">
      <c r="A3331" s="17">
        <v>42394</v>
      </c>
      <c r="B3331" s="36">
        <f t="shared" si="204"/>
        <v>2394</v>
      </c>
      <c r="C3331" s="37" t="s">
        <v>787</v>
      </c>
      <c r="D3331" s="12">
        <f t="shared" si="205"/>
        <v>52394</v>
      </c>
      <c r="E3331" s="47" t="s">
        <v>2724</v>
      </c>
      <c r="F3331" s="14">
        <v>3219.2</v>
      </c>
      <c r="G3331" s="15">
        <v>42396</v>
      </c>
      <c r="H3331" s="8">
        <v>3219.2</v>
      </c>
      <c r="I3331" s="30">
        <f t="shared" si="196"/>
        <v>0</v>
      </c>
    </row>
    <row r="3332" spans="1:9" s="2" customFormat="1" x14ac:dyDescent="0.25">
      <c r="A3332" s="17">
        <v>42394</v>
      </c>
      <c r="B3332" s="36">
        <f t="shared" si="204"/>
        <v>2395</v>
      </c>
      <c r="C3332" s="37" t="s">
        <v>787</v>
      </c>
      <c r="D3332" s="12">
        <f t="shared" si="205"/>
        <v>52395</v>
      </c>
      <c r="E3332" s="47" t="s">
        <v>2724</v>
      </c>
      <c r="F3332" s="14">
        <v>1087.2</v>
      </c>
      <c r="G3332" s="15">
        <v>42396</v>
      </c>
      <c r="H3332" s="8">
        <v>1087.2</v>
      </c>
      <c r="I3332" s="30">
        <f t="shared" si="196"/>
        <v>0</v>
      </c>
    </row>
    <row r="3333" spans="1:9" s="2" customFormat="1" x14ac:dyDescent="0.25">
      <c r="A3333" s="17">
        <v>42394</v>
      </c>
      <c r="B3333" s="36">
        <f t="shared" si="204"/>
        <v>2396</v>
      </c>
      <c r="C3333" s="37" t="s">
        <v>787</v>
      </c>
      <c r="D3333" s="12">
        <f t="shared" si="205"/>
        <v>52396</v>
      </c>
      <c r="E3333" s="47" t="s">
        <v>2704</v>
      </c>
      <c r="F3333" s="14">
        <v>1650</v>
      </c>
      <c r="G3333" s="15">
        <v>42395</v>
      </c>
      <c r="H3333" s="8">
        <v>1650</v>
      </c>
      <c r="I3333" s="30">
        <f t="shared" si="196"/>
        <v>0</v>
      </c>
    </row>
    <row r="3334" spans="1:9" s="2" customFormat="1" x14ac:dyDescent="0.25">
      <c r="A3334" s="17">
        <v>42394</v>
      </c>
      <c r="B3334" s="36">
        <f t="shared" si="204"/>
        <v>2397</v>
      </c>
      <c r="C3334" s="37" t="s">
        <v>787</v>
      </c>
      <c r="D3334" s="12">
        <f t="shared" si="205"/>
        <v>52397</v>
      </c>
      <c r="E3334" s="47" t="s">
        <v>2725</v>
      </c>
      <c r="F3334" s="14">
        <v>61433.38</v>
      </c>
      <c r="G3334" s="88" t="s">
        <v>3390</v>
      </c>
      <c r="H3334" s="89">
        <f>25000+10000+15740+10693.38</f>
        <v>61433.38</v>
      </c>
      <c r="I3334" s="30">
        <f t="shared" si="196"/>
        <v>0</v>
      </c>
    </row>
    <row r="3335" spans="1:9" s="2" customFormat="1" x14ac:dyDescent="0.25">
      <c r="A3335" s="17">
        <v>42394</v>
      </c>
      <c r="B3335" s="36">
        <f t="shared" si="204"/>
        <v>2398</v>
      </c>
      <c r="C3335" s="37" t="s">
        <v>787</v>
      </c>
      <c r="D3335" s="12">
        <f t="shared" si="205"/>
        <v>52398</v>
      </c>
      <c r="E3335" s="47" t="s">
        <v>2726</v>
      </c>
      <c r="F3335" s="14">
        <v>925</v>
      </c>
      <c r="G3335" s="15">
        <v>42396</v>
      </c>
      <c r="H3335" s="8">
        <v>925</v>
      </c>
      <c r="I3335" s="30">
        <f t="shared" si="196"/>
        <v>0</v>
      </c>
    </row>
    <row r="3336" spans="1:9" s="2" customFormat="1" x14ac:dyDescent="0.25">
      <c r="A3336" s="17">
        <v>42394</v>
      </c>
      <c r="B3336" s="36">
        <f t="shared" si="204"/>
        <v>2399</v>
      </c>
      <c r="C3336" s="37" t="s">
        <v>787</v>
      </c>
      <c r="D3336" s="12">
        <f t="shared" si="205"/>
        <v>52399</v>
      </c>
      <c r="E3336" s="47" t="s">
        <v>2641</v>
      </c>
      <c r="F3336" s="14">
        <v>1817.6</v>
      </c>
      <c r="G3336" s="15">
        <v>42394</v>
      </c>
      <c r="H3336" s="8">
        <f t="shared" si="206"/>
        <v>1817.6</v>
      </c>
      <c r="I3336" s="30">
        <f t="shared" si="196"/>
        <v>0</v>
      </c>
    </row>
    <row r="3337" spans="1:9" s="2" customFormat="1" x14ac:dyDescent="0.25">
      <c r="A3337" s="17">
        <v>42394</v>
      </c>
      <c r="B3337" s="36">
        <f t="shared" si="204"/>
        <v>2400</v>
      </c>
      <c r="C3337" s="37" t="s">
        <v>787</v>
      </c>
      <c r="D3337" s="12">
        <f t="shared" si="205"/>
        <v>52400</v>
      </c>
      <c r="E3337" s="47" t="s">
        <v>2727</v>
      </c>
      <c r="F3337" s="14">
        <v>5573.4</v>
      </c>
      <c r="G3337" s="15">
        <v>42395</v>
      </c>
      <c r="H3337" s="8">
        <v>5573.4</v>
      </c>
      <c r="I3337" s="30">
        <f t="shared" si="196"/>
        <v>0</v>
      </c>
    </row>
    <row r="3338" spans="1:9" s="2" customFormat="1" x14ac:dyDescent="0.25">
      <c r="A3338" s="17">
        <v>42394</v>
      </c>
      <c r="B3338" s="36">
        <f t="shared" si="204"/>
        <v>2401</v>
      </c>
      <c r="C3338" s="37" t="s">
        <v>787</v>
      </c>
      <c r="D3338" s="12">
        <f t="shared" si="205"/>
        <v>52401</v>
      </c>
      <c r="E3338" s="49" t="s">
        <v>105</v>
      </c>
      <c r="F3338" s="14">
        <v>0</v>
      </c>
      <c r="G3338" s="15"/>
      <c r="H3338" s="8"/>
      <c r="I3338" s="30">
        <f t="shared" si="196"/>
        <v>0</v>
      </c>
    </row>
    <row r="3339" spans="1:9" s="2" customFormat="1" x14ac:dyDescent="0.25">
      <c r="A3339" s="17">
        <v>42394</v>
      </c>
      <c r="B3339" s="36">
        <f t="shared" si="204"/>
        <v>2402</v>
      </c>
      <c r="C3339" s="37" t="s">
        <v>787</v>
      </c>
      <c r="D3339" s="12">
        <f t="shared" si="205"/>
        <v>52402</v>
      </c>
      <c r="E3339" s="47" t="s">
        <v>2728</v>
      </c>
      <c r="F3339" s="14">
        <v>59720.89</v>
      </c>
      <c r="G3339" s="88">
        <v>42411</v>
      </c>
      <c r="H3339" s="89">
        <v>59720.89</v>
      </c>
      <c r="I3339" s="30">
        <f t="shared" si="196"/>
        <v>0</v>
      </c>
    </row>
    <row r="3340" spans="1:9" s="2" customFormat="1" x14ac:dyDescent="0.25">
      <c r="A3340" s="17">
        <v>42394</v>
      </c>
      <c r="B3340" s="36">
        <f t="shared" si="204"/>
        <v>2403</v>
      </c>
      <c r="C3340" s="37" t="s">
        <v>787</v>
      </c>
      <c r="D3340" s="12">
        <f t="shared" si="205"/>
        <v>52403</v>
      </c>
      <c r="E3340" s="47" t="s">
        <v>2729</v>
      </c>
      <c r="F3340" s="14">
        <v>164006.48000000001</v>
      </c>
      <c r="G3340" s="15">
        <v>42396</v>
      </c>
      <c r="H3340" s="8">
        <v>164006.48000000001</v>
      </c>
      <c r="I3340" s="30">
        <f t="shared" si="196"/>
        <v>0</v>
      </c>
    </row>
    <row r="3341" spans="1:9" s="2" customFormat="1" x14ac:dyDescent="0.25">
      <c r="A3341" s="17">
        <v>42394</v>
      </c>
      <c r="B3341" s="36">
        <f t="shared" si="204"/>
        <v>2404</v>
      </c>
      <c r="C3341" s="37" t="s">
        <v>787</v>
      </c>
      <c r="D3341" s="12">
        <f t="shared" si="205"/>
        <v>52404</v>
      </c>
      <c r="E3341" s="47" t="s">
        <v>2730</v>
      </c>
      <c r="F3341" s="14">
        <v>6285.6</v>
      </c>
      <c r="G3341" s="88">
        <v>42413</v>
      </c>
      <c r="H3341" s="89">
        <v>6285.6</v>
      </c>
      <c r="I3341" s="30">
        <f t="shared" si="196"/>
        <v>0</v>
      </c>
    </row>
    <row r="3342" spans="1:9" s="2" customFormat="1" x14ac:dyDescent="0.25">
      <c r="A3342" s="17">
        <v>42394</v>
      </c>
      <c r="B3342" s="36">
        <f t="shared" si="204"/>
        <v>2405</v>
      </c>
      <c r="C3342" s="37" t="s">
        <v>787</v>
      </c>
      <c r="D3342" s="12">
        <f t="shared" si="205"/>
        <v>52405</v>
      </c>
      <c r="E3342" s="13" t="s">
        <v>2731</v>
      </c>
      <c r="F3342" s="14">
        <v>154284</v>
      </c>
      <c r="G3342" s="15">
        <v>42397</v>
      </c>
      <c r="H3342" s="8">
        <v>154284</v>
      </c>
      <c r="I3342" s="30">
        <f t="shared" si="196"/>
        <v>0</v>
      </c>
    </row>
    <row r="3343" spans="1:9" s="2" customFormat="1" x14ac:dyDescent="0.25">
      <c r="A3343" s="17">
        <v>42394</v>
      </c>
      <c r="B3343" s="36">
        <f t="shared" si="204"/>
        <v>2406</v>
      </c>
      <c r="C3343" s="37" t="s">
        <v>787</v>
      </c>
      <c r="D3343" s="12">
        <f t="shared" si="205"/>
        <v>52406</v>
      </c>
      <c r="E3343" s="42" t="s">
        <v>2716</v>
      </c>
      <c r="F3343" s="19">
        <v>7089.6</v>
      </c>
      <c r="G3343" s="15">
        <v>42394</v>
      </c>
      <c r="H3343" s="8">
        <f t="shared" si="206"/>
        <v>7089.6</v>
      </c>
      <c r="I3343" s="30">
        <f t="shared" si="196"/>
        <v>0</v>
      </c>
    </row>
    <row r="3344" spans="1:9" s="2" customFormat="1" x14ac:dyDescent="0.25">
      <c r="A3344" s="17">
        <v>42394</v>
      </c>
      <c r="B3344" s="36">
        <f t="shared" si="204"/>
        <v>2407</v>
      </c>
      <c r="C3344" s="37" t="s">
        <v>787</v>
      </c>
      <c r="D3344" s="12">
        <f t="shared" si="205"/>
        <v>52407</v>
      </c>
      <c r="E3344" s="45" t="s">
        <v>2732</v>
      </c>
      <c r="F3344" s="22">
        <v>17381.3</v>
      </c>
      <c r="G3344" s="15">
        <v>42396</v>
      </c>
      <c r="H3344" s="8">
        <v>17381.3</v>
      </c>
      <c r="I3344" s="30">
        <f t="shared" si="196"/>
        <v>0</v>
      </c>
    </row>
    <row r="3345" spans="1:9" s="2" customFormat="1" x14ac:dyDescent="0.25">
      <c r="A3345" s="17">
        <v>42394</v>
      </c>
      <c r="B3345" s="36">
        <f t="shared" si="204"/>
        <v>2408</v>
      </c>
      <c r="C3345" s="37" t="s">
        <v>787</v>
      </c>
      <c r="D3345" s="12">
        <f t="shared" si="205"/>
        <v>52408</v>
      </c>
      <c r="E3345" s="47" t="s">
        <v>2733</v>
      </c>
      <c r="F3345" s="14">
        <v>5920.8</v>
      </c>
      <c r="G3345" s="15">
        <v>42394</v>
      </c>
      <c r="H3345" s="8">
        <f t="shared" si="206"/>
        <v>5920.8</v>
      </c>
      <c r="I3345" s="30">
        <f t="shared" si="196"/>
        <v>0</v>
      </c>
    </row>
    <row r="3346" spans="1:9" s="2" customFormat="1" x14ac:dyDescent="0.25">
      <c r="A3346" s="17">
        <v>42394</v>
      </c>
      <c r="B3346" s="36">
        <f t="shared" si="204"/>
        <v>2409</v>
      </c>
      <c r="C3346" s="37" t="s">
        <v>787</v>
      </c>
      <c r="D3346" s="12">
        <f t="shared" si="205"/>
        <v>52409</v>
      </c>
      <c r="E3346" s="47" t="s">
        <v>2734</v>
      </c>
      <c r="F3346" s="14">
        <v>17297.2</v>
      </c>
      <c r="G3346" s="15">
        <v>42396</v>
      </c>
      <c r="H3346" s="8">
        <v>17297.2</v>
      </c>
      <c r="I3346" s="30">
        <f t="shared" si="196"/>
        <v>0</v>
      </c>
    </row>
    <row r="3347" spans="1:9" s="2" customFormat="1" x14ac:dyDescent="0.25">
      <c r="A3347" s="17">
        <v>42394</v>
      </c>
      <c r="B3347" s="36">
        <f t="shared" si="204"/>
        <v>2410</v>
      </c>
      <c r="C3347" s="37" t="s">
        <v>787</v>
      </c>
      <c r="D3347" s="12">
        <f t="shared" si="205"/>
        <v>52410</v>
      </c>
      <c r="E3347" s="47" t="s">
        <v>2658</v>
      </c>
      <c r="F3347" s="14">
        <v>7797.6</v>
      </c>
      <c r="G3347" s="88">
        <v>42402</v>
      </c>
      <c r="H3347" s="89">
        <v>7797.6</v>
      </c>
      <c r="I3347" s="30">
        <f t="shared" si="196"/>
        <v>0</v>
      </c>
    </row>
    <row r="3348" spans="1:9" s="2" customFormat="1" x14ac:dyDescent="0.25">
      <c r="A3348" s="17">
        <v>42394</v>
      </c>
      <c r="B3348" s="36">
        <f t="shared" si="204"/>
        <v>2411</v>
      </c>
      <c r="C3348" s="37" t="s">
        <v>787</v>
      </c>
      <c r="D3348" s="12">
        <f t="shared" si="205"/>
        <v>52411</v>
      </c>
      <c r="E3348" s="47" t="s">
        <v>2735</v>
      </c>
      <c r="F3348" s="14">
        <v>12680.2</v>
      </c>
      <c r="G3348" s="15">
        <v>42396</v>
      </c>
      <c r="H3348" s="8">
        <v>12680.2</v>
      </c>
      <c r="I3348" s="30">
        <f t="shared" si="196"/>
        <v>0</v>
      </c>
    </row>
    <row r="3349" spans="1:9" s="2" customFormat="1" x14ac:dyDescent="0.25">
      <c r="A3349" s="17">
        <v>42394</v>
      </c>
      <c r="B3349" s="36">
        <f t="shared" si="204"/>
        <v>2412</v>
      </c>
      <c r="C3349" s="37" t="s">
        <v>787</v>
      </c>
      <c r="D3349" s="12">
        <f t="shared" si="205"/>
        <v>52412</v>
      </c>
      <c r="E3349" s="47" t="s">
        <v>2736</v>
      </c>
      <c r="F3349" s="14">
        <v>3629</v>
      </c>
      <c r="G3349" s="88">
        <v>42411</v>
      </c>
      <c r="H3349" s="89">
        <v>3629</v>
      </c>
      <c r="I3349" s="30">
        <f t="shared" si="196"/>
        <v>0</v>
      </c>
    </row>
    <row r="3350" spans="1:9" s="2" customFormat="1" x14ac:dyDescent="0.25">
      <c r="A3350" s="17">
        <v>42394</v>
      </c>
      <c r="B3350" s="36">
        <f t="shared" si="204"/>
        <v>2413</v>
      </c>
      <c r="C3350" s="37" t="s">
        <v>787</v>
      </c>
      <c r="D3350" s="12">
        <f t="shared" si="205"/>
        <v>52413</v>
      </c>
      <c r="E3350" s="47" t="s">
        <v>2737</v>
      </c>
      <c r="F3350" s="14">
        <v>13917.88</v>
      </c>
      <c r="G3350" s="88">
        <v>42405</v>
      </c>
      <c r="H3350" s="89">
        <v>13917.88</v>
      </c>
      <c r="I3350" s="30">
        <f t="shared" si="196"/>
        <v>0</v>
      </c>
    </row>
    <row r="3351" spans="1:9" s="2" customFormat="1" x14ac:dyDescent="0.25">
      <c r="A3351" s="17">
        <v>42394</v>
      </c>
      <c r="B3351" s="36">
        <f t="shared" si="204"/>
        <v>2414</v>
      </c>
      <c r="C3351" s="37" t="s">
        <v>787</v>
      </c>
      <c r="D3351" s="12">
        <f t="shared" si="205"/>
        <v>52414</v>
      </c>
      <c r="E3351" s="47" t="s">
        <v>2738</v>
      </c>
      <c r="F3351" s="14">
        <v>2188.6999999999998</v>
      </c>
      <c r="G3351" s="15">
        <v>42395</v>
      </c>
      <c r="H3351" s="8">
        <v>2188.6999999999998</v>
      </c>
      <c r="I3351" s="30">
        <f t="shared" si="196"/>
        <v>0</v>
      </c>
    </row>
    <row r="3352" spans="1:9" s="2" customFormat="1" x14ac:dyDescent="0.25">
      <c r="A3352" s="17">
        <v>42394</v>
      </c>
      <c r="B3352" s="36">
        <f t="shared" si="204"/>
        <v>2415</v>
      </c>
      <c r="C3352" s="37" t="s">
        <v>787</v>
      </c>
      <c r="D3352" s="12">
        <f t="shared" si="205"/>
        <v>52415</v>
      </c>
      <c r="E3352" s="47" t="s">
        <v>2632</v>
      </c>
      <c r="F3352" s="14">
        <v>751</v>
      </c>
      <c r="G3352" s="15">
        <v>42394</v>
      </c>
      <c r="H3352" s="8">
        <f t="shared" si="206"/>
        <v>751</v>
      </c>
      <c r="I3352" s="30">
        <f t="shared" si="196"/>
        <v>0</v>
      </c>
    </row>
    <row r="3353" spans="1:9" s="2" customFormat="1" x14ac:dyDescent="0.25">
      <c r="A3353" s="17">
        <v>42394</v>
      </c>
      <c r="B3353" s="36">
        <f t="shared" si="204"/>
        <v>2416</v>
      </c>
      <c r="C3353" s="37" t="s">
        <v>787</v>
      </c>
      <c r="D3353" s="12">
        <f t="shared" si="205"/>
        <v>52416</v>
      </c>
      <c r="E3353" s="47" t="s">
        <v>2739</v>
      </c>
      <c r="F3353" s="14">
        <v>12277.8</v>
      </c>
      <c r="G3353" s="15">
        <v>42396</v>
      </c>
      <c r="H3353" s="8">
        <v>12277.8</v>
      </c>
      <c r="I3353" s="30">
        <f t="shared" si="196"/>
        <v>0</v>
      </c>
    </row>
    <row r="3354" spans="1:9" s="2" customFormat="1" x14ac:dyDescent="0.25">
      <c r="A3354" s="17">
        <v>42394</v>
      </c>
      <c r="B3354" s="36">
        <f t="shared" si="204"/>
        <v>2417</v>
      </c>
      <c r="C3354" s="37" t="s">
        <v>787</v>
      </c>
      <c r="D3354" s="12">
        <f t="shared" si="205"/>
        <v>52417</v>
      </c>
      <c r="E3354" s="47" t="s">
        <v>2740</v>
      </c>
      <c r="F3354" s="14">
        <v>3639.84</v>
      </c>
      <c r="G3354" s="15">
        <v>42396</v>
      </c>
      <c r="H3354" s="8">
        <v>3639.84</v>
      </c>
      <c r="I3354" s="30">
        <f t="shared" si="196"/>
        <v>0</v>
      </c>
    </row>
    <row r="3355" spans="1:9" s="2" customFormat="1" x14ac:dyDescent="0.25">
      <c r="A3355" s="17">
        <v>42394</v>
      </c>
      <c r="B3355" s="36">
        <f t="shared" ref="B3355:B3418" si="207">B3354+1</f>
        <v>2418</v>
      </c>
      <c r="C3355" s="37" t="s">
        <v>787</v>
      </c>
      <c r="D3355" s="12">
        <f t="shared" si="205"/>
        <v>52418</v>
      </c>
      <c r="E3355" s="47" t="s">
        <v>2741</v>
      </c>
      <c r="F3355" s="14">
        <v>16865.38</v>
      </c>
      <c r="G3355" s="15">
        <v>42396</v>
      </c>
      <c r="H3355" s="8">
        <v>16865.38</v>
      </c>
      <c r="I3355" s="30">
        <f t="shared" si="196"/>
        <v>0</v>
      </c>
    </row>
    <row r="3356" spans="1:9" s="2" customFormat="1" x14ac:dyDescent="0.25">
      <c r="A3356" s="17">
        <v>42394</v>
      </c>
      <c r="B3356" s="36">
        <f t="shared" si="207"/>
        <v>2419</v>
      </c>
      <c r="C3356" s="37" t="s">
        <v>787</v>
      </c>
      <c r="D3356" s="12">
        <f t="shared" si="205"/>
        <v>52419</v>
      </c>
      <c r="E3356" s="47" t="s">
        <v>2742</v>
      </c>
      <c r="F3356" s="14">
        <v>2158.6</v>
      </c>
      <c r="G3356" s="15">
        <v>42395</v>
      </c>
      <c r="H3356" s="8">
        <v>2158.6</v>
      </c>
      <c r="I3356" s="30">
        <f t="shared" si="196"/>
        <v>0</v>
      </c>
    </row>
    <row r="3357" spans="1:9" s="2" customFormat="1" x14ac:dyDescent="0.25">
      <c r="A3357" s="17">
        <v>42394</v>
      </c>
      <c r="B3357" s="36">
        <f t="shared" si="207"/>
        <v>2420</v>
      </c>
      <c r="C3357" s="37" t="s">
        <v>787</v>
      </c>
      <c r="D3357" s="12">
        <f t="shared" si="205"/>
        <v>52420</v>
      </c>
      <c r="E3357" s="47" t="s">
        <v>2743</v>
      </c>
      <c r="F3357" s="14">
        <v>954</v>
      </c>
      <c r="G3357" s="15">
        <v>42396</v>
      </c>
      <c r="H3357" s="8">
        <v>954</v>
      </c>
      <c r="I3357" s="30">
        <f t="shared" si="196"/>
        <v>0</v>
      </c>
    </row>
    <row r="3358" spans="1:9" s="2" customFormat="1" x14ac:dyDescent="0.25">
      <c r="A3358" s="17">
        <v>42394</v>
      </c>
      <c r="B3358" s="36">
        <f t="shared" si="207"/>
        <v>2421</v>
      </c>
      <c r="C3358" s="37" t="s">
        <v>787</v>
      </c>
      <c r="D3358" s="12">
        <f t="shared" si="205"/>
        <v>52421</v>
      </c>
      <c r="E3358" s="47" t="s">
        <v>2744</v>
      </c>
      <c r="F3358" s="14">
        <v>10620.5</v>
      </c>
      <c r="G3358" s="15">
        <v>42396</v>
      </c>
      <c r="H3358" s="8">
        <v>10620.5</v>
      </c>
      <c r="I3358" s="30">
        <f t="shared" si="196"/>
        <v>0</v>
      </c>
    </row>
    <row r="3359" spans="1:9" s="2" customFormat="1" x14ac:dyDescent="0.25">
      <c r="A3359" s="17">
        <v>42394</v>
      </c>
      <c r="B3359" s="36">
        <f t="shared" si="207"/>
        <v>2422</v>
      </c>
      <c r="C3359" s="37" t="s">
        <v>787</v>
      </c>
      <c r="D3359" s="12">
        <f t="shared" si="205"/>
        <v>52422</v>
      </c>
      <c r="E3359" s="49" t="s">
        <v>105</v>
      </c>
      <c r="F3359" s="14">
        <v>0</v>
      </c>
      <c r="G3359" s="15"/>
      <c r="H3359" s="8"/>
      <c r="I3359" s="30">
        <f t="shared" si="196"/>
        <v>0</v>
      </c>
    </row>
    <row r="3360" spans="1:9" s="2" customFormat="1" x14ac:dyDescent="0.25">
      <c r="A3360" s="17">
        <v>42394</v>
      </c>
      <c r="B3360" s="36">
        <f t="shared" si="207"/>
        <v>2423</v>
      </c>
      <c r="C3360" s="37" t="s">
        <v>787</v>
      </c>
      <c r="D3360" s="12">
        <f t="shared" si="205"/>
        <v>52423</v>
      </c>
      <c r="E3360" s="13" t="s">
        <v>2720</v>
      </c>
      <c r="F3360" s="14">
        <v>3852.5</v>
      </c>
      <c r="G3360" s="15">
        <v>42396</v>
      </c>
      <c r="H3360" s="8">
        <v>3852.5</v>
      </c>
      <c r="I3360" s="30">
        <f t="shared" si="196"/>
        <v>0</v>
      </c>
    </row>
    <row r="3361" spans="1:9" s="2" customFormat="1" x14ac:dyDescent="0.25">
      <c r="A3361" s="17">
        <v>42394</v>
      </c>
      <c r="B3361" s="36">
        <f t="shared" si="207"/>
        <v>2424</v>
      </c>
      <c r="C3361" s="37" t="s">
        <v>787</v>
      </c>
      <c r="D3361" s="12">
        <f t="shared" si="205"/>
        <v>52424</v>
      </c>
      <c r="E3361" s="47" t="s">
        <v>2725</v>
      </c>
      <c r="F3361" s="14">
        <v>6329.4</v>
      </c>
      <c r="G3361" s="15">
        <v>42396</v>
      </c>
      <c r="H3361" s="8">
        <v>6329.4</v>
      </c>
      <c r="I3361" s="30">
        <f t="shared" si="196"/>
        <v>0</v>
      </c>
    </row>
    <row r="3362" spans="1:9" s="2" customFormat="1" x14ac:dyDescent="0.25">
      <c r="A3362" s="17">
        <v>42394</v>
      </c>
      <c r="B3362" s="36">
        <f t="shared" si="207"/>
        <v>2425</v>
      </c>
      <c r="C3362" s="37" t="s">
        <v>787</v>
      </c>
      <c r="D3362" s="12">
        <f t="shared" si="205"/>
        <v>52425</v>
      </c>
      <c r="E3362" s="47" t="s">
        <v>2745</v>
      </c>
      <c r="F3362" s="14">
        <v>59865</v>
      </c>
      <c r="G3362" s="88">
        <v>42404</v>
      </c>
      <c r="H3362" s="89">
        <v>59865</v>
      </c>
      <c r="I3362" s="30">
        <f t="shared" si="196"/>
        <v>0</v>
      </c>
    </row>
    <row r="3363" spans="1:9" s="2" customFormat="1" x14ac:dyDescent="0.25">
      <c r="A3363" s="17">
        <v>42394</v>
      </c>
      <c r="B3363" s="36">
        <f t="shared" si="207"/>
        <v>2426</v>
      </c>
      <c r="C3363" s="37" t="s">
        <v>787</v>
      </c>
      <c r="D3363" s="12">
        <f t="shared" si="205"/>
        <v>52426</v>
      </c>
      <c r="E3363" s="13" t="s">
        <v>2720</v>
      </c>
      <c r="F3363" s="14">
        <v>62517.4</v>
      </c>
      <c r="G3363" s="15">
        <v>42396</v>
      </c>
      <c r="H3363" s="8">
        <v>62517.4</v>
      </c>
      <c r="I3363" s="30">
        <f t="shared" si="196"/>
        <v>0</v>
      </c>
    </row>
    <row r="3364" spans="1:9" s="2" customFormat="1" x14ac:dyDescent="0.25">
      <c r="A3364" s="17">
        <v>42395</v>
      </c>
      <c r="B3364" s="36">
        <f t="shared" si="207"/>
        <v>2427</v>
      </c>
      <c r="C3364" s="37" t="s">
        <v>787</v>
      </c>
      <c r="D3364" s="12">
        <f t="shared" ref="D3364:D3427" si="208">D3363+1</f>
        <v>52427</v>
      </c>
      <c r="E3364" s="47" t="s">
        <v>2746</v>
      </c>
      <c r="F3364" s="14">
        <v>27128.43</v>
      </c>
      <c r="G3364" s="15">
        <v>42395</v>
      </c>
      <c r="H3364" s="8">
        <f t="shared" si="206"/>
        <v>27128.43</v>
      </c>
      <c r="I3364" s="30">
        <f t="shared" ref="I3364:I3429" si="209">F3364-H3364</f>
        <v>0</v>
      </c>
    </row>
    <row r="3365" spans="1:9" s="2" customFormat="1" x14ac:dyDescent="0.25">
      <c r="A3365" s="17">
        <v>42395</v>
      </c>
      <c r="B3365" s="36">
        <f t="shared" si="207"/>
        <v>2428</v>
      </c>
      <c r="C3365" s="37" t="s">
        <v>787</v>
      </c>
      <c r="D3365" s="12">
        <f t="shared" si="208"/>
        <v>52428</v>
      </c>
      <c r="E3365" s="47" t="s">
        <v>2747</v>
      </c>
      <c r="F3365" s="14">
        <v>29757.1</v>
      </c>
      <c r="G3365" s="15">
        <v>42397</v>
      </c>
      <c r="H3365" s="8">
        <v>29757.1</v>
      </c>
      <c r="I3365" s="30">
        <f t="shared" si="209"/>
        <v>0</v>
      </c>
    </row>
    <row r="3366" spans="1:9" s="2" customFormat="1" x14ac:dyDescent="0.25">
      <c r="A3366" s="17">
        <v>42395</v>
      </c>
      <c r="B3366" s="36">
        <f t="shared" si="207"/>
        <v>2429</v>
      </c>
      <c r="C3366" s="37" t="s">
        <v>787</v>
      </c>
      <c r="D3366" s="12">
        <f t="shared" si="208"/>
        <v>52429</v>
      </c>
      <c r="E3366" s="47" t="s">
        <v>2748</v>
      </c>
      <c r="F3366" s="14">
        <v>8324.4</v>
      </c>
      <c r="G3366" s="15">
        <v>42395</v>
      </c>
      <c r="H3366" s="8">
        <f t="shared" si="206"/>
        <v>8324.4</v>
      </c>
      <c r="I3366" s="30">
        <f t="shared" si="209"/>
        <v>0</v>
      </c>
    </row>
    <row r="3367" spans="1:9" s="2" customFormat="1" x14ac:dyDescent="0.25">
      <c r="A3367" s="17">
        <v>42395</v>
      </c>
      <c r="B3367" s="36">
        <f t="shared" si="207"/>
        <v>2430</v>
      </c>
      <c r="C3367" s="37" t="s">
        <v>787</v>
      </c>
      <c r="D3367" s="12">
        <f t="shared" si="208"/>
        <v>52430</v>
      </c>
      <c r="E3367" s="47" t="s">
        <v>2749</v>
      </c>
      <c r="F3367" s="14">
        <v>4492.8</v>
      </c>
      <c r="G3367" s="15">
        <v>42395</v>
      </c>
      <c r="H3367" s="8">
        <f t="shared" si="206"/>
        <v>4492.8</v>
      </c>
      <c r="I3367" s="30">
        <f t="shared" si="209"/>
        <v>0</v>
      </c>
    </row>
    <row r="3368" spans="1:9" s="2" customFormat="1" x14ac:dyDescent="0.25">
      <c r="A3368" s="17">
        <v>42395</v>
      </c>
      <c r="B3368" s="36">
        <f t="shared" si="207"/>
        <v>2431</v>
      </c>
      <c r="C3368" s="37" t="s">
        <v>787</v>
      </c>
      <c r="D3368" s="12">
        <f t="shared" si="208"/>
        <v>52431</v>
      </c>
      <c r="E3368" s="47" t="s">
        <v>2750</v>
      </c>
      <c r="F3368" s="14">
        <v>4768</v>
      </c>
      <c r="G3368" s="15">
        <v>42396</v>
      </c>
      <c r="H3368" s="8">
        <v>4768</v>
      </c>
      <c r="I3368" s="30">
        <f t="shared" si="209"/>
        <v>0</v>
      </c>
    </row>
    <row r="3369" spans="1:9" s="2" customFormat="1" x14ac:dyDescent="0.25">
      <c r="A3369" s="17">
        <v>42395</v>
      </c>
      <c r="B3369" s="36">
        <f t="shared" si="207"/>
        <v>2432</v>
      </c>
      <c r="C3369" s="37" t="s">
        <v>787</v>
      </c>
      <c r="D3369" s="12">
        <f t="shared" si="208"/>
        <v>52432</v>
      </c>
      <c r="E3369" s="47" t="s">
        <v>2751</v>
      </c>
      <c r="F3369" s="14">
        <v>16177.6</v>
      </c>
      <c r="G3369" s="15">
        <v>42395</v>
      </c>
      <c r="H3369" s="8">
        <f t="shared" si="206"/>
        <v>16177.6</v>
      </c>
      <c r="I3369" s="30">
        <f t="shared" si="209"/>
        <v>0</v>
      </c>
    </row>
    <row r="3370" spans="1:9" s="2" customFormat="1" x14ac:dyDescent="0.25">
      <c r="A3370" s="17">
        <v>42395</v>
      </c>
      <c r="B3370" s="36">
        <f t="shared" si="207"/>
        <v>2433</v>
      </c>
      <c r="C3370" s="37" t="s">
        <v>787</v>
      </c>
      <c r="D3370" s="12">
        <f t="shared" si="208"/>
        <v>52433</v>
      </c>
      <c r="E3370" s="47" t="s">
        <v>2752</v>
      </c>
      <c r="F3370" s="14">
        <v>46617.599999999999</v>
      </c>
      <c r="G3370" s="107">
        <v>42426</v>
      </c>
      <c r="H3370" s="108">
        <v>46617.599999999999</v>
      </c>
      <c r="I3370" s="30">
        <f t="shared" si="209"/>
        <v>0</v>
      </c>
    </row>
    <row r="3371" spans="1:9" s="2" customFormat="1" x14ac:dyDescent="0.25">
      <c r="A3371" s="17">
        <v>42395</v>
      </c>
      <c r="B3371" s="36">
        <f t="shared" si="207"/>
        <v>2434</v>
      </c>
      <c r="C3371" s="37" t="s">
        <v>787</v>
      </c>
      <c r="D3371" s="12">
        <f t="shared" si="208"/>
        <v>52434</v>
      </c>
      <c r="E3371" s="47" t="s">
        <v>2753</v>
      </c>
      <c r="F3371" s="14">
        <v>13222.4</v>
      </c>
      <c r="G3371" s="15">
        <v>42396</v>
      </c>
      <c r="H3371" s="8">
        <v>13222.4</v>
      </c>
      <c r="I3371" s="30">
        <f t="shared" si="209"/>
        <v>0</v>
      </c>
    </row>
    <row r="3372" spans="1:9" s="2" customFormat="1" x14ac:dyDescent="0.25">
      <c r="A3372" s="17">
        <v>42395</v>
      </c>
      <c r="B3372" s="36">
        <f t="shared" si="207"/>
        <v>2435</v>
      </c>
      <c r="C3372" s="37" t="s">
        <v>787</v>
      </c>
      <c r="D3372" s="12">
        <f t="shared" si="208"/>
        <v>52435</v>
      </c>
      <c r="E3372" s="47" t="s">
        <v>2750</v>
      </c>
      <c r="F3372" s="14">
        <v>26083.200000000001</v>
      </c>
      <c r="G3372" s="15">
        <v>42396</v>
      </c>
      <c r="H3372" s="8">
        <v>26083.200000000001</v>
      </c>
      <c r="I3372" s="30">
        <f t="shared" si="209"/>
        <v>0</v>
      </c>
    </row>
    <row r="3373" spans="1:9" s="2" customFormat="1" x14ac:dyDescent="0.25">
      <c r="A3373" s="17">
        <v>42395</v>
      </c>
      <c r="B3373" s="36">
        <f t="shared" si="207"/>
        <v>2436</v>
      </c>
      <c r="C3373" s="37" t="s">
        <v>787</v>
      </c>
      <c r="D3373" s="12">
        <f t="shared" si="208"/>
        <v>52436</v>
      </c>
      <c r="E3373" s="47" t="s">
        <v>2754</v>
      </c>
      <c r="F3373" s="14">
        <v>9263.4</v>
      </c>
      <c r="G3373" s="15">
        <v>42395</v>
      </c>
      <c r="H3373" s="8">
        <f t="shared" si="206"/>
        <v>9263.4</v>
      </c>
      <c r="I3373" s="30">
        <f t="shared" si="209"/>
        <v>0</v>
      </c>
    </row>
    <row r="3374" spans="1:9" s="2" customFormat="1" x14ac:dyDescent="0.25">
      <c r="A3374" s="17">
        <v>42395</v>
      </c>
      <c r="B3374" s="36">
        <f t="shared" si="207"/>
        <v>2437</v>
      </c>
      <c r="C3374" s="37" t="s">
        <v>787</v>
      </c>
      <c r="D3374" s="12">
        <f t="shared" si="208"/>
        <v>52437</v>
      </c>
      <c r="E3374" s="13" t="s">
        <v>2755</v>
      </c>
      <c r="F3374" s="14">
        <v>3939</v>
      </c>
      <c r="G3374" s="15">
        <v>42395</v>
      </c>
      <c r="H3374" s="8">
        <f t="shared" si="206"/>
        <v>3939</v>
      </c>
      <c r="I3374" s="30">
        <f t="shared" si="209"/>
        <v>0</v>
      </c>
    </row>
    <row r="3375" spans="1:9" s="2" customFormat="1" x14ac:dyDescent="0.25">
      <c r="A3375" s="17">
        <v>42395</v>
      </c>
      <c r="B3375" s="36">
        <f t="shared" si="207"/>
        <v>2438</v>
      </c>
      <c r="C3375" s="37" t="s">
        <v>787</v>
      </c>
      <c r="D3375" s="12">
        <f t="shared" si="208"/>
        <v>52438</v>
      </c>
      <c r="E3375" s="47" t="s">
        <v>2756</v>
      </c>
      <c r="F3375" s="14">
        <v>29425.599999999999</v>
      </c>
      <c r="G3375" s="15">
        <v>42395</v>
      </c>
      <c r="H3375" s="8">
        <f t="shared" si="206"/>
        <v>29425.599999999999</v>
      </c>
      <c r="I3375" s="30">
        <f t="shared" si="209"/>
        <v>0</v>
      </c>
    </row>
    <row r="3376" spans="1:9" s="2" customFormat="1" x14ac:dyDescent="0.25">
      <c r="A3376" s="17">
        <v>42395</v>
      </c>
      <c r="B3376" s="36">
        <f t="shared" si="207"/>
        <v>2439</v>
      </c>
      <c r="C3376" s="37" t="s">
        <v>787</v>
      </c>
      <c r="D3376" s="12">
        <f t="shared" si="208"/>
        <v>52439</v>
      </c>
      <c r="E3376" s="47" t="s">
        <v>2757</v>
      </c>
      <c r="F3376" s="14">
        <v>30054.2</v>
      </c>
      <c r="G3376" s="15">
        <v>42395</v>
      </c>
      <c r="H3376" s="8">
        <f t="shared" si="206"/>
        <v>30054.2</v>
      </c>
      <c r="I3376" s="30">
        <f t="shared" si="209"/>
        <v>0</v>
      </c>
    </row>
    <row r="3377" spans="1:9" s="2" customFormat="1" x14ac:dyDescent="0.25">
      <c r="A3377" s="17">
        <v>42395</v>
      </c>
      <c r="B3377" s="36">
        <f t="shared" si="207"/>
        <v>2440</v>
      </c>
      <c r="C3377" s="37" t="s">
        <v>787</v>
      </c>
      <c r="D3377" s="12">
        <f t="shared" si="208"/>
        <v>52440</v>
      </c>
      <c r="E3377" s="47" t="s">
        <v>2758</v>
      </c>
      <c r="F3377" s="14">
        <v>11334.4</v>
      </c>
      <c r="G3377" s="15">
        <v>42395</v>
      </c>
      <c r="H3377" s="8">
        <f t="shared" si="206"/>
        <v>11334.4</v>
      </c>
      <c r="I3377" s="30">
        <f t="shared" si="209"/>
        <v>0</v>
      </c>
    </row>
    <row r="3378" spans="1:9" s="2" customFormat="1" x14ac:dyDescent="0.25">
      <c r="A3378" s="17">
        <v>42395</v>
      </c>
      <c r="B3378" s="36">
        <f t="shared" si="207"/>
        <v>2441</v>
      </c>
      <c r="C3378" s="37" t="s">
        <v>787</v>
      </c>
      <c r="D3378" s="12">
        <f t="shared" si="208"/>
        <v>52441</v>
      </c>
      <c r="E3378" s="47" t="s">
        <v>2759</v>
      </c>
      <c r="F3378" s="14">
        <v>1818.2</v>
      </c>
      <c r="G3378" s="15">
        <v>42395</v>
      </c>
      <c r="H3378" s="8">
        <f t="shared" si="206"/>
        <v>1818.2</v>
      </c>
      <c r="I3378" s="30">
        <f t="shared" si="209"/>
        <v>0</v>
      </c>
    </row>
    <row r="3379" spans="1:9" s="2" customFormat="1" x14ac:dyDescent="0.25">
      <c r="A3379" s="17">
        <v>42395</v>
      </c>
      <c r="B3379" s="36">
        <f t="shared" si="207"/>
        <v>2442</v>
      </c>
      <c r="C3379" s="37" t="s">
        <v>787</v>
      </c>
      <c r="D3379" s="12">
        <f t="shared" si="208"/>
        <v>52442</v>
      </c>
      <c r="E3379" s="47" t="s">
        <v>2760</v>
      </c>
      <c r="F3379" s="14">
        <v>2590.8000000000002</v>
      </c>
      <c r="G3379" s="15">
        <v>42395</v>
      </c>
      <c r="H3379" s="8">
        <f t="shared" si="206"/>
        <v>2590.8000000000002</v>
      </c>
      <c r="I3379" s="30">
        <f t="shared" si="209"/>
        <v>0</v>
      </c>
    </row>
    <row r="3380" spans="1:9" s="2" customFormat="1" x14ac:dyDescent="0.25">
      <c r="A3380" s="17">
        <v>42395</v>
      </c>
      <c r="B3380" s="36">
        <f t="shared" si="207"/>
        <v>2443</v>
      </c>
      <c r="C3380" s="37" t="s">
        <v>787</v>
      </c>
      <c r="D3380" s="12">
        <f t="shared" si="208"/>
        <v>52443</v>
      </c>
      <c r="E3380" s="47" t="s">
        <v>2761</v>
      </c>
      <c r="F3380" s="14">
        <v>2560.8000000000002</v>
      </c>
      <c r="G3380" s="15">
        <v>42397</v>
      </c>
      <c r="H3380" s="8">
        <v>2560.8000000000002</v>
      </c>
      <c r="I3380" s="30">
        <f t="shared" si="209"/>
        <v>0</v>
      </c>
    </row>
    <row r="3381" spans="1:9" s="2" customFormat="1" x14ac:dyDescent="0.25">
      <c r="A3381" s="17">
        <v>42395</v>
      </c>
      <c r="B3381" s="36">
        <f t="shared" si="207"/>
        <v>2444</v>
      </c>
      <c r="C3381" s="37" t="s">
        <v>787</v>
      </c>
      <c r="D3381" s="12">
        <f t="shared" si="208"/>
        <v>52444</v>
      </c>
      <c r="E3381" s="47" t="s">
        <v>2762</v>
      </c>
      <c r="F3381" s="14">
        <v>2100</v>
      </c>
      <c r="G3381" s="15">
        <v>42395</v>
      </c>
      <c r="H3381" s="8">
        <f t="shared" si="206"/>
        <v>2100</v>
      </c>
      <c r="I3381" s="30">
        <f t="shared" si="209"/>
        <v>0</v>
      </c>
    </row>
    <row r="3382" spans="1:9" s="2" customFormat="1" x14ac:dyDescent="0.25">
      <c r="A3382" s="17">
        <v>42395</v>
      </c>
      <c r="B3382" s="36">
        <f t="shared" si="207"/>
        <v>2445</v>
      </c>
      <c r="C3382" s="37" t="s">
        <v>787</v>
      </c>
      <c r="D3382" s="12">
        <f t="shared" si="208"/>
        <v>52445</v>
      </c>
      <c r="E3382" s="47" t="s">
        <v>2763</v>
      </c>
      <c r="F3382" s="14">
        <v>4324.3</v>
      </c>
      <c r="G3382" s="15">
        <v>42395</v>
      </c>
      <c r="H3382" s="8">
        <f t="shared" si="206"/>
        <v>4324.3</v>
      </c>
      <c r="I3382" s="30">
        <f t="shared" si="209"/>
        <v>0</v>
      </c>
    </row>
    <row r="3383" spans="1:9" s="2" customFormat="1" x14ac:dyDescent="0.25">
      <c r="A3383" s="17">
        <v>42395</v>
      </c>
      <c r="B3383" s="36">
        <f t="shared" si="207"/>
        <v>2446</v>
      </c>
      <c r="C3383" s="37" t="s">
        <v>787</v>
      </c>
      <c r="D3383" s="12">
        <f t="shared" si="208"/>
        <v>52446</v>
      </c>
      <c r="E3383" s="47" t="s">
        <v>2764</v>
      </c>
      <c r="F3383" s="14">
        <v>1346.4</v>
      </c>
      <c r="G3383" s="15">
        <v>42396</v>
      </c>
      <c r="H3383" s="8">
        <v>1346.4</v>
      </c>
      <c r="I3383" s="30">
        <f t="shared" si="209"/>
        <v>0</v>
      </c>
    </row>
    <row r="3384" spans="1:9" s="2" customFormat="1" x14ac:dyDescent="0.25">
      <c r="A3384" s="17">
        <v>42395</v>
      </c>
      <c r="B3384" s="36">
        <f t="shared" si="207"/>
        <v>2447</v>
      </c>
      <c r="C3384" s="37" t="s">
        <v>787</v>
      </c>
      <c r="D3384" s="12">
        <f t="shared" si="208"/>
        <v>52447</v>
      </c>
      <c r="E3384" s="49" t="s">
        <v>105</v>
      </c>
      <c r="F3384" s="14">
        <v>0</v>
      </c>
      <c r="G3384" s="15"/>
      <c r="H3384" s="8"/>
      <c r="I3384" s="30">
        <f t="shared" si="209"/>
        <v>0</v>
      </c>
    </row>
    <row r="3385" spans="1:9" s="2" customFormat="1" x14ac:dyDescent="0.25">
      <c r="A3385" s="17">
        <v>42395</v>
      </c>
      <c r="B3385" s="36">
        <f t="shared" si="207"/>
        <v>2448</v>
      </c>
      <c r="C3385" s="37" t="s">
        <v>787</v>
      </c>
      <c r="D3385" s="12">
        <f t="shared" si="208"/>
        <v>52448</v>
      </c>
      <c r="E3385" s="47" t="s">
        <v>2765</v>
      </c>
      <c r="F3385" s="14">
        <v>3872</v>
      </c>
      <c r="G3385" s="15">
        <v>42395</v>
      </c>
      <c r="H3385" s="8">
        <f t="shared" si="206"/>
        <v>3872</v>
      </c>
      <c r="I3385" s="30">
        <f t="shared" si="209"/>
        <v>0</v>
      </c>
    </row>
    <row r="3386" spans="1:9" s="2" customFormat="1" x14ac:dyDescent="0.25">
      <c r="A3386" s="17">
        <v>42395</v>
      </c>
      <c r="B3386" s="36">
        <f t="shared" si="207"/>
        <v>2449</v>
      </c>
      <c r="C3386" s="37" t="s">
        <v>787</v>
      </c>
      <c r="D3386" s="12">
        <f t="shared" si="208"/>
        <v>52449</v>
      </c>
      <c r="E3386" s="47" t="s">
        <v>2766</v>
      </c>
      <c r="F3386" s="14">
        <v>2528.4</v>
      </c>
      <c r="G3386" s="15">
        <v>42395</v>
      </c>
      <c r="H3386" s="8">
        <f t="shared" si="206"/>
        <v>2528.4</v>
      </c>
      <c r="I3386" s="30">
        <f t="shared" si="209"/>
        <v>0</v>
      </c>
    </row>
    <row r="3387" spans="1:9" s="2" customFormat="1" x14ac:dyDescent="0.25">
      <c r="A3387" s="17">
        <v>42395</v>
      </c>
      <c r="B3387" s="36">
        <f t="shared" si="207"/>
        <v>2450</v>
      </c>
      <c r="C3387" s="37" t="s">
        <v>787</v>
      </c>
      <c r="D3387" s="12">
        <f t="shared" si="208"/>
        <v>52450</v>
      </c>
      <c r="E3387" s="47" t="s">
        <v>2767</v>
      </c>
      <c r="F3387" s="14">
        <v>829.1</v>
      </c>
      <c r="G3387" s="15">
        <v>42395</v>
      </c>
      <c r="H3387" s="8">
        <f t="shared" si="206"/>
        <v>829.1</v>
      </c>
      <c r="I3387" s="30">
        <f t="shared" si="209"/>
        <v>0</v>
      </c>
    </row>
    <row r="3388" spans="1:9" s="2" customFormat="1" x14ac:dyDescent="0.25">
      <c r="A3388" s="17">
        <v>42395</v>
      </c>
      <c r="B3388" s="36">
        <f t="shared" si="207"/>
        <v>2451</v>
      </c>
      <c r="C3388" s="37" t="s">
        <v>787</v>
      </c>
      <c r="D3388" s="12">
        <f t="shared" si="208"/>
        <v>52451</v>
      </c>
      <c r="E3388" s="47" t="s">
        <v>2768</v>
      </c>
      <c r="F3388" s="14">
        <v>3298.5</v>
      </c>
      <c r="G3388" s="15">
        <v>42397</v>
      </c>
      <c r="H3388" s="8">
        <v>3298.5</v>
      </c>
      <c r="I3388" s="30">
        <f t="shared" si="209"/>
        <v>0</v>
      </c>
    </row>
    <row r="3389" spans="1:9" s="2" customFormat="1" x14ac:dyDescent="0.25">
      <c r="A3389" s="17">
        <v>42395</v>
      </c>
      <c r="B3389" s="36">
        <f t="shared" si="207"/>
        <v>2452</v>
      </c>
      <c r="C3389" s="37" t="s">
        <v>787</v>
      </c>
      <c r="D3389" s="12">
        <f t="shared" si="208"/>
        <v>52452</v>
      </c>
      <c r="E3389" s="42" t="s">
        <v>2768</v>
      </c>
      <c r="F3389" s="19">
        <v>297</v>
      </c>
      <c r="G3389" s="15">
        <v>42397</v>
      </c>
      <c r="H3389" s="8">
        <v>297</v>
      </c>
      <c r="I3389" s="30">
        <f t="shared" si="209"/>
        <v>0</v>
      </c>
    </row>
    <row r="3390" spans="1:9" s="2" customFormat="1" x14ac:dyDescent="0.25">
      <c r="A3390" s="17">
        <v>42395</v>
      </c>
      <c r="B3390" s="36">
        <f t="shared" si="207"/>
        <v>2453</v>
      </c>
      <c r="C3390" s="37" t="s">
        <v>787</v>
      </c>
      <c r="D3390" s="12">
        <f t="shared" si="208"/>
        <v>52453</v>
      </c>
      <c r="E3390" s="45" t="s">
        <v>2769</v>
      </c>
      <c r="F3390" s="22">
        <v>1320.2</v>
      </c>
      <c r="G3390" s="15">
        <v>42395</v>
      </c>
      <c r="H3390" s="8">
        <f t="shared" si="206"/>
        <v>1320.2</v>
      </c>
      <c r="I3390" s="30">
        <f t="shared" si="209"/>
        <v>0</v>
      </c>
    </row>
    <row r="3391" spans="1:9" s="2" customFormat="1" x14ac:dyDescent="0.25">
      <c r="A3391" s="17">
        <v>42395</v>
      </c>
      <c r="B3391" s="36">
        <f t="shared" si="207"/>
        <v>2454</v>
      </c>
      <c r="C3391" s="37" t="s">
        <v>787</v>
      </c>
      <c r="D3391" s="12">
        <f t="shared" si="208"/>
        <v>52454</v>
      </c>
      <c r="E3391" s="47" t="s">
        <v>2770</v>
      </c>
      <c r="F3391" s="14">
        <v>460.6</v>
      </c>
      <c r="G3391" s="15">
        <v>42395</v>
      </c>
      <c r="H3391" s="8">
        <f t="shared" si="206"/>
        <v>460.6</v>
      </c>
      <c r="I3391" s="30">
        <f t="shared" si="209"/>
        <v>0</v>
      </c>
    </row>
    <row r="3392" spans="1:9" s="2" customFormat="1" x14ac:dyDescent="0.25">
      <c r="A3392" s="17">
        <v>42395</v>
      </c>
      <c r="B3392" s="36">
        <f t="shared" si="207"/>
        <v>2455</v>
      </c>
      <c r="C3392" s="37" t="s">
        <v>787</v>
      </c>
      <c r="D3392" s="12">
        <f t="shared" si="208"/>
        <v>52455</v>
      </c>
      <c r="E3392" s="47" t="s">
        <v>2770</v>
      </c>
      <c r="F3392" s="14">
        <v>7999.2</v>
      </c>
      <c r="G3392" s="15">
        <v>42395</v>
      </c>
      <c r="H3392" s="8">
        <f t="shared" si="206"/>
        <v>7999.2</v>
      </c>
      <c r="I3392" s="30">
        <f t="shared" si="209"/>
        <v>0</v>
      </c>
    </row>
    <row r="3393" spans="1:9" s="2" customFormat="1" x14ac:dyDescent="0.25">
      <c r="A3393" s="17">
        <v>42395</v>
      </c>
      <c r="B3393" s="36">
        <f t="shared" si="207"/>
        <v>2456</v>
      </c>
      <c r="C3393" s="37" t="s">
        <v>787</v>
      </c>
      <c r="D3393" s="12">
        <f t="shared" si="208"/>
        <v>52456</v>
      </c>
      <c r="E3393" s="47" t="s">
        <v>2771</v>
      </c>
      <c r="F3393" s="14">
        <v>7080.4</v>
      </c>
      <c r="G3393" s="15">
        <v>42395</v>
      </c>
      <c r="H3393" s="8">
        <f t="shared" si="206"/>
        <v>7080.4</v>
      </c>
      <c r="I3393" s="30">
        <f t="shared" si="209"/>
        <v>0</v>
      </c>
    </row>
    <row r="3394" spans="1:9" s="2" customFormat="1" x14ac:dyDescent="0.25">
      <c r="A3394" s="17">
        <v>42395</v>
      </c>
      <c r="B3394" s="36">
        <f t="shared" si="207"/>
        <v>2457</v>
      </c>
      <c r="C3394" s="37" t="s">
        <v>787</v>
      </c>
      <c r="D3394" s="12">
        <f t="shared" si="208"/>
        <v>52457</v>
      </c>
      <c r="E3394" s="47" t="s">
        <v>2772</v>
      </c>
      <c r="F3394" s="14">
        <v>7006</v>
      </c>
      <c r="G3394" s="15">
        <v>42395</v>
      </c>
      <c r="H3394" s="8">
        <f t="shared" si="206"/>
        <v>7006</v>
      </c>
      <c r="I3394" s="30">
        <f t="shared" si="209"/>
        <v>0</v>
      </c>
    </row>
    <row r="3395" spans="1:9" s="2" customFormat="1" x14ac:dyDescent="0.25">
      <c r="A3395" s="17">
        <v>42395</v>
      </c>
      <c r="B3395" s="36">
        <f t="shared" si="207"/>
        <v>2458</v>
      </c>
      <c r="C3395" s="37" t="s">
        <v>787</v>
      </c>
      <c r="D3395" s="12">
        <f t="shared" si="208"/>
        <v>52458</v>
      </c>
      <c r="E3395" s="47" t="s">
        <v>2773</v>
      </c>
      <c r="F3395" s="14">
        <v>9785.6</v>
      </c>
      <c r="G3395" s="88">
        <v>42403</v>
      </c>
      <c r="H3395" s="89">
        <v>9785.6</v>
      </c>
      <c r="I3395" s="30">
        <f t="shared" si="209"/>
        <v>0</v>
      </c>
    </row>
    <row r="3396" spans="1:9" s="2" customFormat="1" x14ac:dyDescent="0.25">
      <c r="A3396" s="17">
        <v>42395</v>
      </c>
      <c r="B3396" s="36">
        <f t="shared" si="207"/>
        <v>2459</v>
      </c>
      <c r="C3396" s="37" t="s">
        <v>787</v>
      </c>
      <c r="D3396" s="12">
        <f t="shared" si="208"/>
        <v>52459</v>
      </c>
      <c r="E3396" s="47" t="s">
        <v>2774</v>
      </c>
      <c r="F3396" s="14">
        <v>4358.3999999999996</v>
      </c>
      <c r="G3396" s="88">
        <v>42403</v>
      </c>
      <c r="H3396" s="89">
        <v>4358.3999999999996</v>
      </c>
      <c r="I3396" s="30">
        <f t="shared" si="209"/>
        <v>0</v>
      </c>
    </row>
    <row r="3397" spans="1:9" s="2" customFormat="1" x14ac:dyDescent="0.25">
      <c r="A3397" s="17">
        <v>42395</v>
      </c>
      <c r="B3397" s="36">
        <f t="shared" si="207"/>
        <v>2460</v>
      </c>
      <c r="C3397" s="37" t="s">
        <v>787</v>
      </c>
      <c r="D3397" s="12">
        <f t="shared" si="208"/>
        <v>52460</v>
      </c>
      <c r="E3397" s="47" t="s">
        <v>2775</v>
      </c>
      <c r="F3397" s="14">
        <v>3269.6</v>
      </c>
      <c r="G3397" s="88">
        <v>42404</v>
      </c>
      <c r="H3397" s="89">
        <v>3269.6</v>
      </c>
      <c r="I3397" s="30">
        <f t="shared" si="209"/>
        <v>0</v>
      </c>
    </row>
    <row r="3398" spans="1:9" s="2" customFormat="1" x14ac:dyDescent="0.25">
      <c r="A3398" s="17">
        <v>42395</v>
      </c>
      <c r="B3398" s="36">
        <f t="shared" si="207"/>
        <v>2461</v>
      </c>
      <c r="C3398" s="37" t="s">
        <v>787</v>
      </c>
      <c r="D3398" s="12">
        <f t="shared" si="208"/>
        <v>52461</v>
      </c>
      <c r="E3398" s="47" t="s">
        <v>2776</v>
      </c>
      <c r="F3398" s="14">
        <v>2697.8</v>
      </c>
      <c r="G3398" s="15">
        <v>42395</v>
      </c>
      <c r="H3398" s="8">
        <f t="shared" si="206"/>
        <v>2697.8</v>
      </c>
      <c r="I3398" s="30">
        <f t="shared" si="209"/>
        <v>0</v>
      </c>
    </row>
    <row r="3399" spans="1:9" s="2" customFormat="1" x14ac:dyDescent="0.25">
      <c r="A3399" s="17">
        <v>42395</v>
      </c>
      <c r="B3399" s="36">
        <f t="shared" si="207"/>
        <v>2462</v>
      </c>
      <c r="C3399" s="37" t="s">
        <v>787</v>
      </c>
      <c r="D3399" s="12">
        <f t="shared" si="208"/>
        <v>52462</v>
      </c>
      <c r="E3399" s="47" t="s">
        <v>2777</v>
      </c>
      <c r="F3399" s="14">
        <v>23473.599999999999</v>
      </c>
      <c r="G3399" s="88">
        <v>42403</v>
      </c>
      <c r="H3399" s="89">
        <v>23473.599999999999</v>
      </c>
      <c r="I3399" s="30">
        <f t="shared" si="209"/>
        <v>0</v>
      </c>
    </row>
    <row r="3400" spans="1:9" s="2" customFormat="1" x14ac:dyDescent="0.25">
      <c r="A3400" s="17">
        <v>42395</v>
      </c>
      <c r="B3400" s="36">
        <f t="shared" si="207"/>
        <v>2463</v>
      </c>
      <c r="C3400" s="37" t="s">
        <v>787</v>
      </c>
      <c r="D3400" s="12">
        <f t="shared" si="208"/>
        <v>52463</v>
      </c>
      <c r="E3400" s="47" t="s">
        <v>2778</v>
      </c>
      <c r="F3400" s="14">
        <v>2758.2</v>
      </c>
      <c r="G3400" s="88">
        <v>42403</v>
      </c>
      <c r="H3400" s="89">
        <v>2758.2</v>
      </c>
      <c r="I3400" s="30">
        <f t="shared" si="209"/>
        <v>0</v>
      </c>
    </row>
    <row r="3401" spans="1:9" s="2" customFormat="1" x14ac:dyDescent="0.25">
      <c r="A3401" s="17">
        <v>42395</v>
      </c>
      <c r="B3401" s="36">
        <f t="shared" si="207"/>
        <v>2464</v>
      </c>
      <c r="C3401" s="37" t="s">
        <v>787</v>
      </c>
      <c r="D3401" s="12">
        <f t="shared" si="208"/>
        <v>52464</v>
      </c>
      <c r="E3401" s="47" t="s">
        <v>2775</v>
      </c>
      <c r="F3401" s="14">
        <v>3998.4</v>
      </c>
      <c r="G3401" s="88">
        <v>42404</v>
      </c>
      <c r="H3401" s="89">
        <v>3998.4</v>
      </c>
      <c r="I3401" s="30">
        <f t="shared" si="209"/>
        <v>0</v>
      </c>
    </row>
    <row r="3402" spans="1:9" s="2" customFormat="1" x14ac:dyDescent="0.25">
      <c r="A3402" s="17">
        <v>42395</v>
      </c>
      <c r="B3402" s="36">
        <f t="shared" si="207"/>
        <v>2465</v>
      </c>
      <c r="C3402" s="37" t="s">
        <v>787</v>
      </c>
      <c r="D3402" s="12">
        <f t="shared" si="208"/>
        <v>52465</v>
      </c>
      <c r="E3402" s="47" t="s">
        <v>2779</v>
      </c>
      <c r="F3402" s="14">
        <v>2428.5</v>
      </c>
      <c r="G3402" s="88">
        <v>42403</v>
      </c>
      <c r="H3402" s="89">
        <v>2428.5</v>
      </c>
      <c r="I3402" s="30">
        <f t="shared" si="209"/>
        <v>0</v>
      </c>
    </row>
    <row r="3403" spans="1:9" s="2" customFormat="1" x14ac:dyDescent="0.25">
      <c r="A3403" s="17">
        <v>42395</v>
      </c>
      <c r="B3403" s="36">
        <f t="shared" si="207"/>
        <v>2466</v>
      </c>
      <c r="C3403" s="37" t="s">
        <v>787</v>
      </c>
      <c r="D3403" s="12">
        <f t="shared" si="208"/>
        <v>52466</v>
      </c>
      <c r="E3403" s="47" t="s">
        <v>2780</v>
      </c>
      <c r="F3403" s="14">
        <v>5745.2</v>
      </c>
      <c r="G3403" s="88">
        <v>42403</v>
      </c>
      <c r="H3403" s="89">
        <v>5745.2</v>
      </c>
      <c r="I3403" s="30">
        <f t="shared" si="209"/>
        <v>0</v>
      </c>
    </row>
    <row r="3404" spans="1:9" s="2" customFormat="1" x14ac:dyDescent="0.25">
      <c r="A3404" s="17">
        <v>42395</v>
      </c>
      <c r="B3404" s="36">
        <f t="shared" si="207"/>
        <v>2467</v>
      </c>
      <c r="C3404" s="37" t="s">
        <v>787</v>
      </c>
      <c r="D3404" s="12">
        <f t="shared" si="208"/>
        <v>52467</v>
      </c>
      <c r="E3404" s="47" t="s">
        <v>2781</v>
      </c>
      <c r="F3404" s="14">
        <v>3405.9</v>
      </c>
      <c r="G3404" s="15">
        <v>42396</v>
      </c>
      <c r="H3404" s="8">
        <v>3405.9</v>
      </c>
      <c r="I3404" s="30">
        <f t="shared" si="209"/>
        <v>0</v>
      </c>
    </row>
    <row r="3405" spans="1:9" s="2" customFormat="1" x14ac:dyDescent="0.25">
      <c r="A3405" s="17">
        <v>42395</v>
      </c>
      <c r="B3405" s="36">
        <f t="shared" si="207"/>
        <v>2468</v>
      </c>
      <c r="C3405" s="37" t="s">
        <v>787</v>
      </c>
      <c r="D3405" s="12">
        <f t="shared" si="208"/>
        <v>52468</v>
      </c>
      <c r="E3405" s="47" t="s">
        <v>2782</v>
      </c>
      <c r="F3405" s="14">
        <v>3396.48</v>
      </c>
      <c r="G3405" s="15">
        <v>42395</v>
      </c>
      <c r="H3405" s="8">
        <f t="shared" si="206"/>
        <v>3396.48</v>
      </c>
      <c r="I3405" s="30">
        <f t="shared" si="209"/>
        <v>0</v>
      </c>
    </row>
    <row r="3406" spans="1:9" s="2" customFormat="1" x14ac:dyDescent="0.25">
      <c r="A3406" s="17">
        <v>42395</v>
      </c>
      <c r="B3406" s="36">
        <f t="shared" si="207"/>
        <v>2469</v>
      </c>
      <c r="C3406" s="37" t="s">
        <v>787</v>
      </c>
      <c r="D3406" s="12">
        <f t="shared" si="208"/>
        <v>52469</v>
      </c>
      <c r="E3406" s="47" t="s">
        <v>2783</v>
      </c>
      <c r="F3406" s="14">
        <v>1311.5</v>
      </c>
      <c r="G3406" s="15">
        <v>42395</v>
      </c>
      <c r="H3406" s="8">
        <f t="shared" si="206"/>
        <v>1311.5</v>
      </c>
      <c r="I3406" s="30">
        <f t="shared" si="209"/>
        <v>0</v>
      </c>
    </row>
    <row r="3407" spans="1:9" s="2" customFormat="1" x14ac:dyDescent="0.25">
      <c r="A3407" s="17">
        <v>42395</v>
      </c>
      <c r="B3407" s="36">
        <f t="shared" si="207"/>
        <v>2470</v>
      </c>
      <c r="C3407" s="37" t="s">
        <v>787</v>
      </c>
      <c r="D3407" s="12">
        <f t="shared" si="208"/>
        <v>52470</v>
      </c>
      <c r="E3407" s="47" t="s">
        <v>2784</v>
      </c>
      <c r="F3407" s="14">
        <v>1932</v>
      </c>
      <c r="G3407" s="15">
        <v>42395</v>
      </c>
      <c r="H3407" s="8">
        <f t="shared" si="206"/>
        <v>1932</v>
      </c>
      <c r="I3407" s="30">
        <f t="shared" si="209"/>
        <v>0</v>
      </c>
    </row>
    <row r="3408" spans="1:9" s="2" customFormat="1" x14ac:dyDescent="0.25">
      <c r="A3408" s="17">
        <v>42395</v>
      </c>
      <c r="B3408" s="36">
        <f t="shared" si="207"/>
        <v>2471</v>
      </c>
      <c r="C3408" s="37" t="s">
        <v>787</v>
      </c>
      <c r="D3408" s="12">
        <f t="shared" si="208"/>
        <v>52471</v>
      </c>
      <c r="E3408" s="47" t="s">
        <v>2785</v>
      </c>
      <c r="F3408" s="14">
        <v>805.2</v>
      </c>
      <c r="G3408" s="15">
        <v>42395</v>
      </c>
      <c r="H3408" s="8">
        <f t="shared" si="206"/>
        <v>805.2</v>
      </c>
      <c r="I3408" s="30">
        <f t="shared" si="209"/>
        <v>0</v>
      </c>
    </row>
    <row r="3409" spans="1:9" s="2" customFormat="1" x14ac:dyDescent="0.25">
      <c r="A3409" s="17">
        <v>42395</v>
      </c>
      <c r="B3409" s="36">
        <f t="shared" si="207"/>
        <v>2472</v>
      </c>
      <c r="C3409" s="37" t="s">
        <v>787</v>
      </c>
      <c r="D3409" s="12">
        <f t="shared" si="208"/>
        <v>52472</v>
      </c>
      <c r="E3409" s="47" t="s">
        <v>2786</v>
      </c>
      <c r="F3409" s="14">
        <v>4059</v>
      </c>
      <c r="G3409" s="15">
        <v>42395</v>
      </c>
      <c r="H3409" s="8">
        <f t="shared" si="206"/>
        <v>4059</v>
      </c>
      <c r="I3409" s="30">
        <f t="shared" si="209"/>
        <v>0</v>
      </c>
    </row>
    <row r="3410" spans="1:9" s="2" customFormat="1" x14ac:dyDescent="0.25">
      <c r="A3410" s="17">
        <v>42395</v>
      </c>
      <c r="B3410" s="36">
        <f t="shared" si="207"/>
        <v>2473</v>
      </c>
      <c r="C3410" s="37" t="s">
        <v>787</v>
      </c>
      <c r="D3410" s="12">
        <f t="shared" si="208"/>
        <v>52473</v>
      </c>
      <c r="E3410" s="47" t="s">
        <v>2787</v>
      </c>
      <c r="F3410" s="14">
        <v>5402.88</v>
      </c>
      <c r="G3410" s="15">
        <v>42395</v>
      </c>
      <c r="H3410" s="8">
        <f t="shared" si="206"/>
        <v>5402.88</v>
      </c>
      <c r="I3410" s="30">
        <f t="shared" si="209"/>
        <v>0</v>
      </c>
    </row>
    <row r="3411" spans="1:9" s="2" customFormat="1" x14ac:dyDescent="0.25">
      <c r="A3411" s="17">
        <v>42395</v>
      </c>
      <c r="B3411" s="36">
        <f t="shared" si="207"/>
        <v>2474</v>
      </c>
      <c r="C3411" s="37" t="s">
        <v>787</v>
      </c>
      <c r="D3411" s="12">
        <f t="shared" si="208"/>
        <v>52474</v>
      </c>
      <c r="E3411" s="47" t="s">
        <v>2788</v>
      </c>
      <c r="F3411" s="14">
        <v>5522.4</v>
      </c>
      <c r="G3411" s="15">
        <v>42395</v>
      </c>
      <c r="H3411" s="8">
        <f t="shared" si="206"/>
        <v>5522.4</v>
      </c>
      <c r="I3411" s="30">
        <f t="shared" si="209"/>
        <v>0</v>
      </c>
    </row>
    <row r="3412" spans="1:9" s="2" customFormat="1" x14ac:dyDescent="0.25">
      <c r="A3412" s="17">
        <v>42395</v>
      </c>
      <c r="B3412" s="36">
        <f t="shared" si="207"/>
        <v>2475</v>
      </c>
      <c r="C3412" s="37" t="s">
        <v>787</v>
      </c>
      <c r="D3412" s="12">
        <f t="shared" si="208"/>
        <v>52475</v>
      </c>
      <c r="E3412" s="47" t="s">
        <v>2789</v>
      </c>
      <c r="F3412" s="14">
        <v>950.4</v>
      </c>
      <c r="G3412" s="15">
        <v>42395</v>
      </c>
      <c r="H3412" s="8">
        <f t="shared" si="206"/>
        <v>950.4</v>
      </c>
      <c r="I3412" s="30">
        <f t="shared" si="209"/>
        <v>0</v>
      </c>
    </row>
    <row r="3413" spans="1:9" s="2" customFormat="1" x14ac:dyDescent="0.25">
      <c r="A3413" s="17">
        <v>42395</v>
      </c>
      <c r="B3413" s="36">
        <f t="shared" si="207"/>
        <v>2476</v>
      </c>
      <c r="C3413" s="37" t="s">
        <v>787</v>
      </c>
      <c r="D3413" s="12">
        <f t="shared" si="208"/>
        <v>52476</v>
      </c>
      <c r="E3413" s="47" t="s">
        <v>2790</v>
      </c>
      <c r="F3413" s="14">
        <v>2332.9</v>
      </c>
      <c r="G3413" s="15">
        <v>42396</v>
      </c>
      <c r="H3413" s="8">
        <v>2332.9</v>
      </c>
      <c r="I3413" s="30">
        <f t="shared" si="209"/>
        <v>0</v>
      </c>
    </row>
    <row r="3414" spans="1:9" s="2" customFormat="1" x14ac:dyDescent="0.25">
      <c r="A3414" s="17">
        <v>42395</v>
      </c>
      <c r="B3414" s="36">
        <f t="shared" si="207"/>
        <v>2477</v>
      </c>
      <c r="C3414" s="37" t="s">
        <v>787</v>
      </c>
      <c r="D3414" s="12">
        <f t="shared" si="208"/>
        <v>52477</v>
      </c>
      <c r="E3414" s="47" t="s">
        <v>2791</v>
      </c>
      <c r="F3414" s="14">
        <v>7524</v>
      </c>
      <c r="G3414" s="15">
        <v>42395</v>
      </c>
      <c r="H3414" s="8">
        <f t="shared" si="206"/>
        <v>7524</v>
      </c>
      <c r="I3414" s="30">
        <f t="shared" si="209"/>
        <v>0</v>
      </c>
    </row>
    <row r="3415" spans="1:9" s="2" customFormat="1" x14ac:dyDescent="0.25">
      <c r="A3415" s="17">
        <v>42395</v>
      </c>
      <c r="B3415" s="36">
        <f t="shared" si="207"/>
        <v>2478</v>
      </c>
      <c r="C3415" s="37" t="s">
        <v>787</v>
      </c>
      <c r="D3415" s="12">
        <f t="shared" si="208"/>
        <v>52478</v>
      </c>
      <c r="E3415" s="47" t="s">
        <v>2792</v>
      </c>
      <c r="F3415" s="14">
        <v>2040</v>
      </c>
      <c r="G3415" s="15">
        <v>42395</v>
      </c>
      <c r="H3415" s="8">
        <f t="shared" si="206"/>
        <v>2040</v>
      </c>
      <c r="I3415" s="30">
        <f t="shared" si="209"/>
        <v>0</v>
      </c>
    </row>
    <row r="3416" spans="1:9" s="2" customFormat="1" x14ac:dyDescent="0.25">
      <c r="A3416" s="17">
        <v>42395</v>
      </c>
      <c r="B3416" s="36">
        <f t="shared" si="207"/>
        <v>2479</v>
      </c>
      <c r="C3416" s="37" t="s">
        <v>787</v>
      </c>
      <c r="D3416" s="12">
        <f t="shared" si="208"/>
        <v>52479</v>
      </c>
      <c r="E3416" s="47" t="s">
        <v>2793</v>
      </c>
      <c r="F3416" s="14">
        <v>2312</v>
      </c>
      <c r="G3416" s="15">
        <v>42395</v>
      </c>
      <c r="H3416" s="8">
        <f t="shared" si="206"/>
        <v>2312</v>
      </c>
      <c r="I3416" s="30">
        <f t="shared" si="209"/>
        <v>0</v>
      </c>
    </row>
    <row r="3417" spans="1:9" s="2" customFormat="1" x14ac:dyDescent="0.25">
      <c r="A3417" s="17">
        <v>42395</v>
      </c>
      <c r="B3417" s="36">
        <f t="shared" si="207"/>
        <v>2480</v>
      </c>
      <c r="C3417" s="37" t="s">
        <v>787</v>
      </c>
      <c r="D3417" s="12">
        <f t="shared" si="208"/>
        <v>52480</v>
      </c>
      <c r="E3417" s="47" t="s">
        <v>2794</v>
      </c>
      <c r="F3417" s="14">
        <v>1240.4000000000001</v>
      </c>
      <c r="G3417" s="15">
        <v>42395</v>
      </c>
      <c r="H3417" s="8">
        <f t="shared" si="206"/>
        <v>1240.4000000000001</v>
      </c>
      <c r="I3417" s="30">
        <f t="shared" si="209"/>
        <v>0</v>
      </c>
    </row>
    <row r="3418" spans="1:9" s="2" customFormat="1" x14ac:dyDescent="0.25">
      <c r="A3418" s="17">
        <v>42395</v>
      </c>
      <c r="B3418" s="36">
        <f t="shared" si="207"/>
        <v>2481</v>
      </c>
      <c r="C3418" s="37" t="s">
        <v>787</v>
      </c>
      <c r="D3418" s="12">
        <f t="shared" si="208"/>
        <v>52481</v>
      </c>
      <c r="E3418" s="47" t="s">
        <v>2795</v>
      </c>
      <c r="F3418" s="14">
        <v>114</v>
      </c>
      <c r="G3418" s="15">
        <v>42395</v>
      </c>
      <c r="H3418" s="8">
        <f t="shared" si="206"/>
        <v>114</v>
      </c>
      <c r="I3418" s="30">
        <f t="shared" si="209"/>
        <v>0</v>
      </c>
    </row>
    <row r="3419" spans="1:9" s="2" customFormat="1" x14ac:dyDescent="0.25">
      <c r="A3419" s="17">
        <v>42395</v>
      </c>
      <c r="B3419" s="36">
        <f t="shared" ref="B3419:B3482" si="210">B3418+1</f>
        <v>2482</v>
      </c>
      <c r="C3419" s="37" t="s">
        <v>787</v>
      </c>
      <c r="D3419" s="12">
        <f t="shared" si="208"/>
        <v>52482</v>
      </c>
      <c r="E3419" s="47" t="s">
        <v>2752</v>
      </c>
      <c r="F3419" s="14">
        <v>23308.799999999999</v>
      </c>
      <c r="G3419" s="107">
        <v>42426</v>
      </c>
      <c r="H3419" s="108">
        <v>23308.799999999999</v>
      </c>
      <c r="I3419" s="30">
        <f t="shared" si="209"/>
        <v>0</v>
      </c>
    </row>
    <row r="3420" spans="1:9" s="2" customFormat="1" x14ac:dyDescent="0.25">
      <c r="A3420" s="17">
        <v>42395</v>
      </c>
      <c r="B3420" s="36">
        <f t="shared" si="210"/>
        <v>2483</v>
      </c>
      <c r="C3420" s="37" t="s">
        <v>787</v>
      </c>
      <c r="D3420" s="12">
        <f t="shared" si="208"/>
        <v>52483</v>
      </c>
      <c r="E3420" s="47" t="s">
        <v>2796</v>
      </c>
      <c r="F3420" s="14">
        <v>2106</v>
      </c>
      <c r="G3420" s="15">
        <v>42395</v>
      </c>
      <c r="H3420" s="8">
        <f t="shared" si="206"/>
        <v>2106</v>
      </c>
      <c r="I3420" s="30">
        <f t="shared" si="209"/>
        <v>0</v>
      </c>
    </row>
    <row r="3421" spans="1:9" s="2" customFormat="1" x14ac:dyDescent="0.25">
      <c r="A3421" s="17">
        <v>42395</v>
      </c>
      <c r="B3421" s="36">
        <f t="shared" si="210"/>
        <v>2484</v>
      </c>
      <c r="C3421" s="37" t="s">
        <v>787</v>
      </c>
      <c r="D3421" s="12">
        <f t="shared" si="208"/>
        <v>52484</v>
      </c>
      <c r="E3421" s="49" t="s">
        <v>105</v>
      </c>
      <c r="F3421" s="14">
        <v>0</v>
      </c>
      <c r="G3421" s="15"/>
      <c r="H3421" s="8">
        <f t="shared" si="206"/>
        <v>0</v>
      </c>
      <c r="I3421" s="30">
        <f t="shared" si="209"/>
        <v>0</v>
      </c>
    </row>
    <row r="3422" spans="1:9" s="2" customFormat="1" x14ac:dyDescent="0.25">
      <c r="A3422" s="17">
        <v>42395</v>
      </c>
      <c r="B3422" s="36">
        <f t="shared" si="210"/>
        <v>2485</v>
      </c>
      <c r="C3422" s="37" t="s">
        <v>787</v>
      </c>
      <c r="D3422" s="12">
        <f t="shared" si="208"/>
        <v>52485</v>
      </c>
      <c r="E3422" s="47" t="s">
        <v>2797</v>
      </c>
      <c r="F3422" s="14">
        <v>8884.7999999999993</v>
      </c>
      <c r="G3422" s="15">
        <v>42399</v>
      </c>
      <c r="H3422" s="8">
        <v>8884.7999999999993</v>
      </c>
      <c r="I3422" s="30">
        <f t="shared" si="209"/>
        <v>0</v>
      </c>
    </row>
    <row r="3423" spans="1:9" s="2" customFormat="1" x14ac:dyDescent="0.25">
      <c r="A3423" s="17">
        <v>42395</v>
      </c>
      <c r="B3423" s="36">
        <f t="shared" si="210"/>
        <v>2486</v>
      </c>
      <c r="C3423" s="37" t="s">
        <v>787</v>
      </c>
      <c r="D3423" s="12">
        <f t="shared" si="208"/>
        <v>52486</v>
      </c>
      <c r="E3423" s="47" t="s">
        <v>2798</v>
      </c>
      <c r="F3423" s="14">
        <v>1802.5</v>
      </c>
      <c r="G3423" s="15">
        <v>42397</v>
      </c>
      <c r="H3423" s="8">
        <v>1802.5</v>
      </c>
      <c r="I3423" s="30">
        <f t="shared" si="209"/>
        <v>0</v>
      </c>
    </row>
    <row r="3424" spans="1:9" s="2" customFormat="1" x14ac:dyDescent="0.25">
      <c r="A3424" s="17">
        <v>42395</v>
      </c>
      <c r="B3424" s="36">
        <f t="shared" si="210"/>
        <v>2487</v>
      </c>
      <c r="C3424" s="37" t="s">
        <v>787</v>
      </c>
      <c r="D3424" s="12">
        <f t="shared" si="208"/>
        <v>52487</v>
      </c>
      <c r="E3424" s="47" t="s">
        <v>2799</v>
      </c>
      <c r="F3424" s="14">
        <v>2990</v>
      </c>
      <c r="G3424" s="15">
        <v>42396</v>
      </c>
      <c r="H3424" s="8">
        <v>2990</v>
      </c>
      <c r="I3424" s="30">
        <f t="shared" si="209"/>
        <v>0</v>
      </c>
    </row>
    <row r="3425" spans="1:9" s="2" customFormat="1" x14ac:dyDescent="0.25">
      <c r="A3425" s="17">
        <v>42395</v>
      </c>
      <c r="B3425" s="36">
        <f t="shared" si="210"/>
        <v>2488</v>
      </c>
      <c r="C3425" s="37" t="s">
        <v>787</v>
      </c>
      <c r="D3425" s="12">
        <f t="shared" si="208"/>
        <v>52488</v>
      </c>
      <c r="E3425" s="47" t="s">
        <v>2800</v>
      </c>
      <c r="F3425" s="14">
        <v>8742.4</v>
      </c>
      <c r="G3425" s="88">
        <v>42406</v>
      </c>
      <c r="H3425" s="89">
        <v>8742.4</v>
      </c>
      <c r="I3425" s="30">
        <f t="shared" si="209"/>
        <v>0</v>
      </c>
    </row>
    <row r="3426" spans="1:9" s="2" customFormat="1" x14ac:dyDescent="0.25">
      <c r="A3426" s="17">
        <v>42395</v>
      </c>
      <c r="B3426" s="36">
        <f t="shared" si="210"/>
        <v>2489</v>
      </c>
      <c r="C3426" s="37" t="s">
        <v>787</v>
      </c>
      <c r="D3426" s="12">
        <f t="shared" si="208"/>
        <v>52489</v>
      </c>
      <c r="E3426" s="47" t="s">
        <v>2801</v>
      </c>
      <c r="F3426" s="14">
        <v>2593.8000000000002</v>
      </c>
      <c r="G3426" s="15">
        <v>42395</v>
      </c>
      <c r="H3426" s="8">
        <f t="shared" si="206"/>
        <v>2593.8000000000002</v>
      </c>
      <c r="I3426" s="30">
        <f t="shared" si="209"/>
        <v>0</v>
      </c>
    </row>
    <row r="3427" spans="1:9" s="2" customFormat="1" x14ac:dyDescent="0.25">
      <c r="A3427" s="17">
        <v>42395</v>
      </c>
      <c r="B3427" s="36">
        <f t="shared" si="210"/>
        <v>2490</v>
      </c>
      <c r="C3427" s="37" t="s">
        <v>787</v>
      </c>
      <c r="D3427" s="12">
        <f t="shared" si="208"/>
        <v>52490</v>
      </c>
      <c r="E3427" s="47" t="s">
        <v>2802</v>
      </c>
      <c r="F3427" s="14">
        <v>1059.8</v>
      </c>
      <c r="G3427" s="15">
        <v>42395</v>
      </c>
      <c r="H3427" s="8">
        <f t="shared" si="206"/>
        <v>1059.8</v>
      </c>
      <c r="I3427" s="30">
        <f t="shared" si="209"/>
        <v>0</v>
      </c>
    </row>
    <row r="3428" spans="1:9" s="2" customFormat="1" x14ac:dyDescent="0.25">
      <c r="A3428" s="17">
        <v>42395</v>
      </c>
      <c r="B3428" s="36">
        <f t="shared" si="210"/>
        <v>2491</v>
      </c>
      <c r="C3428" s="37" t="s">
        <v>787</v>
      </c>
      <c r="D3428" s="12">
        <f t="shared" ref="D3428:D3491" si="211">D3427+1</f>
        <v>52491</v>
      </c>
      <c r="E3428" s="47" t="s">
        <v>2802</v>
      </c>
      <c r="F3428" s="14">
        <v>42</v>
      </c>
      <c r="G3428" s="15">
        <v>42395</v>
      </c>
      <c r="H3428" s="8">
        <f t="shared" si="206"/>
        <v>42</v>
      </c>
      <c r="I3428" s="30">
        <f t="shared" si="209"/>
        <v>0</v>
      </c>
    </row>
    <row r="3429" spans="1:9" s="2" customFormat="1" x14ac:dyDescent="0.25">
      <c r="A3429" s="17">
        <v>42395</v>
      </c>
      <c r="B3429" s="36">
        <f t="shared" si="210"/>
        <v>2492</v>
      </c>
      <c r="C3429" s="37" t="s">
        <v>787</v>
      </c>
      <c r="D3429" s="12">
        <f t="shared" si="211"/>
        <v>52492</v>
      </c>
      <c r="E3429" s="47" t="s">
        <v>2803</v>
      </c>
      <c r="F3429" s="14">
        <v>2478.3000000000002</v>
      </c>
      <c r="G3429" s="15">
        <v>42395</v>
      </c>
      <c r="H3429" s="8">
        <f t="shared" si="206"/>
        <v>2478.3000000000002</v>
      </c>
      <c r="I3429" s="30">
        <f t="shared" si="209"/>
        <v>0</v>
      </c>
    </row>
    <row r="3430" spans="1:9" s="2" customFormat="1" x14ac:dyDescent="0.25">
      <c r="A3430" s="17">
        <v>42395</v>
      </c>
      <c r="B3430" s="36">
        <f t="shared" si="210"/>
        <v>2493</v>
      </c>
      <c r="C3430" s="37" t="s">
        <v>787</v>
      </c>
      <c r="D3430" s="12">
        <f t="shared" si="211"/>
        <v>52493</v>
      </c>
      <c r="E3430" s="47" t="s">
        <v>2804</v>
      </c>
      <c r="F3430" s="14">
        <v>6809.2</v>
      </c>
      <c r="G3430" s="15">
        <v>42397</v>
      </c>
      <c r="H3430" s="8">
        <v>6809.2</v>
      </c>
      <c r="I3430" s="30">
        <f t="shared" ref="I3430:I3495" si="212">F3430-H3430</f>
        <v>0</v>
      </c>
    </row>
    <row r="3431" spans="1:9" s="2" customFormat="1" x14ac:dyDescent="0.25">
      <c r="A3431" s="17">
        <v>42395</v>
      </c>
      <c r="B3431" s="36">
        <f t="shared" si="210"/>
        <v>2494</v>
      </c>
      <c r="C3431" s="37" t="s">
        <v>787</v>
      </c>
      <c r="D3431" s="12">
        <f t="shared" si="211"/>
        <v>52494</v>
      </c>
      <c r="E3431" s="47" t="s">
        <v>2805</v>
      </c>
      <c r="F3431" s="14">
        <v>7469</v>
      </c>
      <c r="G3431" s="88">
        <v>42411</v>
      </c>
      <c r="H3431" s="89">
        <v>7469</v>
      </c>
      <c r="I3431" s="30">
        <f t="shared" si="212"/>
        <v>0</v>
      </c>
    </row>
    <row r="3432" spans="1:9" s="2" customFormat="1" x14ac:dyDescent="0.25">
      <c r="A3432" s="17">
        <v>42395</v>
      </c>
      <c r="B3432" s="36">
        <f t="shared" si="210"/>
        <v>2495</v>
      </c>
      <c r="C3432" s="37" t="s">
        <v>787</v>
      </c>
      <c r="D3432" s="12">
        <f t="shared" si="211"/>
        <v>52495</v>
      </c>
      <c r="E3432" s="49" t="s">
        <v>105</v>
      </c>
      <c r="F3432" s="14">
        <v>0</v>
      </c>
      <c r="G3432" s="15"/>
      <c r="H3432" s="8"/>
      <c r="I3432" s="30">
        <f t="shared" si="212"/>
        <v>0</v>
      </c>
    </row>
    <row r="3433" spans="1:9" s="2" customFormat="1" x14ac:dyDescent="0.25">
      <c r="A3433" s="17">
        <v>42395</v>
      </c>
      <c r="B3433" s="36">
        <f t="shared" si="210"/>
        <v>2496</v>
      </c>
      <c r="C3433" s="37" t="s">
        <v>787</v>
      </c>
      <c r="D3433" s="12">
        <f t="shared" si="211"/>
        <v>52496</v>
      </c>
      <c r="E3433" s="49" t="s">
        <v>105</v>
      </c>
      <c r="F3433" s="14">
        <v>0</v>
      </c>
      <c r="G3433" s="15"/>
      <c r="H3433" s="8"/>
      <c r="I3433" s="30">
        <f t="shared" si="212"/>
        <v>0</v>
      </c>
    </row>
    <row r="3434" spans="1:9" s="2" customFormat="1" x14ac:dyDescent="0.25">
      <c r="A3434" s="17">
        <v>42395</v>
      </c>
      <c r="B3434" s="36">
        <f t="shared" si="210"/>
        <v>2497</v>
      </c>
      <c r="C3434" s="37" t="s">
        <v>787</v>
      </c>
      <c r="D3434" s="12">
        <f t="shared" si="211"/>
        <v>52497</v>
      </c>
      <c r="E3434" s="47" t="s">
        <v>2806</v>
      </c>
      <c r="F3434" s="14">
        <v>2142.8000000000002</v>
      </c>
      <c r="G3434" s="15">
        <v>42397</v>
      </c>
      <c r="H3434" s="8">
        <v>2142.8000000000002</v>
      </c>
      <c r="I3434" s="30">
        <f t="shared" si="212"/>
        <v>0</v>
      </c>
    </row>
    <row r="3435" spans="1:9" s="2" customFormat="1" x14ac:dyDescent="0.25">
      <c r="A3435" s="17">
        <v>42395</v>
      </c>
      <c r="B3435" s="36">
        <f t="shared" si="210"/>
        <v>2498</v>
      </c>
      <c r="C3435" s="37" t="s">
        <v>787</v>
      </c>
      <c r="D3435" s="12">
        <f t="shared" si="211"/>
        <v>52498</v>
      </c>
      <c r="E3435" s="47" t="s">
        <v>2807</v>
      </c>
      <c r="F3435" s="14">
        <v>2213.7600000000002</v>
      </c>
      <c r="G3435" s="88">
        <v>42403</v>
      </c>
      <c r="H3435" s="89">
        <v>2213.7600000000002</v>
      </c>
      <c r="I3435" s="30">
        <f t="shared" si="212"/>
        <v>0</v>
      </c>
    </row>
    <row r="3436" spans="1:9" s="2" customFormat="1" x14ac:dyDescent="0.25">
      <c r="A3436" s="17">
        <v>42395</v>
      </c>
      <c r="B3436" s="36">
        <f t="shared" si="210"/>
        <v>2499</v>
      </c>
      <c r="C3436" s="37" t="s">
        <v>787</v>
      </c>
      <c r="D3436" s="12">
        <f t="shared" si="211"/>
        <v>52499</v>
      </c>
      <c r="E3436" s="42" t="s">
        <v>2808</v>
      </c>
      <c r="F3436" s="19">
        <v>860</v>
      </c>
      <c r="G3436" s="15">
        <v>42397</v>
      </c>
      <c r="H3436" s="8">
        <v>860</v>
      </c>
      <c r="I3436" s="30">
        <f t="shared" si="212"/>
        <v>0</v>
      </c>
    </row>
    <row r="3437" spans="1:9" s="2" customFormat="1" x14ac:dyDescent="0.25">
      <c r="A3437" s="17">
        <v>42395</v>
      </c>
      <c r="B3437" s="36">
        <f t="shared" si="210"/>
        <v>2500</v>
      </c>
      <c r="C3437" s="37" t="s">
        <v>787</v>
      </c>
      <c r="D3437" s="12">
        <f t="shared" si="211"/>
        <v>52500</v>
      </c>
      <c r="E3437" s="45" t="s">
        <v>2799</v>
      </c>
      <c r="F3437" s="22">
        <v>255.6</v>
      </c>
      <c r="G3437" s="15">
        <v>42396</v>
      </c>
      <c r="H3437" s="8">
        <v>255.6</v>
      </c>
      <c r="I3437" s="30">
        <f t="shared" si="212"/>
        <v>0</v>
      </c>
    </row>
    <row r="3438" spans="1:9" s="2" customFormat="1" x14ac:dyDescent="0.25">
      <c r="A3438" s="17">
        <v>42395</v>
      </c>
      <c r="B3438" s="36">
        <f t="shared" si="210"/>
        <v>2501</v>
      </c>
      <c r="C3438" s="37" t="s">
        <v>787</v>
      </c>
      <c r="D3438" s="12">
        <f t="shared" si="211"/>
        <v>52501</v>
      </c>
      <c r="E3438" s="47" t="s">
        <v>2803</v>
      </c>
      <c r="F3438" s="14">
        <v>766.7</v>
      </c>
      <c r="G3438" s="15">
        <v>42395</v>
      </c>
      <c r="H3438" s="8">
        <f t="shared" si="206"/>
        <v>766.7</v>
      </c>
      <c r="I3438" s="30">
        <f t="shared" si="212"/>
        <v>0</v>
      </c>
    </row>
    <row r="3439" spans="1:9" s="2" customFormat="1" x14ac:dyDescent="0.25">
      <c r="A3439" s="17">
        <v>42395</v>
      </c>
      <c r="B3439" s="36">
        <f t="shared" si="210"/>
        <v>2502</v>
      </c>
      <c r="C3439" s="37" t="s">
        <v>787</v>
      </c>
      <c r="D3439" s="12">
        <f t="shared" si="211"/>
        <v>52502</v>
      </c>
      <c r="E3439" s="47" t="s">
        <v>2809</v>
      </c>
      <c r="F3439" s="14">
        <v>2361.6</v>
      </c>
      <c r="G3439" s="15">
        <v>42397</v>
      </c>
      <c r="H3439" s="8">
        <v>2361.6</v>
      </c>
      <c r="I3439" s="30">
        <f t="shared" si="212"/>
        <v>0</v>
      </c>
    </row>
    <row r="3440" spans="1:9" s="2" customFormat="1" x14ac:dyDescent="0.25">
      <c r="A3440" s="17">
        <v>42395</v>
      </c>
      <c r="B3440" s="36">
        <f t="shared" si="210"/>
        <v>2503</v>
      </c>
      <c r="C3440" s="37" t="s">
        <v>787</v>
      </c>
      <c r="D3440" s="12">
        <f t="shared" si="211"/>
        <v>52503</v>
      </c>
      <c r="E3440" s="47" t="s">
        <v>2810</v>
      </c>
      <c r="F3440" s="14">
        <v>2242.6999999999998</v>
      </c>
      <c r="G3440" s="15">
        <v>42397</v>
      </c>
      <c r="H3440" s="8">
        <v>2242.6999999999998</v>
      </c>
      <c r="I3440" s="30">
        <f t="shared" si="212"/>
        <v>0</v>
      </c>
    </row>
    <row r="3441" spans="1:9" s="2" customFormat="1" x14ac:dyDescent="0.25">
      <c r="A3441" s="17">
        <v>42395</v>
      </c>
      <c r="B3441" s="36">
        <f t="shared" si="210"/>
        <v>2504</v>
      </c>
      <c r="C3441" s="37" t="s">
        <v>787</v>
      </c>
      <c r="D3441" s="12">
        <f t="shared" si="211"/>
        <v>52504</v>
      </c>
      <c r="E3441" s="47" t="s">
        <v>2811</v>
      </c>
      <c r="F3441" s="14">
        <v>687.9</v>
      </c>
      <c r="G3441" s="15">
        <v>42395</v>
      </c>
      <c r="H3441" s="8">
        <f t="shared" si="206"/>
        <v>687.9</v>
      </c>
      <c r="I3441" s="30">
        <f t="shared" si="212"/>
        <v>0</v>
      </c>
    </row>
    <row r="3442" spans="1:9" s="2" customFormat="1" x14ac:dyDescent="0.25">
      <c r="A3442" s="17">
        <v>42395</v>
      </c>
      <c r="B3442" s="36">
        <f t="shared" si="210"/>
        <v>2505</v>
      </c>
      <c r="C3442" s="37" t="s">
        <v>787</v>
      </c>
      <c r="D3442" s="12">
        <f t="shared" si="211"/>
        <v>52505</v>
      </c>
      <c r="E3442" s="47" t="s">
        <v>2812</v>
      </c>
      <c r="F3442" s="14">
        <v>1747.2</v>
      </c>
      <c r="G3442" s="15">
        <v>42398</v>
      </c>
      <c r="H3442" s="8">
        <v>1747.2</v>
      </c>
      <c r="I3442" s="30">
        <f t="shared" si="212"/>
        <v>0</v>
      </c>
    </row>
    <row r="3443" spans="1:9" s="2" customFormat="1" x14ac:dyDescent="0.25">
      <c r="A3443" s="17">
        <v>42395</v>
      </c>
      <c r="B3443" s="36">
        <f t="shared" si="210"/>
        <v>2506</v>
      </c>
      <c r="C3443" s="37" t="s">
        <v>787</v>
      </c>
      <c r="D3443" s="12">
        <f t="shared" si="211"/>
        <v>52506</v>
      </c>
      <c r="E3443" s="47" t="s">
        <v>2813</v>
      </c>
      <c r="F3443" s="14">
        <v>1755</v>
      </c>
      <c r="G3443" s="15">
        <v>42397</v>
      </c>
      <c r="H3443" s="8">
        <v>1755</v>
      </c>
      <c r="I3443" s="30">
        <f t="shared" si="212"/>
        <v>0</v>
      </c>
    </row>
    <row r="3444" spans="1:9" s="2" customFormat="1" x14ac:dyDescent="0.25">
      <c r="A3444" s="17">
        <v>42395</v>
      </c>
      <c r="B3444" s="36">
        <f t="shared" si="210"/>
        <v>2507</v>
      </c>
      <c r="C3444" s="37" t="s">
        <v>787</v>
      </c>
      <c r="D3444" s="12">
        <f t="shared" si="211"/>
        <v>52507</v>
      </c>
      <c r="E3444" s="47" t="s">
        <v>2814</v>
      </c>
      <c r="F3444" s="14">
        <v>3106.2</v>
      </c>
      <c r="G3444" s="15">
        <v>42397</v>
      </c>
      <c r="H3444" s="8">
        <v>3106.2</v>
      </c>
      <c r="I3444" s="30">
        <f t="shared" si="212"/>
        <v>0</v>
      </c>
    </row>
    <row r="3445" spans="1:9" s="2" customFormat="1" x14ac:dyDescent="0.25">
      <c r="A3445" s="17">
        <v>42395</v>
      </c>
      <c r="B3445" s="36">
        <f t="shared" si="210"/>
        <v>2508</v>
      </c>
      <c r="C3445" s="37" t="s">
        <v>787</v>
      </c>
      <c r="D3445" s="12">
        <f t="shared" si="211"/>
        <v>52508</v>
      </c>
      <c r="E3445" s="47" t="s">
        <v>2815</v>
      </c>
      <c r="F3445" s="14">
        <v>2200</v>
      </c>
      <c r="G3445" s="15">
        <v>42395</v>
      </c>
      <c r="H3445" s="8">
        <f t="shared" si="206"/>
        <v>2200</v>
      </c>
      <c r="I3445" s="30">
        <f t="shared" si="212"/>
        <v>0</v>
      </c>
    </row>
    <row r="3446" spans="1:9" s="2" customFormat="1" x14ac:dyDescent="0.25">
      <c r="A3446" s="17">
        <v>42395</v>
      </c>
      <c r="B3446" s="36">
        <f t="shared" si="210"/>
        <v>2509</v>
      </c>
      <c r="C3446" s="37" t="s">
        <v>787</v>
      </c>
      <c r="D3446" s="12">
        <f t="shared" si="211"/>
        <v>52509</v>
      </c>
      <c r="E3446" s="47" t="s">
        <v>2816</v>
      </c>
      <c r="F3446" s="14">
        <v>1680</v>
      </c>
      <c r="G3446" s="15">
        <v>42395</v>
      </c>
      <c r="H3446" s="8">
        <f t="shared" si="206"/>
        <v>1680</v>
      </c>
      <c r="I3446" s="30">
        <f t="shared" si="212"/>
        <v>0</v>
      </c>
    </row>
    <row r="3447" spans="1:9" s="2" customFormat="1" x14ac:dyDescent="0.25">
      <c r="A3447" s="17">
        <v>42395</v>
      </c>
      <c r="B3447" s="36">
        <f t="shared" si="210"/>
        <v>2510</v>
      </c>
      <c r="C3447" s="37" t="s">
        <v>787</v>
      </c>
      <c r="D3447" s="12">
        <f t="shared" si="211"/>
        <v>52510</v>
      </c>
      <c r="E3447" s="47" t="s">
        <v>2766</v>
      </c>
      <c r="F3447" s="14">
        <v>1219</v>
      </c>
      <c r="G3447" s="15">
        <v>42397</v>
      </c>
      <c r="H3447" s="8">
        <v>1219</v>
      </c>
      <c r="I3447" s="30">
        <f t="shared" si="212"/>
        <v>0</v>
      </c>
    </row>
    <row r="3448" spans="1:9" s="2" customFormat="1" x14ac:dyDescent="0.25">
      <c r="A3448" s="17">
        <v>42395</v>
      </c>
      <c r="B3448" s="36">
        <f t="shared" si="210"/>
        <v>2511</v>
      </c>
      <c r="C3448" s="37" t="s">
        <v>787</v>
      </c>
      <c r="D3448" s="12">
        <f t="shared" si="211"/>
        <v>52511</v>
      </c>
      <c r="E3448" s="47" t="s">
        <v>2784</v>
      </c>
      <c r="F3448" s="14">
        <v>7029.8</v>
      </c>
      <c r="G3448" s="15">
        <v>42395</v>
      </c>
      <c r="H3448" s="8">
        <f t="shared" si="206"/>
        <v>7029.8</v>
      </c>
      <c r="I3448" s="30">
        <f t="shared" si="212"/>
        <v>0</v>
      </c>
    </row>
    <row r="3449" spans="1:9" s="2" customFormat="1" x14ac:dyDescent="0.25">
      <c r="A3449" s="17">
        <v>42395</v>
      </c>
      <c r="B3449" s="36">
        <f t="shared" si="210"/>
        <v>2512</v>
      </c>
      <c r="C3449" s="37" t="s">
        <v>787</v>
      </c>
      <c r="D3449" s="12">
        <f t="shared" si="211"/>
        <v>52512</v>
      </c>
      <c r="E3449" s="47" t="s">
        <v>2766</v>
      </c>
      <c r="F3449" s="14">
        <v>4448.3999999999996</v>
      </c>
      <c r="G3449" s="15">
        <v>42395</v>
      </c>
      <c r="H3449" s="8">
        <f t="shared" si="206"/>
        <v>4448.3999999999996</v>
      </c>
      <c r="I3449" s="30">
        <f t="shared" si="212"/>
        <v>0</v>
      </c>
    </row>
    <row r="3450" spans="1:9" s="2" customFormat="1" x14ac:dyDescent="0.25">
      <c r="A3450" s="17">
        <v>42395</v>
      </c>
      <c r="B3450" s="36">
        <f t="shared" si="210"/>
        <v>2513</v>
      </c>
      <c r="C3450" s="37" t="s">
        <v>787</v>
      </c>
      <c r="D3450" s="12">
        <f t="shared" si="211"/>
        <v>52513</v>
      </c>
      <c r="E3450" s="47" t="s">
        <v>2817</v>
      </c>
      <c r="F3450" s="14">
        <v>832.8</v>
      </c>
      <c r="G3450" s="15">
        <v>42395</v>
      </c>
      <c r="H3450" s="8">
        <f t="shared" si="206"/>
        <v>832.8</v>
      </c>
      <c r="I3450" s="30">
        <f t="shared" si="212"/>
        <v>0</v>
      </c>
    </row>
    <row r="3451" spans="1:9" s="2" customFormat="1" x14ac:dyDescent="0.25">
      <c r="A3451" s="17">
        <v>42395</v>
      </c>
      <c r="B3451" s="36">
        <f t="shared" si="210"/>
        <v>2514</v>
      </c>
      <c r="C3451" s="37" t="s">
        <v>787</v>
      </c>
      <c r="D3451" s="12">
        <f t="shared" si="211"/>
        <v>52514</v>
      </c>
      <c r="E3451" s="47" t="s">
        <v>2818</v>
      </c>
      <c r="F3451" s="14">
        <v>545.4</v>
      </c>
      <c r="G3451" s="15">
        <v>42395</v>
      </c>
      <c r="H3451" s="8">
        <f t="shared" si="206"/>
        <v>545.4</v>
      </c>
      <c r="I3451" s="30">
        <f t="shared" si="212"/>
        <v>0</v>
      </c>
    </row>
    <row r="3452" spans="1:9" s="2" customFormat="1" x14ac:dyDescent="0.25">
      <c r="A3452" s="17">
        <v>42395</v>
      </c>
      <c r="B3452" s="36">
        <f t="shared" si="210"/>
        <v>2515</v>
      </c>
      <c r="C3452" s="37" t="s">
        <v>787</v>
      </c>
      <c r="D3452" s="12">
        <f t="shared" si="211"/>
        <v>52515</v>
      </c>
      <c r="E3452" s="47" t="s">
        <v>2758</v>
      </c>
      <c r="F3452" s="14">
        <v>4097.3999999999996</v>
      </c>
      <c r="G3452" s="15">
        <v>42395</v>
      </c>
      <c r="H3452" s="8">
        <f t="shared" si="206"/>
        <v>4097.3999999999996</v>
      </c>
      <c r="I3452" s="30">
        <f t="shared" si="212"/>
        <v>0</v>
      </c>
    </row>
    <row r="3453" spans="1:9" s="2" customFormat="1" x14ac:dyDescent="0.25">
      <c r="A3453" s="17">
        <v>42395</v>
      </c>
      <c r="B3453" s="36">
        <f t="shared" si="210"/>
        <v>2516</v>
      </c>
      <c r="C3453" s="37" t="s">
        <v>787</v>
      </c>
      <c r="D3453" s="12">
        <f t="shared" si="211"/>
        <v>52516</v>
      </c>
      <c r="E3453" s="47" t="s">
        <v>2819</v>
      </c>
      <c r="F3453" s="14">
        <v>2536.4</v>
      </c>
      <c r="G3453" s="15">
        <v>42395</v>
      </c>
      <c r="H3453" s="8">
        <f t="shared" si="206"/>
        <v>2536.4</v>
      </c>
      <c r="I3453" s="30">
        <f t="shared" si="212"/>
        <v>0</v>
      </c>
    </row>
    <row r="3454" spans="1:9" s="2" customFormat="1" x14ac:dyDescent="0.25">
      <c r="A3454" s="17">
        <v>42395</v>
      </c>
      <c r="B3454" s="36">
        <f t="shared" si="210"/>
        <v>2517</v>
      </c>
      <c r="C3454" s="37" t="s">
        <v>787</v>
      </c>
      <c r="D3454" s="12">
        <f t="shared" si="211"/>
        <v>52517</v>
      </c>
      <c r="E3454" s="47" t="s">
        <v>2820</v>
      </c>
      <c r="F3454" s="14">
        <v>32524.400000000001</v>
      </c>
      <c r="G3454" s="88">
        <v>42401</v>
      </c>
      <c r="H3454" s="89">
        <v>32524.400000000001</v>
      </c>
      <c r="I3454" s="30">
        <f t="shared" si="212"/>
        <v>0</v>
      </c>
    </row>
    <row r="3455" spans="1:9" s="2" customFormat="1" x14ac:dyDescent="0.25">
      <c r="A3455" s="17">
        <v>42395</v>
      </c>
      <c r="B3455" s="36">
        <f t="shared" si="210"/>
        <v>2518</v>
      </c>
      <c r="C3455" s="37" t="s">
        <v>787</v>
      </c>
      <c r="D3455" s="12">
        <f t="shared" si="211"/>
        <v>52518</v>
      </c>
      <c r="E3455" s="47" t="s">
        <v>2821</v>
      </c>
      <c r="F3455" s="14">
        <v>5090.2</v>
      </c>
      <c r="G3455" s="15">
        <v>42395</v>
      </c>
      <c r="H3455" s="8">
        <f t="shared" si="206"/>
        <v>5090.2</v>
      </c>
      <c r="I3455" s="30">
        <f t="shared" si="212"/>
        <v>0</v>
      </c>
    </row>
    <row r="3456" spans="1:9" s="2" customFormat="1" x14ac:dyDescent="0.25">
      <c r="A3456" s="17">
        <v>42395</v>
      </c>
      <c r="B3456" s="36">
        <f t="shared" si="210"/>
        <v>2519</v>
      </c>
      <c r="C3456" s="37" t="s">
        <v>787</v>
      </c>
      <c r="D3456" s="12">
        <f t="shared" si="211"/>
        <v>52519</v>
      </c>
      <c r="E3456" s="47" t="s">
        <v>2766</v>
      </c>
      <c r="F3456" s="14">
        <v>355.5</v>
      </c>
      <c r="G3456" s="15">
        <v>42395</v>
      </c>
      <c r="H3456" s="8">
        <f t="shared" si="206"/>
        <v>355.5</v>
      </c>
      <c r="I3456" s="30">
        <f t="shared" si="212"/>
        <v>0</v>
      </c>
    </row>
    <row r="3457" spans="1:9" s="2" customFormat="1" x14ac:dyDescent="0.25">
      <c r="A3457" s="17">
        <v>42395</v>
      </c>
      <c r="B3457" s="36">
        <f t="shared" si="210"/>
        <v>2520</v>
      </c>
      <c r="C3457" s="37" t="s">
        <v>787</v>
      </c>
      <c r="D3457" s="12">
        <f t="shared" si="211"/>
        <v>52520</v>
      </c>
      <c r="E3457" s="47" t="s">
        <v>2822</v>
      </c>
      <c r="F3457" s="14">
        <v>4109.1000000000004</v>
      </c>
      <c r="G3457" s="15">
        <v>42395</v>
      </c>
      <c r="H3457" s="8">
        <f t="shared" si="206"/>
        <v>4109.1000000000004</v>
      </c>
      <c r="I3457" s="30">
        <f t="shared" si="212"/>
        <v>0</v>
      </c>
    </row>
    <row r="3458" spans="1:9" s="2" customFormat="1" x14ac:dyDescent="0.25">
      <c r="A3458" s="17">
        <v>42395</v>
      </c>
      <c r="B3458" s="36">
        <f t="shared" si="210"/>
        <v>2521</v>
      </c>
      <c r="C3458" s="37" t="s">
        <v>787</v>
      </c>
      <c r="D3458" s="12">
        <f t="shared" si="211"/>
        <v>52521</v>
      </c>
      <c r="E3458" s="47" t="s">
        <v>2823</v>
      </c>
      <c r="F3458" s="14">
        <v>1989.5</v>
      </c>
      <c r="G3458" s="15">
        <v>42395</v>
      </c>
      <c r="H3458" s="8">
        <f t="shared" si="206"/>
        <v>1989.5</v>
      </c>
      <c r="I3458" s="30">
        <f t="shared" si="212"/>
        <v>0</v>
      </c>
    </row>
    <row r="3459" spans="1:9" s="2" customFormat="1" x14ac:dyDescent="0.25">
      <c r="A3459" s="17">
        <v>42395</v>
      </c>
      <c r="B3459" s="36">
        <f t="shared" si="210"/>
        <v>2522</v>
      </c>
      <c r="C3459" s="37" t="s">
        <v>787</v>
      </c>
      <c r="D3459" s="12">
        <f t="shared" si="211"/>
        <v>52522</v>
      </c>
      <c r="E3459" s="47" t="s">
        <v>2824</v>
      </c>
      <c r="F3459" s="14">
        <v>404.2</v>
      </c>
      <c r="G3459" s="15">
        <v>42395</v>
      </c>
      <c r="H3459" s="8">
        <f t="shared" si="206"/>
        <v>404.2</v>
      </c>
      <c r="I3459" s="30">
        <f t="shared" si="212"/>
        <v>0</v>
      </c>
    </row>
    <row r="3460" spans="1:9" s="2" customFormat="1" x14ac:dyDescent="0.25">
      <c r="A3460" s="17">
        <v>42395</v>
      </c>
      <c r="B3460" s="36">
        <f t="shared" si="210"/>
        <v>2523</v>
      </c>
      <c r="C3460" s="37" t="s">
        <v>787</v>
      </c>
      <c r="D3460" s="12">
        <f t="shared" si="211"/>
        <v>52523</v>
      </c>
      <c r="E3460" s="47" t="s">
        <v>2825</v>
      </c>
      <c r="F3460" s="14">
        <v>430</v>
      </c>
      <c r="G3460" s="15">
        <v>42395</v>
      </c>
      <c r="H3460" s="8">
        <f t="shared" si="206"/>
        <v>430</v>
      </c>
      <c r="I3460" s="30">
        <f t="shared" si="212"/>
        <v>0</v>
      </c>
    </row>
    <row r="3461" spans="1:9" s="2" customFormat="1" x14ac:dyDescent="0.25">
      <c r="A3461" s="17">
        <v>42395</v>
      </c>
      <c r="B3461" s="36">
        <f t="shared" si="210"/>
        <v>2524</v>
      </c>
      <c r="C3461" s="37" t="s">
        <v>787</v>
      </c>
      <c r="D3461" s="12">
        <f t="shared" si="211"/>
        <v>52524</v>
      </c>
      <c r="E3461" s="47" t="s">
        <v>2752</v>
      </c>
      <c r="F3461" s="14">
        <v>89768</v>
      </c>
      <c r="G3461" s="107">
        <v>42426</v>
      </c>
      <c r="H3461" s="108">
        <v>89768</v>
      </c>
      <c r="I3461" s="30">
        <f t="shared" si="212"/>
        <v>0</v>
      </c>
    </row>
    <row r="3462" spans="1:9" s="2" customFormat="1" x14ac:dyDescent="0.25">
      <c r="A3462" s="17">
        <v>42395</v>
      </c>
      <c r="B3462" s="36">
        <f t="shared" si="210"/>
        <v>2525</v>
      </c>
      <c r="C3462" s="37" t="s">
        <v>787</v>
      </c>
      <c r="D3462" s="12">
        <f t="shared" si="211"/>
        <v>52525</v>
      </c>
      <c r="E3462" s="47" t="s">
        <v>2826</v>
      </c>
      <c r="F3462" s="14">
        <v>14387.6</v>
      </c>
      <c r="G3462" s="15">
        <v>42396</v>
      </c>
      <c r="H3462" s="8">
        <v>14387.6</v>
      </c>
      <c r="I3462" s="30">
        <f t="shared" si="212"/>
        <v>0</v>
      </c>
    </row>
    <row r="3463" spans="1:9" s="2" customFormat="1" x14ac:dyDescent="0.25">
      <c r="A3463" s="17">
        <v>42395</v>
      </c>
      <c r="B3463" s="36">
        <f t="shared" si="210"/>
        <v>2526</v>
      </c>
      <c r="C3463" s="37" t="s">
        <v>787</v>
      </c>
      <c r="D3463" s="12">
        <f t="shared" si="211"/>
        <v>52526</v>
      </c>
      <c r="E3463" s="47" t="s">
        <v>2827</v>
      </c>
      <c r="F3463" s="14">
        <v>31807</v>
      </c>
      <c r="G3463" s="15">
        <v>42396</v>
      </c>
      <c r="H3463" s="8">
        <v>31807</v>
      </c>
      <c r="I3463" s="30">
        <f t="shared" si="212"/>
        <v>0</v>
      </c>
    </row>
    <row r="3464" spans="1:9" s="2" customFormat="1" x14ac:dyDescent="0.25">
      <c r="A3464" s="17">
        <v>42395</v>
      </c>
      <c r="B3464" s="36">
        <f t="shared" si="210"/>
        <v>2527</v>
      </c>
      <c r="C3464" s="37" t="s">
        <v>787</v>
      </c>
      <c r="D3464" s="12">
        <f t="shared" si="211"/>
        <v>52527</v>
      </c>
      <c r="E3464" s="47" t="s">
        <v>2778</v>
      </c>
      <c r="F3464" s="14">
        <v>4989.6000000000004</v>
      </c>
      <c r="G3464" s="88">
        <v>42403</v>
      </c>
      <c r="H3464" s="89">
        <v>4989.6000000000004</v>
      </c>
      <c r="I3464" s="30">
        <f t="shared" si="212"/>
        <v>0</v>
      </c>
    </row>
    <row r="3465" spans="1:9" s="2" customFormat="1" x14ac:dyDescent="0.25">
      <c r="A3465" s="17">
        <v>42395</v>
      </c>
      <c r="B3465" s="36">
        <f t="shared" si="210"/>
        <v>2528</v>
      </c>
      <c r="C3465" s="37" t="s">
        <v>787</v>
      </c>
      <c r="D3465" s="12">
        <f t="shared" si="211"/>
        <v>52528</v>
      </c>
      <c r="E3465" s="47" t="s">
        <v>2828</v>
      </c>
      <c r="F3465" s="14">
        <v>1200.5</v>
      </c>
      <c r="G3465" s="15">
        <v>42395</v>
      </c>
      <c r="H3465" s="8">
        <f t="shared" si="206"/>
        <v>1200.5</v>
      </c>
      <c r="I3465" s="30">
        <f t="shared" si="212"/>
        <v>0</v>
      </c>
    </row>
    <row r="3466" spans="1:9" s="2" customFormat="1" x14ac:dyDescent="0.25">
      <c r="A3466" s="17">
        <v>42395</v>
      </c>
      <c r="B3466" s="36">
        <f t="shared" si="210"/>
        <v>2529</v>
      </c>
      <c r="C3466" s="37" t="s">
        <v>787</v>
      </c>
      <c r="D3466" s="12">
        <f t="shared" si="211"/>
        <v>52529</v>
      </c>
      <c r="E3466" s="13" t="s">
        <v>2829</v>
      </c>
      <c r="F3466" s="14">
        <v>79058.740000000005</v>
      </c>
      <c r="G3466" s="88">
        <v>42405</v>
      </c>
      <c r="H3466" s="89">
        <v>79058.740000000005</v>
      </c>
      <c r="I3466" s="30">
        <f t="shared" si="212"/>
        <v>0</v>
      </c>
    </row>
    <row r="3467" spans="1:9" s="2" customFormat="1" x14ac:dyDescent="0.25">
      <c r="A3467" s="17">
        <v>42395</v>
      </c>
      <c r="B3467" s="36">
        <f t="shared" si="210"/>
        <v>2530</v>
      </c>
      <c r="C3467" s="37" t="s">
        <v>787</v>
      </c>
      <c r="D3467" s="12">
        <f t="shared" si="211"/>
        <v>52530</v>
      </c>
      <c r="E3467" s="47" t="s">
        <v>2830</v>
      </c>
      <c r="F3467" s="14">
        <v>51501.5</v>
      </c>
      <c r="G3467" s="15">
        <v>42397</v>
      </c>
      <c r="H3467" s="8">
        <v>51501.5</v>
      </c>
      <c r="I3467" s="30">
        <f t="shared" si="212"/>
        <v>0</v>
      </c>
    </row>
    <row r="3468" spans="1:9" s="2" customFormat="1" x14ac:dyDescent="0.25">
      <c r="A3468" s="17">
        <v>42395</v>
      </c>
      <c r="B3468" s="36">
        <f t="shared" si="210"/>
        <v>2531</v>
      </c>
      <c r="C3468" s="37" t="s">
        <v>787</v>
      </c>
      <c r="D3468" s="12">
        <f t="shared" si="211"/>
        <v>52531</v>
      </c>
      <c r="E3468" s="47" t="s">
        <v>2792</v>
      </c>
      <c r="F3468" s="14">
        <v>761.1</v>
      </c>
      <c r="G3468" s="15">
        <v>42397</v>
      </c>
      <c r="H3468" s="8">
        <v>761.1</v>
      </c>
      <c r="I3468" s="30">
        <f t="shared" si="212"/>
        <v>0</v>
      </c>
    </row>
    <row r="3469" spans="1:9" s="2" customFormat="1" x14ac:dyDescent="0.25">
      <c r="A3469" s="17">
        <v>42395</v>
      </c>
      <c r="B3469" s="36">
        <f t="shared" si="210"/>
        <v>2532</v>
      </c>
      <c r="C3469" s="37" t="s">
        <v>787</v>
      </c>
      <c r="D3469" s="12">
        <f t="shared" si="211"/>
        <v>52532</v>
      </c>
      <c r="E3469" s="47" t="s">
        <v>2831</v>
      </c>
      <c r="F3469" s="14">
        <v>17415</v>
      </c>
      <c r="G3469" s="15">
        <v>42397</v>
      </c>
      <c r="H3469" s="8">
        <v>17415</v>
      </c>
      <c r="I3469" s="30">
        <f t="shared" si="212"/>
        <v>0</v>
      </c>
    </row>
    <row r="3470" spans="1:9" s="2" customFormat="1" x14ac:dyDescent="0.25">
      <c r="A3470" s="17">
        <v>42395</v>
      </c>
      <c r="B3470" s="36">
        <f t="shared" si="210"/>
        <v>2533</v>
      </c>
      <c r="C3470" s="37" t="s">
        <v>787</v>
      </c>
      <c r="D3470" s="12">
        <f t="shared" si="211"/>
        <v>52533</v>
      </c>
      <c r="E3470" s="47" t="s">
        <v>2766</v>
      </c>
      <c r="F3470" s="14">
        <v>14</v>
      </c>
      <c r="G3470" s="15">
        <v>42395</v>
      </c>
      <c r="H3470" s="8">
        <f t="shared" si="206"/>
        <v>14</v>
      </c>
      <c r="I3470" s="30">
        <f t="shared" si="212"/>
        <v>0</v>
      </c>
    </row>
    <row r="3471" spans="1:9" s="2" customFormat="1" x14ac:dyDescent="0.25">
      <c r="A3471" s="17">
        <v>42395</v>
      </c>
      <c r="B3471" s="36">
        <f t="shared" si="210"/>
        <v>2534</v>
      </c>
      <c r="C3471" s="37" t="s">
        <v>787</v>
      </c>
      <c r="D3471" s="12">
        <f t="shared" si="211"/>
        <v>52534</v>
      </c>
      <c r="E3471" s="47" t="s">
        <v>2832</v>
      </c>
      <c r="F3471" s="14">
        <v>16.8</v>
      </c>
      <c r="G3471" s="15">
        <v>42395</v>
      </c>
      <c r="H3471" s="8">
        <f t="shared" si="206"/>
        <v>16.8</v>
      </c>
      <c r="I3471" s="30">
        <f t="shared" si="212"/>
        <v>0</v>
      </c>
    </row>
    <row r="3472" spans="1:9" s="2" customFormat="1" x14ac:dyDescent="0.25">
      <c r="A3472" s="17">
        <v>42395</v>
      </c>
      <c r="B3472" s="36">
        <f t="shared" si="210"/>
        <v>2535</v>
      </c>
      <c r="C3472" s="37" t="s">
        <v>787</v>
      </c>
      <c r="D3472" s="12">
        <f t="shared" si="211"/>
        <v>52535</v>
      </c>
      <c r="E3472" s="47" t="s">
        <v>2833</v>
      </c>
      <c r="F3472" s="14">
        <v>1794</v>
      </c>
      <c r="G3472" s="15">
        <v>42395</v>
      </c>
      <c r="H3472" s="8">
        <f t="shared" si="206"/>
        <v>1794</v>
      </c>
      <c r="I3472" s="30">
        <f t="shared" si="212"/>
        <v>0</v>
      </c>
    </row>
    <row r="3473" spans="1:9" s="2" customFormat="1" x14ac:dyDescent="0.25">
      <c r="A3473" s="17">
        <v>42395</v>
      </c>
      <c r="B3473" s="36">
        <f t="shared" si="210"/>
        <v>2536</v>
      </c>
      <c r="C3473" s="37" t="s">
        <v>787</v>
      </c>
      <c r="D3473" s="12">
        <f t="shared" si="211"/>
        <v>52536</v>
      </c>
      <c r="E3473" s="47" t="s">
        <v>2834</v>
      </c>
      <c r="F3473" s="14">
        <v>2290.8000000000002</v>
      </c>
      <c r="G3473" s="15">
        <v>42396</v>
      </c>
      <c r="H3473" s="8">
        <v>2290.8000000000002</v>
      </c>
      <c r="I3473" s="30">
        <f t="shared" si="212"/>
        <v>0</v>
      </c>
    </row>
    <row r="3474" spans="1:9" s="2" customFormat="1" x14ac:dyDescent="0.25">
      <c r="A3474" s="17">
        <v>42395</v>
      </c>
      <c r="B3474" s="36">
        <f t="shared" si="210"/>
        <v>2537</v>
      </c>
      <c r="C3474" s="37" t="s">
        <v>787</v>
      </c>
      <c r="D3474" s="12">
        <f t="shared" si="211"/>
        <v>52537</v>
      </c>
      <c r="E3474" s="47" t="s">
        <v>2835</v>
      </c>
      <c r="F3474" s="14">
        <v>1676.9</v>
      </c>
      <c r="G3474" s="15">
        <v>42396</v>
      </c>
      <c r="H3474" s="8">
        <v>1676.9</v>
      </c>
      <c r="I3474" s="30">
        <f t="shared" si="212"/>
        <v>0</v>
      </c>
    </row>
    <row r="3475" spans="1:9" s="2" customFormat="1" x14ac:dyDescent="0.25">
      <c r="A3475" s="17">
        <v>42395</v>
      </c>
      <c r="B3475" s="36">
        <f t="shared" si="210"/>
        <v>2538</v>
      </c>
      <c r="C3475" s="37" t="s">
        <v>787</v>
      </c>
      <c r="D3475" s="12">
        <f t="shared" si="211"/>
        <v>52538</v>
      </c>
      <c r="E3475" s="47" t="s">
        <v>2836</v>
      </c>
      <c r="F3475" s="14">
        <v>3341.5</v>
      </c>
      <c r="G3475" s="15">
        <v>42396</v>
      </c>
      <c r="H3475" s="8">
        <v>3341.5</v>
      </c>
      <c r="I3475" s="30">
        <f t="shared" si="212"/>
        <v>0</v>
      </c>
    </row>
    <row r="3476" spans="1:9" s="2" customFormat="1" x14ac:dyDescent="0.25">
      <c r="A3476" s="17">
        <v>42395</v>
      </c>
      <c r="B3476" s="36">
        <f t="shared" si="210"/>
        <v>2539</v>
      </c>
      <c r="C3476" s="37" t="s">
        <v>787</v>
      </c>
      <c r="D3476" s="12">
        <f t="shared" si="211"/>
        <v>52539</v>
      </c>
      <c r="E3476" s="47" t="s">
        <v>2837</v>
      </c>
      <c r="F3476" s="14">
        <v>395.6</v>
      </c>
      <c r="G3476" s="88">
        <v>42404</v>
      </c>
      <c r="H3476" s="89">
        <v>395.6</v>
      </c>
      <c r="I3476" s="30">
        <f t="shared" si="212"/>
        <v>0</v>
      </c>
    </row>
    <row r="3477" spans="1:9" s="2" customFormat="1" x14ac:dyDescent="0.25">
      <c r="A3477" s="17">
        <v>42395</v>
      </c>
      <c r="B3477" s="36">
        <f t="shared" si="210"/>
        <v>2540</v>
      </c>
      <c r="C3477" s="37" t="s">
        <v>787</v>
      </c>
      <c r="D3477" s="12">
        <f t="shared" si="211"/>
        <v>52540</v>
      </c>
      <c r="E3477" s="47" t="s">
        <v>2838</v>
      </c>
      <c r="F3477" s="14">
        <v>39581.4</v>
      </c>
      <c r="G3477" s="15">
        <v>42397</v>
      </c>
      <c r="H3477" s="8">
        <v>39581.4</v>
      </c>
      <c r="I3477" s="30">
        <f t="shared" si="212"/>
        <v>0</v>
      </c>
    </row>
    <row r="3478" spans="1:9" s="2" customFormat="1" x14ac:dyDescent="0.25">
      <c r="A3478" s="17">
        <v>42395</v>
      </c>
      <c r="B3478" s="36">
        <f t="shared" si="210"/>
        <v>2541</v>
      </c>
      <c r="C3478" s="37" t="s">
        <v>787</v>
      </c>
      <c r="D3478" s="12">
        <f t="shared" si="211"/>
        <v>52541</v>
      </c>
      <c r="E3478" s="13" t="s">
        <v>2839</v>
      </c>
      <c r="F3478" s="14">
        <v>167739</v>
      </c>
      <c r="G3478" s="88">
        <v>42406</v>
      </c>
      <c r="H3478" s="89">
        <v>167739</v>
      </c>
      <c r="I3478" s="30">
        <f t="shared" si="212"/>
        <v>0</v>
      </c>
    </row>
    <row r="3479" spans="1:9" s="2" customFormat="1" x14ac:dyDescent="0.25">
      <c r="A3479" s="17">
        <v>42395</v>
      </c>
      <c r="B3479" s="36">
        <f t="shared" si="210"/>
        <v>2542</v>
      </c>
      <c r="C3479" s="37" t="s">
        <v>787</v>
      </c>
      <c r="D3479" s="12">
        <f t="shared" si="211"/>
        <v>52542</v>
      </c>
      <c r="E3479" s="47" t="s">
        <v>2766</v>
      </c>
      <c r="F3479" s="14">
        <v>12.9</v>
      </c>
      <c r="G3479" s="15">
        <v>42395</v>
      </c>
      <c r="H3479" s="8">
        <f t="shared" si="206"/>
        <v>12.9</v>
      </c>
      <c r="I3479" s="30">
        <f t="shared" si="212"/>
        <v>0</v>
      </c>
    </row>
    <row r="3480" spans="1:9" s="2" customFormat="1" x14ac:dyDescent="0.25">
      <c r="A3480" s="17">
        <v>42395</v>
      </c>
      <c r="B3480" s="36">
        <f t="shared" si="210"/>
        <v>2543</v>
      </c>
      <c r="C3480" s="37" t="s">
        <v>787</v>
      </c>
      <c r="D3480" s="12">
        <f t="shared" si="211"/>
        <v>52543</v>
      </c>
      <c r="E3480" s="42" t="s">
        <v>2840</v>
      </c>
      <c r="F3480" s="19">
        <v>2643.2</v>
      </c>
      <c r="G3480" s="15">
        <v>42395</v>
      </c>
      <c r="H3480" s="8">
        <f t="shared" si="206"/>
        <v>2643.2</v>
      </c>
      <c r="I3480" s="30">
        <f t="shared" si="212"/>
        <v>0</v>
      </c>
    </row>
    <row r="3481" spans="1:9" s="2" customFormat="1" x14ac:dyDescent="0.25">
      <c r="A3481" s="17">
        <v>42395</v>
      </c>
      <c r="B3481" s="36">
        <f t="shared" si="210"/>
        <v>2544</v>
      </c>
      <c r="C3481" s="37" t="s">
        <v>787</v>
      </c>
      <c r="D3481" s="12">
        <f t="shared" si="211"/>
        <v>52544</v>
      </c>
      <c r="E3481" s="45" t="s">
        <v>2840</v>
      </c>
      <c r="F3481" s="22">
        <v>686.4</v>
      </c>
      <c r="G3481" s="15">
        <v>42395</v>
      </c>
      <c r="H3481" s="8">
        <f t="shared" si="206"/>
        <v>686.4</v>
      </c>
      <c r="I3481" s="30">
        <f t="shared" si="212"/>
        <v>0</v>
      </c>
    </row>
    <row r="3482" spans="1:9" s="2" customFormat="1" x14ac:dyDescent="0.25">
      <c r="A3482" s="17">
        <v>42395</v>
      </c>
      <c r="B3482" s="36">
        <f t="shared" si="210"/>
        <v>2545</v>
      </c>
      <c r="C3482" s="37" t="s">
        <v>787</v>
      </c>
      <c r="D3482" s="12">
        <f t="shared" si="211"/>
        <v>52545</v>
      </c>
      <c r="E3482" s="13" t="s">
        <v>2829</v>
      </c>
      <c r="F3482" s="14">
        <v>3330</v>
      </c>
      <c r="G3482" s="88">
        <v>42405</v>
      </c>
      <c r="H3482" s="89">
        <v>3330</v>
      </c>
      <c r="I3482" s="30">
        <f t="shared" si="212"/>
        <v>0</v>
      </c>
    </row>
    <row r="3483" spans="1:9" s="2" customFormat="1" x14ac:dyDescent="0.25">
      <c r="A3483" s="17">
        <v>42395</v>
      </c>
      <c r="B3483" s="36">
        <f t="shared" ref="B3483:B3546" si="213">B3482+1</f>
        <v>2546</v>
      </c>
      <c r="C3483" s="37" t="s">
        <v>787</v>
      </c>
      <c r="D3483" s="12">
        <f t="shared" si="211"/>
        <v>52546</v>
      </c>
      <c r="E3483" s="47" t="s">
        <v>2841</v>
      </c>
      <c r="F3483" s="14">
        <v>7696.6</v>
      </c>
      <c r="G3483" s="15">
        <v>42395</v>
      </c>
      <c r="H3483" s="8">
        <f t="shared" si="206"/>
        <v>7696.6</v>
      </c>
      <c r="I3483" s="30">
        <f t="shared" si="212"/>
        <v>0</v>
      </c>
    </row>
    <row r="3484" spans="1:9" s="2" customFormat="1" x14ac:dyDescent="0.25">
      <c r="A3484" s="17">
        <v>42395</v>
      </c>
      <c r="B3484" s="36">
        <f t="shared" si="213"/>
        <v>2547</v>
      </c>
      <c r="C3484" s="37" t="s">
        <v>787</v>
      </c>
      <c r="D3484" s="12">
        <f t="shared" si="211"/>
        <v>52547</v>
      </c>
      <c r="E3484" s="47" t="s">
        <v>2766</v>
      </c>
      <c r="F3484" s="14">
        <v>15510</v>
      </c>
      <c r="G3484" s="15">
        <v>42395</v>
      </c>
      <c r="H3484" s="8">
        <f t="shared" si="206"/>
        <v>15510</v>
      </c>
      <c r="I3484" s="30">
        <f t="shared" si="212"/>
        <v>0</v>
      </c>
    </row>
    <row r="3485" spans="1:9" s="2" customFormat="1" x14ac:dyDescent="0.25">
      <c r="A3485" s="17">
        <v>42395</v>
      </c>
      <c r="B3485" s="36">
        <f t="shared" si="213"/>
        <v>2548</v>
      </c>
      <c r="C3485" s="37" t="s">
        <v>787</v>
      </c>
      <c r="D3485" s="12">
        <f t="shared" si="211"/>
        <v>52548</v>
      </c>
      <c r="E3485" s="47" t="s">
        <v>2823</v>
      </c>
      <c r="F3485" s="14">
        <v>26601.75</v>
      </c>
      <c r="G3485" s="88">
        <v>42403</v>
      </c>
      <c r="H3485" s="89">
        <v>26601.75</v>
      </c>
      <c r="I3485" s="30">
        <f t="shared" si="212"/>
        <v>0</v>
      </c>
    </row>
    <row r="3486" spans="1:9" s="2" customFormat="1" x14ac:dyDescent="0.25">
      <c r="A3486" s="17">
        <v>42395</v>
      </c>
      <c r="B3486" s="36">
        <f t="shared" si="213"/>
        <v>2549</v>
      </c>
      <c r="C3486" s="37" t="s">
        <v>787</v>
      </c>
      <c r="D3486" s="12">
        <f t="shared" si="211"/>
        <v>52549</v>
      </c>
      <c r="E3486" s="47" t="s">
        <v>2842</v>
      </c>
      <c r="F3486" s="14">
        <v>6506.6</v>
      </c>
      <c r="G3486" s="88">
        <v>42403</v>
      </c>
      <c r="H3486" s="89">
        <v>6506.6</v>
      </c>
      <c r="I3486" s="30">
        <f t="shared" si="212"/>
        <v>0</v>
      </c>
    </row>
    <row r="3487" spans="1:9" s="2" customFormat="1" x14ac:dyDescent="0.25">
      <c r="A3487" s="17">
        <v>42395</v>
      </c>
      <c r="B3487" s="36">
        <f t="shared" si="213"/>
        <v>2550</v>
      </c>
      <c r="C3487" s="37" t="s">
        <v>787</v>
      </c>
      <c r="D3487" s="12">
        <f t="shared" si="211"/>
        <v>52550</v>
      </c>
      <c r="E3487" s="47" t="s">
        <v>2843</v>
      </c>
      <c r="F3487" s="14">
        <v>27072.75</v>
      </c>
      <c r="G3487" s="88">
        <v>42411</v>
      </c>
      <c r="H3487" s="89">
        <v>27072.75</v>
      </c>
      <c r="I3487" s="30">
        <f t="shared" si="212"/>
        <v>0</v>
      </c>
    </row>
    <row r="3488" spans="1:9" s="2" customFormat="1" x14ac:dyDescent="0.25">
      <c r="A3488" s="17">
        <v>42395</v>
      </c>
      <c r="B3488" s="36">
        <f t="shared" si="213"/>
        <v>2551</v>
      </c>
      <c r="C3488" s="37" t="s">
        <v>787</v>
      </c>
      <c r="D3488" s="12">
        <f t="shared" si="211"/>
        <v>52551</v>
      </c>
      <c r="E3488" s="47" t="s">
        <v>2844</v>
      </c>
      <c r="F3488" s="14">
        <v>1021.8</v>
      </c>
      <c r="G3488" s="15">
        <v>42395</v>
      </c>
      <c r="H3488" s="8">
        <f t="shared" si="206"/>
        <v>1021.8</v>
      </c>
      <c r="I3488" s="30">
        <f t="shared" si="212"/>
        <v>0</v>
      </c>
    </row>
    <row r="3489" spans="1:9" s="2" customFormat="1" x14ac:dyDescent="0.25">
      <c r="A3489" s="17">
        <v>42395</v>
      </c>
      <c r="B3489" s="36">
        <f t="shared" si="213"/>
        <v>2552</v>
      </c>
      <c r="C3489" s="37" t="s">
        <v>787</v>
      </c>
      <c r="D3489" s="12">
        <f t="shared" si="211"/>
        <v>52552</v>
      </c>
      <c r="E3489" s="47" t="s">
        <v>2766</v>
      </c>
      <c r="F3489" s="14">
        <v>139.19999999999999</v>
      </c>
      <c r="G3489" s="15">
        <v>42395</v>
      </c>
      <c r="H3489" s="8">
        <f t="shared" si="206"/>
        <v>139.19999999999999</v>
      </c>
      <c r="I3489" s="30">
        <f t="shared" si="212"/>
        <v>0</v>
      </c>
    </row>
    <row r="3490" spans="1:9" s="2" customFormat="1" x14ac:dyDescent="0.25">
      <c r="A3490" s="17">
        <v>42395</v>
      </c>
      <c r="B3490" s="36">
        <f t="shared" si="213"/>
        <v>2553</v>
      </c>
      <c r="C3490" s="37" t="s">
        <v>787</v>
      </c>
      <c r="D3490" s="12">
        <f t="shared" si="211"/>
        <v>52553</v>
      </c>
      <c r="E3490" s="47" t="s">
        <v>2766</v>
      </c>
      <c r="F3490" s="14">
        <v>36</v>
      </c>
      <c r="G3490" s="15">
        <v>42395</v>
      </c>
      <c r="H3490" s="8">
        <f t="shared" si="206"/>
        <v>36</v>
      </c>
      <c r="I3490" s="30">
        <f t="shared" si="212"/>
        <v>0</v>
      </c>
    </row>
    <row r="3491" spans="1:9" s="2" customFormat="1" x14ac:dyDescent="0.25">
      <c r="A3491" s="17">
        <v>42395</v>
      </c>
      <c r="B3491" s="36">
        <f t="shared" si="213"/>
        <v>2554</v>
      </c>
      <c r="C3491" s="37" t="s">
        <v>787</v>
      </c>
      <c r="D3491" s="12">
        <f t="shared" si="211"/>
        <v>52554</v>
      </c>
      <c r="E3491" s="47" t="s">
        <v>2845</v>
      </c>
      <c r="F3491" s="14">
        <v>4836</v>
      </c>
      <c r="G3491" s="15">
        <v>42395</v>
      </c>
      <c r="H3491" s="8">
        <f t="shared" si="206"/>
        <v>4836</v>
      </c>
      <c r="I3491" s="30">
        <f t="shared" si="212"/>
        <v>0</v>
      </c>
    </row>
    <row r="3492" spans="1:9" s="2" customFormat="1" x14ac:dyDescent="0.25">
      <c r="A3492" s="17">
        <v>42395</v>
      </c>
      <c r="B3492" s="36">
        <f t="shared" si="213"/>
        <v>2555</v>
      </c>
      <c r="C3492" s="37" t="s">
        <v>787</v>
      </c>
      <c r="D3492" s="12">
        <f t="shared" ref="D3492:D3555" si="214">D3491+1</f>
        <v>52555</v>
      </c>
      <c r="E3492" s="47" t="s">
        <v>2846</v>
      </c>
      <c r="F3492" s="14">
        <v>934.6</v>
      </c>
      <c r="G3492" s="15">
        <v>42396</v>
      </c>
      <c r="H3492" s="8">
        <v>934.6</v>
      </c>
      <c r="I3492" s="30">
        <f t="shared" si="212"/>
        <v>0</v>
      </c>
    </row>
    <row r="3493" spans="1:9" s="2" customFormat="1" x14ac:dyDescent="0.25">
      <c r="A3493" s="17">
        <v>42395</v>
      </c>
      <c r="B3493" s="36">
        <f t="shared" si="213"/>
        <v>2556</v>
      </c>
      <c r="C3493" s="37" t="s">
        <v>787</v>
      </c>
      <c r="D3493" s="12">
        <f t="shared" si="214"/>
        <v>52556</v>
      </c>
      <c r="E3493" s="47" t="s">
        <v>2826</v>
      </c>
      <c r="F3493" s="14">
        <v>24500.65</v>
      </c>
      <c r="G3493" s="88" t="s">
        <v>3388</v>
      </c>
      <c r="H3493" s="89">
        <f>12269.1+12231.55</f>
        <v>24500.65</v>
      </c>
      <c r="I3493" s="30">
        <f t="shared" si="212"/>
        <v>0</v>
      </c>
    </row>
    <row r="3494" spans="1:9" s="2" customFormat="1" x14ac:dyDescent="0.25">
      <c r="A3494" s="17">
        <v>42395</v>
      </c>
      <c r="B3494" s="36">
        <f t="shared" si="213"/>
        <v>2557</v>
      </c>
      <c r="C3494" s="37" t="s">
        <v>787</v>
      </c>
      <c r="D3494" s="12">
        <f t="shared" si="214"/>
        <v>52557</v>
      </c>
      <c r="E3494" s="47" t="s">
        <v>2847</v>
      </c>
      <c r="F3494" s="14">
        <v>2610.1</v>
      </c>
      <c r="G3494" s="15">
        <v>42396</v>
      </c>
      <c r="H3494" s="8">
        <v>2610.1</v>
      </c>
      <c r="I3494" s="30">
        <f t="shared" si="212"/>
        <v>0</v>
      </c>
    </row>
    <row r="3495" spans="1:9" s="2" customFormat="1" x14ac:dyDescent="0.25">
      <c r="A3495" s="17">
        <v>42395</v>
      </c>
      <c r="B3495" s="36">
        <f t="shared" si="213"/>
        <v>2558</v>
      </c>
      <c r="C3495" s="37" t="s">
        <v>787</v>
      </c>
      <c r="D3495" s="12">
        <f t="shared" si="214"/>
        <v>52558</v>
      </c>
      <c r="E3495" s="47" t="s">
        <v>2826</v>
      </c>
      <c r="F3495" s="14">
        <v>24567.75</v>
      </c>
      <c r="G3495" s="88">
        <v>42408</v>
      </c>
      <c r="H3495" s="89">
        <v>24567.75</v>
      </c>
      <c r="I3495" s="30">
        <f t="shared" si="212"/>
        <v>0</v>
      </c>
    </row>
    <row r="3496" spans="1:9" s="2" customFormat="1" x14ac:dyDescent="0.25">
      <c r="A3496" s="17">
        <v>42395</v>
      </c>
      <c r="B3496" s="36">
        <f t="shared" si="213"/>
        <v>2559</v>
      </c>
      <c r="C3496" s="37" t="s">
        <v>787</v>
      </c>
      <c r="D3496" s="12">
        <f t="shared" si="214"/>
        <v>52559</v>
      </c>
      <c r="E3496" s="47" t="s">
        <v>2807</v>
      </c>
      <c r="F3496" s="14">
        <v>19116</v>
      </c>
      <c r="G3496" s="15">
        <v>42397</v>
      </c>
      <c r="H3496" s="8">
        <v>19116</v>
      </c>
      <c r="I3496" s="30">
        <f t="shared" ref="I3496:I3559" si="215">F3496-H3496</f>
        <v>0</v>
      </c>
    </row>
    <row r="3497" spans="1:9" s="2" customFormat="1" x14ac:dyDescent="0.25">
      <c r="A3497" s="17">
        <v>42395</v>
      </c>
      <c r="B3497" s="36">
        <f t="shared" si="213"/>
        <v>2560</v>
      </c>
      <c r="C3497" s="37" t="s">
        <v>787</v>
      </c>
      <c r="D3497" s="12">
        <f t="shared" si="214"/>
        <v>52560</v>
      </c>
      <c r="E3497" s="47" t="s">
        <v>2848</v>
      </c>
      <c r="F3497" s="14">
        <v>54</v>
      </c>
      <c r="G3497" s="15">
        <v>42395</v>
      </c>
      <c r="H3497" s="8">
        <f t="shared" si="206"/>
        <v>54</v>
      </c>
      <c r="I3497" s="30">
        <f t="shared" si="215"/>
        <v>0</v>
      </c>
    </row>
    <row r="3498" spans="1:9" s="2" customFormat="1" x14ac:dyDescent="0.25">
      <c r="A3498" s="17">
        <v>42396</v>
      </c>
      <c r="B3498" s="36">
        <f t="shared" si="213"/>
        <v>2561</v>
      </c>
      <c r="C3498" s="37" t="s">
        <v>787</v>
      </c>
      <c r="D3498" s="12">
        <f t="shared" si="214"/>
        <v>52561</v>
      </c>
      <c r="E3498" s="47" t="s">
        <v>2849</v>
      </c>
      <c r="F3498" s="14">
        <v>27647.55</v>
      </c>
      <c r="G3498" s="107">
        <v>42446</v>
      </c>
      <c r="H3498" s="108">
        <v>27647.55</v>
      </c>
      <c r="I3498" s="30">
        <f t="shared" si="215"/>
        <v>0</v>
      </c>
    </row>
    <row r="3499" spans="1:9" s="2" customFormat="1" x14ac:dyDescent="0.25">
      <c r="A3499" s="17">
        <v>42396</v>
      </c>
      <c r="B3499" s="36">
        <f t="shared" si="213"/>
        <v>2562</v>
      </c>
      <c r="C3499" s="37" t="s">
        <v>787</v>
      </c>
      <c r="D3499" s="12">
        <f t="shared" si="214"/>
        <v>52562</v>
      </c>
      <c r="E3499" s="47" t="s">
        <v>2850</v>
      </c>
      <c r="F3499" s="14">
        <v>2992</v>
      </c>
      <c r="G3499" s="15">
        <v>42397</v>
      </c>
      <c r="H3499" s="8">
        <v>2992</v>
      </c>
      <c r="I3499" s="30">
        <f t="shared" si="215"/>
        <v>0</v>
      </c>
    </row>
    <row r="3500" spans="1:9" s="2" customFormat="1" x14ac:dyDescent="0.25">
      <c r="A3500" s="17">
        <v>42396</v>
      </c>
      <c r="B3500" s="36">
        <f t="shared" si="213"/>
        <v>2563</v>
      </c>
      <c r="C3500" s="37" t="s">
        <v>787</v>
      </c>
      <c r="D3500" s="12">
        <f t="shared" si="214"/>
        <v>52563</v>
      </c>
      <c r="E3500" s="49" t="s">
        <v>105</v>
      </c>
      <c r="F3500" s="14">
        <v>0</v>
      </c>
      <c r="G3500" s="15"/>
      <c r="H3500" s="8"/>
      <c r="I3500" s="30">
        <f t="shared" si="215"/>
        <v>0</v>
      </c>
    </row>
    <row r="3501" spans="1:9" s="2" customFormat="1" x14ac:dyDescent="0.25">
      <c r="A3501" s="17">
        <v>42396</v>
      </c>
      <c r="B3501" s="36">
        <f t="shared" si="213"/>
        <v>2564</v>
      </c>
      <c r="C3501" s="37" t="s">
        <v>787</v>
      </c>
      <c r="D3501" s="12">
        <f t="shared" si="214"/>
        <v>52564</v>
      </c>
      <c r="E3501" s="47" t="s">
        <v>2851</v>
      </c>
      <c r="F3501" s="14">
        <v>54787.199999999997</v>
      </c>
      <c r="G3501" s="107">
        <v>42426</v>
      </c>
      <c r="H3501" s="108">
        <v>54787.199999999997</v>
      </c>
      <c r="I3501" s="30">
        <f t="shared" si="215"/>
        <v>0</v>
      </c>
    </row>
    <row r="3502" spans="1:9" s="2" customFormat="1" x14ac:dyDescent="0.25">
      <c r="A3502" s="17">
        <v>42396</v>
      </c>
      <c r="B3502" s="36">
        <f t="shared" si="213"/>
        <v>2565</v>
      </c>
      <c r="C3502" s="37" t="s">
        <v>787</v>
      </c>
      <c r="D3502" s="12">
        <f t="shared" si="214"/>
        <v>52565</v>
      </c>
      <c r="E3502" s="47" t="s">
        <v>2852</v>
      </c>
      <c r="F3502" s="14">
        <v>4241.3</v>
      </c>
      <c r="G3502" s="15">
        <v>42396</v>
      </c>
      <c r="H3502" s="8">
        <v>4241.3</v>
      </c>
      <c r="I3502" s="30">
        <f t="shared" si="215"/>
        <v>0</v>
      </c>
    </row>
    <row r="3503" spans="1:9" s="2" customFormat="1" x14ac:dyDescent="0.25">
      <c r="A3503" s="17">
        <v>42396</v>
      </c>
      <c r="B3503" s="36">
        <f t="shared" si="213"/>
        <v>2566</v>
      </c>
      <c r="C3503" s="37" t="s">
        <v>787</v>
      </c>
      <c r="D3503" s="12">
        <f t="shared" si="214"/>
        <v>52566</v>
      </c>
      <c r="E3503" s="47" t="s">
        <v>2853</v>
      </c>
      <c r="F3503" s="14">
        <v>6696</v>
      </c>
      <c r="G3503" s="15">
        <v>42396</v>
      </c>
      <c r="H3503" s="8">
        <f t="shared" si="206"/>
        <v>6696</v>
      </c>
      <c r="I3503" s="30">
        <f t="shared" si="215"/>
        <v>0</v>
      </c>
    </row>
    <row r="3504" spans="1:9" s="2" customFormat="1" x14ac:dyDescent="0.25">
      <c r="A3504" s="17">
        <v>42396</v>
      </c>
      <c r="B3504" s="36">
        <f t="shared" si="213"/>
        <v>2567</v>
      </c>
      <c r="C3504" s="37" t="s">
        <v>787</v>
      </c>
      <c r="D3504" s="12">
        <f t="shared" si="214"/>
        <v>52567</v>
      </c>
      <c r="E3504" s="47" t="s">
        <v>2850</v>
      </c>
      <c r="F3504" s="14">
        <v>10553.7</v>
      </c>
      <c r="G3504" s="15">
        <v>42397</v>
      </c>
      <c r="H3504" s="8">
        <v>10553.7</v>
      </c>
      <c r="I3504" s="30">
        <f t="shared" si="215"/>
        <v>0</v>
      </c>
    </row>
    <row r="3505" spans="1:9" s="2" customFormat="1" x14ac:dyDescent="0.25">
      <c r="A3505" s="17">
        <v>42396</v>
      </c>
      <c r="B3505" s="36">
        <f t="shared" si="213"/>
        <v>2568</v>
      </c>
      <c r="C3505" s="37" t="s">
        <v>787</v>
      </c>
      <c r="D3505" s="12">
        <f t="shared" si="214"/>
        <v>52568</v>
      </c>
      <c r="E3505" s="47" t="s">
        <v>2854</v>
      </c>
      <c r="F3505" s="14">
        <v>3788.3</v>
      </c>
      <c r="G3505" s="15">
        <v>42396</v>
      </c>
      <c r="H3505" s="8">
        <f t="shared" si="206"/>
        <v>3788.3</v>
      </c>
      <c r="I3505" s="30">
        <f t="shared" si="215"/>
        <v>0</v>
      </c>
    </row>
    <row r="3506" spans="1:9" s="2" customFormat="1" x14ac:dyDescent="0.25">
      <c r="A3506" s="17">
        <v>42396</v>
      </c>
      <c r="B3506" s="36">
        <f t="shared" si="213"/>
        <v>2569</v>
      </c>
      <c r="C3506" s="37" t="s">
        <v>787</v>
      </c>
      <c r="D3506" s="12">
        <f t="shared" si="214"/>
        <v>52569</v>
      </c>
      <c r="E3506" s="47" t="s">
        <v>2855</v>
      </c>
      <c r="F3506" s="14">
        <v>18059.8</v>
      </c>
      <c r="G3506" s="15">
        <v>42396</v>
      </c>
      <c r="H3506" s="8">
        <f t="shared" si="206"/>
        <v>18059.8</v>
      </c>
      <c r="I3506" s="30">
        <f t="shared" si="215"/>
        <v>0</v>
      </c>
    </row>
    <row r="3507" spans="1:9" s="2" customFormat="1" x14ac:dyDescent="0.25">
      <c r="A3507" s="17">
        <v>42396</v>
      </c>
      <c r="B3507" s="36">
        <f t="shared" si="213"/>
        <v>2570</v>
      </c>
      <c r="C3507" s="37" t="s">
        <v>787</v>
      </c>
      <c r="D3507" s="12">
        <f t="shared" si="214"/>
        <v>52570</v>
      </c>
      <c r="E3507" s="47" t="s">
        <v>2856</v>
      </c>
      <c r="F3507" s="14">
        <v>26689.95</v>
      </c>
      <c r="G3507" s="88">
        <v>42411</v>
      </c>
      <c r="H3507" s="89">
        <v>26689.95</v>
      </c>
      <c r="I3507" s="30">
        <f t="shared" si="215"/>
        <v>0</v>
      </c>
    </row>
    <row r="3508" spans="1:9" s="2" customFormat="1" x14ac:dyDescent="0.25">
      <c r="A3508" s="17">
        <v>42396</v>
      </c>
      <c r="B3508" s="36">
        <f t="shared" si="213"/>
        <v>2571</v>
      </c>
      <c r="C3508" s="37" t="s">
        <v>787</v>
      </c>
      <c r="D3508" s="12">
        <f t="shared" si="214"/>
        <v>52571</v>
      </c>
      <c r="E3508" s="47" t="s">
        <v>2857</v>
      </c>
      <c r="F3508" s="14">
        <v>9420.7999999999993</v>
      </c>
      <c r="G3508" s="15">
        <v>42397</v>
      </c>
      <c r="H3508" s="8">
        <v>9420.7999999999993</v>
      </c>
      <c r="I3508" s="30">
        <f t="shared" si="215"/>
        <v>0</v>
      </c>
    </row>
    <row r="3509" spans="1:9" s="2" customFormat="1" x14ac:dyDescent="0.25">
      <c r="A3509" s="17">
        <v>42396</v>
      </c>
      <c r="B3509" s="36">
        <f t="shared" si="213"/>
        <v>2572</v>
      </c>
      <c r="C3509" s="37" t="s">
        <v>787</v>
      </c>
      <c r="D3509" s="12">
        <f t="shared" si="214"/>
        <v>52572</v>
      </c>
      <c r="E3509" s="47" t="s">
        <v>2858</v>
      </c>
      <c r="F3509" s="14">
        <v>8262.4</v>
      </c>
      <c r="G3509" s="15">
        <v>42396</v>
      </c>
      <c r="H3509" s="8">
        <f t="shared" si="206"/>
        <v>8262.4</v>
      </c>
      <c r="I3509" s="30">
        <f t="shared" si="215"/>
        <v>0</v>
      </c>
    </row>
    <row r="3510" spans="1:9" s="2" customFormat="1" x14ac:dyDescent="0.25">
      <c r="A3510" s="17">
        <v>42396</v>
      </c>
      <c r="B3510" s="36">
        <f t="shared" si="213"/>
        <v>2573</v>
      </c>
      <c r="C3510" s="37" t="s">
        <v>787</v>
      </c>
      <c r="D3510" s="12">
        <f t="shared" si="214"/>
        <v>52573</v>
      </c>
      <c r="E3510" s="47" t="s">
        <v>2859</v>
      </c>
      <c r="F3510" s="14">
        <v>2410.8000000000002</v>
      </c>
      <c r="G3510" s="15">
        <v>42396</v>
      </c>
      <c r="H3510" s="8">
        <f t="shared" si="206"/>
        <v>2410.8000000000002</v>
      </c>
      <c r="I3510" s="30">
        <f t="shared" si="215"/>
        <v>0</v>
      </c>
    </row>
    <row r="3511" spans="1:9" s="2" customFormat="1" x14ac:dyDescent="0.25">
      <c r="A3511" s="17">
        <v>42396</v>
      </c>
      <c r="B3511" s="36">
        <f t="shared" si="213"/>
        <v>2574</v>
      </c>
      <c r="C3511" s="37" t="s">
        <v>787</v>
      </c>
      <c r="D3511" s="12">
        <f t="shared" si="214"/>
        <v>52574</v>
      </c>
      <c r="E3511" s="47" t="s">
        <v>2860</v>
      </c>
      <c r="F3511" s="14">
        <v>5090.3999999999996</v>
      </c>
      <c r="G3511" s="15">
        <v>42397</v>
      </c>
      <c r="H3511" s="8">
        <v>5090.3999999999996</v>
      </c>
      <c r="I3511" s="30">
        <f t="shared" si="215"/>
        <v>0</v>
      </c>
    </row>
    <row r="3512" spans="1:9" s="2" customFormat="1" x14ac:dyDescent="0.25">
      <c r="A3512" s="17">
        <v>42396</v>
      </c>
      <c r="B3512" s="36">
        <f t="shared" si="213"/>
        <v>2575</v>
      </c>
      <c r="C3512" s="37" t="s">
        <v>787</v>
      </c>
      <c r="D3512" s="12">
        <f t="shared" si="214"/>
        <v>52575</v>
      </c>
      <c r="E3512" s="47" t="s">
        <v>2860</v>
      </c>
      <c r="F3512" s="14">
        <v>21520.799999999999</v>
      </c>
      <c r="G3512" s="15">
        <v>42397</v>
      </c>
      <c r="H3512" s="8">
        <v>21520.799999999999</v>
      </c>
      <c r="I3512" s="30">
        <f t="shared" si="215"/>
        <v>0</v>
      </c>
    </row>
    <row r="3513" spans="1:9" s="2" customFormat="1" x14ac:dyDescent="0.25">
      <c r="A3513" s="17">
        <v>42396</v>
      </c>
      <c r="B3513" s="36">
        <f t="shared" si="213"/>
        <v>2576</v>
      </c>
      <c r="C3513" s="37" t="s">
        <v>787</v>
      </c>
      <c r="D3513" s="12">
        <f t="shared" si="214"/>
        <v>52576</v>
      </c>
      <c r="E3513" s="49" t="s">
        <v>105</v>
      </c>
      <c r="F3513" s="14">
        <v>0</v>
      </c>
      <c r="G3513" s="15"/>
      <c r="H3513" s="8"/>
      <c r="I3513" s="30">
        <f t="shared" si="215"/>
        <v>0</v>
      </c>
    </row>
    <row r="3514" spans="1:9" s="2" customFormat="1" x14ac:dyDescent="0.25">
      <c r="A3514" s="17">
        <v>42396</v>
      </c>
      <c r="B3514" s="36">
        <f t="shared" si="213"/>
        <v>2577</v>
      </c>
      <c r="C3514" s="37" t="s">
        <v>787</v>
      </c>
      <c r="D3514" s="12">
        <f t="shared" si="214"/>
        <v>52577</v>
      </c>
      <c r="E3514" s="47" t="s">
        <v>2861</v>
      </c>
      <c r="F3514" s="14">
        <v>8973.6</v>
      </c>
      <c r="G3514" s="88">
        <v>42401</v>
      </c>
      <c r="H3514" s="89">
        <v>8973.6</v>
      </c>
      <c r="I3514" s="30">
        <f t="shared" si="215"/>
        <v>0</v>
      </c>
    </row>
    <row r="3515" spans="1:9" s="2" customFormat="1" x14ac:dyDescent="0.25">
      <c r="A3515" s="17">
        <v>42396</v>
      </c>
      <c r="B3515" s="36">
        <f t="shared" si="213"/>
        <v>2578</v>
      </c>
      <c r="C3515" s="37" t="s">
        <v>787</v>
      </c>
      <c r="D3515" s="12">
        <f t="shared" si="214"/>
        <v>52578</v>
      </c>
      <c r="E3515" s="47" t="s">
        <v>2862</v>
      </c>
      <c r="F3515" s="14">
        <v>1816.5</v>
      </c>
      <c r="G3515" s="15">
        <v>42396</v>
      </c>
      <c r="H3515" s="8">
        <f t="shared" si="206"/>
        <v>1816.5</v>
      </c>
      <c r="I3515" s="30">
        <f t="shared" si="215"/>
        <v>0</v>
      </c>
    </row>
    <row r="3516" spans="1:9" s="2" customFormat="1" x14ac:dyDescent="0.25">
      <c r="A3516" s="17">
        <v>42396</v>
      </c>
      <c r="B3516" s="36">
        <f t="shared" si="213"/>
        <v>2579</v>
      </c>
      <c r="C3516" s="37" t="s">
        <v>787</v>
      </c>
      <c r="D3516" s="12">
        <f t="shared" si="214"/>
        <v>52579</v>
      </c>
      <c r="E3516" s="47" t="s">
        <v>2863</v>
      </c>
      <c r="F3516" s="14">
        <v>2793</v>
      </c>
      <c r="G3516" s="15">
        <v>42396</v>
      </c>
      <c r="H3516" s="8">
        <f t="shared" si="206"/>
        <v>2793</v>
      </c>
      <c r="I3516" s="30">
        <f t="shared" si="215"/>
        <v>0</v>
      </c>
    </row>
    <row r="3517" spans="1:9" s="2" customFormat="1" x14ac:dyDescent="0.25">
      <c r="A3517" s="17">
        <v>42396</v>
      </c>
      <c r="B3517" s="36">
        <f t="shared" si="213"/>
        <v>2580</v>
      </c>
      <c r="C3517" s="37" t="s">
        <v>787</v>
      </c>
      <c r="D3517" s="12">
        <f t="shared" si="214"/>
        <v>52580</v>
      </c>
      <c r="E3517" s="47" t="s">
        <v>2864</v>
      </c>
      <c r="F3517" s="14">
        <v>6276.6</v>
      </c>
      <c r="G3517" s="15">
        <v>42396</v>
      </c>
      <c r="H3517" s="8">
        <f t="shared" si="206"/>
        <v>6276.6</v>
      </c>
      <c r="I3517" s="30">
        <f t="shared" si="215"/>
        <v>0</v>
      </c>
    </row>
    <row r="3518" spans="1:9" s="2" customFormat="1" x14ac:dyDescent="0.25">
      <c r="A3518" s="17">
        <v>42396</v>
      </c>
      <c r="B3518" s="36">
        <f t="shared" si="213"/>
        <v>2581</v>
      </c>
      <c r="C3518" s="37" t="s">
        <v>787</v>
      </c>
      <c r="D3518" s="12">
        <f t="shared" si="214"/>
        <v>52581</v>
      </c>
      <c r="E3518" s="47" t="s">
        <v>2865</v>
      </c>
      <c r="F3518" s="14">
        <v>985.5</v>
      </c>
      <c r="G3518" s="15">
        <v>42396</v>
      </c>
      <c r="H3518" s="8">
        <f t="shared" si="206"/>
        <v>985.5</v>
      </c>
      <c r="I3518" s="30">
        <f t="shared" si="215"/>
        <v>0</v>
      </c>
    </row>
    <row r="3519" spans="1:9" s="2" customFormat="1" x14ac:dyDescent="0.25">
      <c r="A3519" s="17">
        <v>42396</v>
      </c>
      <c r="B3519" s="36">
        <f t="shared" si="213"/>
        <v>2582</v>
      </c>
      <c r="C3519" s="37" t="s">
        <v>787</v>
      </c>
      <c r="D3519" s="12">
        <f t="shared" si="214"/>
        <v>52582</v>
      </c>
      <c r="E3519" s="47" t="s">
        <v>2866</v>
      </c>
      <c r="F3519" s="14">
        <v>1372.5</v>
      </c>
      <c r="G3519" s="15">
        <v>42396</v>
      </c>
      <c r="H3519" s="8">
        <f t="shared" si="206"/>
        <v>1372.5</v>
      </c>
      <c r="I3519" s="30">
        <f t="shared" si="215"/>
        <v>0</v>
      </c>
    </row>
    <row r="3520" spans="1:9" s="2" customFormat="1" x14ac:dyDescent="0.25">
      <c r="A3520" s="17">
        <v>42396</v>
      </c>
      <c r="B3520" s="36">
        <f t="shared" si="213"/>
        <v>2583</v>
      </c>
      <c r="C3520" s="37" t="s">
        <v>787</v>
      </c>
      <c r="D3520" s="12">
        <f t="shared" si="214"/>
        <v>52583</v>
      </c>
      <c r="E3520" s="47" t="s">
        <v>2867</v>
      </c>
      <c r="F3520" s="14">
        <v>2728.4</v>
      </c>
      <c r="G3520" s="15">
        <v>42396</v>
      </c>
      <c r="H3520" s="8">
        <f t="shared" si="206"/>
        <v>2728.4</v>
      </c>
      <c r="I3520" s="30">
        <f t="shared" si="215"/>
        <v>0</v>
      </c>
    </row>
    <row r="3521" spans="1:9" s="2" customFormat="1" x14ac:dyDescent="0.25">
      <c r="A3521" s="17">
        <v>42396</v>
      </c>
      <c r="B3521" s="36">
        <f t="shared" si="213"/>
        <v>2584</v>
      </c>
      <c r="C3521" s="37" t="s">
        <v>787</v>
      </c>
      <c r="D3521" s="12">
        <f t="shared" si="214"/>
        <v>52584</v>
      </c>
      <c r="E3521" s="47" t="s">
        <v>2868</v>
      </c>
      <c r="F3521" s="14">
        <v>3360</v>
      </c>
      <c r="G3521" s="15">
        <v>42396</v>
      </c>
      <c r="H3521" s="8">
        <f t="shared" si="206"/>
        <v>3360</v>
      </c>
      <c r="I3521" s="30">
        <f t="shared" si="215"/>
        <v>0</v>
      </c>
    </row>
    <row r="3522" spans="1:9" s="2" customFormat="1" x14ac:dyDescent="0.25">
      <c r="A3522" s="17">
        <v>42396</v>
      </c>
      <c r="B3522" s="36">
        <f t="shared" si="213"/>
        <v>2585</v>
      </c>
      <c r="C3522" s="37" t="s">
        <v>787</v>
      </c>
      <c r="D3522" s="12">
        <f t="shared" si="214"/>
        <v>52585</v>
      </c>
      <c r="E3522" s="47" t="s">
        <v>2869</v>
      </c>
      <c r="F3522" s="14">
        <v>4137</v>
      </c>
      <c r="G3522" s="15">
        <v>42396</v>
      </c>
      <c r="H3522" s="8">
        <f t="shared" si="206"/>
        <v>4137</v>
      </c>
      <c r="I3522" s="30">
        <f t="shared" si="215"/>
        <v>0</v>
      </c>
    </row>
    <row r="3523" spans="1:9" s="2" customFormat="1" x14ac:dyDescent="0.25">
      <c r="A3523" s="17">
        <v>42396</v>
      </c>
      <c r="B3523" s="36">
        <f t="shared" si="213"/>
        <v>2586</v>
      </c>
      <c r="C3523" s="37" t="s">
        <v>787</v>
      </c>
      <c r="D3523" s="12">
        <f t="shared" si="214"/>
        <v>52586</v>
      </c>
      <c r="E3523" s="47" t="s">
        <v>2870</v>
      </c>
      <c r="F3523" s="14">
        <v>1260</v>
      </c>
      <c r="G3523" s="15">
        <v>42396</v>
      </c>
      <c r="H3523" s="8">
        <f t="shared" si="206"/>
        <v>1260</v>
      </c>
      <c r="I3523" s="30">
        <f t="shared" si="215"/>
        <v>0</v>
      </c>
    </row>
    <row r="3524" spans="1:9" s="2" customFormat="1" x14ac:dyDescent="0.25">
      <c r="A3524" s="17">
        <v>42396</v>
      </c>
      <c r="B3524" s="36">
        <f t="shared" si="213"/>
        <v>2587</v>
      </c>
      <c r="C3524" s="37" t="s">
        <v>787</v>
      </c>
      <c r="D3524" s="12">
        <f t="shared" si="214"/>
        <v>52587</v>
      </c>
      <c r="E3524" s="47" t="s">
        <v>2871</v>
      </c>
      <c r="F3524" s="14">
        <v>6863.54</v>
      </c>
      <c r="G3524" s="15">
        <v>42396</v>
      </c>
      <c r="H3524" s="8">
        <f t="shared" si="206"/>
        <v>6863.54</v>
      </c>
      <c r="I3524" s="30">
        <f t="shared" si="215"/>
        <v>0</v>
      </c>
    </row>
    <row r="3525" spans="1:9" s="2" customFormat="1" x14ac:dyDescent="0.25">
      <c r="A3525" s="17">
        <v>42396</v>
      </c>
      <c r="B3525" s="36">
        <f t="shared" si="213"/>
        <v>2588</v>
      </c>
      <c r="C3525" s="37" t="s">
        <v>787</v>
      </c>
      <c r="D3525" s="12">
        <f t="shared" si="214"/>
        <v>52588</v>
      </c>
      <c r="E3525" s="47" t="s">
        <v>2872</v>
      </c>
      <c r="F3525" s="14">
        <v>1118</v>
      </c>
      <c r="G3525" s="15">
        <v>42396</v>
      </c>
      <c r="H3525" s="8">
        <f t="shared" si="206"/>
        <v>1118</v>
      </c>
      <c r="I3525" s="30">
        <f t="shared" si="215"/>
        <v>0</v>
      </c>
    </row>
    <row r="3526" spans="1:9" s="2" customFormat="1" x14ac:dyDescent="0.25">
      <c r="A3526" s="17">
        <v>42396</v>
      </c>
      <c r="B3526" s="36">
        <f t="shared" si="213"/>
        <v>2589</v>
      </c>
      <c r="C3526" s="37" t="s">
        <v>787</v>
      </c>
      <c r="D3526" s="12">
        <f t="shared" si="214"/>
        <v>52589</v>
      </c>
      <c r="E3526" s="42" t="s">
        <v>2873</v>
      </c>
      <c r="F3526" s="19">
        <v>2140.8000000000002</v>
      </c>
      <c r="G3526" s="15">
        <v>42397</v>
      </c>
      <c r="H3526" s="8">
        <v>2140.8000000000002</v>
      </c>
      <c r="I3526" s="30">
        <f t="shared" si="215"/>
        <v>0</v>
      </c>
    </row>
    <row r="3527" spans="1:9" s="2" customFormat="1" x14ac:dyDescent="0.25">
      <c r="A3527" s="17">
        <v>42396</v>
      </c>
      <c r="B3527" s="36">
        <f t="shared" si="213"/>
        <v>2590</v>
      </c>
      <c r="C3527" s="37" t="s">
        <v>787</v>
      </c>
      <c r="D3527" s="12">
        <f t="shared" si="214"/>
        <v>52590</v>
      </c>
      <c r="E3527" s="45" t="s">
        <v>2874</v>
      </c>
      <c r="F3527" s="22">
        <v>396</v>
      </c>
      <c r="G3527" s="15">
        <v>42396</v>
      </c>
      <c r="H3527" s="8">
        <f t="shared" si="206"/>
        <v>396</v>
      </c>
      <c r="I3527" s="30">
        <f t="shared" si="215"/>
        <v>0</v>
      </c>
    </row>
    <row r="3528" spans="1:9" s="2" customFormat="1" x14ac:dyDescent="0.25">
      <c r="A3528" s="17">
        <v>42396</v>
      </c>
      <c r="B3528" s="36">
        <f t="shared" si="213"/>
        <v>2591</v>
      </c>
      <c r="C3528" s="37" t="s">
        <v>787</v>
      </c>
      <c r="D3528" s="12">
        <f t="shared" si="214"/>
        <v>52591</v>
      </c>
      <c r="E3528" s="47" t="s">
        <v>2875</v>
      </c>
      <c r="F3528" s="14">
        <v>7763.4</v>
      </c>
      <c r="G3528" s="15">
        <v>42396</v>
      </c>
      <c r="H3528" s="8">
        <f t="shared" si="206"/>
        <v>7763.4</v>
      </c>
      <c r="I3528" s="30">
        <f t="shared" si="215"/>
        <v>0</v>
      </c>
    </row>
    <row r="3529" spans="1:9" s="2" customFormat="1" x14ac:dyDescent="0.25">
      <c r="A3529" s="17">
        <v>42396</v>
      </c>
      <c r="B3529" s="36">
        <f t="shared" si="213"/>
        <v>2592</v>
      </c>
      <c r="C3529" s="37" t="s">
        <v>787</v>
      </c>
      <c r="D3529" s="12">
        <f t="shared" si="214"/>
        <v>52592</v>
      </c>
      <c r="E3529" s="47" t="s">
        <v>2876</v>
      </c>
      <c r="F3529" s="14">
        <v>2983.5</v>
      </c>
      <c r="G3529" s="15">
        <v>42396</v>
      </c>
      <c r="H3529" s="8">
        <f t="shared" si="206"/>
        <v>2983.5</v>
      </c>
      <c r="I3529" s="30">
        <f t="shared" si="215"/>
        <v>0</v>
      </c>
    </row>
    <row r="3530" spans="1:9" s="2" customFormat="1" x14ac:dyDescent="0.25">
      <c r="A3530" s="17">
        <v>42396</v>
      </c>
      <c r="B3530" s="36">
        <f t="shared" si="213"/>
        <v>2593</v>
      </c>
      <c r="C3530" s="37" t="s">
        <v>787</v>
      </c>
      <c r="D3530" s="12">
        <f t="shared" si="214"/>
        <v>52593</v>
      </c>
      <c r="E3530" s="47" t="s">
        <v>2877</v>
      </c>
      <c r="F3530" s="14">
        <v>7111.5</v>
      </c>
      <c r="G3530" s="15">
        <v>42396</v>
      </c>
      <c r="H3530" s="8">
        <f t="shared" si="206"/>
        <v>7111.5</v>
      </c>
      <c r="I3530" s="30">
        <f t="shared" si="215"/>
        <v>0</v>
      </c>
    </row>
    <row r="3531" spans="1:9" s="2" customFormat="1" x14ac:dyDescent="0.25">
      <c r="A3531" s="17">
        <v>42396</v>
      </c>
      <c r="B3531" s="36">
        <f t="shared" si="213"/>
        <v>2594</v>
      </c>
      <c r="C3531" s="37" t="s">
        <v>787</v>
      </c>
      <c r="D3531" s="12">
        <f t="shared" si="214"/>
        <v>52594</v>
      </c>
      <c r="E3531" s="47" t="s">
        <v>2878</v>
      </c>
      <c r="F3531" s="14">
        <v>864.3</v>
      </c>
      <c r="G3531" s="15">
        <v>42396</v>
      </c>
      <c r="H3531" s="8">
        <f t="shared" si="206"/>
        <v>864.3</v>
      </c>
      <c r="I3531" s="30">
        <f t="shared" si="215"/>
        <v>0</v>
      </c>
    </row>
    <row r="3532" spans="1:9" s="2" customFormat="1" x14ac:dyDescent="0.25">
      <c r="A3532" s="17">
        <v>42396</v>
      </c>
      <c r="B3532" s="36">
        <f t="shared" si="213"/>
        <v>2595</v>
      </c>
      <c r="C3532" s="37" t="s">
        <v>787</v>
      </c>
      <c r="D3532" s="12">
        <f t="shared" si="214"/>
        <v>52595</v>
      </c>
      <c r="E3532" s="47" t="s">
        <v>2879</v>
      </c>
      <c r="F3532" s="14">
        <v>585.79999999999995</v>
      </c>
      <c r="G3532" s="15">
        <v>42396</v>
      </c>
      <c r="H3532" s="8">
        <f t="shared" si="206"/>
        <v>585.79999999999995</v>
      </c>
      <c r="I3532" s="30">
        <f t="shared" si="215"/>
        <v>0</v>
      </c>
    </row>
    <row r="3533" spans="1:9" s="2" customFormat="1" x14ac:dyDescent="0.25">
      <c r="A3533" s="17">
        <v>42396</v>
      </c>
      <c r="B3533" s="36">
        <f t="shared" si="213"/>
        <v>2596</v>
      </c>
      <c r="C3533" s="37" t="s">
        <v>787</v>
      </c>
      <c r="D3533" s="12">
        <f t="shared" si="214"/>
        <v>52596</v>
      </c>
      <c r="E3533" s="47" t="s">
        <v>2880</v>
      </c>
      <c r="F3533" s="14">
        <v>3148.2</v>
      </c>
      <c r="G3533" s="15">
        <v>42396</v>
      </c>
      <c r="H3533" s="8">
        <f t="shared" si="206"/>
        <v>3148.2</v>
      </c>
      <c r="I3533" s="30">
        <f t="shared" si="215"/>
        <v>0</v>
      </c>
    </row>
    <row r="3534" spans="1:9" s="2" customFormat="1" x14ac:dyDescent="0.25">
      <c r="A3534" s="17">
        <v>42396</v>
      </c>
      <c r="B3534" s="36">
        <f t="shared" si="213"/>
        <v>2597</v>
      </c>
      <c r="C3534" s="37" t="s">
        <v>787</v>
      </c>
      <c r="D3534" s="12">
        <f t="shared" si="214"/>
        <v>52597</v>
      </c>
      <c r="E3534" s="47" t="s">
        <v>2881</v>
      </c>
      <c r="F3534" s="14">
        <v>1685.2</v>
      </c>
      <c r="G3534" s="15">
        <v>42397</v>
      </c>
      <c r="H3534" s="8">
        <v>1685.2</v>
      </c>
      <c r="I3534" s="30">
        <f t="shared" si="215"/>
        <v>0</v>
      </c>
    </row>
    <row r="3535" spans="1:9" s="2" customFormat="1" x14ac:dyDescent="0.25">
      <c r="A3535" s="17">
        <v>42396</v>
      </c>
      <c r="B3535" s="36">
        <f t="shared" si="213"/>
        <v>2598</v>
      </c>
      <c r="C3535" s="37" t="s">
        <v>787</v>
      </c>
      <c r="D3535" s="12">
        <f t="shared" si="214"/>
        <v>52598</v>
      </c>
      <c r="E3535" s="47" t="s">
        <v>2882</v>
      </c>
      <c r="F3535" s="14">
        <v>10976</v>
      </c>
      <c r="G3535" s="88">
        <v>42403</v>
      </c>
      <c r="H3535" s="89">
        <v>10976</v>
      </c>
      <c r="I3535" s="30">
        <f t="shared" si="215"/>
        <v>0</v>
      </c>
    </row>
    <row r="3536" spans="1:9" s="2" customFormat="1" x14ac:dyDescent="0.25">
      <c r="A3536" s="17">
        <v>42396</v>
      </c>
      <c r="B3536" s="36">
        <f t="shared" si="213"/>
        <v>2599</v>
      </c>
      <c r="C3536" s="37" t="s">
        <v>787</v>
      </c>
      <c r="D3536" s="12">
        <f t="shared" si="214"/>
        <v>52599</v>
      </c>
      <c r="E3536" s="47" t="s">
        <v>2883</v>
      </c>
      <c r="F3536" s="14">
        <v>15093.8</v>
      </c>
      <c r="G3536" s="88">
        <v>42403</v>
      </c>
      <c r="H3536" s="89">
        <v>15093.8</v>
      </c>
      <c r="I3536" s="30">
        <f t="shared" si="215"/>
        <v>0</v>
      </c>
    </row>
    <row r="3537" spans="1:9" s="2" customFormat="1" x14ac:dyDescent="0.25">
      <c r="A3537" s="17">
        <v>42396</v>
      </c>
      <c r="B3537" s="36">
        <f t="shared" si="213"/>
        <v>2600</v>
      </c>
      <c r="C3537" s="37" t="s">
        <v>787</v>
      </c>
      <c r="D3537" s="12">
        <f t="shared" si="214"/>
        <v>52600</v>
      </c>
      <c r="E3537" s="47" t="s">
        <v>2884</v>
      </c>
      <c r="F3537" s="14">
        <v>2952.3</v>
      </c>
      <c r="G3537" s="88">
        <v>42403</v>
      </c>
      <c r="H3537" s="89">
        <v>2952.3</v>
      </c>
      <c r="I3537" s="30">
        <f t="shared" si="215"/>
        <v>0</v>
      </c>
    </row>
    <row r="3538" spans="1:9" s="2" customFormat="1" x14ac:dyDescent="0.25">
      <c r="A3538" s="17">
        <v>42396</v>
      </c>
      <c r="B3538" s="36">
        <f t="shared" si="213"/>
        <v>2601</v>
      </c>
      <c r="C3538" s="37" t="s">
        <v>787</v>
      </c>
      <c r="D3538" s="12">
        <f t="shared" si="214"/>
        <v>52601</v>
      </c>
      <c r="E3538" s="47" t="s">
        <v>2885</v>
      </c>
      <c r="F3538" s="14">
        <v>2624</v>
      </c>
      <c r="G3538" s="88">
        <v>42403</v>
      </c>
      <c r="H3538" s="89">
        <v>2624</v>
      </c>
      <c r="I3538" s="30">
        <f t="shared" si="215"/>
        <v>0</v>
      </c>
    </row>
    <row r="3539" spans="1:9" s="2" customFormat="1" x14ac:dyDescent="0.25">
      <c r="A3539" s="17">
        <v>42396</v>
      </c>
      <c r="B3539" s="36">
        <f t="shared" si="213"/>
        <v>2602</v>
      </c>
      <c r="C3539" s="37" t="s">
        <v>787</v>
      </c>
      <c r="D3539" s="12">
        <f t="shared" si="214"/>
        <v>52602</v>
      </c>
      <c r="E3539" s="47" t="s">
        <v>2886</v>
      </c>
      <c r="F3539" s="14">
        <v>14018.2</v>
      </c>
      <c r="G3539" s="88">
        <v>42403</v>
      </c>
      <c r="H3539" s="89">
        <v>14018.2</v>
      </c>
      <c r="I3539" s="30">
        <f t="shared" si="215"/>
        <v>0</v>
      </c>
    </row>
    <row r="3540" spans="1:9" s="2" customFormat="1" x14ac:dyDescent="0.25">
      <c r="A3540" s="17">
        <v>42396</v>
      </c>
      <c r="B3540" s="36">
        <f t="shared" si="213"/>
        <v>2603</v>
      </c>
      <c r="C3540" s="37" t="s">
        <v>787</v>
      </c>
      <c r="D3540" s="12">
        <f t="shared" si="214"/>
        <v>52603</v>
      </c>
      <c r="E3540" s="47" t="s">
        <v>2887</v>
      </c>
      <c r="F3540" s="14">
        <v>2326.8000000000002</v>
      </c>
      <c r="G3540" s="88">
        <v>42403</v>
      </c>
      <c r="H3540" s="89">
        <v>2326.8000000000002</v>
      </c>
      <c r="I3540" s="30">
        <f t="shared" si="215"/>
        <v>0</v>
      </c>
    </row>
    <row r="3541" spans="1:9" s="2" customFormat="1" x14ac:dyDescent="0.25">
      <c r="A3541" s="17">
        <v>42396</v>
      </c>
      <c r="B3541" s="36">
        <f t="shared" si="213"/>
        <v>2604</v>
      </c>
      <c r="C3541" s="37" t="s">
        <v>787</v>
      </c>
      <c r="D3541" s="12">
        <f t="shared" si="214"/>
        <v>52604</v>
      </c>
      <c r="E3541" s="47" t="s">
        <v>2888</v>
      </c>
      <c r="F3541" s="14">
        <v>1350</v>
      </c>
      <c r="G3541" s="15">
        <v>42396</v>
      </c>
      <c r="H3541" s="8">
        <f t="shared" si="206"/>
        <v>1350</v>
      </c>
      <c r="I3541" s="30">
        <f t="shared" si="215"/>
        <v>0</v>
      </c>
    </row>
    <row r="3542" spans="1:9" s="2" customFormat="1" x14ac:dyDescent="0.25">
      <c r="A3542" s="17">
        <v>42396</v>
      </c>
      <c r="B3542" s="36">
        <f t="shared" si="213"/>
        <v>2605</v>
      </c>
      <c r="C3542" s="37" t="s">
        <v>787</v>
      </c>
      <c r="D3542" s="12">
        <f t="shared" si="214"/>
        <v>52605</v>
      </c>
      <c r="E3542" s="47" t="s">
        <v>2889</v>
      </c>
      <c r="F3542" s="14">
        <v>5662.8</v>
      </c>
      <c r="G3542" s="15">
        <v>42396</v>
      </c>
      <c r="H3542" s="8">
        <f t="shared" si="206"/>
        <v>5662.8</v>
      </c>
      <c r="I3542" s="30">
        <f t="shared" si="215"/>
        <v>0</v>
      </c>
    </row>
    <row r="3543" spans="1:9" s="2" customFormat="1" x14ac:dyDescent="0.25">
      <c r="A3543" s="17">
        <v>42396</v>
      </c>
      <c r="B3543" s="36">
        <f t="shared" si="213"/>
        <v>2606</v>
      </c>
      <c r="C3543" s="37" t="s">
        <v>787</v>
      </c>
      <c r="D3543" s="12">
        <f t="shared" si="214"/>
        <v>52606</v>
      </c>
      <c r="E3543" s="47" t="s">
        <v>2890</v>
      </c>
      <c r="F3543" s="14">
        <v>5063.2</v>
      </c>
      <c r="G3543" s="15">
        <v>42396</v>
      </c>
      <c r="H3543" s="8">
        <f t="shared" si="206"/>
        <v>5063.2</v>
      </c>
      <c r="I3543" s="30">
        <f t="shared" si="215"/>
        <v>0</v>
      </c>
    </row>
    <row r="3544" spans="1:9" s="2" customFormat="1" x14ac:dyDescent="0.25">
      <c r="A3544" s="17">
        <v>42396</v>
      </c>
      <c r="B3544" s="36">
        <f t="shared" si="213"/>
        <v>2607</v>
      </c>
      <c r="C3544" s="37" t="s">
        <v>787</v>
      </c>
      <c r="D3544" s="12">
        <f t="shared" si="214"/>
        <v>52607</v>
      </c>
      <c r="E3544" s="47" t="s">
        <v>2891</v>
      </c>
      <c r="F3544" s="14">
        <v>8481</v>
      </c>
      <c r="G3544" s="15">
        <v>42397</v>
      </c>
      <c r="H3544" s="8">
        <v>8481</v>
      </c>
      <c r="I3544" s="30">
        <f t="shared" si="215"/>
        <v>0</v>
      </c>
    </row>
    <row r="3545" spans="1:9" s="2" customFormat="1" x14ac:dyDescent="0.25">
      <c r="A3545" s="17">
        <v>42396</v>
      </c>
      <c r="B3545" s="36">
        <f t="shared" si="213"/>
        <v>2608</v>
      </c>
      <c r="C3545" s="37" t="s">
        <v>787</v>
      </c>
      <c r="D3545" s="12">
        <f t="shared" si="214"/>
        <v>52608</v>
      </c>
      <c r="E3545" s="47" t="s">
        <v>2892</v>
      </c>
      <c r="F3545" s="14">
        <v>11316.8</v>
      </c>
      <c r="G3545" s="15">
        <v>42397</v>
      </c>
      <c r="H3545" s="8">
        <v>11316.8</v>
      </c>
      <c r="I3545" s="30">
        <f t="shared" si="215"/>
        <v>0</v>
      </c>
    </row>
    <row r="3546" spans="1:9" s="2" customFormat="1" x14ac:dyDescent="0.25">
      <c r="A3546" s="17">
        <v>42396</v>
      </c>
      <c r="B3546" s="36">
        <f t="shared" si="213"/>
        <v>2609</v>
      </c>
      <c r="C3546" s="37" t="s">
        <v>787</v>
      </c>
      <c r="D3546" s="12">
        <f t="shared" si="214"/>
        <v>52609</v>
      </c>
      <c r="E3546" s="47" t="s">
        <v>2893</v>
      </c>
      <c r="F3546" s="14">
        <v>14071.2</v>
      </c>
      <c r="G3546" s="15">
        <v>42397</v>
      </c>
      <c r="H3546" s="8">
        <v>14071.2</v>
      </c>
      <c r="I3546" s="30">
        <f t="shared" si="215"/>
        <v>0</v>
      </c>
    </row>
    <row r="3547" spans="1:9" s="2" customFormat="1" x14ac:dyDescent="0.25">
      <c r="A3547" s="17">
        <v>42396</v>
      </c>
      <c r="B3547" s="36">
        <f t="shared" ref="B3547:B3610" si="216">B3546+1</f>
        <v>2610</v>
      </c>
      <c r="C3547" s="37" t="s">
        <v>787</v>
      </c>
      <c r="D3547" s="12">
        <f t="shared" si="214"/>
        <v>52610</v>
      </c>
      <c r="E3547" s="47" t="s">
        <v>2894</v>
      </c>
      <c r="F3547" s="14">
        <v>1157.5999999999999</v>
      </c>
      <c r="G3547" s="15">
        <v>42396</v>
      </c>
      <c r="H3547" s="8">
        <f t="shared" si="206"/>
        <v>1157.5999999999999</v>
      </c>
      <c r="I3547" s="30">
        <f t="shared" si="215"/>
        <v>0</v>
      </c>
    </row>
    <row r="3548" spans="1:9" s="2" customFormat="1" x14ac:dyDescent="0.25">
      <c r="A3548" s="17">
        <v>42396</v>
      </c>
      <c r="B3548" s="36">
        <f t="shared" si="216"/>
        <v>2611</v>
      </c>
      <c r="C3548" s="37" t="s">
        <v>787</v>
      </c>
      <c r="D3548" s="12">
        <f t="shared" si="214"/>
        <v>52611</v>
      </c>
      <c r="E3548" s="47" t="s">
        <v>2895</v>
      </c>
      <c r="F3548" s="14">
        <v>2776.2</v>
      </c>
      <c r="G3548" s="15">
        <v>42396</v>
      </c>
      <c r="H3548" s="8">
        <f t="shared" si="206"/>
        <v>2776.2</v>
      </c>
      <c r="I3548" s="30">
        <f t="shared" si="215"/>
        <v>0</v>
      </c>
    </row>
    <row r="3549" spans="1:9" s="2" customFormat="1" x14ac:dyDescent="0.25">
      <c r="A3549" s="17">
        <v>42396</v>
      </c>
      <c r="B3549" s="36">
        <f t="shared" si="216"/>
        <v>2612</v>
      </c>
      <c r="C3549" s="37" t="s">
        <v>787</v>
      </c>
      <c r="D3549" s="12">
        <f t="shared" si="214"/>
        <v>52612</v>
      </c>
      <c r="E3549" s="47" t="s">
        <v>2896</v>
      </c>
      <c r="F3549" s="14">
        <v>16908.8</v>
      </c>
      <c r="G3549" s="15">
        <v>42397</v>
      </c>
      <c r="H3549" s="55">
        <v>5000</v>
      </c>
      <c r="I3549" s="56">
        <f t="shared" si="215"/>
        <v>11908.8</v>
      </c>
    </row>
    <row r="3550" spans="1:9" s="2" customFormat="1" x14ac:dyDescent="0.25">
      <c r="A3550" s="17">
        <v>42396</v>
      </c>
      <c r="B3550" s="36">
        <f t="shared" si="216"/>
        <v>2613</v>
      </c>
      <c r="C3550" s="37" t="s">
        <v>787</v>
      </c>
      <c r="D3550" s="12">
        <f t="shared" si="214"/>
        <v>52613</v>
      </c>
      <c r="E3550" s="47" t="s">
        <v>2888</v>
      </c>
      <c r="F3550" s="14">
        <v>1983.2</v>
      </c>
      <c r="G3550" s="15">
        <v>42396</v>
      </c>
      <c r="H3550" s="8">
        <f t="shared" ref="H3550:H3613" si="217">F3550</f>
        <v>1983.2</v>
      </c>
      <c r="I3550" s="30">
        <f t="shared" si="215"/>
        <v>0</v>
      </c>
    </row>
    <row r="3551" spans="1:9" s="2" customFormat="1" x14ac:dyDescent="0.25">
      <c r="A3551" s="17">
        <v>42396</v>
      </c>
      <c r="B3551" s="36">
        <f t="shared" si="216"/>
        <v>2614</v>
      </c>
      <c r="C3551" s="37" t="s">
        <v>787</v>
      </c>
      <c r="D3551" s="12">
        <f t="shared" si="214"/>
        <v>52614</v>
      </c>
      <c r="E3551" s="47" t="s">
        <v>2897</v>
      </c>
      <c r="F3551" s="14">
        <v>1290</v>
      </c>
      <c r="G3551" s="15">
        <v>42396</v>
      </c>
      <c r="H3551" s="8">
        <f t="shared" si="217"/>
        <v>1290</v>
      </c>
      <c r="I3551" s="30">
        <f t="shared" si="215"/>
        <v>0</v>
      </c>
    </row>
    <row r="3552" spans="1:9" s="2" customFormat="1" x14ac:dyDescent="0.25">
      <c r="A3552" s="17">
        <v>42396</v>
      </c>
      <c r="B3552" s="36">
        <f t="shared" si="216"/>
        <v>2615</v>
      </c>
      <c r="C3552" s="37" t="s">
        <v>787</v>
      </c>
      <c r="D3552" s="12">
        <f t="shared" si="214"/>
        <v>52615</v>
      </c>
      <c r="E3552" s="47" t="s">
        <v>2898</v>
      </c>
      <c r="F3552" s="14">
        <v>2433.1999999999998</v>
      </c>
      <c r="G3552" s="15">
        <v>42396</v>
      </c>
      <c r="H3552" s="8">
        <f t="shared" si="217"/>
        <v>2433.1999999999998</v>
      </c>
      <c r="I3552" s="30">
        <f t="shared" si="215"/>
        <v>0</v>
      </c>
    </row>
    <row r="3553" spans="1:9" s="2" customFormat="1" x14ac:dyDescent="0.25">
      <c r="A3553" s="17">
        <v>42396</v>
      </c>
      <c r="B3553" s="36">
        <f t="shared" si="216"/>
        <v>2616</v>
      </c>
      <c r="C3553" s="37" t="s">
        <v>787</v>
      </c>
      <c r="D3553" s="12">
        <f t="shared" si="214"/>
        <v>52616</v>
      </c>
      <c r="E3553" s="47" t="s">
        <v>2899</v>
      </c>
      <c r="F3553" s="14">
        <v>190.4</v>
      </c>
      <c r="G3553" s="15">
        <v>42396</v>
      </c>
      <c r="H3553" s="8">
        <f t="shared" si="217"/>
        <v>190.4</v>
      </c>
      <c r="I3553" s="30">
        <f t="shared" si="215"/>
        <v>0</v>
      </c>
    </row>
    <row r="3554" spans="1:9" s="2" customFormat="1" x14ac:dyDescent="0.25">
      <c r="A3554" s="17">
        <v>42396</v>
      </c>
      <c r="B3554" s="36">
        <f t="shared" si="216"/>
        <v>2617</v>
      </c>
      <c r="C3554" s="37" t="s">
        <v>787</v>
      </c>
      <c r="D3554" s="12">
        <f t="shared" si="214"/>
        <v>52617</v>
      </c>
      <c r="E3554" s="47" t="s">
        <v>2900</v>
      </c>
      <c r="F3554" s="14">
        <v>34381.800000000003</v>
      </c>
      <c r="G3554" s="15">
        <v>42397</v>
      </c>
      <c r="H3554" s="8">
        <v>34381.800000000003</v>
      </c>
      <c r="I3554" s="30">
        <f t="shared" si="215"/>
        <v>0</v>
      </c>
    </row>
    <row r="3555" spans="1:9" s="2" customFormat="1" x14ac:dyDescent="0.25">
      <c r="A3555" s="17">
        <v>42396</v>
      </c>
      <c r="B3555" s="36">
        <f t="shared" si="216"/>
        <v>2618</v>
      </c>
      <c r="C3555" s="37" t="s">
        <v>787</v>
      </c>
      <c r="D3555" s="12">
        <f t="shared" si="214"/>
        <v>52618</v>
      </c>
      <c r="E3555" s="47" t="s">
        <v>2901</v>
      </c>
      <c r="F3555" s="14">
        <v>8577.5</v>
      </c>
      <c r="G3555" s="15">
        <v>42396</v>
      </c>
      <c r="H3555" s="8">
        <f t="shared" si="217"/>
        <v>8577.5</v>
      </c>
      <c r="I3555" s="30">
        <f t="shared" si="215"/>
        <v>0</v>
      </c>
    </row>
    <row r="3556" spans="1:9" s="2" customFormat="1" x14ac:dyDescent="0.25">
      <c r="A3556" s="17">
        <v>42396</v>
      </c>
      <c r="B3556" s="36">
        <f t="shared" si="216"/>
        <v>2619</v>
      </c>
      <c r="C3556" s="37" t="s">
        <v>787</v>
      </c>
      <c r="D3556" s="12">
        <f t="shared" ref="D3556:D3619" si="218">D3555+1</f>
        <v>52619</v>
      </c>
      <c r="E3556" s="47" t="s">
        <v>2902</v>
      </c>
      <c r="F3556" s="14">
        <v>2718.3</v>
      </c>
      <c r="G3556" s="15">
        <v>42396</v>
      </c>
      <c r="H3556" s="8">
        <f t="shared" si="217"/>
        <v>2718.3</v>
      </c>
      <c r="I3556" s="30">
        <f t="shared" si="215"/>
        <v>0</v>
      </c>
    </row>
    <row r="3557" spans="1:9" s="2" customFormat="1" x14ac:dyDescent="0.25">
      <c r="A3557" s="17">
        <v>42396</v>
      </c>
      <c r="B3557" s="36">
        <f t="shared" si="216"/>
        <v>2620</v>
      </c>
      <c r="C3557" s="37" t="s">
        <v>787</v>
      </c>
      <c r="D3557" s="12">
        <f t="shared" si="218"/>
        <v>52620</v>
      </c>
      <c r="E3557" s="47" t="s">
        <v>2903</v>
      </c>
      <c r="F3557" s="14">
        <v>2926.1</v>
      </c>
      <c r="G3557" s="15">
        <v>42396</v>
      </c>
      <c r="H3557" s="8">
        <f t="shared" si="217"/>
        <v>2926.1</v>
      </c>
      <c r="I3557" s="30">
        <f t="shared" si="215"/>
        <v>0</v>
      </c>
    </row>
    <row r="3558" spans="1:9" s="2" customFormat="1" x14ac:dyDescent="0.25">
      <c r="A3558" s="17">
        <v>42396</v>
      </c>
      <c r="B3558" s="36">
        <f t="shared" si="216"/>
        <v>2621</v>
      </c>
      <c r="C3558" s="37" t="s">
        <v>787</v>
      </c>
      <c r="D3558" s="12">
        <f t="shared" si="218"/>
        <v>52621</v>
      </c>
      <c r="E3558" s="47" t="s">
        <v>2904</v>
      </c>
      <c r="F3558" s="14">
        <v>5613.3</v>
      </c>
      <c r="G3558" s="15">
        <v>42398</v>
      </c>
      <c r="H3558" s="8">
        <v>5613.3</v>
      </c>
      <c r="I3558" s="30">
        <f t="shared" si="215"/>
        <v>0</v>
      </c>
    </row>
    <row r="3559" spans="1:9" s="2" customFormat="1" x14ac:dyDescent="0.25">
      <c r="A3559" s="17">
        <v>42396</v>
      </c>
      <c r="B3559" s="36">
        <f t="shared" si="216"/>
        <v>2622</v>
      </c>
      <c r="C3559" s="37" t="s">
        <v>787</v>
      </c>
      <c r="D3559" s="12">
        <f t="shared" si="218"/>
        <v>52622</v>
      </c>
      <c r="E3559" s="47" t="s">
        <v>2905</v>
      </c>
      <c r="F3559" s="14">
        <v>12950.4</v>
      </c>
      <c r="G3559" s="15">
        <v>42397</v>
      </c>
      <c r="H3559" s="8">
        <v>12950.4</v>
      </c>
      <c r="I3559" s="30">
        <f t="shared" si="215"/>
        <v>0</v>
      </c>
    </row>
    <row r="3560" spans="1:9" s="2" customFormat="1" x14ac:dyDescent="0.25">
      <c r="A3560" s="17">
        <v>42396</v>
      </c>
      <c r="B3560" s="36">
        <f t="shared" si="216"/>
        <v>2623</v>
      </c>
      <c r="C3560" s="37" t="s">
        <v>787</v>
      </c>
      <c r="D3560" s="12">
        <f t="shared" si="218"/>
        <v>52623</v>
      </c>
      <c r="E3560" s="47" t="s">
        <v>2906</v>
      </c>
      <c r="F3560" s="14">
        <v>2946.5</v>
      </c>
      <c r="G3560" s="15">
        <v>42396</v>
      </c>
      <c r="H3560" s="8">
        <f t="shared" si="217"/>
        <v>2946.5</v>
      </c>
      <c r="I3560" s="30">
        <f t="shared" ref="I3560:I3624" si="219">F3560-H3560</f>
        <v>0</v>
      </c>
    </row>
    <row r="3561" spans="1:9" s="2" customFormat="1" x14ac:dyDescent="0.25">
      <c r="A3561" s="17">
        <v>42396</v>
      </c>
      <c r="B3561" s="36">
        <f t="shared" si="216"/>
        <v>2624</v>
      </c>
      <c r="C3561" s="37" t="s">
        <v>787</v>
      </c>
      <c r="D3561" s="12">
        <f t="shared" si="218"/>
        <v>52624</v>
      </c>
      <c r="E3561" s="47" t="s">
        <v>2907</v>
      </c>
      <c r="F3561" s="14">
        <v>4013.6</v>
      </c>
      <c r="G3561" s="15">
        <v>42397</v>
      </c>
      <c r="H3561" s="8">
        <v>4013.6</v>
      </c>
      <c r="I3561" s="30">
        <f t="shared" si="219"/>
        <v>0</v>
      </c>
    </row>
    <row r="3562" spans="1:9" s="2" customFormat="1" x14ac:dyDescent="0.25">
      <c r="A3562" s="17">
        <v>42396</v>
      </c>
      <c r="B3562" s="36">
        <f t="shared" si="216"/>
        <v>2625</v>
      </c>
      <c r="C3562" s="37" t="s">
        <v>787</v>
      </c>
      <c r="D3562" s="12">
        <f t="shared" si="218"/>
        <v>52625</v>
      </c>
      <c r="E3562" s="47" t="s">
        <v>2908</v>
      </c>
      <c r="F3562" s="14">
        <v>3192.7</v>
      </c>
      <c r="G3562" s="15">
        <v>42396</v>
      </c>
      <c r="H3562" s="8">
        <f t="shared" si="217"/>
        <v>3192.7</v>
      </c>
      <c r="I3562" s="30">
        <f t="shared" si="219"/>
        <v>0</v>
      </c>
    </row>
    <row r="3563" spans="1:9" s="2" customFormat="1" x14ac:dyDescent="0.25">
      <c r="A3563" s="17">
        <v>42396</v>
      </c>
      <c r="B3563" s="36">
        <f t="shared" si="216"/>
        <v>2626</v>
      </c>
      <c r="C3563" s="37" t="s">
        <v>787</v>
      </c>
      <c r="D3563" s="12">
        <f t="shared" si="218"/>
        <v>52626</v>
      </c>
      <c r="E3563" s="47" t="s">
        <v>2909</v>
      </c>
      <c r="F3563" s="14">
        <v>1650</v>
      </c>
      <c r="G3563" s="15">
        <v>42396</v>
      </c>
      <c r="H3563" s="8">
        <f t="shared" si="217"/>
        <v>1650</v>
      </c>
      <c r="I3563" s="30">
        <f t="shared" si="219"/>
        <v>0</v>
      </c>
    </row>
    <row r="3564" spans="1:9" s="2" customFormat="1" x14ac:dyDescent="0.25">
      <c r="A3564" s="17">
        <v>42396</v>
      </c>
      <c r="B3564" s="36">
        <f t="shared" si="216"/>
        <v>2627</v>
      </c>
      <c r="C3564" s="37" t="s">
        <v>787</v>
      </c>
      <c r="D3564" s="12">
        <f t="shared" si="218"/>
        <v>52627</v>
      </c>
      <c r="E3564" s="47" t="s">
        <v>2851</v>
      </c>
      <c r="F3564" s="14">
        <v>25385.599999999999</v>
      </c>
      <c r="G3564" s="88">
        <v>42426</v>
      </c>
      <c r="H3564" s="89">
        <v>25385.599999999999</v>
      </c>
      <c r="I3564" s="30">
        <f t="shared" si="219"/>
        <v>0</v>
      </c>
    </row>
    <row r="3565" spans="1:9" s="2" customFormat="1" x14ac:dyDescent="0.25">
      <c r="A3565" s="17">
        <v>42396</v>
      </c>
      <c r="B3565" s="36">
        <f t="shared" si="216"/>
        <v>2628</v>
      </c>
      <c r="C3565" s="37" t="s">
        <v>787</v>
      </c>
      <c r="D3565" s="12">
        <f t="shared" si="218"/>
        <v>52628</v>
      </c>
      <c r="E3565" s="47" t="s">
        <v>2910</v>
      </c>
      <c r="F3565" s="14">
        <v>18218.400000000001</v>
      </c>
      <c r="G3565" s="88">
        <v>42406</v>
      </c>
      <c r="H3565" s="89">
        <v>18218.400000000001</v>
      </c>
      <c r="I3565" s="30">
        <f t="shared" si="219"/>
        <v>0</v>
      </c>
    </row>
    <row r="3566" spans="1:9" s="2" customFormat="1" x14ac:dyDescent="0.25">
      <c r="A3566" s="17">
        <v>42396</v>
      </c>
      <c r="B3566" s="36">
        <f t="shared" si="216"/>
        <v>2629</v>
      </c>
      <c r="C3566" s="37" t="s">
        <v>787</v>
      </c>
      <c r="D3566" s="12">
        <f t="shared" si="218"/>
        <v>52629</v>
      </c>
      <c r="E3566" s="47" t="s">
        <v>2911</v>
      </c>
      <c r="F3566" s="14">
        <v>5163.3</v>
      </c>
      <c r="G3566" s="15">
        <v>42399</v>
      </c>
      <c r="H3566" s="8">
        <v>5163.3</v>
      </c>
      <c r="I3566" s="30">
        <f t="shared" si="219"/>
        <v>0</v>
      </c>
    </row>
    <row r="3567" spans="1:9" s="2" customFormat="1" x14ac:dyDescent="0.25">
      <c r="A3567" s="17">
        <v>42396</v>
      </c>
      <c r="B3567" s="36">
        <f t="shared" si="216"/>
        <v>2630</v>
      </c>
      <c r="C3567" s="37" t="s">
        <v>787</v>
      </c>
      <c r="D3567" s="12">
        <f t="shared" si="218"/>
        <v>52630</v>
      </c>
      <c r="E3567" s="47" t="s">
        <v>2912</v>
      </c>
      <c r="F3567" s="14">
        <v>6838.8</v>
      </c>
      <c r="G3567" s="15">
        <v>42396</v>
      </c>
      <c r="H3567" s="8">
        <f t="shared" si="217"/>
        <v>6838.8</v>
      </c>
      <c r="I3567" s="30">
        <f t="shared" si="219"/>
        <v>0</v>
      </c>
    </row>
    <row r="3568" spans="1:9" s="2" customFormat="1" x14ac:dyDescent="0.25">
      <c r="A3568" s="17">
        <v>42396</v>
      </c>
      <c r="B3568" s="36">
        <f t="shared" si="216"/>
        <v>2631</v>
      </c>
      <c r="C3568" s="37" t="s">
        <v>787</v>
      </c>
      <c r="D3568" s="12">
        <f t="shared" si="218"/>
        <v>52631</v>
      </c>
      <c r="E3568" s="47" t="s">
        <v>2913</v>
      </c>
      <c r="F3568" s="14">
        <v>28328</v>
      </c>
      <c r="G3568" s="88">
        <v>42401</v>
      </c>
      <c r="H3568" s="89">
        <v>28328</v>
      </c>
      <c r="I3568" s="30">
        <f t="shared" si="219"/>
        <v>0</v>
      </c>
    </row>
    <row r="3569" spans="1:9" s="2" customFormat="1" x14ac:dyDescent="0.25">
      <c r="A3569" s="17">
        <v>42396</v>
      </c>
      <c r="B3569" s="36">
        <f t="shared" si="216"/>
        <v>2632</v>
      </c>
      <c r="C3569" s="37" t="s">
        <v>787</v>
      </c>
      <c r="D3569" s="12">
        <f t="shared" si="218"/>
        <v>52632</v>
      </c>
      <c r="E3569" s="47" t="s">
        <v>2912</v>
      </c>
      <c r="F3569" s="14">
        <v>6567.2</v>
      </c>
      <c r="G3569" s="15">
        <v>42396</v>
      </c>
      <c r="H3569" s="8">
        <f t="shared" si="217"/>
        <v>6567.2</v>
      </c>
      <c r="I3569" s="30">
        <f t="shared" si="219"/>
        <v>0</v>
      </c>
    </row>
    <row r="3570" spans="1:9" s="2" customFormat="1" x14ac:dyDescent="0.25">
      <c r="A3570" s="17">
        <v>42396</v>
      </c>
      <c r="B3570" s="36">
        <f t="shared" si="216"/>
        <v>2633</v>
      </c>
      <c r="C3570" s="37" t="s">
        <v>787</v>
      </c>
      <c r="D3570" s="12">
        <f t="shared" si="218"/>
        <v>52633</v>
      </c>
      <c r="E3570" s="42" t="s">
        <v>2914</v>
      </c>
      <c r="F3570" s="19">
        <v>1416.48</v>
      </c>
      <c r="G3570" s="15">
        <v>42399</v>
      </c>
      <c r="H3570" s="8">
        <v>1416.48</v>
      </c>
      <c r="I3570" s="30">
        <f t="shared" si="219"/>
        <v>0</v>
      </c>
    </row>
    <row r="3571" spans="1:9" s="2" customFormat="1" x14ac:dyDescent="0.25">
      <c r="A3571" s="17">
        <v>42396</v>
      </c>
      <c r="B3571" s="36">
        <f t="shared" si="216"/>
        <v>2634</v>
      </c>
      <c r="C3571" s="37" t="s">
        <v>787</v>
      </c>
      <c r="D3571" s="12">
        <f t="shared" si="218"/>
        <v>52634</v>
      </c>
      <c r="E3571" s="45" t="s">
        <v>2915</v>
      </c>
      <c r="F3571" s="22">
        <v>1644.8</v>
      </c>
      <c r="G3571" s="15">
        <v>42396</v>
      </c>
      <c r="H3571" s="8">
        <f t="shared" si="217"/>
        <v>1644.8</v>
      </c>
      <c r="I3571" s="30">
        <f t="shared" si="219"/>
        <v>0</v>
      </c>
    </row>
    <row r="3572" spans="1:9" s="2" customFormat="1" x14ac:dyDescent="0.25">
      <c r="A3572" s="17">
        <v>42396</v>
      </c>
      <c r="B3572" s="36">
        <f t="shared" si="216"/>
        <v>2635</v>
      </c>
      <c r="C3572" s="37" t="s">
        <v>787</v>
      </c>
      <c r="D3572" s="12">
        <f t="shared" si="218"/>
        <v>52635</v>
      </c>
      <c r="E3572" s="47" t="s">
        <v>2905</v>
      </c>
      <c r="F3572" s="14">
        <v>2225.1999999999998</v>
      </c>
      <c r="G3572" s="15">
        <v>42397</v>
      </c>
      <c r="H3572" s="8">
        <v>2225.1999999999998</v>
      </c>
      <c r="I3572" s="30">
        <f t="shared" si="219"/>
        <v>0</v>
      </c>
    </row>
    <row r="3573" spans="1:9" s="2" customFormat="1" x14ac:dyDescent="0.25">
      <c r="A3573" s="17">
        <v>42396</v>
      </c>
      <c r="B3573" s="36">
        <f t="shared" si="216"/>
        <v>2636</v>
      </c>
      <c r="C3573" s="37" t="s">
        <v>787</v>
      </c>
      <c r="D3573" s="12">
        <f t="shared" si="218"/>
        <v>52636</v>
      </c>
      <c r="E3573" s="47" t="s">
        <v>2916</v>
      </c>
      <c r="F3573" s="14">
        <v>0.94</v>
      </c>
      <c r="G3573" s="15">
        <v>42397</v>
      </c>
      <c r="H3573" s="8">
        <v>0.94</v>
      </c>
      <c r="I3573" s="30">
        <f t="shared" si="219"/>
        <v>0</v>
      </c>
    </row>
    <row r="3574" spans="1:9" s="2" customFormat="1" x14ac:dyDescent="0.25">
      <c r="A3574" s="17">
        <v>42396</v>
      </c>
      <c r="B3574" s="36">
        <f t="shared" si="216"/>
        <v>2637</v>
      </c>
      <c r="C3574" s="37" t="s">
        <v>787</v>
      </c>
      <c r="D3574" s="12">
        <f t="shared" si="218"/>
        <v>52637</v>
      </c>
      <c r="E3574" s="47" t="s">
        <v>2896</v>
      </c>
      <c r="F3574" s="14">
        <v>1.32</v>
      </c>
      <c r="G3574" s="15">
        <v>42397</v>
      </c>
      <c r="H3574" s="8">
        <v>1.32</v>
      </c>
      <c r="I3574" s="30">
        <f t="shared" si="219"/>
        <v>0</v>
      </c>
    </row>
    <row r="3575" spans="1:9" s="2" customFormat="1" x14ac:dyDescent="0.25">
      <c r="A3575" s="17">
        <v>42396</v>
      </c>
      <c r="B3575" s="36">
        <f t="shared" si="216"/>
        <v>2638</v>
      </c>
      <c r="C3575" s="37" t="s">
        <v>787</v>
      </c>
      <c r="D3575" s="12">
        <f t="shared" si="218"/>
        <v>52638</v>
      </c>
      <c r="E3575" s="47" t="s">
        <v>2917</v>
      </c>
      <c r="F3575" s="14">
        <v>52479.92</v>
      </c>
      <c r="G3575" s="15">
        <v>42399</v>
      </c>
      <c r="H3575" s="8">
        <v>52479.92</v>
      </c>
      <c r="I3575" s="30">
        <f t="shared" si="219"/>
        <v>0</v>
      </c>
    </row>
    <row r="3576" spans="1:9" s="2" customFormat="1" x14ac:dyDescent="0.25">
      <c r="A3576" s="17">
        <v>42396</v>
      </c>
      <c r="B3576" s="36">
        <f t="shared" si="216"/>
        <v>2639</v>
      </c>
      <c r="C3576" s="37" t="s">
        <v>787</v>
      </c>
      <c r="D3576" s="12">
        <f t="shared" si="218"/>
        <v>52639</v>
      </c>
      <c r="E3576" s="47" t="s">
        <v>2916</v>
      </c>
      <c r="F3576" s="14">
        <v>27914.400000000001</v>
      </c>
      <c r="G3576" s="105">
        <v>42418</v>
      </c>
      <c r="H3576" s="106">
        <v>27914.400000000001</v>
      </c>
      <c r="I3576" s="30">
        <f t="shared" si="219"/>
        <v>0</v>
      </c>
    </row>
    <row r="3577" spans="1:9" s="2" customFormat="1" x14ac:dyDescent="0.25">
      <c r="A3577" s="17">
        <v>42396</v>
      </c>
      <c r="B3577" s="36">
        <f t="shared" si="216"/>
        <v>2640</v>
      </c>
      <c r="C3577" s="37" t="s">
        <v>787</v>
      </c>
      <c r="D3577" s="12">
        <f t="shared" si="218"/>
        <v>52640</v>
      </c>
      <c r="E3577" s="49" t="s">
        <v>105</v>
      </c>
      <c r="F3577" s="14">
        <v>0</v>
      </c>
      <c r="G3577" s="15"/>
      <c r="H3577" s="8"/>
      <c r="I3577" s="30">
        <f t="shared" si="219"/>
        <v>0</v>
      </c>
    </row>
    <row r="3578" spans="1:9" s="2" customFormat="1" x14ac:dyDescent="0.25">
      <c r="A3578" s="17">
        <v>42396</v>
      </c>
      <c r="B3578" s="36">
        <f t="shared" si="216"/>
        <v>2641</v>
      </c>
      <c r="C3578" s="37" t="s">
        <v>787</v>
      </c>
      <c r="D3578" s="12">
        <f t="shared" si="218"/>
        <v>52641</v>
      </c>
      <c r="E3578" s="47" t="s">
        <v>2899</v>
      </c>
      <c r="F3578" s="14">
        <v>566.6</v>
      </c>
      <c r="G3578" s="15">
        <v>42396</v>
      </c>
      <c r="H3578" s="8">
        <f t="shared" si="217"/>
        <v>566.6</v>
      </c>
      <c r="I3578" s="30">
        <f t="shared" si="219"/>
        <v>0</v>
      </c>
    </row>
    <row r="3579" spans="1:9" s="2" customFormat="1" x14ac:dyDescent="0.25">
      <c r="A3579" s="17">
        <v>42396</v>
      </c>
      <c r="B3579" s="36">
        <f t="shared" si="216"/>
        <v>2642</v>
      </c>
      <c r="C3579" s="37" t="s">
        <v>787</v>
      </c>
      <c r="D3579" s="12">
        <f t="shared" si="218"/>
        <v>52642</v>
      </c>
      <c r="E3579" s="47" t="s">
        <v>2918</v>
      </c>
      <c r="F3579" s="14">
        <v>1266.3</v>
      </c>
      <c r="G3579" s="15">
        <v>42396</v>
      </c>
      <c r="H3579" s="8">
        <f t="shared" si="217"/>
        <v>1266.3</v>
      </c>
      <c r="I3579" s="30">
        <f t="shared" si="219"/>
        <v>0</v>
      </c>
    </row>
    <row r="3580" spans="1:9" s="2" customFormat="1" x14ac:dyDescent="0.25">
      <c r="A3580" s="17">
        <v>42396</v>
      </c>
      <c r="B3580" s="36">
        <f t="shared" si="216"/>
        <v>2643</v>
      </c>
      <c r="C3580" s="37" t="s">
        <v>787</v>
      </c>
      <c r="D3580" s="12">
        <f t="shared" si="218"/>
        <v>52643</v>
      </c>
      <c r="E3580" s="47" t="s">
        <v>2904</v>
      </c>
      <c r="F3580" s="14">
        <v>386</v>
      </c>
      <c r="G3580" s="15">
        <v>42396</v>
      </c>
      <c r="H3580" s="8">
        <f t="shared" si="217"/>
        <v>386</v>
      </c>
      <c r="I3580" s="30">
        <f t="shared" si="219"/>
        <v>0</v>
      </c>
    </row>
    <row r="3581" spans="1:9" s="2" customFormat="1" x14ac:dyDescent="0.25">
      <c r="A3581" s="17">
        <v>42396</v>
      </c>
      <c r="B3581" s="36">
        <f t="shared" si="216"/>
        <v>2644</v>
      </c>
      <c r="C3581" s="37" t="s">
        <v>787</v>
      </c>
      <c r="D3581" s="12">
        <f t="shared" si="218"/>
        <v>52644</v>
      </c>
      <c r="E3581" s="47" t="s">
        <v>2919</v>
      </c>
      <c r="F3581" s="14">
        <v>630</v>
      </c>
      <c r="G3581" s="15">
        <v>42396</v>
      </c>
      <c r="H3581" s="8">
        <f t="shared" si="217"/>
        <v>630</v>
      </c>
      <c r="I3581" s="30">
        <f t="shared" si="219"/>
        <v>0</v>
      </c>
    </row>
    <row r="3582" spans="1:9" s="2" customFormat="1" x14ac:dyDescent="0.25">
      <c r="A3582" s="17">
        <v>42396</v>
      </c>
      <c r="B3582" s="36">
        <f t="shared" si="216"/>
        <v>2645</v>
      </c>
      <c r="C3582" s="37" t="s">
        <v>787</v>
      </c>
      <c r="D3582" s="12">
        <f t="shared" si="218"/>
        <v>52645</v>
      </c>
      <c r="E3582" s="47" t="s">
        <v>2920</v>
      </c>
      <c r="F3582" s="14">
        <v>14076</v>
      </c>
      <c r="G3582" s="107">
        <v>42426</v>
      </c>
      <c r="H3582" s="108">
        <v>14076</v>
      </c>
      <c r="I3582" s="30">
        <f t="shared" si="219"/>
        <v>0</v>
      </c>
    </row>
    <row r="3583" spans="1:9" s="2" customFormat="1" x14ac:dyDescent="0.25">
      <c r="A3583" s="17">
        <v>42396</v>
      </c>
      <c r="B3583" s="36">
        <f t="shared" si="216"/>
        <v>2646</v>
      </c>
      <c r="C3583" s="37" t="s">
        <v>787</v>
      </c>
      <c r="D3583" s="12">
        <f t="shared" si="218"/>
        <v>52646</v>
      </c>
      <c r="E3583" s="47" t="s">
        <v>2921</v>
      </c>
      <c r="F3583" s="14">
        <v>4450.8</v>
      </c>
      <c r="G3583" s="15">
        <v>42396</v>
      </c>
      <c r="H3583" s="8">
        <f t="shared" si="217"/>
        <v>4450.8</v>
      </c>
      <c r="I3583" s="30">
        <f t="shared" si="219"/>
        <v>0</v>
      </c>
    </row>
    <row r="3584" spans="1:9" s="2" customFormat="1" x14ac:dyDescent="0.25">
      <c r="A3584" s="17">
        <v>42396</v>
      </c>
      <c r="B3584" s="36">
        <f t="shared" si="216"/>
        <v>2647</v>
      </c>
      <c r="C3584" s="37" t="s">
        <v>787</v>
      </c>
      <c r="D3584" s="12">
        <f t="shared" si="218"/>
        <v>52647</v>
      </c>
      <c r="E3584" s="47" t="s">
        <v>2922</v>
      </c>
      <c r="F3584" s="14">
        <v>15947.4</v>
      </c>
      <c r="G3584" s="15">
        <v>42396</v>
      </c>
      <c r="H3584" s="8">
        <f t="shared" si="217"/>
        <v>15947.4</v>
      </c>
      <c r="I3584" s="30">
        <f t="shared" si="219"/>
        <v>0</v>
      </c>
    </row>
    <row r="3585" spans="1:9" s="2" customFormat="1" x14ac:dyDescent="0.25">
      <c r="A3585" s="17">
        <v>42396</v>
      </c>
      <c r="B3585" s="36">
        <f t="shared" si="216"/>
        <v>2648</v>
      </c>
      <c r="C3585" s="37" t="s">
        <v>787</v>
      </c>
      <c r="D3585" s="12">
        <f t="shared" si="218"/>
        <v>52648</v>
      </c>
      <c r="E3585" s="47" t="s">
        <v>2888</v>
      </c>
      <c r="F3585" s="14">
        <v>25874.1</v>
      </c>
      <c r="G3585" s="15">
        <v>42396</v>
      </c>
      <c r="H3585" s="8">
        <f t="shared" si="217"/>
        <v>25874.1</v>
      </c>
      <c r="I3585" s="30">
        <f t="shared" si="219"/>
        <v>0</v>
      </c>
    </row>
    <row r="3586" spans="1:9" s="2" customFormat="1" x14ac:dyDescent="0.25">
      <c r="A3586" s="17">
        <v>42396</v>
      </c>
      <c r="B3586" s="36">
        <f t="shared" si="216"/>
        <v>2649</v>
      </c>
      <c r="C3586" s="37" t="s">
        <v>787</v>
      </c>
      <c r="D3586" s="12">
        <f t="shared" si="218"/>
        <v>52649</v>
      </c>
      <c r="E3586" s="47" t="s">
        <v>2923</v>
      </c>
      <c r="F3586" s="14">
        <v>2751.8</v>
      </c>
      <c r="G3586" s="15">
        <v>42396</v>
      </c>
      <c r="H3586" s="8">
        <f t="shared" si="217"/>
        <v>2751.8</v>
      </c>
      <c r="I3586" s="30">
        <f t="shared" si="219"/>
        <v>0</v>
      </c>
    </row>
    <row r="3587" spans="1:9" s="2" customFormat="1" x14ac:dyDescent="0.25">
      <c r="A3587" s="17">
        <v>42396</v>
      </c>
      <c r="B3587" s="36">
        <f t="shared" si="216"/>
        <v>2650</v>
      </c>
      <c r="C3587" s="37" t="s">
        <v>787</v>
      </c>
      <c r="D3587" s="12">
        <f t="shared" si="218"/>
        <v>52650</v>
      </c>
      <c r="E3587" s="47" t="s">
        <v>2924</v>
      </c>
      <c r="F3587" s="14">
        <v>2932.6</v>
      </c>
      <c r="G3587" s="15">
        <v>42396</v>
      </c>
      <c r="H3587" s="8">
        <f t="shared" si="217"/>
        <v>2932.6</v>
      </c>
      <c r="I3587" s="30">
        <f t="shared" si="219"/>
        <v>0</v>
      </c>
    </row>
    <row r="3588" spans="1:9" s="2" customFormat="1" x14ac:dyDescent="0.25">
      <c r="A3588" s="17">
        <v>42396</v>
      </c>
      <c r="B3588" s="36">
        <f t="shared" si="216"/>
        <v>2651</v>
      </c>
      <c r="C3588" s="37" t="s">
        <v>787</v>
      </c>
      <c r="D3588" s="12">
        <f t="shared" si="218"/>
        <v>52651</v>
      </c>
      <c r="E3588" s="47" t="s">
        <v>2851</v>
      </c>
      <c r="F3588" s="14">
        <v>1507.5</v>
      </c>
      <c r="G3588" s="107">
        <v>42426</v>
      </c>
      <c r="H3588" s="108">
        <v>1507.5</v>
      </c>
      <c r="I3588" s="30">
        <f t="shared" si="219"/>
        <v>0</v>
      </c>
    </row>
    <row r="3589" spans="1:9" s="2" customFormat="1" x14ac:dyDescent="0.25">
      <c r="A3589" s="17">
        <v>42396</v>
      </c>
      <c r="B3589" s="36">
        <f t="shared" si="216"/>
        <v>2652</v>
      </c>
      <c r="C3589" s="37" t="s">
        <v>787</v>
      </c>
      <c r="D3589" s="12">
        <f t="shared" si="218"/>
        <v>52652</v>
      </c>
      <c r="E3589" s="47" t="s">
        <v>2925</v>
      </c>
      <c r="F3589" s="14">
        <v>288.10000000000002</v>
      </c>
      <c r="G3589" s="15">
        <v>42396</v>
      </c>
      <c r="H3589" s="8">
        <f t="shared" si="217"/>
        <v>288.10000000000002</v>
      </c>
      <c r="I3589" s="30">
        <f t="shared" si="219"/>
        <v>0</v>
      </c>
    </row>
    <row r="3590" spans="1:9" s="2" customFormat="1" x14ac:dyDescent="0.25">
      <c r="A3590" s="17">
        <v>42396</v>
      </c>
      <c r="B3590" s="36">
        <f t="shared" si="216"/>
        <v>2653</v>
      </c>
      <c r="C3590" s="37" t="s">
        <v>787</v>
      </c>
      <c r="D3590" s="12">
        <f t="shared" si="218"/>
        <v>52653</v>
      </c>
      <c r="E3590" s="47" t="s">
        <v>2926</v>
      </c>
      <c r="F3590" s="14">
        <v>8096</v>
      </c>
      <c r="G3590" s="15">
        <v>42397</v>
      </c>
      <c r="H3590" s="8">
        <v>8096</v>
      </c>
      <c r="I3590" s="30">
        <f t="shared" si="219"/>
        <v>0</v>
      </c>
    </row>
    <row r="3591" spans="1:9" s="2" customFormat="1" x14ac:dyDescent="0.25">
      <c r="A3591" s="17">
        <v>42396</v>
      </c>
      <c r="B3591" s="36">
        <f t="shared" si="216"/>
        <v>2654</v>
      </c>
      <c r="C3591" s="37" t="s">
        <v>787</v>
      </c>
      <c r="D3591" s="12">
        <f t="shared" si="218"/>
        <v>52654</v>
      </c>
      <c r="E3591" s="47" t="s">
        <v>2927</v>
      </c>
      <c r="F3591" s="14">
        <v>4001.4</v>
      </c>
      <c r="G3591" s="15">
        <v>42400</v>
      </c>
      <c r="H3591" s="8">
        <v>4001.4</v>
      </c>
      <c r="I3591" s="30">
        <f t="shared" si="219"/>
        <v>0</v>
      </c>
    </row>
    <row r="3592" spans="1:9" s="2" customFormat="1" x14ac:dyDescent="0.25">
      <c r="A3592" s="17">
        <v>42396</v>
      </c>
      <c r="B3592" s="36">
        <f t="shared" si="216"/>
        <v>2655</v>
      </c>
      <c r="C3592" s="37" t="s">
        <v>787</v>
      </c>
      <c r="D3592" s="12">
        <f t="shared" si="218"/>
        <v>52655</v>
      </c>
      <c r="E3592" s="47" t="s">
        <v>2928</v>
      </c>
      <c r="F3592" s="14">
        <v>3659.16</v>
      </c>
      <c r="G3592" s="15">
        <v>42396</v>
      </c>
      <c r="H3592" s="8">
        <f t="shared" si="217"/>
        <v>3659.16</v>
      </c>
      <c r="I3592" s="30">
        <f t="shared" si="219"/>
        <v>0</v>
      </c>
    </row>
    <row r="3593" spans="1:9" s="2" customFormat="1" x14ac:dyDescent="0.25">
      <c r="A3593" s="17">
        <v>42396</v>
      </c>
      <c r="B3593" s="36">
        <f t="shared" si="216"/>
        <v>2656</v>
      </c>
      <c r="C3593" s="37" t="s">
        <v>787</v>
      </c>
      <c r="D3593" s="12">
        <f t="shared" si="218"/>
        <v>52656</v>
      </c>
      <c r="E3593" s="47" t="s">
        <v>2888</v>
      </c>
      <c r="F3593" s="14">
        <v>44.8</v>
      </c>
      <c r="G3593" s="15">
        <v>42396</v>
      </c>
      <c r="H3593" s="8">
        <f t="shared" si="217"/>
        <v>44.8</v>
      </c>
      <c r="I3593" s="30">
        <f t="shared" si="219"/>
        <v>0</v>
      </c>
    </row>
    <row r="3594" spans="1:9" s="2" customFormat="1" x14ac:dyDescent="0.25">
      <c r="A3594" s="17">
        <v>42396</v>
      </c>
      <c r="B3594" s="36">
        <f t="shared" si="216"/>
        <v>2657</v>
      </c>
      <c r="C3594" s="37" t="s">
        <v>787</v>
      </c>
      <c r="D3594" s="12">
        <f t="shared" si="218"/>
        <v>52657</v>
      </c>
      <c r="E3594" s="47" t="s">
        <v>2929</v>
      </c>
      <c r="F3594" s="14">
        <v>29427.39</v>
      </c>
      <c r="G3594" s="15">
        <v>42397</v>
      </c>
      <c r="H3594" s="8">
        <v>29427.39</v>
      </c>
      <c r="I3594" s="30">
        <f t="shared" si="219"/>
        <v>0</v>
      </c>
    </row>
    <row r="3595" spans="1:9" s="2" customFormat="1" x14ac:dyDescent="0.25">
      <c r="A3595" s="17">
        <v>42396</v>
      </c>
      <c r="B3595" s="36">
        <f t="shared" si="216"/>
        <v>2658</v>
      </c>
      <c r="C3595" s="37" t="s">
        <v>787</v>
      </c>
      <c r="D3595" s="12">
        <f t="shared" si="218"/>
        <v>52658</v>
      </c>
      <c r="E3595" s="47" t="s">
        <v>2930</v>
      </c>
      <c r="F3595" s="14">
        <v>2058.1999999999998</v>
      </c>
      <c r="G3595" s="15">
        <v>42397</v>
      </c>
      <c r="H3595" s="8">
        <v>2058.1999999999998</v>
      </c>
      <c r="I3595" s="30">
        <f t="shared" si="219"/>
        <v>0</v>
      </c>
    </row>
    <row r="3596" spans="1:9" s="2" customFormat="1" x14ac:dyDescent="0.25">
      <c r="A3596" s="17">
        <v>42396</v>
      </c>
      <c r="B3596" s="36">
        <f t="shared" si="216"/>
        <v>2659</v>
      </c>
      <c r="C3596" s="37" t="s">
        <v>787</v>
      </c>
      <c r="D3596" s="12">
        <f t="shared" si="218"/>
        <v>52659</v>
      </c>
      <c r="E3596" s="47" t="s">
        <v>2931</v>
      </c>
      <c r="F3596" s="14">
        <v>8266.5</v>
      </c>
      <c r="G3596" s="15">
        <v>42396</v>
      </c>
      <c r="H3596" s="8">
        <f t="shared" si="217"/>
        <v>8266.5</v>
      </c>
      <c r="I3596" s="30">
        <f t="shared" si="219"/>
        <v>0</v>
      </c>
    </row>
    <row r="3597" spans="1:9" s="2" customFormat="1" x14ac:dyDescent="0.25">
      <c r="A3597" s="17">
        <v>42396</v>
      </c>
      <c r="B3597" s="36">
        <f t="shared" si="216"/>
        <v>2660</v>
      </c>
      <c r="C3597" s="37" t="s">
        <v>787</v>
      </c>
      <c r="D3597" s="12">
        <f t="shared" si="218"/>
        <v>52660</v>
      </c>
      <c r="E3597" s="47" t="s">
        <v>2932</v>
      </c>
      <c r="F3597" s="14">
        <v>3047.2</v>
      </c>
      <c r="G3597" s="15">
        <v>42397</v>
      </c>
      <c r="H3597" s="8">
        <v>3047.2</v>
      </c>
      <c r="I3597" s="30">
        <f t="shared" si="219"/>
        <v>0</v>
      </c>
    </row>
    <row r="3598" spans="1:9" s="2" customFormat="1" x14ac:dyDescent="0.25">
      <c r="A3598" s="17">
        <v>42396</v>
      </c>
      <c r="B3598" s="36">
        <f t="shared" si="216"/>
        <v>2661</v>
      </c>
      <c r="C3598" s="37" t="s">
        <v>787</v>
      </c>
      <c r="D3598" s="12">
        <f t="shared" si="218"/>
        <v>52661</v>
      </c>
      <c r="E3598" s="47" t="s">
        <v>2888</v>
      </c>
      <c r="F3598" s="14">
        <v>75.099999999999994</v>
      </c>
      <c r="G3598" s="15">
        <v>42397</v>
      </c>
      <c r="H3598" s="8">
        <v>75.099999999999994</v>
      </c>
      <c r="I3598" s="30">
        <f t="shared" si="219"/>
        <v>0</v>
      </c>
    </row>
    <row r="3599" spans="1:9" s="2" customFormat="1" x14ac:dyDescent="0.25">
      <c r="A3599" s="17">
        <v>42396</v>
      </c>
      <c r="B3599" s="36">
        <f t="shared" si="216"/>
        <v>2662</v>
      </c>
      <c r="C3599" s="37" t="s">
        <v>787</v>
      </c>
      <c r="D3599" s="12">
        <f t="shared" si="218"/>
        <v>52662</v>
      </c>
      <c r="E3599" s="47" t="s">
        <v>2888</v>
      </c>
      <c r="F3599" s="14">
        <v>1608.68</v>
      </c>
      <c r="G3599" s="15">
        <v>42397</v>
      </c>
      <c r="H3599" s="8">
        <v>1608.68</v>
      </c>
      <c r="I3599" s="30">
        <f t="shared" si="219"/>
        <v>0</v>
      </c>
    </row>
    <row r="3600" spans="1:9" s="2" customFormat="1" x14ac:dyDescent="0.25">
      <c r="A3600" s="17">
        <v>42396</v>
      </c>
      <c r="B3600" s="36">
        <f t="shared" si="216"/>
        <v>2663</v>
      </c>
      <c r="C3600" s="37" t="s">
        <v>787</v>
      </c>
      <c r="D3600" s="12">
        <f t="shared" si="218"/>
        <v>52663</v>
      </c>
      <c r="E3600" s="47" t="s">
        <v>2933</v>
      </c>
      <c r="F3600" s="14">
        <v>12956.8</v>
      </c>
      <c r="G3600" s="15">
        <v>42396</v>
      </c>
      <c r="H3600" s="8">
        <f t="shared" si="217"/>
        <v>12956.8</v>
      </c>
      <c r="I3600" s="30">
        <f t="shared" si="219"/>
        <v>0</v>
      </c>
    </row>
    <row r="3601" spans="1:9" s="2" customFormat="1" x14ac:dyDescent="0.25">
      <c r="A3601" s="17">
        <v>42396</v>
      </c>
      <c r="B3601" s="36">
        <f t="shared" si="216"/>
        <v>2664</v>
      </c>
      <c r="C3601" s="37" t="s">
        <v>787</v>
      </c>
      <c r="D3601" s="12">
        <f t="shared" si="218"/>
        <v>52664</v>
      </c>
      <c r="E3601" s="47" t="s">
        <v>2934</v>
      </c>
      <c r="F3601" s="14">
        <v>648</v>
      </c>
      <c r="G3601" s="15">
        <v>42396</v>
      </c>
      <c r="H3601" s="8">
        <f t="shared" si="217"/>
        <v>648</v>
      </c>
      <c r="I3601" s="30">
        <f t="shared" si="219"/>
        <v>0</v>
      </c>
    </row>
    <row r="3602" spans="1:9" s="2" customFormat="1" x14ac:dyDescent="0.25">
      <c r="A3602" s="17">
        <v>42396</v>
      </c>
      <c r="B3602" s="36">
        <f t="shared" si="216"/>
        <v>2665</v>
      </c>
      <c r="C3602" s="37" t="s">
        <v>787</v>
      </c>
      <c r="D3602" s="12">
        <f t="shared" si="218"/>
        <v>52665</v>
      </c>
      <c r="E3602" s="47" t="s">
        <v>2935</v>
      </c>
      <c r="F3602" s="14">
        <v>3241.6</v>
      </c>
      <c r="G3602" s="88">
        <v>42404</v>
      </c>
      <c r="H3602" s="89">
        <v>3241.6</v>
      </c>
      <c r="I3602" s="30">
        <f t="shared" si="219"/>
        <v>0</v>
      </c>
    </row>
    <row r="3603" spans="1:9" s="2" customFormat="1" x14ac:dyDescent="0.25">
      <c r="A3603" s="17">
        <v>42396</v>
      </c>
      <c r="B3603" s="36">
        <f t="shared" si="216"/>
        <v>2666</v>
      </c>
      <c r="C3603" s="37" t="s">
        <v>787</v>
      </c>
      <c r="D3603" s="12">
        <f t="shared" si="218"/>
        <v>52666</v>
      </c>
      <c r="E3603" s="47" t="s">
        <v>2936</v>
      </c>
      <c r="F3603" s="14">
        <v>11974.85</v>
      </c>
      <c r="G3603" s="88">
        <v>42408</v>
      </c>
      <c r="H3603" s="89">
        <v>11974.85</v>
      </c>
      <c r="I3603" s="30">
        <f t="shared" si="219"/>
        <v>0</v>
      </c>
    </row>
    <row r="3604" spans="1:9" s="2" customFormat="1" x14ac:dyDescent="0.25">
      <c r="A3604" s="17">
        <v>42396</v>
      </c>
      <c r="B3604" s="36">
        <f t="shared" si="216"/>
        <v>2667</v>
      </c>
      <c r="C3604" s="37" t="s">
        <v>787</v>
      </c>
      <c r="D3604" s="12">
        <f t="shared" si="218"/>
        <v>52667</v>
      </c>
      <c r="E3604" s="47" t="s">
        <v>2937</v>
      </c>
      <c r="F3604" s="14">
        <v>53822.8</v>
      </c>
      <c r="G3604" s="88">
        <v>42432</v>
      </c>
      <c r="H3604" s="89">
        <v>53822.8</v>
      </c>
      <c r="I3604" s="30">
        <f t="shared" si="219"/>
        <v>0</v>
      </c>
    </row>
    <row r="3605" spans="1:9" s="2" customFormat="1" x14ac:dyDescent="0.25">
      <c r="A3605" s="17">
        <v>42396</v>
      </c>
      <c r="B3605" s="36">
        <f t="shared" si="216"/>
        <v>2668</v>
      </c>
      <c r="C3605" s="37" t="s">
        <v>787</v>
      </c>
      <c r="D3605" s="12">
        <f t="shared" si="218"/>
        <v>52668</v>
      </c>
      <c r="E3605" s="47" t="s">
        <v>2938</v>
      </c>
      <c r="F3605" s="14">
        <v>5955.28</v>
      </c>
      <c r="G3605" s="15">
        <v>42398</v>
      </c>
      <c r="H3605" s="8">
        <v>5955.28</v>
      </c>
      <c r="I3605" s="30">
        <f t="shared" si="219"/>
        <v>0</v>
      </c>
    </row>
    <row r="3606" spans="1:9" s="2" customFormat="1" x14ac:dyDescent="0.25">
      <c r="A3606" s="17">
        <v>42396</v>
      </c>
      <c r="B3606" s="36">
        <f t="shared" si="216"/>
        <v>2669</v>
      </c>
      <c r="C3606" s="37" t="s">
        <v>787</v>
      </c>
      <c r="D3606" s="12">
        <f t="shared" si="218"/>
        <v>52669</v>
      </c>
      <c r="E3606" s="47" t="s">
        <v>2939</v>
      </c>
      <c r="F3606" s="14">
        <v>2914.6</v>
      </c>
      <c r="G3606" s="15">
        <v>42396</v>
      </c>
      <c r="H3606" s="8">
        <f t="shared" si="217"/>
        <v>2914.6</v>
      </c>
      <c r="I3606" s="30">
        <f t="shared" si="219"/>
        <v>0</v>
      </c>
    </row>
    <row r="3607" spans="1:9" s="2" customFormat="1" x14ac:dyDescent="0.25">
      <c r="A3607" s="17">
        <v>42396</v>
      </c>
      <c r="B3607" s="36">
        <f t="shared" si="216"/>
        <v>2670</v>
      </c>
      <c r="C3607" s="37" t="s">
        <v>787</v>
      </c>
      <c r="D3607" s="12">
        <f t="shared" si="218"/>
        <v>52670</v>
      </c>
      <c r="E3607" s="47" t="s">
        <v>2940</v>
      </c>
      <c r="F3607" s="14">
        <v>2444</v>
      </c>
      <c r="G3607" s="15">
        <v>42396</v>
      </c>
      <c r="H3607" s="8">
        <f t="shared" si="217"/>
        <v>2444</v>
      </c>
      <c r="I3607" s="30">
        <f t="shared" si="219"/>
        <v>0</v>
      </c>
    </row>
    <row r="3608" spans="1:9" s="2" customFormat="1" x14ac:dyDescent="0.25">
      <c r="A3608" s="17">
        <v>42396</v>
      </c>
      <c r="B3608" s="36">
        <f t="shared" si="216"/>
        <v>2671</v>
      </c>
      <c r="C3608" s="37" t="s">
        <v>787</v>
      </c>
      <c r="D3608" s="12">
        <f t="shared" si="218"/>
        <v>52671</v>
      </c>
      <c r="E3608" s="47" t="s">
        <v>2939</v>
      </c>
      <c r="F3608" s="14">
        <v>745.2</v>
      </c>
      <c r="G3608" s="15">
        <v>42396</v>
      </c>
      <c r="H3608" s="8">
        <f t="shared" si="217"/>
        <v>745.2</v>
      </c>
      <c r="I3608" s="30">
        <f t="shared" si="219"/>
        <v>0</v>
      </c>
    </row>
    <row r="3609" spans="1:9" s="2" customFormat="1" x14ac:dyDescent="0.25">
      <c r="A3609" s="17">
        <v>42396</v>
      </c>
      <c r="B3609" s="36">
        <f t="shared" si="216"/>
        <v>2672</v>
      </c>
      <c r="C3609" s="37" t="s">
        <v>787</v>
      </c>
      <c r="D3609" s="12">
        <f t="shared" si="218"/>
        <v>52672</v>
      </c>
      <c r="E3609" s="47" t="s">
        <v>2941</v>
      </c>
      <c r="F3609" s="14">
        <v>13237.9</v>
      </c>
      <c r="G3609" s="15">
        <v>42406</v>
      </c>
      <c r="H3609" s="8">
        <v>13237.9</v>
      </c>
      <c r="I3609" s="30">
        <f t="shared" si="219"/>
        <v>0</v>
      </c>
    </row>
    <row r="3610" spans="1:9" s="2" customFormat="1" x14ac:dyDescent="0.25">
      <c r="A3610" s="17">
        <v>42396</v>
      </c>
      <c r="B3610" s="36">
        <f t="shared" si="216"/>
        <v>2673</v>
      </c>
      <c r="C3610" s="37" t="s">
        <v>787</v>
      </c>
      <c r="D3610" s="12">
        <f t="shared" si="218"/>
        <v>52673</v>
      </c>
      <c r="E3610" s="47" t="s">
        <v>2942</v>
      </c>
      <c r="F3610" s="14">
        <v>258</v>
      </c>
      <c r="G3610" s="15">
        <v>42396</v>
      </c>
      <c r="H3610" s="8">
        <f t="shared" si="217"/>
        <v>258</v>
      </c>
      <c r="I3610" s="30">
        <f t="shared" si="219"/>
        <v>0</v>
      </c>
    </row>
    <row r="3611" spans="1:9" s="2" customFormat="1" x14ac:dyDescent="0.25">
      <c r="A3611" s="17">
        <v>42396</v>
      </c>
      <c r="B3611" s="36">
        <f t="shared" ref="B3611:B3674" si="220">B3610+1</f>
        <v>2674</v>
      </c>
      <c r="C3611" s="37" t="s">
        <v>787</v>
      </c>
      <c r="D3611" s="12">
        <f t="shared" si="218"/>
        <v>52674</v>
      </c>
      <c r="E3611" s="47" t="s">
        <v>2943</v>
      </c>
      <c r="F3611" s="14">
        <v>6217.5</v>
      </c>
      <c r="G3611" s="15">
        <v>42399</v>
      </c>
      <c r="H3611" s="8">
        <v>6217.5</v>
      </c>
      <c r="I3611" s="30">
        <f t="shared" si="219"/>
        <v>0</v>
      </c>
    </row>
    <row r="3612" spans="1:9" s="2" customFormat="1" x14ac:dyDescent="0.25">
      <c r="A3612" s="17">
        <v>42396</v>
      </c>
      <c r="B3612" s="36">
        <f t="shared" si="220"/>
        <v>2675</v>
      </c>
      <c r="C3612" s="37" t="s">
        <v>787</v>
      </c>
      <c r="D3612" s="12">
        <f t="shared" si="218"/>
        <v>52675</v>
      </c>
      <c r="E3612" s="47" t="s">
        <v>2944</v>
      </c>
      <c r="F3612" s="14">
        <v>96222.69</v>
      </c>
      <c r="G3612" s="88">
        <v>42411</v>
      </c>
      <c r="H3612" s="89">
        <v>96222.69</v>
      </c>
      <c r="I3612" s="30">
        <f t="shared" si="219"/>
        <v>0</v>
      </c>
    </row>
    <row r="3613" spans="1:9" s="2" customFormat="1" x14ac:dyDescent="0.25">
      <c r="A3613" s="17">
        <v>42396</v>
      </c>
      <c r="B3613" s="36">
        <f t="shared" si="220"/>
        <v>2676</v>
      </c>
      <c r="C3613" s="37" t="s">
        <v>787</v>
      </c>
      <c r="D3613" s="12">
        <f t="shared" si="218"/>
        <v>52676</v>
      </c>
      <c r="E3613" s="47" t="s">
        <v>2945</v>
      </c>
      <c r="F3613" s="14">
        <v>356.4</v>
      </c>
      <c r="G3613" s="15">
        <v>42396</v>
      </c>
      <c r="H3613" s="8">
        <f t="shared" si="217"/>
        <v>356.4</v>
      </c>
      <c r="I3613" s="30">
        <f t="shared" si="219"/>
        <v>0</v>
      </c>
    </row>
    <row r="3614" spans="1:9" s="2" customFormat="1" x14ac:dyDescent="0.25">
      <c r="A3614" s="17">
        <v>42396</v>
      </c>
      <c r="B3614" s="36">
        <f t="shared" si="220"/>
        <v>2677</v>
      </c>
      <c r="C3614" s="37" t="s">
        <v>787</v>
      </c>
      <c r="D3614" s="12">
        <f t="shared" si="218"/>
        <v>52677</v>
      </c>
      <c r="E3614" s="47" t="s">
        <v>2946</v>
      </c>
      <c r="F3614" s="14">
        <v>2767.1</v>
      </c>
      <c r="G3614" s="15">
        <v>42396</v>
      </c>
      <c r="H3614" s="8">
        <f t="shared" ref="H3614:H3667" si="221">F3614</f>
        <v>2767.1</v>
      </c>
      <c r="I3614" s="30">
        <f t="shared" si="219"/>
        <v>0</v>
      </c>
    </row>
    <row r="3615" spans="1:9" s="2" customFormat="1" x14ac:dyDescent="0.25">
      <c r="A3615" s="17">
        <v>42396</v>
      </c>
      <c r="B3615" s="36">
        <f t="shared" si="220"/>
        <v>2678</v>
      </c>
      <c r="C3615" s="37" t="s">
        <v>787</v>
      </c>
      <c r="D3615" s="12">
        <f t="shared" si="218"/>
        <v>52678</v>
      </c>
      <c r="E3615" s="42" t="s">
        <v>2947</v>
      </c>
      <c r="F3615" s="19">
        <v>136</v>
      </c>
      <c r="G3615" s="15">
        <v>42396</v>
      </c>
      <c r="H3615" s="8">
        <f t="shared" si="221"/>
        <v>136</v>
      </c>
      <c r="I3615" s="30">
        <f t="shared" si="219"/>
        <v>0</v>
      </c>
    </row>
    <row r="3616" spans="1:9" s="2" customFormat="1" x14ac:dyDescent="0.25">
      <c r="A3616" s="17">
        <v>42396</v>
      </c>
      <c r="B3616" s="36">
        <f t="shared" si="220"/>
        <v>2679</v>
      </c>
      <c r="C3616" s="37" t="s">
        <v>787</v>
      </c>
      <c r="D3616" s="12">
        <f t="shared" si="218"/>
        <v>52679</v>
      </c>
      <c r="E3616" s="45" t="s">
        <v>2948</v>
      </c>
      <c r="F3616" s="22">
        <v>11603.8</v>
      </c>
      <c r="G3616" s="15">
        <v>42397</v>
      </c>
      <c r="H3616" s="8">
        <v>11603.8</v>
      </c>
      <c r="I3616" s="30">
        <f t="shared" si="219"/>
        <v>0</v>
      </c>
    </row>
    <row r="3617" spans="1:9" s="2" customFormat="1" x14ac:dyDescent="0.25">
      <c r="A3617" s="17">
        <v>42396</v>
      </c>
      <c r="B3617" s="36">
        <f t="shared" si="220"/>
        <v>2680</v>
      </c>
      <c r="C3617" s="37" t="s">
        <v>787</v>
      </c>
      <c r="D3617" s="12">
        <f t="shared" si="218"/>
        <v>52680</v>
      </c>
      <c r="E3617" s="47" t="s">
        <v>2949</v>
      </c>
      <c r="F3617" s="14">
        <v>754.4</v>
      </c>
      <c r="G3617" s="88">
        <v>42404</v>
      </c>
      <c r="H3617" s="89">
        <v>754.4</v>
      </c>
      <c r="I3617" s="30">
        <f t="shared" si="219"/>
        <v>0</v>
      </c>
    </row>
    <row r="3618" spans="1:9" s="2" customFormat="1" x14ac:dyDescent="0.25">
      <c r="A3618" s="17">
        <v>42396</v>
      </c>
      <c r="B3618" s="36">
        <f t="shared" si="220"/>
        <v>2681</v>
      </c>
      <c r="C3618" s="37" t="s">
        <v>787</v>
      </c>
      <c r="D3618" s="12">
        <f t="shared" si="218"/>
        <v>52681</v>
      </c>
      <c r="E3618" s="47" t="s">
        <v>2950</v>
      </c>
      <c r="F3618" s="14">
        <v>112086.45</v>
      </c>
      <c r="G3618" s="88">
        <v>42411</v>
      </c>
      <c r="H3618" s="89">
        <v>112086.45</v>
      </c>
      <c r="I3618" s="30">
        <f t="shared" si="219"/>
        <v>0</v>
      </c>
    </row>
    <row r="3619" spans="1:9" s="2" customFormat="1" x14ac:dyDescent="0.25">
      <c r="A3619" s="17">
        <v>42396</v>
      </c>
      <c r="B3619" s="36">
        <f t="shared" si="220"/>
        <v>2682</v>
      </c>
      <c r="C3619" s="37" t="s">
        <v>787</v>
      </c>
      <c r="D3619" s="12">
        <f t="shared" si="218"/>
        <v>52682</v>
      </c>
      <c r="E3619" s="47" t="s">
        <v>2856</v>
      </c>
      <c r="F3619" s="14">
        <v>36615</v>
      </c>
      <c r="G3619" s="88">
        <v>42411</v>
      </c>
      <c r="H3619" s="89">
        <v>36615</v>
      </c>
      <c r="I3619" s="30">
        <f t="shared" si="219"/>
        <v>0</v>
      </c>
    </row>
    <row r="3620" spans="1:9" s="2" customFormat="1" x14ac:dyDescent="0.25">
      <c r="A3620" s="17">
        <v>42396</v>
      </c>
      <c r="B3620" s="36">
        <f t="shared" si="220"/>
        <v>2683</v>
      </c>
      <c r="C3620" s="37" t="s">
        <v>787</v>
      </c>
      <c r="D3620" s="12">
        <f t="shared" ref="D3620:D3683" si="222">D3619+1</f>
        <v>52683</v>
      </c>
      <c r="E3620" s="13" t="s">
        <v>2951</v>
      </c>
      <c r="F3620" s="14">
        <v>281892.28999999998</v>
      </c>
      <c r="G3620" s="88">
        <v>42405</v>
      </c>
      <c r="H3620" s="89">
        <v>281892.28999999998</v>
      </c>
      <c r="I3620" s="30">
        <f t="shared" si="219"/>
        <v>0</v>
      </c>
    </row>
    <row r="3621" spans="1:9" s="2" customFormat="1" x14ac:dyDescent="0.25">
      <c r="A3621" s="17">
        <v>42396</v>
      </c>
      <c r="B3621" s="36">
        <f t="shared" si="220"/>
        <v>2684</v>
      </c>
      <c r="C3621" s="37" t="s">
        <v>787</v>
      </c>
      <c r="D3621" s="12">
        <f t="shared" si="222"/>
        <v>52684</v>
      </c>
      <c r="E3621" s="47" t="s">
        <v>2952</v>
      </c>
      <c r="F3621" s="14">
        <v>27289.8</v>
      </c>
      <c r="G3621" s="15">
        <v>42397</v>
      </c>
      <c r="H3621" s="8">
        <v>27289.8</v>
      </c>
      <c r="I3621" s="30">
        <f t="shared" si="219"/>
        <v>0</v>
      </c>
    </row>
    <row r="3622" spans="1:9" s="2" customFormat="1" x14ac:dyDescent="0.25">
      <c r="A3622" s="17">
        <v>42396</v>
      </c>
      <c r="B3622" s="36">
        <f t="shared" si="220"/>
        <v>2685</v>
      </c>
      <c r="C3622" s="37" t="s">
        <v>787</v>
      </c>
      <c r="D3622" s="12">
        <f t="shared" si="222"/>
        <v>52685</v>
      </c>
      <c r="E3622" s="47" t="s">
        <v>2953</v>
      </c>
      <c r="F3622" s="14">
        <v>5457.6</v>
      </c>
      <c r="G3622" s="15">
        <v>42396</v>
      </c>
      <c r="H3622" s="8">
        <f t="shared" si="221"/>
        <v>5457.6</v>
      </c>
      <c r="I3622" s="30">
        <f t="shared" si="219"/>
        <v>0</v>
      </c>
    </row>
    <row r="3623" spans="1:9" s="2" customFormat="1" x14ac:dyDescent="0.25">
      <c r="A3623" s="17">
        <v>42396</v>
      </c>
      <c r="B3623" s="36">
        <f t="shared" si="220"/>
        <v>2686</v>
      </c>
      <c r="C3623" s="37" t="s">
        <v>787</v>
      </c>
      <c r="D3623" s="12">
        <f t="shared" si="222"/>
        <v>52686</v>
      </c>
      <c r="E3623" s="47" t="s">
        <v>2954</v>
      </c>
      <c r="F3623" s="14">
        <v>8630.84</v>
      </c>
      <c r="G3623" s="15">
        <v>42396</v>
      </c>
      <c r="H3623" s="8">
        <f t="shared" si="221"/>
        <v>8630.84</v>
      </c>
      <c r="I3623" s="30">
        <f t="shared" si="219"/>
        <v>0</v>
      </c>
    </row>
    <row r="3624" spans="1:9" s="2" customFormat="1" ht="15.75" x14ac:dyDescent="0.25">
      <c r="A3624" s="17">
        <v>42396</v>
      </c>
      <c r="B3624" s="36">
        <f t="shared" si="220"/>
        <v>2687</v>
      </c>
      <c r="C3624" s="37" t="s">
        <v>787</v>
      </c>
      <c r="D3624" s="12">
        <f t="shared" si="222"/>
        <v>52687</v>
      </c>
      <c r="E3624" s="47" t="s">
        <v>2955</v>
      </c>
      <c r="F3624" s="14">
        <v>30</v>
      </c>
      <c r="G3624" s="15">
        <v>42397</v>
      </c>
      <c r="H3624" s="8">
        <v>30</v>
      </c>
      <c r="I3624" s="61">
        <f t="shared" si="219"/>
        <v>0</v>
      </c>
    </row>
    <row r="3625" spans="1:9" s="2" customFormat="1" x14ac:dyDescent="0.25">
      <c r="A3625" s="17">
        <v>42396</v>
      </c>
      <c r="B3625" s="36">
        <f t="shared" si="220"/>
        <v>2688</v>
      </c>
      <c r="C3625" s="37" t="s">
        <v>787</v>
      </c>
      <c r="D3625" s="12">
        <f t="shared" si="222"/>
        <v>52688</v>
      </c>
      <c r="E3625" s="47" t="s">
        <v>2956</v>
      </c>
      <c r="F3625" s="14">
        <v>45</v>
      </c>
      <c r="G3625" s="15">
        <v>42397</v>
      </c>
      <c r="H3625" s="8">
        <v>45</v>
      </c>
      <c r="I3625" s="30">
        <f t="shared" ref="I3625:I3688" si="223">F3625-H3625</f>
        <v>0</v>
      </c>
    </row>
    <row r="3626" spans="1:9" s="2" customFormat="1" x14ac:dyDescent="0.25">
      <c r="A3626" s="17">
        <v>42396</v>
      </c>
      <c r="B3626" s="36">
        <f t="shared" si="220"/>
        <v>2689</v>
      </c>
      <c r="C3626" s="37" t="s">
        <v>787</v>
      </c>
      <c r="D3626" s="12">
        <f t="shared" si="222"/>
        <v>52689</v>
      </c>
      <c r="E3626" s="47" t="s">
        <v>2957</v>
      </c>
      <c r="F3626" s="14">
        <v>2098.4</v>
      </c>
      <c r="G3626" s="15">
        <v>42397</v>
      </c>
      <c r="H3626" s="8">
        <v>2098.4</v>
      </c>
      <c r="I3626" s="30">
        <f t="shared" si="223"/>
        <v>0</v>
      </c>
    </row>
    <row r="3627" spans="1:9" s="2" customFormat="1" x14ac:dyDescent="0.25">
      <c r="A3627" s="17">
        <v>42397</v>
      </c>
      <c r="B3627" s="36">
        <f t="shared" si="220"/>
        <v>2690</v>
      </c>
      <c r="C3627" s="37" t="s">
        <v>787</v>
      </c>
      <c r="D3627" s="12">
        <f t="shared" si="222"/>
        <v>52690</v>
      </c>
      <c r="E3627" s="47" t="s">
        <v>2958</v>
      </c>
      <c r="F3627" s="14">
        <v>11899.4</v>
      </c>
      <c r="G3627" s="15">
        <v>42397</v>
      </c>
      <c r="H3627" s="8">
        <f t="shared" si="221"/>
        <v>11899.4</v>
      </c>
      <c r="I3627" s="30">
        <f t="shared" si="223"/>
        <v>0</v>
      </c>
    </row>
    <row r="3628" spans="1:9" s="2" customFormat="1" x14ac:dyDescent="0.25">
      <c r="A3628" s="17">
        <v>42397</v>
      </c>
      <c r="B3628" s="36">
        <f t="shared" si="220"/>
        <v>2691</v>
      </c>
      <c r="C3628" s="37" t="s">
        <v>787</v>
      </c>
      <c r="D3628" s="12">
        <f t="shared" si="222"/>
        <v>52691</v>
      </c>
      <c r="E3628" s="47" t="s">
        <v>2959</v>
      </c>
      <c r="F3628" s="14">
        <v>5890.6</v>
      </c>
      <c r="G3628" s="15">
        <v>42397</v>
      </c>
      <c r="H3628" s="8">
        <f t="shared" si="221"/>
        <v>5890.6</v>
      </c>
      <c r="I3628" s="30">
        <f t="shared" si="223"/>
        <v>0</v>
      </c>
    </row>
    <row r="3629" spans="1:9" s="2" customFormat="1" x14ac:dyDescent="0.25">
      <c r="A3629" s="17">
        <v>42397</v>
      </c>
      <c r="B3629" s="36">
        <f t="shared" si="220"/>
        <v>2692</v>
      </c>
      <c r="C3629" s="37" t="s">
        <v>787</v>
      </c>
      <c r="D3629" s="12">
        <f t="shared" si="222"/>
        <v>52692</v>
      </c>
      <c r="E3629" s="47" t="s">
        <v>2959</v>
      </c>
      <c r="F3629" s="14">
        <v>2222</v>
      </c>
      <c r="G3629" s="15">
        <v>42397</v>
      </c>
      <c r="H3629" s="8">
        <f t="shared" si="221"/>
        <v>2222</v>
      </c>
      <c r="I3629" s="30">
        <f t="shared" si="223"/>
        <v>0</v>
      </c>
    </row>
    <row r="3630" spans="1:9" s="2" customFormat="1" x14ac:dyDescent="0.25">
      <c r="A3630" s="17">
        <v>42397</v>
      </c>
      <c r="B3630" s="36">
        <f t="shared" si="220"/>
        <v>2693</v>
      </c>
      <c r="C3630" s="37" t="s">
        <v>787</v>
      </c>
      <c r="D3630" s="12">
        <f t="shared" si="222"/>
        <v>52693</v>
      </c>
      <c r="E3630" s="47" t="s">
        <v>2960</v>
      </c>
      <c r="F3630" s="14">
        <v>6816</v>
      </c>
      <c r="G3630" s="15">
        <v>42397</v>
      </c>
      <c r="H3630" s="8">
        <f t="shared" si="221"/>
        <v>6816</v>
      </c>
      <c r="I3630" s="30">
        <f t="shared" si="223"/>
        <v>0</v>
      </c>
    </row>
    <row r="3631" spans="1:9" s="2" customFormat="1" x14ac:dyDescent="0.25">
      <c r="A3631" s="17">
        <v>42397</v>
      </c>
      <c r="B3631" s="36">
        <f t="shared" si="220"/>
        <v>2694</v>
      </c>
      <c r="C3631" s="37" t="s">
        <v>787</v>
      </c>
      <c r="D3631" s="12">
        <f t="shared" si="222"/>
        <v>52694</v>
      </c>
      <c r="E3631" s="47" t="s">
        <v>2959</v>
      </c>
      <c r="F3631" s="14">
        <v>5648</v>
      </c>
      <c r="G3631" s="15">
        <v>42398</v>
      </c>
      <c r="H3631" s="8">
        <v>5648</v>
      </c>
      <c r="I3631" s="30">
        <f t="shared" si="223"/>
        <v>0</v>
      </c>
    </row>
    <row r="3632" spans="1:9" s="2" customFormat="1" x14ac:dyDescent="0.25">
      <c r="A3632" s="17">
        <v>42397</v>
      </c>
      <c r="B3632" s="36">
        <f t="shared" si="220"/>
        <v>2695</v>
      </c>
      <c r="C3632" s="37" t="s">
        <v>787</v>
      </c>
      <c r="D3632" s="12">
        <f t="shared" si="222"/>
        <v>52695</v>
      </c>
      <c r="E3632" s="47" t="s">
        <v>2961</v>
      </c>
      <c r="F3632" s="14">
        <v>2429.6999999999998</v>
      </c>
      <c r="G3632" s="15">
        <v>42397</v>
      </c>
      <c r="H3632" s="8">
        <f t="shared" si="221"/>
        <v>2429.6999999999998</v>
      </c>
      <c r="I3632" s="30">
        <f t="shared" si="223"/>
        <v>0</v>
      </c>
    </row>
    <row r="3633" spans="1:9" s="2" customFormat="1" x14ac:dyDescent="0.25">
      <c r="A3633" s="17">
        <v>42397</v>
      </c>
      <c r="B3633" s="36">
        <f t="shared" si="220"/>
        <v>2696</v>
      </c>
      <c r="C3633" s="37" t="s">
        <v>787</v>
      </c>
      <c r="D3633" s="12">
        <f t="shared" si="222"/>
        <v>52696</v>
      </c>
      <c r="E3633" s="47" t="s">
        <v>2959</v>
      </c>
      <c r="F3633" s="14">
        <v>562.79999999999995</v>
      </c>
      <c r="G3633" s="15">
        <v>42397</v>
      </c>
      <c r="H3633" s="8">
        <f t="shared" si="221"/>
        <v>562.79999999999995</v>
      </c>
      <c r="I3633" s="30">
        <f t="shared" si="223"/>
        <v>0</v>
      </c>
    </row>
    <row r="3634" spans="1:9" s="2" customFormat="1" x14ac:dyDescent="0.25">
      <c r="A3634" s="17">
        <v>42397</v>
      </c>
      <c r="B3634" s="36">
        <f t="shared" si="220"/>
        <v>2697</v>
      </c>
      <c r="C3634" s="37" t="s">
        <v>787</v>
      </c>
      <c r="D3634" s="12">
        <f t="shared" si="222"/>
        <v>52697</v>
      </c>
      <c r="E3634" s="47" t="s">
        <v>2961</v>
      </c>
      <c r="F3634" s="14">
        <v>2192.4</v>
      </c>
      <c r="G3634" s="15">
        <v>42397</v>
      </c>
      <c r="H3634" s="8">
        <f t="shared" si="221"/>
        <v>2192.4</v>
      </c>
      <c r="I3634" s="30">
        <f t="shared" si="223"/>
        <v>0</v>
      </c>
    </row>
    <row r="3635" spans="1:9" s="2" customFormat="1" x14ac:dyDescent="0.25">
      <c r="A3635" s="17">
        <v>42397</v>
      </c>
      <c r="B3635" s="36">
        <f t="shared" si="220"/>
        <v>2698</v>
      </c>
      <c r="C3635" s="37" t="s">
        <v>787</v>
      </c>
      <c r="D3635" s="12">
        <f t="shared" si="222"/>
        <v>52698</v>
      </c>
      <c r="E3635" s="47" t="s">
        <v>2962</v>
      </c>
      <c r="F3635" s="14">
        <v>10094.799999999999</v>
      </c>
      <c r="G3635" s="15">
        <v>42398</v>
      </c>
      <c r="H3635" s="8">
        <v>10094.799999999999</v>
      </c>
      <c r="I3635" s="30">
        <f t="shared" si="223"/>
        <v>0</v>
      </c>
    </row>
    <row r="3636" spans="1:9" s="2" customFormat="1" x14ac:dyDescent="0.25">
      <c r="A3636" s="17">
        <v>42397</v>
      </c>
      <c r="B3636" s="36">
        <f t="shared" si="220"/>
        <v>2699</v>
      </c>
      <c r="C3636" s="37" t="s">
        <v>787</v>
      </c>
      <c r="D3636" s="12">
        <f t="shared" si="222"/>
        <v>52699</v>
      </c>
      <c r="E3636" s="47" t="s">
        <v>2963</v>
      </c>
      <c r="F3636" s="14">
        <v>8115.2</v>
      </c>
      <c r="G3636" s="15">
        <v>42398</v>
      </c>
      <c r="H3636" s="8">
        <v>8115.2</v>
      </c>
      <c r="I3636" s="30">
        <f t="shared" si="223"/>
        <v>0</v>
      </c>
    </row>
    <row r="3637" spans="1:9" s="2" customFormat="1" x14ac:dyDescent="0.25">
      <c r="A3637" s="17">
        <v>42397</v>
      </c>
      <c r="B3637" s="36">
        <f t="shared" si="220"/>
        <v>2700</v>
      </c>
      <c r="C3637" s="37" t="s">
        <v>787</v>
      </c>
      <c r="D3637" s="12">
        <f t="shared" si="222"/>
        <v>52700</v>
      </c>
      <c r="E3637" s="47" t="s">
        <v>2964</v>
      </c>
      <c r="F3637" s="14">
        <v>4460.3999999999996</v>
      </c>
      <c r="G3637" s="15">
        <v>42399</v>
      </c>
      <c r="H3637" s="8">
        <v>4460.3999999999996</v>
      </c>
      <c r="I3637" s="30">
        <f t="shared" si="223"/>
        <v>0</v>
      </c>
    </row>
    <row r="3638" spans="1:9" s="2" customFormat="1" x14ac:dyDescent="0.25">
      <c r="A3638" s="17">
        <v>42397</v>
      </c>
      <c r="B3638" s="36">
        <f t="shared" si="220"/>
        <v>2701</v>
      </c>
      <c r="C3638" s="37" t="s">
        <v>787</v>
      </c>
      <c r="D3638" s="12">
        <f t="shared" si="222"/>
        <v>52701</v>
      </c>
      <c r="E3638" s="47" t="s">
        <v>2965</v>
      </c>
      <c r="F3638" s="14">
        <v>1328.8</v>
      </c>
      <c r="G3638" s="88">
        <v>42401</v>
      </c>
      <c r="H3638" s="89">
        <v>1328.8</v>
      </c>
      <c r="I3638" s="30">
        <f t="shared" si="223"/>
        <v>0</v>
      </c>
    </row>
    <row r="3639" spans="1:9" s="2" customFormat="1" x14ac:dyDescent="0.25">
      <c r="A3639" s="17">
        <v>42397</v>
      </c>
      <c r="B3639" s="36">
        <f t="shared" si="220"/>
        <v>2702</v>
      </c>
      <c r="C3639" s="37" t="s">
        <v>787</v>
      </c>
      <c r="D3639" s="12">
        <f t="shared" si="222"/>
        <v>52702</v>
      </c>
      <c r="E3639" s="47" t="s">
        <v>2966</v>
      </c>
      <c r="F3639" s="14">
        <v>21422.400000000001</v>
      </c>
      <c r="G3639" s="88">
        <v>42404</v>
      </c>
      <c r="H3639" s="89">
        <v>21422.400000000001</v>
      </c>
      <c r="I3639" s="30">
        <f t="shared" si="223"/>
        <v>0</v>
      </c>
    </row>
    <row r="3640" spans="1:9" s="2" customFormat="1" x14ac:dyDescent="0.25">
      <c r="A3640" s="17">
        <v>42397</v>
      </c>
      <c r="B3640" s="36">
        <f t="shared" si="220"/>
        <v>2703</v>
      </c>
      <c r="C3640" s="37" t="s">
        <v>787</v>
      </c>
      <c r="D3640" s="12">
        <f t="shared" si="222"/>
        <v>52703</v>
      </c>
      <c r="E3640" s="47" t="s">
        <v>2967</v>
      </c>
      <c r="F3640" s="14">
        <v>11760.4</v>
      </c>
      <c r="G3640" s="15">
        <v>42397</v>
      </c>
      <c r="H3640" s="8">
        <f t="shared" si="221"/>
        <v>11760.4</v>
      </c>
      <c r="I3640" s="30">
        <f t="shared" si="223"/>
        <v>0</v>
      </c>
    </row>
    <row r="3641" spans="1:9" s="2" customFormat="1" x14ac:dyDescent="0.25">
      <c r="A3641" s="17">
        <v>42397</v>
      </c>
      <c r="B3641" s="36">
        <f t="shared" si="220"/>
        <v>2704</v>
      </c>
      <c r="C3641" s="37" t="s">
        <v>787</v>
      </c>
      <c r="D3641" s="12">
        <f t="shared" si="222"/>
        <v>52704</v>
      </c>
      <c r="E3641" s="47" t="s">
        <v>2968</v>
      </c>
      <c r="F3641" s="14">
        <v>90640</v>
      </c>
      <c r="G3641" s="88">
        <v>42426</v>
      </c>
      <c r="H3641" s="89">
        <v>90640</v>
      </c>
      <c r="I3641" s="30">
        <f t="shared" si="223"/>
        <v>0</v>
      </c>
    </row>
    <row r="3642" spans="1:9" s="2" customFormat="1" x14ac:dyDescent="0.25">
      <c r="A3642" s="17">
        <v>42397</v>
      </c>
      <c r="B3642" s="36">
        <f t="shared" si="220"/>
        <v>2705</v>
      </c>
      <c r="C3642" s="37" t="s">
        <v>787</v>
      </c>
      <c r="D3642" s="12">
        <f t="shared" si="222"/>
        <v>52705</v>
      </c>
      <c r="E3642" s="47" t="s">
        <v>2964</v>
      </c>
      <c r="F3642" s="14">
        <v>17504.55</v>
      </c>
      <c r="G3642" s="15">
        <v>42399</v>
      </c>
      <c r="H3642" s="8">
        <v>17504.55</v>
      </c>
      <c r="I3642" s="30">
        <f t="shared" si="223"/>
        <v>0</v>
      </c>
    </row>
    <row r="3643" spans="1:9" s="2" customFormat="1" x14ac:dyDescent="0.25">
      <c r="A3643" s="17">
        <v>42397</v>
      </c>
      <c r="B3643" s="36">
        <f t="shared" si="220"/>
        <v>2706</v>
      </c>
      <c r="C3643" s="37" t="s">
        <v>787</v>
      </c>
      <c r="D3643" s="12">
        <f t="shared" si="222"/>
        <v>52706</v>
      </c>
      <c r="E3643" s="47" t="s">
        <v>2969</v>
      </c>
      <c r="F3643" s="14">
        <v>3396.4</v>
      </c>
      <c r="G3643" s="15">
        <v>42398</v>
      </c>
      <c r="H3643" s="8">
        <v>3396.4</v>
      </c>
      <c r="I3643" s="30">
        <f t="shared" si="223"/>
        <v>0</v>
      </c>
    </row>
    <row r="3644" spans="1:9" s="2" customFormat="1" x14ac:dyDescent="0.25">
      <c r="A3644" s="17">
        <v>42397</v>
      </c>
      <c r="B3644" s="36">
        <f t="shared" si="220"/>
        <v>2707</v>
      </c>
      <c r="C3644" s="37" t="s">
        <v>787</v>
      </c>
      <c r="D3644" s="12">
        <f t="shared" si="222"/>
        <v>52707</v>
      </c>
      <c r="E3644" s="47" t="s">
        <v>2964</v>
      </c>
      <c r="F3644" s="14">
        <v>1667.4</v>
      </c>
      <c r="G3644" s="15">
        <v>42399</v>
      </c>
      <c r="H3644" s="8">
        <v>1667.4</v>
      </c>
      <c r="I3644" s="30">
        <f t="shared" si="223"/>
        <v>0</v>
      </c>
    </row>
    <row r="3645" spans="1:9" s="2" customFormat="1" x14ac:dyDescent="0.25">
      <c r="A3645" s="17">
        <v>42397</v>
      </c>
      <c r="B3645" s="36">
        <f t="shared" si="220"/>
        <v>2708</v>
      </c>
      <c r="C3645" s="37" t="s">
        <v>787</v>
      </c>
      <c r="D3645" s="12">
        <f t="shared" si="222"/>
        <v>52708</v>
      </c>
      <c r="E3645" s="13" t="s">
        <v>2970</v>
      </c>
      <c r="F3645" s="14">
        <v>6375</v>
      </c>
      <c r="G3645" s="15">
        <v>42397</v>
      </c>
      <c r="H3645" s="8">
        <f t="shared" si="221"/>
        <v>6375</v>
      </c>
      <c r="I3645" s="30">
        <f t="shared" si="223"/>
        <v>0</v>
      </c>
    </row>
    <row r="3646" spans="1:9" s="2" customFormat="1" x14ac:dyDescent="0.25">
      <c r="A3646" s="17">
        <v>42397</v>
      </c>
      <c r="B3646" s="36">
        <f t="shared" si="220"/>
        <v>2709</v>
      </c>
      <c r="C3646" s="37" t="s">
        <v>787</v>
      </c>
      <c r="D3646" s="12">
        <f t="shared" si="222"/>
        <v>52709</v>
      </c>
      <c r="E3646" s="47" t="s">
        <v>2971</v>
      </c>
      <c r="F3646" s="14">
        <v>10956.4</v>
      </c>
      <c r="G3646" s="15">
        <v>42400</v>
      </c>
      <c r="H3646" s="8">
        <v>10956.4</v>
      </c>
      <c r="I3646" s="30">
        <f t="shared" si="223"/>
        <v>0</v>
      </c>
    </row>
    <row r="3647" spans="1:9" s="2" customFormat="1" x14ac:dyDescent="0.25">
      <c r="A3647" s="17">
        <v>42397</v>
      </c>
      <c r="B3647" s="36">
        <f t="shared" si="220"/>
        <v>2710</v>
      </c>
      <c r="C3647" s="37" t="s">
        <v>787</v>
      </c>
      <c r="D3647" s="12">
        <f t="shared" si="222"/>
        <v>52710</v>
      </c>
      <c r="E3647" s="47" t="s">
        <v>2972</v>
      </c>
      <c r="F3647" s="14">
        <v>8841.15</v>
      </c>
      <c r="G3647" s="15">
        <v>42400</v>
      </c>
      <c r="H3647" s="8">
        <v>8841.15</v>
      </c>
      <c r="I3647" s="30">
        <f t="shared" si="223"/>
        <v>0</v>
      </c>
    </row>
    <row r="3648" spans="1:9" s="2" customFormat="1" x14ac:dyDescent="0.25">
      <c r="A3648" s="17">
        <v>42397</v>
      </c>
      <c r="B3648" s="36">
        <f t="shared" si="220"/>
        <v>2711</v>
      </c>
      <c r="C3648" s="37" t="s">
        <v>787</v>
      </c>
      <c r="D3648" s="12">
        <f t="shared" si="222"/>
        <v>52711</v>
      </c>
      <c r="E3648" s="47" t="s">
        <v>2973</v>
      </c>
      <c r="F3648" s="14">
        <v>10811.8</v>
      </c>
      <c r="G3648" s="15">
        <v>42400</v>
      </c>
      <c r="H3648" s="8">
        <v>10811.8</v>
      </c>
      <c r="I3648" s="30">
        <f t="shared" si="223"/>
        <v>0</v>
      </c>
    </row>
    <row r="3649" spans="1:9" s="2" customFormat="1" x14ac:dyDescent="0.25">
      <c r="A3649" s="17">
        <v>42397</v>
      </c>
      <c r="B3649" s="36">
        <f t="shared" si="220"/>
        <v>2712</v>
      </c>
      <c r="C3649" s="37" t="s">
        <v>787</v>
      </c>
      <c r="D3649" s="12">
        <f t="shared" si="222"/>
        <v>52712</v>
      </c>
      <c r="E3649" s="47" t="s">
        <v>2974</v>
      </c>
      <c r="F3649" s="14">
        <v>22344.5</v>
      </c>
      <c r="G3649" s="15">
        <v>42397</v>
      </c>
      <c r="H3649" s="8">
        <f t="shared" si="221"/>
        <v>22344.5</v>
      </c>
      <c r="I3649" s="30">
        <f t="shared" si="223"/>
        <v>0</v>
      </c>
    </row>
    <row r="3650" spans="1:9" s="2" customFormat="1" x14ac:dyDescent="0.25">
      <c r="A3650" s="17">
        <v>42397</v>
      </c>
      <c r="B3650" s="36">
        <f t="shared" si="220"/>
        <v>2713</v>
      </c>
      <c r="C3650" s="37" t="s">
        <v>787</v>
      </c>
      <c r="D3650" s="12">
        <f t="shared" si="222"/>
        <v>52713</v>
      </c>
      <c r="E3650" s="47" t="s">
        <v>2975</v>
      </c>
      <c r="F3650" s="14">
        <v>2766.4</v>
      </c>
      <c r="G3650" s="15">
        <v>42397</v>
      </c>
      <c r="H3650" s="8">
        <f t="shared" si="221"/>
        <v>2766.4</v>
      </c>
      <c r="I3650" s="30">
        <f t="shared" si="223"/>
        <v>0</v>
      </c>
    </row>
    <row r="3651" spans="1:9" s="2" customFormat="1" x14ac:dyDescent="0.25">
      <c r="A3651" s="17">
        <v>42397</v>
      </c>
      <c r="B3651" s="36">
        <f t="shared" si="220"/>
        <v>2714</v>
      </c>
      <c r="C3651" s="37" t="s">
        <v>787</v>
      </c>
      <c r="D3651" s="12">
        <f t="shared" si="222"/>
        <v>52714</v>
      </c>
      <c r="E3651" s="47" t="s">
        <v>2976</v>
      </c>
      <c r="F3651" s="14">
        <v>2461.8000000000002</v>
      </c>
      <c r="G3651" s="15">
        <v>42397</v>
      </c>
      <c r="H3651" s="8">
        <f t="shared" si="221"/>
        <v>2461.8000000000002</v>
      </c>
      <c r="I3651" s="30">
        <f t="shared" si="223"/>
        <v>0</v>
      </c>
    </row>
    <row r="3652" spans="1:9" s="2" customFormat="1" x14ac:dyDescent="0.25">
      <c r="A3652" s="17">
        <v>42397</v>
      </c>
      <c r="B3652" s="36">
        <f t="shared" si="220"/>
        <v>2715</v>
      </c>
      <c r="C3652" s="37" t="s">
        <v>787</v>
      </c>
      <c r="D3652" s="12">
        <f t="shared" si="222"/>
        <v>52715</v>
      </c>
      <c r="E3652" s="47" t="s">
        <v>2977</v>
      </c>
      <c r="F3652" s="14">
        <v>2100</v>
      </c>
      <c r="G3652" s="15">
        <v>42397</v>
      </c>
      <c r="H3652" s="8">
        <f t="shared" si="221"/>
        <v>2100</v>
      </c>
      <c r="I3652" s="30">
        <f t="shared" si="223"/>
        <v>0</v>
      </c>
    </row>
    <row r="3653" spans="1:9" s="2" customFormat="1" x14ac:dyDescent="0.25">
      <c r="A3653" s="17">
        <v>42397</v>
      </c>
      <c r="B3653" s="36">
        <f t="shared" si="220"/>
        <v>2716</v>
      </c>
      <c r="C3653" s="37" t="s">
        <v>787</v>
      </c>
      <c r="D3653" s="12">
        <f t="shared" si="222"/>
        <v>52716</v>
      </c>
      <c r="E3653" s="47" t="s">
        <v>2978</v>
      </c>
      <c r="F3653" s="14">
        <v>1650</v>
      </c>
      <c r="G3653" s="15">
        <v>42397</v>
      </c>
      <c r="H3653" s="8">
        <f t="shared" si="221"/>
        <v>1650</v>
      </c>
      <c r="I3653" s="30">
        <f t="shared" si="223"/>
        <v>0</v>
      </c>
    </row>
    <row r="3654" spans="1:9" s="2" customFormat="1" x14ac:dyDescent="0.25">
      <c r="A3654" s="17">
        <v>42397</v>
      </c>
      <c r="B3654" s="36">
        <f t="shared" si="220"/>
        <v>2717</v>
      </c>
      <c r="C3654" s="37" t="s">
        <v>787</v>
      </c>
      <c r="D3654" s="12">
        <f t="shared" si="222"/>
        <v>52717</v>
      </c>
      <c r="E3654" s="47" t="s">
        <v>2979</v>
      </c>
      <c r="F3654" s="14">
        <v>6448</v>
      </c>
      <c r="G3654" s="15">
        <v>42397</v>
      </c>
      <c r="H3654" s="8">
        <f t="shared" si="221"/>
        <v>6448</v>
      </c>
      <c r="I3654" s="30">
        <f t="shared" si="223"/>
        <v>0</v>
      </c>
    </row>
    <row r="3655" spans="1:9" s="2" customFormat="1" x14ac:dyDescent="0.25">
      <c r="A3655" s="17">
        <v>42397</v>
      </c>
      <c r="B3655" s="36">
        <f t="shared" si="220"/>
        <v>2718</v>
      </c>
      <c r="C3655" s="37" t="s">
        <v>787</v>
      </c>
      <c r="D3655" s="12">
        <f t="shared" si="222"/>
        <v>52718</v>
      </c>
      <c r="E3655" s="47" t="s">
        <v>2980</v>
      </c>
      <c r="F3655" s="14">
        <v>4167.72</v>
      </c>
      <c r="G3655" s="15">
        <v>42398</v>
      </c>
      <c r="H3655" s="8">
        <v>4167.72</v>
      </c>
      <c r="I3655" s="30">
        <f t="shared" si="223"/>
        <v>0</v>
      </c>
    </row>
    <row r="3656" spans="1:9" s="2" customFormat="1" x14ac:dyDescent="0.25">
      <c r="A3656" s="17">
        <v>42397</v>
      </c>
      <c r="B3656" s="36">
        <f t="shared" si="220"/>
        <v>2719</v>
      </c>
      <c r="C3656" s="37" t="s">
        <v>787</v>
      </c>
      <c r="D3656" s="12">
        <f t="shared" si="222"/>
        <v>52719</v>
      </c>
      <c r="E3656" s="47" t="s">
        <v>2981</v>
      </c>
      <c r="F3656" s="14">
        <v>2283.6</v>
      </c>
      <c r="G3656" s="15">
        <v>42397</v>
      </c>
      <c r="H3656" s="8">
        <f t="shared" si="221"/>
        <v>2283.6</v>
      </c>
      <c r="I3656" s="30">
        <f t="shared" si="223"/>
        <v>0</v>
      </c>
    </row>
    <row r="3657" spans="1:9" s="2" customFormat="1" x14ac:dyDescent="0.25">
      <c r="A3657" s="17">
        <v>42397</v>
      </c>
      <c r="B3657" s="36">
        <f t="shared" si="220"/>
        <v>2720</v>
      </c>
      <c r="C3657" s="37" t="s">
        <v>787</v>
      </c>
      <c r="D3657" s="12">
        <f t="shared" si="222"/>
        <v>52720</v>
      </c>
      <c r="E3657" s="47" t="s">
        <v>2982</v>
      </c>
      <c r="F3657" s="14">
        <v>1866.2</v>
      </c>
      <c r="G3657" s="15">
        <v>42397</v>
      </c>
      <c r="H3657" s="8">
        <f t="shared" si="221"/>
        <v>1866.2</v>
      </c>
      <c r="I3657" s="30">
        <f t="shared" si="223"/>
        <v>0</v>
      </c>
    </row>
    <row r="3658" spans="1:9" s="2" customFormat="1" x14ac:dyDescent="0.25">
      <c r="A3658" s="17">
        <v>42397</v>
      </c>
      <c r="B3658" s="36">
        <f t="shared" si="220"/>
        <v>2721</v>
      </c>
      <c r="C3658" s="37" t="s">
        <v>787</v>
      </c>
      <c r="D3658" s="12">
        <f t="shared" si="222"/>
        <v>52721</v>
      </c>
      <c r="E3658" s="47" t="s">
        <v>2982</v>
      </c>
      <c r="F3658" s="14">
        <v>1221.2</v>
      </c>
      <c r="G3658" s="15">
        <v>42397</v>
      </c>
      <c r="H3658" s="8">
        <f t="shared" si="221"/>
        <v>1221.2</v>
      </c>
      <c r="I3658" s="30">
        <f t="shared" si="223"/>
        <v>0</v>
      </c>
    </row>
    <row r="3659" spans="1:9" s="2" customFormat="1" x14ac:dyDescent="0.25">
      <c r="A3659" s="17">
        <v>42397</v>
      </c>
      <c r="B3659" s="36">
        <f t="shared" si="220"/>
        <v>2722</v>
      </c>
      <c r="C3659" s="37" t="s">
        <v>787</v>
      </c>
      <c r="D3659" s="12">
        <f t="shared" si="222"/>
        <v>52722</v>
      </c>
      <c r="E3659" s="42" t="s">
        <v>2983</v>
      </c>
      <c r="F3659" s="19">
        <v>4004.6</v>
      </c>
      <c r="G3659" s="15">
        <v>42399</v>
      </c>
      <c r="H3659" s="8">
        <v>4004.6</v>
      </c>
      <c r="I3659" s="30">
        <f t="shared" si="223"/>
        <v>0</v>
      </c>
    </row>
    <row r="3660" spans="1:9" s="2" customFormat="1" x14ac:dyDescent="0.25">
      <c r="A3660" s="17">
        <v>42397</v>
      </c>
      <c r="B3660" s="36">
        <f t="shared" si="220"/>
        <v>2723</v>
      </c>
      <c r="C3660" s="37" t="s">
        <v>787</v>
      </c>
      <c r="D3660" s="12">
        <f t="shared" si="222"/>
        <v>52723</v>
      </c>
      <c r="E3660" s="45" t="s">
        <v>2984</v>
      </c>
      <c r="F3660" s="22">
        <v>860</v>
      </c>
      <c r="G3660" s="15">
        <v>42398</v>
      </c>
      <c r="H3660" s="8">
        <v>860</v>
      </c>
      <c r="I3660" s="30">
        <f t="shared" si="223"/>
        <v>0</v>
      </c>
    </row>
    <row r="3661" spans="1:9" s="2" customFormat="1" x14ac:dyDescent="0.25">
      <c r="A3661" s="17">
        <v>42397</v>
      </c>
      <c r="B3661" s="36">
        <f t="shared" si="220"/>
        <v>2724</v>
      </c>
      <c r="C3661" s="37" t="s">
        <v>787</v>
      </c>
      <c r="D3661" s="12">
        <f t="shared" si="222"/>
        <v>52724</v>
      </c>
      <c r="E3661" s="47" t="s">
        <v>2985</v>
      </c>
      <c r="F3661" s="14">
        <v>993.3</v>
      </c>
      <c r="G3661" s="15">
        <v>42397</v>
      </c>
      <c r="H3661" s="8">
        <f t="shared" si="221"/>
        <v>993.3</v>
      </c>
      <c r="I3661" s="30">
        <f t="shared" si="223"/>
        <v>0</v>
      </c>
    </row>
    <row r="3662" spans="1:9" s="2" customFormat="1" x14ac:dyDescent="0.25">
      <c r="A3662" s="17">
        <v>42397</v>
      </c>
      <c r="B3662" s="36">
        <f t="shared" si="220"/>
        <v>2725</v>
      </c>
      <c r="C3662" s="37" t="s">
        <v>787</v>
      </c>
      <c r="D3662" s="12">
        <f t="shared" si="222"/>
        <v>52725</v>
      </c>
      <c r="E3662" s="47" t="s">
        <v>2986</v>
      </c>
      <c r="F3662" s="14">
        <v>4077</v>
      </c>
      <c r="G3662" s="15">
        <v>42398</v>
      </c>
      <c r="H3662" s="8">
        <v>4077</v>
      </c>
      <c r="I3662" s="30">
        <f t="shared" si="223"/>
        <v>0</v>
      </c>
    </row>
    <row r="3663" spans="1:9" s="2" customFormat="1" x14ac:dyDescent="0.25">
      <c r="A3663" s="17">
        <v>42397</v>
      </c>
      <c r="B3663" s="36">
        <f t="shared" si="220"/>
        <v>2726</v>
      </c>
      <c r="C3663" s="37" t="s">
        <v>787</v>
      </c>
      <c r="D3663" s="12">
        <f t="shared" si="222"/>
        <v>52726</v>
      </c>
      <c r="E3663" s="47" t="s">
        <v>2987</v>
      </c>
      <c r="F3663" s="14">
        <v>2463.5</v>
      </c>
      <c r="G3663" s="15">
        <v>42398</v>
      </c>
      <c r="H3663" s="8">
        <v>2463.5</v>
      </c>
      <c r="I3663" s="30">
        <f t="shared" si="223"/>
        <v>0</v>
      </c>
    </row>
    <row r="3664" spans="1:9" s="2" customFormat="1" x14ac:dyDescent="0.25">
      <c r="A3664" s="17">
        <v>42397</v>
      </c>
      <c r="B3664" s="36">
        <f t="shared" si="220"/>
        <v>2727</v>
      </c>
      <c r="C3664" s="37" t="s">
        <v>787</v>
      </c>
      <c r="D3664" s="12">
        <f t="shared" si="222"/>
        <v>52727</v>
      </c>
      <c r="E3664" s="47" t="s">
        <v>2988</v>
      </c>
      <c r="F3664" s="14">
        <v>2552</v>
      </c>
      <c r="G3664" s="15">
        <v>42398</v>
      </c>
      <c r="H3664" s="8">
        <v>2552</v>
      </c>
      <c r="I3664" s="30">
        <f t="shared" si="223"/>
        <v>0</v>
      </c>
    </row>
    <row r="3665" spans="1:9" s="2" customFormat="1" x14ac:dyDescent="0.25">
      <c r="A3665" s="17">
        <v>42397</v>
      </c>
      <c r="B3665" s="36">
        <f t="shared" si="220"/>
        <v>2728</v>
      </c>
      <c r="C3665" s="37" t="s">
        <v>787</v>
      </c>
      <c r="D3665" s="12">
        <f t="shared" si="222"/>
        <v>52728</v>
      </c>
      <c r="E3665" s="47" t="s">
        <v>2989</v>
      </c>
      <c r="F3665" s="14">
        <v>1426.5</v>
      </c>
      <c r="G3665" s="15">
        <v>42398</v>
      </c>
      <c r="H3665" s="8">
        <v>1426.5</v>
      </c>
      <c r="I3665" s="30">
        <f t="shared" si="223"/>
        <v>0</v>
      </c>
    </row>
    <row r="3666" spans="1:9" s="2" customFormat="1" x14ac:dyDescent="0.25">
      <c r="A3666" s="17">
        <v>42397</v>
      </c>
      <c r="B3666" s="36">
        <f t="shared" si="220"/>
        <v>2729</v>
      </c>
      <c r="C3666" s="37" t="s">
        <v>787</v>
      </c>
      <c r="D3666" s="12">
        <f t="shared" si="222"/>
        <v>52729</v>
      </c>
      <c r="E3666" s="47" t="s">
        <v>2990</v>
      </c>
      <c r="F3666" s="14">
        <v>160</v>
      </c>
      <c r="G3666" s="15">
        <v>42398</v>
      </c>
      <c r="H3666" s="8">
        <v>160</v>
      </c>
      <c r="I3666" s="30">
        <f t="shared" si="223"/>
        <v>0</v>
      </c>
    </row>
    <row r="3667" spans="1:9" s="2" customFormat="1" x14ac:dyDescent="0.25">
      <c r="A3667" s="17">
        <v>42397</v>
      </c>
      <c r="B3667" s="36">
        <f t="shared" si="220"/>
        <v>2730</v>
      </c>
      <c r="C3667" s="37" t="s">
        <v>787</v>
      </c>
      <c r="D3667" s="12">
        <f t="shared" si="222"/>
        <v>52730</v>
      </c>
      <c r="E3667" s="47" t="s">
        <v>2991</v>
      </c>
      <c r="F3667" s="14">
        <v>4758.2</v>
      </c>
      <c r="G3667" s="15">
        <v>42397</v>
      </c>
      <c r="H3667" s="8">
        <f t="shared" si="221"/>
        <v>4758.2</v>
      </c>
      <c r="I3667" s="30">
        <f t="shared" si="223"/>
        <v>0</v>
      </c>
    </row>
    <row r="3668" spans="1:9" s="2" customFormat="1" x14ac:dyDescent="0.25">
      <c r="A3668" s="17">
        <v>42397</v>
      </c>
      <c r="B3668" s="36">
        <f t="shared" si="220"/>
        <v>2731</v>
      </c>
      <c r="C3668" s="37" t="s">
        <v>787</v>
      </c>
      <c r="D3668" s="12">
        <f t="shared" si="222"/>
        <v>52731</v>
      </c>
      <c r="E3668" s="47" t="s">
        <v>2992</v>
      </c>
      <c r="F3668" s="14">
        <v>7298</v>
      </c>
      <c r="G3668" s="15">
        <v>42398</v>
      </c>
      <c r="H3668" s="8">
        <v>7298</v>
      </c>
      <c r="I3668" s="30">
        <f t="shared" si="223"/>
        <v>0</v>
      </c>
    </row>
    <row r="3669" spans="1:9" s="2" customFormat="1" x14ac:dyDescent="0.25">
      <c r="A3669" s="17">
        <v>42397</v>
      </c>
      <c r="B3669" s="36">
        <f t="shared" si="220"/>
        <v>2732</v>
      </c>
      <c r="C3669" s="37" t="s">
        <v>787</v>
      </c>
      <c r="D3669" s="12">
        <f t="shared" si="222"/>
        <v>52732</v>
      </c>
      <c r="E3669" s="47" t="s">
        <v>2993</v>
      </c>
      <c r="F3669" s="14">
        <v>6567</v>
      </c>
      <c r="G3669" s="88">
        <v>42403</v>
      </c>
      <c r="H3669" s="89">
        <v>6567</v>
      </c>
      <c r="I3669" s="30">
        <f t="shared" si="223"/>
        <v>0</v>
      </c>
    </row>
    <row r="3670" spans="1:9" s="2" customFormat="1" x14ac:dyDescent="0.25">
      <c r="A3670" s="17">
        <v>42397</v>
      </c>
      <c r="B3670" s="36">
        <f t="shared" si="220"/>
        <v>2733</v>
      </c>
      <c r="C3670" s="37" t="s">
        <v>787</v>
      </c>
      <c r="D3670" s="12">
        <f t="shared" si="222"/>
        <v>52733</v>
      </c>
      <c r="E3670" s="47" t="s">
        <v>2994</v>
      </c>
      <c r="F3670" s="14">
        <v>4492.8</v>
      </c>
      <c r="G3670" s="88">
        <v>42403</v>
      </c>
      <c r="H3670" s="89">
        <v>4492.8</v>
      </c>
      <c r="I3670" s="30">
        <f t="shared" si="223"/>
        <v>0</v>
      </c>
    </row>
    <row r="3671" spans="1:9" s="2" customFormat="1" x14ac:dyDescent="0.25">
      <c r="A3671" s="17">
        <v>42397</v>
      </c>
      <c r="B3671" s="36">
        <f t="shared" si="220"/>
        <v>2734</v>
      </c>
      <c r="C3671" s="37" t="s">
        <v>787</v>
      </c>
      <c r="D3671" s="12">
        <f t="shared" si="222"/>
        <v>52734</v>
      </c>
      <c r="E3671" s="47" t="s">
        <v>2995</v>
      </c>
      <c r="F3671" s="14">
        <v>11010.4</v>
      </c>
      <c r="G3671" s="88">
        <v>42403</v>
      </c>
      <c r="H3671" s="89">
        <v>11010.4</v>
      </c>
      <c r="I3671" s="30">
        <f t="shared" si="223"/>
        <v>0</v>
      </c>
    </row>
    <row r="3672" spans="1:9" s="2" customFormat="1" x14ac:dyDescent="0.25">
      <c r="A3672" s="17">
        <v>42397</v>
      </c>
      <c r="B3672" s="36">
        <f t="shared" si="220"/>
        <v>2735</v>
      </c>
      <c r="C3672" s="37" t="s">
        <v>787</v>
      </c>
      <c r="D3672" s="12">
        <f t="shared" si="222"/>
        <v>52735</v>
      </c>
      <c r="E3672" s="47" t="s">
        <v>2996</v>
      </c>
      <c r="F3672" s="14">
        <v>2923.5</v>
      </c>
      <c r="G3672" s="88">
        <v>42403</v>
      </c>
      <c r="H3672" s="89">
        <v>2923.5</v>
      </c>
      <c r="I3672" s="30">
        <f t="shared" si="223"/>
        <v>0</v>
      </c>
    </row>
    <row r="3673" spans="1:9" s="2" customFormat="1" x14ac:dyDescent="0.25">
      <c r="A3673" s="17">
        <v>42397</v>
      </c>
      <c r="B3673" s="36">
        <f t="shared" si="220"/>
        <v>2736</v>
      </c>
      <c r="C3673" s="37" t="s">
        <v>787</v>
      </c>
      <c r="D3673" s="12">
        <f t="shared" si="222"/>
        <v>52736</v>
      </c>
      <c r="E3673" s="47" t="s">
        <v>2997</v>
      </c>
      <c r="F3673" s="14">
        <v>6596.64</v>
      </c>
      <c r="G3673" s="88">
        <v>42403</v>
      </c>
      <c r="H3673" s="89">
        <v>6596.64</v>
      </c>
      <c r="I3673" s="30">
        <f t="shared" si="223"/>
        <v>0</v>
      </c>
    </row>
    <row r="3674" spans="1:9" s="2" customFormat="1" x14ac:dyDescent="0.25">
      <c r="A3674" s="17">
        <v>42397</v>
      </c>
      <c r="B3674" s="36">
        <f t="shared" si="220"/>
        <v>2737</v>
      </c>
      <c r="C3674" s="37" t="s">
        <v>787</v>
      </c>
      <c r="D3674" s="12">
        <f t="shared" si="222"/>
        <v>52737</v>
      </c>
      <c r="E3674" s="47" t="s">
        <v>2996</v>
      </c>
      <c r="F3674" s="14">
        <v>2099.1999999999998</v>
      </c>
      <c r="G3674" s="88">
        <v>42403</v>
      </c>
      <c r="H3674" s="89">
        <v>2099.1999999999998</v>
      </c>
      <c r="I3674" s="30">
        <f t="shared" si="223"/>
        <v>0</v>
      </c>
    </row>
    <row r="3675" spans="1:9" s="2" customFormat="1" x14ac:dyDescent="0.25">
      <c r="A3675" s="17">
        <v>42397</v>
      </c>
      <c r="B3675" s="36">
        <f t="shared" ref="B3675:B3738" si="224">B3674+1</f>
        <v>2738</v>
      </c>
      <c r="C3675" s="37" t="s">
        <v>787</v>
      </c>
      <c r="D3675" s="12">
        <f t="shared" si="222"/>
        <v>52738</v>
      </c>
      <c r="E3675" s="47" t="s">
        <v>2998</v>
      </c>
      <c r="F3675" s="14">
        <v>27490.05</v>
      </c>
      <c r="G3675" s="88">
        <v>42403</v>
      </c>
      <c r="H3675" s="89">
        <v>27490.05</v>
      </c>
      <c r="I3675" s="30">
        <f t="shared" si="223"/>
        <v>0</v>
      </c>
    </row>
    <row r="3676" spans="1:9" s="2" customFormat="1" x14ac:dyDescent="0.25">
      <c r="A3676" s="17">
        <v>42397</v>
      </c>
      <c r="B3676" s="36">
        <f t="shared" si="224"/>
        <v>2739</v>
      </c>
      <c r="C3676" s="37" t="s">
        <v>787</v>
      </c>
      <c r="D3676" s="12">
        <f t="shared" si="222"/>
        <v>52739</v>
      </c>
      <c r="E3676" s="47" t="s">
        <v>2999</v>
      </c>
      <c r="F3676" s="14">
        <v>682</v>
      </c>
      <c r="G3676" s="88">
        <v>42403</v>
      </c>
      <c r="H3676" s="89">
        <v>682</v>
      </c>
      <c r="I3676" s="30">
        <f t="shared" si="223"/>
        <v>0</v>
      </c>
    </row>
    <row r="3677" spans="1:9" s="2" customFormat="1" x14ac:dyDescent="0.25">
      <c r="A3677" s="17">
        <v>42397</v>
      </c>
      <c r="B3677" s="36">
        <f t="shared" si="224"/>
        <v>2740</v>
      </c>
      <c r="C3677" s="37" t="s">
        <v>787</v>
      </c>
      <c r="D3677" s="12">
        <f t="shared" si="222"/>
        <v>52740</v>
      </c>
      <c r="E3677" s="47" t="s">
        <v>3000</v>
      </c>
      <c r="F3677" s="14">
        <v>1496.8</v>
      </c>
      <c r="G3677" s="88">
        <v>42403</v>
      </c>
      <c r="H3677" s="89">
        <v>1496.8</v>
      </c>
      <c r="I3677" s="30">
        <f t="shared" si="223"/>
        <v>0</v>
      </c>
    </row>
    <row r="3678" spans="1:9" s="2" customFormat="1" x14ac:dyDescent="0.25">
      <c r="A3678" s="17">
        <v>42397</v>
      </c>
      <c r="B3678" s="36">
        <f t="shared" si="224"/>
        <v>2741</v>
      </c>
      <c r="C3678" s="37" t="s">
        <v>787</v>
      </c>
      <c r="D3678" s="12">
        <f t="shared" si="222"/>
        <v>52741</v>
      </c>
      <c r="E3678" s="47" t="s">
        <v>3001</v>
      </c>
      <c r="F3678" s="14">
        <v>2501.1999999999998</v>
      </c>
      <c r="G3678" s="88">
        <v>42403</v>
      </c>
      <c r="H3678" s="89">
        <v>2501.1999999999998</v>
      </c>
      <c r="I3678" s="30">
        <f t="shared" si="223"/>
        <v>0</v>
      </c>
    </row>
    <row r="3679" spans="1:9" s="2" customFormat="1" x14ac:dyDescent="0.25">
      <c r="A3679" s="17">
        <v>42397</v>
      </c>
      <c r="B3679" s="36">
        <f t="shared" si="224"/>
        <v>2742</v>
      </c>
      <c r="C3679" s="37" t="s">
        <v>787</v>
      </c>
      <c r="D3679" s="12">
        <f t="shared" si="222"/>
        <v>52742</v>
      </c>
      <c r="E3679" s="47" t="s">
        <v>3002</v>
      </c>
      <c r="F3679" s="14">
        <v>18359</v>
      </c>
      <c r="G3679" s="15">
        <v>42397</v>
      </c>
      <c r="H3679" s="8">
        <f t="shared" ref="H3679:H3742" si="225">F3679</f>
        <v>18359</v>
      </c>
      <c r="I3679" s="30">
        <f t="shared" si="223"/>
        <v>0</v>
      </c>
    </row>
    <row r="3680" spans="1:9" s="2" customFormat="1" x14ac:dyDescent="0.25">
      <c r="A3680" s="17">
        <v>42397</v>
      </c>
      <c r="B3680" s="36">
        <f t="shared" si="224"/>
        <v>2743</v>
      </c>
      <c r="C3680" s="37" t="s">
        <v>787</v>
      </c>
      <c r="D3680" s="12">
        <f t="shared" si="222"/>
        <v>52743</v>
      </c>
      <c r="E3680" s="47" t="s">
        <v>3003</v>
      </c>
      <c r="F3680" s="14">
        <v>29025.75</v>
      </c>
      <c r="G3680" s="88">
        <v>42403</v>
      </c>
      <c r="H3680" s="89">
        <v>29025.75</v>
      </c>
      <c r="I3680" s="30">
        <f t="shared" si="223"/>
        <v>0</v>
      </c>
    </row>
    <row r="3681" spans="1:9" s="2" customFormat="1" x14ac:dyDescent="0.25">
      <c r="A3681" s="17">
        <v>42397</v>
      </c>
      <c r="B3681" s="36">
        <f t="shared" si="224"/>
        <v>2744</v>
      </c>
      <c r="C3681" s="37" t="s">
        <v>787</v>
      </c>
      <c r="D3681" s="12">
        <f t="shared" si="222"/>
        <v>52744</v>
      </c>
      <c r="E3681" s="47" t="s">
        <v>3004</v>
      </c>
      <c r="F3681" s="14">
        <v>1866.2</v>
      </c>
      <c r="G3681" s="15">
        <v>42398</v>
      </c>
      <c r="H3681" s="8">
        <v>1866.2</v>
      </c>
      <c r="I3681" s="30">
        <f t="shared" si="223"/>
        <v>0</v>
      </c>
    </row>
    <row r="3682" spans="1:9" s="2" customFormat="1" x14ac:dyDescent="0.25">
      <c r="A3682" s="17">
        <v>42397</v>
      </c>
      <c r="B3682" s="36">
        <f t="shared" si="224"/>
        <v>2745</v>
      </c>
      <c r="C3682" s="37" t="s">
        <v>787</v>
      </c>
      <c r="D3682" s="12">
        <f t="shared" si="222"/>
        <v>52745</v>
      </c>
      <c r="E3682" s="47" t="s">
        <v>3005</v>
      </c>
      <c r="F3682" s="14">
        <v>11363.4</v>
      </c>
      <c r="G3682" s="15">
        <v>42399</v>
      </c>
      <c r="H3682" s="8">
        <v>11363.4</v>
      </c>
      <c r="I3682" s="30">
        <f t="shared" si="223"/>
        <v>0</v>
      </c>
    </row>
    <row r="3683" spans="1:9" s="2" customFormat="1" x14ac:dyDescent="0.25">
      <c r="A3683" s="17">
        <v>42397</v>
      </c>
      <c r="B3683" s="36">
        <f t="shared" si="224"/>
        <v>2746</v>
      </c>
      <c r="C3683" s="37" t="s">
        <v>787</v>
      </c>
      <c r="D3683" s="12">
        <f t="shared" si="222"/>
        <v>52746</v>
      </c>
      <c r="E3683" s="47" t="s">
        <v>3006</v>
      </c>
      <c r="F3683" s="14">
        <v>1447.6</v>
      </c>
      <c r="G3683" s="15">
        <v>42399</v>
      </c>
      <c r="H3683" s="8">
        <v>1447.6</v>
      </c>
      <c r="I3683" s="30">
        <f t="shared" si="223"/>
        <v>0</v>
      </c>
    </row>
    <row r="3684" spans="1:9" s="2" customFormat="1" x14ac:dyDescent="0.25">
      <c r="A3684" s="17">
        <v>42397</v>
      </c>
      <c r="B3684" s="36">
        <f t="shared" si="224"/>
        <v>2747</v>
      </c>
      <c r="C3684" s="37" t="s">
        <v>787</v>
      </c>
      <c r="D3684" s="12">
        <f t="shared" ref="D3684:D3747" si="226">D3683+1</f>
        <v>52747</v>
      </c>
      <c r="E3684" s="47" t="s">
        <v>3007</v>
      </c>
      <c r="F3684" s="14">
        <v>23271.200000000001</v>
      </c>
      <c r="G3684" s="15">
        <v>42399</v>
      </c>
      <c r="H3684" s="8">
        <v>23271.200000000001</v>
      </c>
      <c r="I3684" s="30">
        <f t="shared" si="223"/>
        <v>0</v>
      </c>
    </row>
    <row r="3685" spans="1:9" s="2" customFormat="1" x14ac:dyDescent="0.25">
      <c r="A3685" s="17">
        <v>42397</v>
      </c>
      <c r="B3685" s="36">
        <f t="shared" si="224"/>
        <v>2748</v>
      </c>
      <c r="C3685" s="37" t="s">
        <v>787</v>
      </c>
      <c r="D3685" s="12">
        <f t="shared" si="226"/>
        <v>52748</v>
      </c>
      <c r="E3685" s="47" t="s">
        <v>3008</v>
      </c>
      <c r="F3685" s="14">
        <v>2520</v>
      </c>
      <c r="G3685" s="15">
        <v>42397</v>
      </c>
      <c r="H3685" s="8">
        <f t="shared" si="225"/>
        <v>2520</v>
      </c>
      <c r="I3685" s="30">
        <f t="shared" si="223"/>
        <v>0</v>
      </c>
    </row>
    <row r="3686" spans="1:9" s="2" customFormat="1" x14ac:dyDescent="0.25">
      <c r="A3686" s="17">
        <v>42397</v>
      </c>
      <c r="B3686" s="36">
        <f t="shared" si="224"/>
        <v>2749</v>
      </c>
      <c r="C3686" s="37" t="s">
        <v>787</v>
      </c>
      <c r="D3686" s="12">
        <f t="shared" si="226"/>
        <v>52749</v>
      </c>
      <c r="E3686" s="47" t="s">
        <v>3009</v>
      </c>
      <c r="F3686" s="14">
        <v>1584</v>
      </c>
      <c r="G3686" s="15">
        <v>42397</v>
      </c>
      <c r="H3686" s="8">
        <f t="shared" si="225"/>
        <v>1584</v>
      </c>
      <c r="I3686" s="30">
        <f t="shared" si="223"/>
        <v>0</v>
      </c>
    </row>
    <row r="3687" spans="1:9" s="2" customFormat="1" x14ac:dyDescent="0.25">
      <c r="A3687" s="17">
        <v>42397</v>
      </c>
      <c r="B3687" s="36">
        <f t="shared" si="224"/>
        <v>2750</v>
      </c>
      <c r="C3687" s="37" t="s">
        <v>787</v>
      </c>
      <c r="D3687" s="12">
        <f t="shared" si="226"/>
        <v>52750</v>
      </c>
      <c r="E3687" s="47" t="s">
        <v>3010</v>
      </c>
      <c r="F3687" s="14">
        <v>1864.5</v>
      </c>
      <c r="G3687" s="15">
        <v>42397</v>
      </c>
      <c r="H3687" s="8">
        <f t="shared" si="225"/>
        <v>1864.5</v>
      </c>
      <c r="I3687" s="30">
        <f t="shared" si="223"/>
        <v>0</v>
      </c>
    </row>
    <row r="3688" spans="1:9" s="2" customFormat="1" x14ac:dyDescent="0.25">
      <c r="A3688" s="17">
        <v>42397</v>
      </c>
      <c r="B3688" s="36">
        <f t="shared" si="224"/>
        <v>2751</v>
      </c>
      <c r="C3688" s="37" t="s">
        <v>787</v>
      </c>
      <c r="D3688" s="12">
        <f t="shared" si="226"/>
        <v>52751</v>
      </c>
      <c r="E3688" s="47" t="s">
        <v>3011</v>
      </c>
      <c r="F3688" s="14">
        <v>30204.5</v>
      </c>
      <c r="G3688" s="15">
        <v>42399</v>
      </c>
      <c r="H3688" s="8">
        <v>30204.5</v>
      </c>
      <c r="I3688" s="30">
        <f t="shared" si="223"/>
        <v>0</v>
      </c>
    </row>
    <row r="3689" spans="1:9" s="2" customFormat="1" x14ac:dyDescent="0.25">
      <c r="A3689" s="17">
        <v>42397</v>
      </c>
      <c r="B3689" s="36">
        <f t="shared" si="224"/>
        <v>2752</v>
      </c>
      <c r="C3689" s="37" t="s">
        <v>787</v>
      </c>
      <c r="D3689" s="12">
        <f t="shared" si="226"/>
        <v>52752</v>
      </c>
      <c r="E3689" s="47" t="s">
        <v>3012</v>
      </c>
      <c r="F3689" s="14">
        <v>991.7</v>
      </c>
      <c r="G3689" s="15">
        <v>42397</v>
      </c>
      <c r="H3689" s="8">
        <f t="shared" si="225"/>
        <v>991.7</v>
      </c>
      <c r="I3689" s="30">
        <f t="shared" ref="I3689:I3752" si="227">F3689-H3689</f>
        <v>0</v>
      </c>
    </row>
    <row r="3690" spans="1:9" s="2" customFormat="1" x14ac:dyDescent="0.25">
      <c r="A3690" s="17">
        <v>42397</v>
      </c>
      <c r="B3690" s="36">
        <f t="shared" si="224"/>
        <v>2753</v>
      </c>
      <c r="C3690" s="37" t="s">
        <v>787</v>
      </c>
      <c r="D3690" s="12">
        <f t="shared" si="226"/>
        <v>52753</v>
      </c>
      <c r="E3690" s="47" t="s">
        <v>3013</v>
      </c>
      <c r="F3690" s="14">
        <v>8564.6</v>
      </c>
      <c r="G3690" s="15" t="s">
        <v>3014</v>
      </c>
      <c r="H3690" s="8">
        <f>2173+6391.6</f>
        <v>8564.6</v>
      </c>
      <c r="I3690" s="30">
        <f t="shared" si="227"/>
        <v>0</v>
      </c>
    </row>
    <row r="3691" spans="1:9" s="2" customFormat="1" x14ac:dyDescent="0.25">
      <c r="A3691" s="17">
        <v>42397</v>
      </c>
      <c r="B3691" s="36">
        <f t="shared" si="224"/>
        <v>2754</v>
      </c>
      <c r="C3691" s="37" t="s">
        <v>787</v>
      </c>
      <c r="D3691" s="12">
        <f t="shared" si="226"/>
        <v>52754</v>
      </c>
      <c r="E3691" s="47" t="s">
        <v>3015</v>
      </c>
      <c r="F3691" s="14">
        <v>2432.6</v>
      </c>
      <c r="G3691" s="15">
        <v>42399</v>
      </c>
      <c r="H3691" s="8">
        <v>2432.6</v>
      </c>
      <c r="I3691" s="30">
        <f t="shared" si="227"/>
        <v>0</v>
      </c>
    </row>
    <row r="3692" spans="1:9" s="2" customFormat="1" x14ac:dyDescent="0.25">
      <c r="A3692" s="17">
        <v>42397</v>
      </c>
      <c r="B3692" s="36">
        <f t="shared" si="224"/>
        <v>2755</v>
      </c>
      <c r="C3692" s="37" t="s">
        <v>787</v>
      </c>
      <c r="D3692" s="12">
        <f t="shared" si="226"/>
        <v>52755</v>
      </c>
      <c r="E3692" s="47" t="s">
        <v>3016</v>
      </c>
      <c r="F3692" s="14">
        <v>1280</v>
      </c>
      <c r="G3692" s="15">
        <v>42397</v>
      </c>
      <c r="H3692" s="8">
        <f t="shared" si="225"/>
        <v>1280</v>
      </c>
      <c r="I3692" s="30">
        <f t="shared" si="227"/>
        <v>0</v>
      </c>
    </row>
    <row r="3693" spans="1:9" s="2" customFormat="1" x14ac:dyDescent="0.25">
      <c r="A3693" s="17">
        <v>42397</v>
      </c>
      <c r="B3693" s="36">
        <f t="shared" si="224"/>
        <v>2756</v>
      </c>
      <c r="C3693" s="37" t="s">
        <v>787</v>
      </c>
      <c r="D3693" s="12">
        <f t="shared" si="226"/>
        <v>52756</v>
      </c>
      <c r="E3693" s="47" t="s">
        <v>3017</v>
      </c>
      <c r="F3693" s="14">
        <v>29203.65</v>
      </c>
      <c r="G3693" s="15">
        <v>42399</v>
      </c>
      <c r="H3693" s="8">
        <v>29203.65</v>
      </c>
      <c r="I3693" s="30">
        <f t="shared" si="227"/>
        <v>0</v>
      </c>
    </row>
    <row r="3694" spans="1:9" s="2" customFormat="1" x14ac:dyDescent="0.25">
      <c r="A3694" s="17">
        <v>42397</v>
      </c>
      <c r="B3694" s="36">
        <f t="shared" si="224"/>
        <v>2757</v>
      </c>
      <c r="C3694" s="37" t="s">
        <v>787</v>
      </c>
      <c r="D3694" s="12">
        <f t="shared" si="226"/>
        <v>52757</v>
      </c>
      <c r="E3694" s="47" t="s">
        <v>3018</v>
      </c>
      <c r="F3694" s="14">
        <v>2835.3</v>
      </c>
      <c r="G3694" s="15">
        <v>42397</v>
      </c>
      <c r="H3694" s="8">
        <f t="shared" si="225"/>
        <v>2835.3</v>
      </c>
      <c r="I3694" s="30">
        <f t="shared" si="227"/>
        <v>0</v>
      </c>
    </row>
    <row r="3695" spans="1:9" s="2" customFormat="1" x14ac:dyDescent="0.25">
      <c r="A3695" s="17">
        <v>42397</v>
      </c>
      <c r="B3695" s="36">
        <f t="shared" si="224"/>
        <v>2758</v>
      </c>
      <c r="C3695" s="37" t="s">
        <v>787</v>
      </c>
      <c r="D3695" s="12">
        <f t="shared" si="226"/>
        <v>52758</v>
      </c>
      <c r="E3695" s="47" t="s">
        <v>3019</v>
      </c>
      <c r="F3695" s="14">
        <v>653.76</v>
      </c>
      <c r="G3695" s="15">
        <v>42397</v>
      </c>
      <c r="H3695" s="8">
        <f t="shared" si="225"/>
        <v>653.76</v>
      </c>
      <c r="I3695" s="30">
        <f t="shared" si="227"/>
        <v>0</v>
      </c>
    </row>
    <row r="3696" spans="1:9" s="2" customFormat="1" x14ac:dyDescent="0.25">
      <c r="A3696" s="17">
        <v>42397</v>
      </c>
      <c r="B3696" s="36">
        <f t="shared" si="224"/>
        <v>2759</v>
      </c>
      <c r="C3696" s="37" t="s">
        <v>787</v>
      </c>
      <c r="D3696" s="12">
        <f t="shared" si="226"/>
        <v>52759</v>
      </c>
      <c r="E3696" s="47" t="s">
        <v>3020</v>
      </c>
      <c r="F3696" s="14">
        <v>4355</v>
      </c>
      <c r="G3696" s="15">
        <v>42397</v>
      </c>
      <c r="H3696" s="8">
        <f t="shared" si="225"/>
        <v>4355</v>
      </c>
      <c r="I3696" s="30">
        <f t="shared" si="227"/>
        <v>0</v>
      </c>
    </row>
    <row r="3697" spans="1:9" s="2" customFormat="1" x14ac:dyDescent="0.25">
      <c r="A3697" s="17">
        <v>42397</v>
      </c>
      <c r="B3697" s="36">
        <f t="shared" si="224"/>
        <v>2760</v>
      </c>
      <c r="C3697" s="37" t="s">
        <v>787</v>
      </c>
      <c r="D3697" s="12">
        <f t="shared" si="226"/>
        <v>52760</v>
      </c>
      <c r="E3697" s="47" t="s">
        <v>3021</v>
      </c>
      <c r="F3697" s="14">
        <v>8460.0300000000007</v>
      </c>
      <c r="G3697" s="88">
        <v>42403</v>
      </c>
      <c r="H3697" s="89">
        <v>8460.0300000000007</v>
      </c>
      <c r="I3697" s="30">
        <f t="shared" si="227"/>
        <v>0</v>
      </c>
    </row>
    <row r="3698" spans="1:9" s="2" customFormat="1" x14ac:dyDescent="0.25">
      <c r="A3698" s="17">
        <v>42397</v>
      </c>
      <c r="B3698" s="36">
        <f t="shared" si="224"/>
        <v>2761</v>
      </c>
      <c r="C3698" s="37" t="s">
        <v>787</v>
      </c>
      <c r="D3698" s="12">
        <f t="shared" si="226"/>
        <v>52761</v>
      </c>
      <c r="E3698" s="47" t="s">
        <v>3022</v>
      </c>
      <c r="F3698" s="14">
        <v>10723.91</v>
      </c>
      <c r="G3698" s="15">
        <v>42398</v>
      </c>
      <c r="H3698" s="8">
        <v>10723.91</v>
      </c>
      <c r="I3698" s="30">
        <f t="shared" si="227"/>
        <v>0</v>
      </c>
    </row>
    <row r="3699" spans="1:9" s="2" customFormat="1" x14ac:dyDescent="0.25">
      <c r="A3699" s="17">
        <v>42397</v>
      </c>
      <c r="B3699" s="36">
        <f t="shared" si="224"/>
        <v>2762</v>
      </c>
      <c r="C3699" s="37" t="s">
        <v>787</v>
      </c>
      <c r="D3699" s="12">
        <f t="shared" si="226"/>
        <v>52762</v>
      </c>
      <c r="E3699" s="47" t="s">
        <v>3023</v>
      </c>
      <c r="F3699" s="14">
        <v>16328</v>
      </c>
      <c r="G3699" s="88">
        <v>42401</v>
      </c>
      <c r="H3699" s="89">
        <v>16328</v>
      </c>
      <c r="I3699" s="30">
        <f t="shared" si="227"/>
        <v>0</v>
      </c>
    </row>
    <row r="3700" spans="1:9" s="2" customFormat="1" x14ac:dyDescent="0.25">
      <c r="A3700" s="17">
        <v>42397</v>
      </c>
      <c r="B3700" s="36">
        <f t="shared" si="224"/>
        <v>2763</v>
      </c>
      <c r="C3700" s="37" t="s">
        <v>787</v>
      </c>
      <c r="D3700" s="12">
        <f t="shared" si="226"/>
        <v>52763</v>
      </c>
      <c r="E3700" s="47" t="s">
        <v>2990</v>
      </c>
      <c r="F3700" s="14">
        <v>1560</v>
      </c>
      <c r="G3700" s="88">
        <v>42403</v>
      </c>
      <c r="H3700" s="89">
        <v>1560</v>
      </c>
      <c r="I3700" s="30">
        <f t="shared" si="227"/>
        <v>0</v>
      </c>
    </row>
    <row r="3701" spans="1:9" s="2" customFormat="1" x14ac:dyDescent="0.25">
      <c r="A3701" s="17">
        <v>42397</v>
      </c>
      <c r="B3701" s="36">
        <f t="shared" si="224"/>
        <v>2764</v>
      </c>
      <c r="C3701" s="37" t="s">
        <v>787</v>
      </c>
      <c r="D3701" s="12">
        <f t="shared" si="226"/>
        <v>52764</v>
      </c>
      <c r="E3701" s="47" t="s">
        <v>3024</v>
      </c>
      <c r="F3701" s="14">
        <v>2627.4</v>
      </c>
      <c r="G3701" s="15">
        <v>42399</v>
      </c>
      <c r="H3701" s="8">
        <v>2627.4</v>
      </c>
      <c r="I3701" s="30">
        <f t="shared" si="227"/>
        <v>0</v>
      </c>
    </row>
    <row r="3702" spans="1:9" s="2" customFormat="1" x14ac:dyDescent="0.25">
      <c r="A3702" s="17">
        <v>42397</v>
      </c>
      <c r="B3702" s="36">
        <f t="shared" si="224"/>
        <v>2765</v>
      </c>
      <c r="C3702" s="37" t="s">
        <v>787</v>
      </c>
      <c r="D3702" s="12">
        <f t="shared" si="226"/>
        <v>52765</v>
      </c>
      <c r="E3702" s="47" t="s">
        <v>3025</v>
      </c>
      <c r="F3702" s="14">
        <v>852.8</v>
      </c>
      <c r="G3702" s="15">
        <v>42397</v>
      </c>
      <c r="H3702" s="8">
        <f t="shared" si="225"/>
        <v>852.8</v>
      </c>
      <c r="I3702" s="30">
        <f t="shared" si="227"/>
        <v>0</v>
      </c>
    </row>
    <row r="3703" spans="1:9" s="2" customFormat="1" x14ac:dyDescent="0.25">
      <c r="A3703" s="17">
        <v>42397</v>
      </c>
      <c r="B3703" s="36">
        <f t="shared" si="224"/>
        <v>2766</v>
      </c>
      <c r="C3703" s="37" t="s">
        <v>787</v>
      </c>
      <c r="D3703" s="12">
        <f t="shared" si="226"/>
        <v>52766</v>
      </c>
      <c r="E3703" s="42" t="s">
        <v>3026</v>
      </c>
      <c r="F3703" s="19">
        <v>5346.7</v>
      </c>
      <c r="G3703" s="15">
        <v>42399</v>
      </c>
      <c r="H3703" s="8">
        <v>5346.7</v>
      </c>
      <c r="I3703" s="30">
        <f t="shared" si="227"/>
        <v>0</v>
      </c>
    </row>
    <row r="3704" spans="1:9" s="2" customFormat="1" x14ac:dyDescent="0.25">
      <c r="A3704" s="17">
        <v>42397</v>
      </c>
      <c r="B3704" s="36">
        <f t="shared" si="224"/>
        <v>2767</v>
      </c>
      <c r="C3704" s="37" t="s">
        <v>787</v>
      </c>
      <c r="D3704" s="12">
        <f t="shared" si="226"/>
        <v>52767</v>
      </c>
      <c r="E3704" s="45" t="s">
        <v>3027</v>
      </c>
      <c r="F3704" s="22">
        <v>2227.5</v>
      </c>
      <c r="G3704" s="15">
        <v>42397</v>
      </c>
      <c r="H3704" s="8">
        <f t="shared" si="225"/>
        <v>2227.5</v>
      </c>
      <c r="I3704" s="30">
        <f t="shared" si="227"/>
        <v>0</v>
      </c>
    </row>
    <row r="3705" spans="1:9" s="2" customFormat="1" x14ac:dyDescent="0.25">
      <c r="A3705" s="17">
        <v>42397</v>
      </c>
      <c r="B3705" s="36">
        <f t="shared" si="224"/>
        <v>2768</v>
      </c>
      <c r="C3705" s="37" t="s">
        <v>787</v>
      </c>
      <c r="D3705" s="12">
        <f t="shared" si="226"/>
        <v>52768</v>
      </c>
      <c r="E3705" s="47" t="s">
        <v>3028</v>
      </c>
      <c r="F3705" s="14">
        <v>11436.8</v>
      </c>
      <c r="G3705" s="15">
        <v>42406</v>
      </c>
      <c r="H3705" s="8">
        <v>11436.8</v>
      </c>
      <c r="I3705" s="30">
        <f t="shared" si="227"/>
        <v>0</v>
      </c>
    </row>
    <row r="3706" spans="1:9" s="2" customFormat="1" x14ac:dyDescent="0.25">
      <c r="A3706" s="17">
        <v>42397</v>
      </c>
      <c r="B3706" s="36">
        <f t="shared" si="224"/>
        <v>2769</v>
      </c>
      <c r="C3706" s="37" t="s">
        <v>787</v>
      </c>
      <c r="D3706" s="12">
        <f t="shared" si="226"/>
        <v>52769</v>
      </c>
      <c r="E3706" s="47" t="s">
        <v>3029</v>
      </c>
      <c r="F3706" s="14">
        <v>1131</v>
      </c>
      <c r="G3706" s="15">
        <v>42397</v>
      </c>
      <c r="H3706" s="8">
        <f t="shared" si="225"/>
        <v>1131</v>
      </c>
      <c r="I3706" s="30">
        <f t="shared" si="227"/>
        <v>0</v>
      </c>
    </row>
    <row r="3707" spans="1:9" s="2" customFormat="1" x14ac:dyDescent="0.25">
      <c r="A3707" s="17">
        <v>42397</v>
      </c>
      <c r="B3707" s="36">
        <f t="shared" si="224"/>
        <v>2770</v>
      </c>
      <c r="C3707" s="37" t="s">
        <v>787</v>
      </c>
      <c r="D3707" s="12">
        <f t="shared" si="226"/>
        <v>52770</v>
      </c>
      <c r="E3707" s="47" t="s">
        <v>3028</v>
      </c>
      <c r="F3707" s="14">
        <v>4686</v>
      </c>
      <c r="G3707" s="15">
        <v>42398</v>
      </c>
      <c r="H3707" s="8">
        <v>4686</v>
      </c>
      <c r="I3707" s="30">
        <f t="shared" si="227"/>
        <v>0</v>
      </c>
    </row>
    <row r="3708" spans="1:9" s="2" customFormat="1" x14ac:dyDescent="0.25">
      <c r="A3708" s="17">
        <v>42397</v>
      </c>
      <c r="B3708" s="36">
        <f t="shared" si="224"/>
        <v>2771</v>
      </c>
      <c r="C3708" s="37" t="s">
        <v>787</v>
      </c>
      <c r="D3708" s="12">
        <f t="shared" si="226"/>
        <v>52771</v>
      </c>
      <c r="E3708" s="47" t="s">
        <v>3030</v>
      </c>
      <c r="F3708" s="14">
        <v>1951.8</v>
      </c>
      <c r="G3708" s="15">
        <v>42397</v>
      </c>
      <c r="H3708" s="8">
        <f t="shared" si="225"/>
        <v>1951.8</v>
      </c>
      <c r="I3708" s="30">
        <f t="shared" si="227"/>
        <v>0</v>
      </c>
    </row>
    <row r="3709" spans="1:9" s="2" customFormat="1" x14ac:dyDescent="0.25">
      <c r="A3709" s="17">
        <v>42397</v>
      </c>
      <c r="B3709" s="36">
        <f t="shared" si="224"/>
        <v>2772</v>
      </c>
      <c r="C3709" s="37" t="s">
        <v>787</v>
      </c>
      <c r="D3709" s="12">
        <f t="shared" si="226"/>
        <v>52772</v>
      </c>
      <c r="E3709" s="47" t="s">
        <v>3031</v>
      </c>
      <c r="F3709" s="14">
        <v>4346.7</v>
      </c>
      <c r="G3709" s="15">
        <v>42397</v>
      </c>
      <c r="H3709" s="8">
        <f t="shared" si="225"/>
        <v>4346.7</v>
      </c>
      <c r="I3709" s="30">
        <f t="shared" si="227"/>
        <v>0</v>
      </c>
    </row>
    <row r="3710" spans="1:9" s="2" customFormat="1" x14ac:dyDescent="0.25">
      <c r="A3710" s="17">
        <v>42397</v>
      </c>
      <c r="B3710" s="36">
        <f t="shared" si="224"/>
        <v>2773</v>
      </c>
      <c r="C3710" s="37" t="s">
        <v>787</v>
      </c>
      <c r="D3710" s="12">
        <f t="shared" si="226"/>
        <v>52773</v>
      </c>
      <c r="E3710" s="47" t="s">
        <v>2990</v>
      </c>
      <c r="F3710" s="14">
        <v>7270</v>
      </c>
      <c r="G3710" s="15">
        <v>42397</v>
      </c>
      <c r="H3710" s="8">
        <f t="shared" si="225"/>
        <v>7270</v>
      </c>
      <c r="I3710" s="30">
        <f t="shared" si="227"/>
        <v>0</v>
      </c>
    </row>
    <row r="3711" spans="1:9" s="2" customFormat="1" x14ac:dyDescent="0.25">
      <c r="A3711" s="17">
        <v>42397</v>
      </c>
      <c r="B3711" s="36">
        <f t="shared" si="224"/>
        <v>2774</v>
      </c>
      <c r="C3711" s="37" t="s">
        <v>787</v>
      </c>
      <c r="D3711" s="12">
        <f t="shared" si="226"/>
        <v>52774</v>
      </c>
      <c r="E3711" s="47" t="s">
        <v>3032</v>
      </c>
      <c r="F3711" s="14">
        <v>810.5</v>
      </c>
      <c r="G3711" s="15">
        <v>42397</v>
      </c>
      <c r="H3711" s="8">
        <f t="shared" si="225"/>
        <v>810.5</v>
      </c>
      <c r="I3711" s="30">
        <f t="shared" si="227"/>
        <v>0</v>
      </c>
    </row>
    <row r="3712" spans="1:9" s="2" customFormat="1" x14ac:dyDescent="0.25">
      <c r="A3712" s="17">
        <v>42397</v>
      </c>
      <c r="B3712" s="36">
        <f t="shared" si="224"/>
        <v>2775</v>
      </c>
      <c r="C3712" s="37" t="s">
        <v>787</v>
      </c>
      <c r="D3712" s="12">
        <f t="shared" si="226"/>
        <v>52775</v>
      </c>
      <c r="E3712" s="47" t="s">
        <v>3033</v>
      </c>
      <c r="F3712" s="14">
        <v>2429.6</v>
      </c>
      <c r="G3712" s="15">
        <v>42397</v>
      </c>
      <c r="H3712" s="8">
        <f t="shared" si="225"/>
        <v>2429.6</v>
      </c>
      <c r="I3712" s="30">
        <f t="shared" si="227"/>
        <v>0</v>
      </c>
    </row>
    <row r="3713" spans="1:9" s="2" customFormat="1" x14ac:dyDescent="0.25">
      <c r="A3713" s="17">
        <v>42397</v>
      </c>
      <c r="B3713" s="36">
        <f t="shared" si="224"/>
        <v>2776</v>
      </c>
      <c r="C3713" s="37" t="s">
        <v>787</v>
      </c>
      <c r="D3713" s="12">
        <f t="shared" si="226"/>
        <v>52776</v>
      </c>
      <c r="E3713" s="47" t="s">
        <v>3034</v>
      </c>
      <c r="F3713" s="14">
        <v>1619.2</v>
      </c>
      <c r="G3713" s="15">
        <v>42398</v>
      </c>
      <c r="H3713" s="8">
        <v>1619.2</v>
      </c>
      <c r="I3713" s="30">
        <f t="shared" si="227"/>
        <v>0</v>
      </c>
    </row>
    <row r="3714" spans="1:9" s="2" customFormat="1" x14ac:dyDescent="0.25">
      <c r="A3714" s="17">
        <v>42397</v>
      </c>
      <c r="B3714" s="36">
        <f t="shared" si="224"/>
        <v>2777</v>
      </c>
      <c r="C3714" s="37" t="s">
        <v>787</v>
      </c>
      <c r="D3714" s="12">
        <f t="shared" si="226"/>
        <v>52777</v>
      </c>
      <c r="E3714" s="47" t="s">
        <v>3035</v>
      </c>
      <c r="F3714" s="14">
        <v>6346.8</v>
      </c>
      <c r="G3714" s="15">
        <v>42397</v>
      </c>
      <c r="H3714" s="8">
        <f t="shared" si="225"/>
        <v>6346.8</v>
      </c>
      <c r="I3714" s="30">
        <f t="shared" si="227"/>
        <v>0</v>
      </c>
    </row>
    <row r="3715" spans="1:9" s="2" customFormat="1" x14ac:dyDescent="0.25">
      <c r="A3715" s="17">
        <v>42397</v>
      </c>
      <c r="B3715" s="36">
        <f t="shared" si="224"/>
        <v>2778</v>
      </c>
      <c r="C3715" s="37" t="s">
        <v>787</v>
      </c>
      <c r="D3715" s="12">
        <f t="shared" si="226"/>
        <v>52778</v>
      </c>
      <c r="E3715" s="47" t="s">
        <v>3036</v>
      </c>
      <c r="F3715" s="14">
        <v>1881</v>
      </c>
      <c r="G3715" s="15">
        <v>42397</v>
      </c>
      <c r="H3715" s="8">
        <f t="shared" si="225"/>
        <v>1881</v>
      </c>
      <c r="I3715" s="30">
        <f t="shared" si="227"/>
        <v>0</v>
      </c>
    </row>
    <row r="3716" spans="1:9" s="2" customFormat="1" x14ac:dyDescent="0.25">
      <c r="A3716" s="17">
        <v>42397</v>
      </c>
      <c r="B3716" s="36">
        <f t="shared" si="224"/>
        <v>2779</v>
      </c>
      <c r="C3716" s="37" t="s">
        <v>787</v>
      </c>
      <c r="D3716" s="12">
        <f t="shared" si="226"/>
        <v>52779</v>
      </c>
      <c r="E3716" s="47" t="s">
        <v>3037</v>
      </c>
      <c r="F3716" s="14">
        <v>253.8</v>
      </c>
      <c r="G3716" s="15">
        <v>42397</v>
      </c>
      <c r="H3716" s="8">
        <f t="shared" si="225"/>
        <v>253.8</v>
      </c>
      <c r="I3716" s="30">
        <f t="shared" si="227"/>
        <v>0</v>
      </c>
    </row>
    <row r="3717" spans="1:9" s="2" customFormat="1" x14ac:dyDescent="0.25">
      <c r="A3717" s="17">
        <v>42397</v>
      </c>
      <c r="B3717" s="36">
        <f t="shared" si="224"/>
        <v>2780</v>
      </c>
      <c r="C3717" s="37" t="s">
        <v>787</v>
      </c>
      <c r="D3717" s="12">
        <f t="shared" si="226"/>
        <v>52780</v>
      </c>
      <c r="E3717" s="47" t="s">
        <v>2990</v>
      </c>
      <c r="F3717" s="14">
        <v>4666.2</v>
      </c>
      <c r="G3717" s="15">
        <v>42397</v>
      </c>
      <c r="H3717" s="8">
        <f t="shared" si="225"/>
        <v>4666.2</v>
      </c>
      <c r="I3717" s="30">
        <f t="shared" si="227"/>
        <v>0</v>
      </c>
    </row>
    <row r="3718" spans="1:9" s="2" customFormat="1" x14ac:dyDescent="0.25">
      <c r="A3718" s="17">
        <v>42397</v>
      </c>
      <c r="B3718" s="36">
        <f t="shared" si="224"/>
        <v>2781</v>
      </c>
      <c r="C3718" s="37" t="s">
        <v>787</v>
      </c>
      <c r="D3718" s="12">
        <f t="shared" si="226"/>
        <v>52781</v>
      </c>
      <c r="E3718" s="47" t="s">
        <v>3038</v>
      </c>
      <c r="F3718" s="14">
        <v>2187</v>
      </c>
      <c r="G3718" s="15">
        <v>42398</v>
      </c>
      <c r="H3718" s="8">
        <v>2187</v>
      </c>
      <c r="I3718" s="30">
        <f t="shared" si="227"/>
        <v>0</v>
      </c>
    </row>
    <row r="3719" spans="1:9" s="2" customFormat="1" x14ac:dyDescent="0.25">
      <c r="A3719" s="17">
        <v>42397</v>
      </c>
      <c r="B3719" s="36">
        <f t="shared" si="224"/>
        <v>2782</v>
      </c>
      <c r="C3719" s="37" t="s">
        <v>787</v>
      </c>
      <c r="D3719" s="12">
        <f t="shared" si="226"/>
        <v>52782</v>
      </c>
      <c r="E3719" s="47" t="s">
        <v>3039</v>
      </c>
      <c r="F3719" s="14">
        <v>6072</v>
      </c>
      <c r="G3719" s="15">
        <v>42398</v>
      </c>
      <c r="H3719" s="8">
        <v>6072</v>
      </c>
      <c r="I3719" s="30">
        <f t="shared" si="227"/>
        <v>0</v>
      </c>
    </row>
    <row r="3720" spans="1:9" s="2" customFormat="1" x14ac:dyDescent="0.25">
      <c r="A3720" s="17">
        <v>42397</v>
      </c>
      <c r="B3720" s="36">
        <f t="shared" si="224"/>
        <v>2783</v>
      </c>
      <c r="C3720" s="37" t="s">
        <v>787</v>
      </c>
      <c r="D3720" s="12">
        <f t="shared" si="226"/>
        <v>52783</v>
      </c>
      <c r="E3720" s="47" t="s">
        <v>3040</v>
      </c>
      <c r="F3720" s="14">
        <v>258</v>
      </c>
      <c r="G3720" s="15">
        <v>42397</v>
      </c>
      <c r="H3720" s="8">
        <f t="shared" si="225"/>
        <v>258</v>
      </c>
      <c r="I3720" s="30">
        <f t="shared" si="227"/>
        <v>0</v>
      </c>
    </row>
    <row r="3721" spans="1:9" s="2" customFormat="1" x14ac:dyDescent="0.25">
      <c r="A3721" s="17">
        <v>42397</v>
      </c>
      <c r="B3721" s="36">
        <f t="shared" si="224"/>
        <v>2784</v>
      </c>
      <c r="C3721" s="37" t="s">
        <v>787</v>
      </c>
      <c r="D3721" s="12">
        <f t="shared" si="226"/>
        <v>52784</v>
      </c>
      <c r="E3721" s="47" t="s">
        <v>3041</v>
      </c>
      <c r="F3721" s="14">
        <v>925.7</v>
      </c>
      <c r="G3721" s="15">
        <v>42397</v>
      </c>
      <c r="H3721" s="8">
        <f t="shared" si="225"/>
        <v>925.7</v>
      </c>
      <c r="I3721" s="30">
        <f t="shared" si="227"/>
        <v>0</v>
      </c>
    </row>
    <row r="3722" spans="1:9" s="2" customFormat="1" x14ac:dyDescent="0.25">
      <c r="A3722" s="17">
        <v>42397</v>
      </c>
      <c r="B3722" s="36">
        <f t="shared" si="224"/>
        <v>2785</v>
      </c>
      <c r="C3722" s="37" t="s">
        <v>787</v>
      </c>
      <c r="D3722" s="12">
        <f t="shared" si="226"/>
        <v>52785</v>
      </c>
      <c r="E3722" s="47" t="s">
        <v>3042</v>
      </c>
      <c r="F3722" s="14">
        <v>2605.6999999999998</v>
      </c>
      <c r="G3722" s="88">
        <v>42402</v>
      </c>
      <c r="H3722" s="89">
        <v>2605.6999999999998</v>
      </c>
      <c r="I3722" s="30">
        <f t="shared" si="227"/>
        <v>0</v>
      </c>
    </row>
    <row r="3723" spans="1:9" s="2" customFormat="1" x14ac:dyDescent="0.25">
      <c r="A3723" s="17">
        <v>42397</v>
      </c>
      <c r="B3723" s="36">
        <f t="shared" si="224"/>
        <v>2786</v>
      </c>
      <c r="C3723" s="37" t="s">
        <v>787</v>
      </c>
      <c r="D3723" s="12">
        <f t="shared" si="226"/>
        <v>52786</v>
      </c>
      <c r="E3723" s="13" t="s">
        <v>3043</v>
      </c>
      <c r="F3723" s="14">
        <v>195952</v>
      </c>
      <c r="G3723" s="88">
        <v>42406</v>
      </c>
      <c r="H3723" s="89">
        <v>195952</v>
      </c>
      <c r="I3723" s="30">
        <f t="shared" si="227"/>
        <v>0</v>
      </c>
    </row>
    <row r="3724" spans="1:9" s="2" customFormat="1" x14ac:dyDescent="0.25">
      <c r="A3724" s="17">
        <v>42397</v>
      </c>
      <c r="B3724" s="36">
        <f t="shared" si="224"/>
        <v>2787</v>
      </c>
      <c r="C3724" s="37" t="s">
        <v>787</v>
      </c>
      <c r="D3724" s="12">
        <f t="shared" si="226"/>
        <v>52787</v>
      </c>
      <c r="E3724" s="13" t="s">
        <v>3043</v>
      </c>
      <c r="F3724" s="14">
        <v>142373</v>
      </c>
      <c r="G3724" s="88">
        <v>42406</v>
      </c>
      <c r="H3724" s="89">
        <v>142373</v>
      </c>
      <c r="I3724" s="30">
        <f t="shared" si="227"/>
        <v>0</v>
      </c>
    </row>
    <row r="3725" spans="1:9" s="2" customFormat="1" x14ac:dyDescent="0.25">
      <c r="A3725" s="17">
        <v>42397</v>
      </c>
      <c r="B3725" s="36">
        <f t="shared" si="224"/>
        <v>2788</v>
      </c>
      <c r="C3725" s="37" t="s">
        <v>787</v>
      </c>
      <c r="D3725" s="12">
        <f t="shared" si="226"/>
        <v>52788</v>
      </c>
      <c r="E3725" s="47" t="s">
        <v>3044</v>
      </c>
      <c r="F3725" s="14">
        <v>2615.6</v>
      </c>
      <c r="G3725" s="15">
        <v>42398</v>
      </c>
      <c r="H3725" s="8">
        <v>2615.6</v>
      </c>
      <c r="I3725" s="30">
        <f t="shared" si="227"/>
        <v>0</v>
      </c>
    </row>
    <row r="3726" spans="1:9" s="2" customFormat="1" x14ac:dyDescent="0.25">
      <c r="A3726" s="17">
        <v>42397</v>
      </c>
      <c r="B3726" s="36">
        <f t="shared" si="224"/>
        <v>2789</v>
      </c>
      <c r="C3726" s="37" t="s">
        <v>787</v>
      </c>
      <c r="D3726" s="12">
        <f t="shared" si="226"/>
        <v>52789</v>
      </c>
      <c r="E3726" s="47" t="s">
        <v>3044</v>
      </c>
      <c r="F3726" s="14">
        <v>67.2</v>
      </c>
      <c r="G3726" s="15">
        <v>42398</v>
      </c>
      <c r="H3726" s="8">
        <v>67.2</v>
      </c>
      <c r="I3726" s="30">
        <f t="shared" si="227"/>
        <v>0</v>
      </c>
    </row>
    <row r="3727" spans="1:9" s="2" customFormat="1" x14ac:dyDescent="0.25">
      <c r="A3727" s="17">
        <v>42397</v>
      </c>
      <c r="B3727" s="36">
        <f t="shared" si="224"/>
        <v>2790</v>
      </c>
      <c r="C3727" s="37" t="s">
        <v>787</v>
      </c>
      <c r="D3727" s="12">
        <f t="shared" si="226"/>
        <v>52790</v>
      </c>
      <c r="E3727" s="47" t="s">
        <v>3045</v>
      </c>
      <c r="F3727" s="14">
        <v>3485</v>
      </c>
      <c r="G3727" s="15">
        <v>42398</v>
      </c>
      <c r="H3727" s="8">
        <v>3485</v>
      </c>
      <c r="I3727" s="30">
        <f t="shared" si="227"/>
        <v>0</v>
      </c>
    </row>
    <row r="3728" spans="1:9" s="2" customFormat="1" x14ac:dyDescent="0.25">
      <c r="A3728" s="17">
        <v>42397</v>
      </c>
      <c r="B3728" s="36">
        <f t="shared" si="224"/>
        <v>2791</v>
      </c>
      <c r="C3728" s="37" t="s">
        <v>787</v>
      </c>
      <c r="D3728" s="12">
        <f t="shared" si="226"/>
        <v>52791</v>
      </c>
      <c r="E3728" s="47" t="s">
        <v>2990</v>
      </c>
      <c r="F3728" s="14">
        <v>682.6</v>
      </c>
      <c r="G3728" s="15">
        <v>42397</v>
      </c>
      <c r="H3728" s="8">
        <f t="shared" si="225"/>
        <v>682.6</v>
      </c>
      <c r="I3728" s="30">
        <f t="shared" si="227"/>
        <v>0</v>
      </c>
    </row>
    <row r="3729" spans="1:9" s="2" customFormat="1" x14ac:dyDescent="0.25">
      <c r="A3729" s="17">
        <v>42397</v>
      </c>
      <c r="B3729" s="36">
        <f t="shared" si="224"/>
        <v>2792</v>
      </c>
      <c r="C3729" s="37" t="s">
        <v>787</v>
      </c>
      <c r="D3729" s="12">
        <f t="shared" si="226"/>
        <v>52792</v>
      </c>
      <c r="E3729" s="47" t="s">
        <v>3046</v>
      </c>
      <c r="F3729" s="14">
        <v>17714.400000000001</v>
      </c>
      <c r="G3729" s="15">
        <v>42398</v>
      </c>
      <c r="H3729" s="8">
        <v>17714.400000000001</v>
      </c>
      <c r="I3729" s="30">
        <f t="shared" si="227"/>
        <v>0</v>
      </c>
    </row>
    <row r="3730" spans="1:9" s="2" customFormat="1" x14ac:dyDescent="0.25">
      <c r="A3730" s="17">
        <v>42397</v>
      </c>
      <c r="B3730" s="36">
        <f t="shared" si="224"/>
        <v>2793</v>
      </c>
      <c r="C3730" s="37" t="s">
        <v>787</v>
      </c>
      <c r="D3730" s="12">
        <f t="shared" si="226"/>
        <v>52793</v>
      </c>
      <c r="E3730" s="47" t="s">
        <v>3047</v>
      </c>
      <c r="F3730" s="14">
        <v>62370</v>
      </c>
      <c r="G3730" s="88">
        <v>42411</v>
      </c>
      <c r="H3730" s="89">
        <v>62370</v>
      </c>
      <c r="I3730" s="30">
        <f t="shared" si="227"/>
        <v>0</v>
      </c>
    </row>
    <row r="3731" spans="1:9" s="2" customFormat="1" x14ac:dyDescent="0.25">
      <c r="A3731" s="17">
        <v>42397</v>
      </c>
      <c r="B3731" s="36">
        <f t="shared" si="224"/>
        <v>2794</v>
      </c>
      <c r="C3731" s="37" t="s">
        <v>787</v>
      </c>
      <c r="D3731" s="12">
        <f t="shared" si="226"/>
        <v>52794</v>
      </c>
      <c r="E3731" s="13" t="s">
        <v>2970</v>
      </c>
      <c r="F3731" s="14">
        <v>572731.82999999996</v>
      </c>
      <c r="G3731" s="88"/>
      <c r="H3731" s="89"/>
      <c r="I3731" s="30">
        <f t="shared" si="227"/>
        <v>572731.82999999996</v>
      </c>
    </row>
    <row r="3732" spans="1:9" s="2" customFormat="1" x14ac:dyDescent="0.25">
      <c r="A3732" s="17">
        <v>42397</v>
      </c>
      <c r="B3732" s="36">
        <f t="shared" si="224"/>
        <v>2795</v>
      </c>
      <c r="C3732" s="37" t="s">
        <v>787</v>
      </c>
      <c r="D3732" s="12">
        <f t="shared" si="226"/>
        <v>52795</v>
      </c>
      <c r="E3732" s="47" t="s">
        <v>3048</v>
      </c>
      <c r="F3732" s="14">
        <v>675.1</v>
      </c>
      <c r="G3732" s="15">
        <v>42397</v>
      </c>
      <c r="H3732" s="8">
        <f t="shared" si="225"/>
        <v>675.1</v>
      </c>
      <c r="I3732" s="30">
        <f t="shared" si="227"/>
        <v>0</v>
      </c>
    </row>
    <row r="3733" spans="1:9" s="2" customFormat="1" x14ac:dyDescent="0.25">
      <c r="A3733" s="17">
        <v>42397</v>
      </c>
      <c r="B3733" s="36">
        <f t="shared" si="224"/>
        <v>2796</v>
      </c>
      <c r="C3733" s="37" t="s">
        <v>787</v>
      </c>
      <c r="D3733" s="12">
        <f t="shared" si="226"/>
        <v>52796</v>
      </c>
      <c r="E3733" s="47" t="s">
        <v>3049</v>
      </c>
      <c r="F3733" s="14">
        <v>770</v>
      </c>
      <c r="G3733" s="15">
        <v>42398</v>
      </c>
      <c r="H3733" s="8">
        <v>770</v>
      </c>
      <c r="I3733" s="30">
        <f t="shared" si="227"/>
        <v>0</v>
      </c>
    </row>
    <row r="3734" spans="1:9" s="2" customFormat="1" x14ac:dyDescent="0.25">
      <c r="A3734" s="17">
        <v>42397</v>
      </c>
      <c r="B3734" s="36">
        <f t="shared" si="224"/>
        <v>2797</v>
      </c>
      <c r="C3734" s="37" t="s">
        <v>787</v>
      </c>
      <c r="D3734" s="12">
        <f t="shared" si="226"/>
        <v>52797</v>
      </c>
      <c r="E3734" s="47" t="s">
        <v>3050</v>
      </c>
      <c r="F3734" s="14">
        <v>212283.45</v>
      </c>
      <c r="G3734" s="15">
        <v>42399</v>
      </c>
      <c r="H3734" s="8">
        <v>212283.45</v>
      </c>
      <c r="I3734" s="30">
        <f t="shared" si="227"/>
        <v>0</v>
      </c>
    </row>
    <row r="3735" spans="1:9" s="2" customFormat="1" x14ac:dyDescent="0.25">
      <c r="A3735" s="17">
        <v>42397</v>
      </c>
      <c r="B3735" s="36">
        <f t="shared" si="224"/>
        <v>2798</v>
      </c>
      <c r="C3735" s="37" t="s">
        <v>787</v>
      </c>
      <c r="D3735" s="12">
        <f t="shared" si="226"/>
        <v>52798</v>
      </c>
      <c r="E3735" s="47" t="s">
        <v>3051</v>
      </c>
      <c r="F3735" s="14">
        <v>2890.8</v>
      </c>
      <c r="G3735" s="15">
        <v>42399</v>
      </c>
      <c r="H3735" s="8">
        <v>2890.8</v>
      </c>
      <c r="I3735" s="30">
        <f t="shared" si="227"/>
        <v>0</v>
      </c>
    </row>
    <row r="3736" spans="1:9" s="2" customFormat="1" x14ac:dyDescent="0.25">
      <c r="A3736" s="17">
        <v>42397</v>
      </c>
      <c r="B3736" s="36">
        <f t="shared" si="224"/>
        <v>2799</v>
      </c>
      <c r="C3736" s="37" t="s">
        <v>787</v>
      </c>
      <c r="D3736" s="12">
        <f t="shared" si="226"/>
        <v>52799</v>
      </c>
      <c r="E3736" s="47" t="s">
        <v>3052</v>
      </c>
      <c r="F3736" s="14">
        <v>185</v>
      </c>
      <c r="G3736" s="105">
        <v>42417</v>
      </c>
      <c r="H3736" s="106">
        <v>185</v>
      </c>
      <c r="I3736" s="30">
        <f t="shared" si="227"/>
        <v>0</v>
      </c>
    </row>
    <row r="3737" spans="1:9" s="2" customFormat="1" x14ac:dyDescent="0.25">
      <c r="A3737" s="17">
        <v>42397</v>
      </c>
      <c r="B3737" s="36">
        <f t="shared" si="224"/>
        <v>2800</v>
      </c>
      <c r="C3737" s="37" t="s">
        <v>787</v>
      </c>
      <c r="D3737" s="12">
        <f t="shared" si="226"/>
        <v>52800</v>
      </c>
      <c r="E3737" s="47" t="s">
        <v>3053</v>
      </c>
      <c r="F3737" s="14">
        <v>41139.4</v>
      </c>
      <c r="G3737" s="88" t="s">
        <v>3372</v>
      </c>
      <c r="H3737" s="89">
        <f>22000+6000+13139.4</f>
        <v>41139.4</v>
      </c>
      <c r="I3737" s="30">
        <f t="shared" si="227"/>
        <v>0</v>
      </c>
    </row>
    <row r="3738" spans="1:9" s="2" customFormat="1" x14ac:dyDescent="0.25">
      <c r="A3738" s="17">
        <v>42397</v>
      </c>
      <c r="B3738" s="36">
        <f t="shared" si="224"/>
        <v>2801</v>
      </c>
      <c r="C3738" s="37" t="s">
        <v>787</v>
      </c>
      <c r="D3738" s="12">
        <f t="shared" si="226"/>
        <v>52801</v>
      </c>
      <c r="E3738" s="47" t="s">
        <v>3053</v>
      </c>
      <c r="F3738" s="14">
        <v>9659.6</v>
      </c>
      <c r="G3738" s="88">
        <v>42370</v>
      </c>
      <c r="H3738" s="89">
        <v>9659.6</v>
      </c>
      <c r="I3738" s="30">
        <f t="shared" si="227"/>
        <v>0</v>
      </c>
    </row>
    <row r="3739" spans="1:9" s="2" customFormat="1" x14ac:dyDescent="0.25">
      <c r="A3739" s="17">
        <v>42397</v>
      </c>
      <c r="B3739" s="36">
        <f t="shared" ref="B3739:B3802" si="228">B3738+1</f>
        <v>2802</v>
      </c>
      <c r="C3739" s="37" t="s">
        <v>787</v>
      </c>
      <c r="D3739" s="12">
        <f t="shared" si="226"/>
        <v>52802</v>
      </c>
      <c r="E3739" s="47" t="s">
        <v>3055</v>
      </c>
      <c r="F3739" s="14">
        <v>13254</v>
      </c>
      <c r="G3739" s="15">
        <v>42397</v>
      </c>
      <c r="H3739" s="8">
        <f t="shared" si="225"/>
        <v>13254</v>
      </c>
      <c r="I3739" s="30">
        <f t="shared" si="227"/>
        <v>0</v>
      </c>
    </row>
    <row r="3740" spans="1:9" s="2" customFormat="1" x14ac:dyDescent="0.25">
      <c r="A3740" s="17">
        <v>42397</v>
      </c>
      <c r="B3740" s="36">
        <f t="shared" si="228"/>
        <v>2803</v>
      </c>
      <c r="C3740" s="37" t="s">
        <v>787</v>
      </c>
      <c r="D3740" s="12">
        <f t="shared" si="226"/>
        <v>52803</v>
      </c>
      <c r="E3740" s="47" t="s">
        <v>3056</v>
      </c>
      <c r="F3740" s="14">
        <v>2267.56</v>
      </c>
      <c r="G3740" s="15">
        <v>42399</v>
      </c>
      <c r="H3740" s="8">
        <v>2267.56</v>
      </c>
      <c r="I3740" s="30">
        <f t="shared" si="227"/>
        <v>0</v>
      </c>
    </row>
    <row r="3741" spans="1:9" s="2" customFormat="1" x14ac:dyDescent="0.25">
      <c r="A3741" s="17">
        <v>42397</v>
      </c>
      <c r="B3741" s="36">
        <f t="shared" si="228"/>
        <v>2804</v>
      </c>
      <c r="C3741" s="37" t="s">
        <v>787</v>
      </c>
      <c r="D3741" s="12">
        <f t="shared" si="226"/>
        <v>52804</v>
      </c>
      <c r="E3741" s="47" t="s">
        <v>3029</v>
      </c>
      <c r="F3741" s="14">
        <v>2640.8</v>
      </c>
      <c r="G3741" s="15">
        <v>42397</v>
      </c>
      <c r="H3741" s="8">
        <f t="shared" si="225"/>
        <v>2640.8</v>
      </c>
      <c r="I3741" s="30">
        <f t="shared" si="227"/>
        <v>0</v>
      </c>
    </row>
    <row r="3742" spans="1:9" s="2" customFormat="1" x14ac:dyDescent="0.25">
      <c r="A3742" s="17">
        <v>42397</v>
      </c>
      <c r="B3742" s="36">
        <f t="shared" si="228"/>
        <v>2805</v>
      </c>
      <c r="C3742" s="37" t="s">
        <v>787</v>
      </c>
      <c r="D3742" s="12">
        <f t="shared" si="226"/>
        <v>52805</v>
      </c>
      <c r="E3742" s="47" t="s">
        <v>2990</v>
      </c>
      <c r="F3742" s="14">
        <v>4341.6000000000004</v>
      </c>
      <c r="G3742" s="15">
        <v>42397</v>
      </c>
      <c r="H3742" s="8">
        <f t="shared" si="225"/>
        <v>4341.6000000000004</v>
      </c>
      <c r="I3742" s="30">
        <f t="shared" si="227"/>
        <v>0</v>
      </c>
    </row>
    <row r="3743" spans="1:9" s="2" customFormat="1" x14ac:dyDescent="0.25">
      <c r="A3743" s="17">
        <v>42397</v>
      </c>
      <c r="B3743" s="36">
        <f t="shared" si="228"/>
        <v>2806</v>
      </c>
      <c r="C3743" s="37" t="s">
        <v>787</v>
      </c>
      <c r="D3743" s="12">
        <f t="shared" si="226"/>
        <v>52806</v>
      </c>
      <c r="E3743" s="47" t="s">
        <v>3057</v>
      </c>
      <c r="F3743" s="14">
        <v>29495.52</v>
      </c>
      <c r="G3743" s="88">
        <v>42406</v>
      </c>
      <c r="H3743" s="89">
        <v>29495.52</v>
      </c>
      <c r="I3743" s="30">
        <f t="shared" si="227"/>
        <v>0</v>
      </c>
    </row>
    <row r="3744" spans="1:9" s="2" customFormat="1" x14ac:dyDescent="0.25">
      <c r="A3744" s="17">
        <v>42397</v>
      </c>
      <c r="B3744" s="36">
        <f t="shared" si="228"/>
        <v>2807</v>
      </c>
      <c r="C3744" s="37" t="s">
        <v>787</v>
      </c>
      <c r="D3744" s="12">
        <f t="shared" si="226"/>
        <v>52807</v>
      </c>
      <c r="E3744" s="13" t="s">
        <v>3058</v>
      </c>
      <c r="F3744" s="14">
        <v>75559.5</v>
      </c>
      <c r="G3744" s="88">
        <v>42405</v>
      </c>
      <c r="H3744" s="89">
        <v>75559.5</v>
      </c>
      <c r="I3744" s="30">
        <f t="shared" si="227"/>
        <v>0</v>
      </c>
    </row>
    <row r="3745" spans="1:9" s="2" customFormat="1" x14ac:dyDescent="0.25">
      <c r="A3745" s="17">
        <v>42397</v>
      </c>
      <c r="B3745" s="36">
        <f t="shared" si="228"/>
        <v>2808</v>
      </c>
      <c r="C3745" s="37" t="s">
        <v>787</v>
      </c>
      <c r="D3745" s="12">
        <f t="shared" si="226"/>
        <v>52808</v>
      </c>
      <c r="E3745" s="47" t="s">
        <v>3059</v>
      </c>
      <c r="F3745" s="14">
        <v>9231.2000000000007</v>
      </c>
      <c r="G3745" s="15">
        <v>42397</v>
      </c>
      <c r="H3745" s="8">
        <f t="shared" ref="H3745:H3805" si="229">F3745</f>
        <v>9231.2000000000007</v>
      </c>
      <c r="I3745" s="30">
        <f t="shared" si="227"/>
        <v>0</v>
      </c>
    </row>
    <row r="3746" spans="1:9" s="2" customFormat="1" x14ac:dyDescent="0.25">
      <c r="A3746" s="17">
        <v>42397</v>
      </c>
      <c r="B3746" s="36">
        <f t="shared" si="228"/>
        <v>2809</v>
      </c>
      <c r="C3746" s="37" t="s">
        <v>787</v>
      </c>
      <c r="D3746" s="12">
        <f t="shared" si="226"/>
        <v>52809</v>
      </c>
      <c r="E3746" s="47" t="s">
        <v>3060</v>
      </c>
      <c r="F3746" s="14">
        <v>19258.5</v>
      </c>
      <c r="G3746" s="15">
        <v>42399</v>
      </c>
      <c r="H3746" s="8">
        <v>19258.5</v>
      </c>
      <c r="I3746" s="30">
        <f t="shared" si="227"/>
        <v>0</v>
      </c>
    </row>
    <row r="3747" spans="1:9" s="2" customFormat="1" x14ac:dyDescent="0.25">
      <c r="A3747" s="17">
        <v>42397</v>
      </c>
      <c r="B3747" s="36">
        <f t="shared" si="228"/>
        <v>2810</v>
      </c>
      <c r="C3747" s="37" t="s">
        <v>787</v>
      </c>
      <c r="D3747" s="12">
        <f t="shared" si="226"/>
        <v>52810</v>
      </c>
      <c r="E3747" s="42" t="s">
        <v>3061</v>
      </c>
      <c r="F3747" s="19">
        <v>10584</v>
      </c>
      <c r="G3747" s="15">
        <v>42399</v>
      </c>
      <c r="H3747" s="8">
        <v>10584</v>
      </c>
      <c r="I3747" s="30">
        <f t="shared" si="227"/>
        <v>0</v>
      </c>
    </row>
    <row r="3748" spans="1:9" s="2" customFormat="1" x14ac:dyDescent="0.25">
      <c r="A3748" s="17">
        <v>42397</v>
      </c>
      <c r="B3748" s="36">
        <f t="shared" si="228"/>
        <v>2811</v>
      </c>
      <c r="C3748" s="37" t="s">
        <v>787</v>
      </c>
      <c r="D3748" s="12">
        <f t="shared" ref="D3748:D3811" si="230">D3747+1</f>
        <v>52811</v>
      </c>
      <c r="E3748" s="45" t="s">
        <v>3062</v>
      </c>
      <c r="F3748" s="22">
        <v>3639.4</v>
      </c>
      <c r="G3748" s="15">
        <v>42399</v>
      </c>
      <c r="H3748" s="8">
        <v>3639.4</v>
      </c>
      <c r="I3748" s="30">
        <f t="shared" si="227"/>
        <v>0</v>
      </c>
    </row>
    <row r="3749" spans="1:9" s="2" customFormat="1" x14ac:dyDescent="0.25">
      <c r="A3749" s="17">
        <v>42397</v>
      </c>
      <c r="B3749" s="36">
        <f t="shared" si="228"/>
        <v>2812</v>
      </c>
      <c r="C3749" s="37" t="s">
        <v>787</v>
      </c>
      <c r="D3749" s="12">
        <f t="shared" si="230"/>
        <v>52812</v>
      </c>
      <c r="E3749" s="47" t="s">
        <v>3063</v>
      </c>
      <c r="F3749" s="14">
        <v>4675.6000000000004</v>
      </c>
      <c r="G3749" s="15">
        <v>42399</v>
      </c>
      <c r="H3749" s="8">
        <v>4675.6000000000004</v>
      </c>
      <c r="I3749" s="30">
        <f t="shared" si="227"/>
        <v>0</v>
      </c>
    </row>
    <row r="3750" spans="1:9" s="2" customFormat="1" x14ac:dyDescent="0.25">
      <c r="A3750" s="17">
        <v>42397</v>
      </c>
      <c r="B3750" s="36">
        <f t="shared" si="228"/>
        <v>2813</v>
      </c>
      <c r="C3750" s="37" t="s">
        <v>787</v>
      </c>
      <c r="D3750" s="12">
        <f t="shared" si="230"/>
        <v>52813</v>
      </c>
      <c r="E3750" s="47" t="s">
        <v>3064</v>
      </c>
      <c r="F3750" s="14">
        <v>12345.9</v>
      </c>
      <c r="G3750" s="15">
        <v>42399</v>
      </c>
      <c r="H3750" s="8">
        <v>12345.9</v>
      </c>
      <c r="I3750" s="30">
        <f t="shared" si="227"/>
        <v>0</v>
      </c>
    </row>
    <row r="3751" spans="1:9" s="2" customFormat="1" x14ac:dyDescent="0.25">
      <c r="A3751" s="17">
        <v>42397</v>
      </c>
      <c r="B3751" s="36">
        <f t="shared" si="228"/>
        <v>2814</v>
      </c>
      <c r="C3751" s="37" t="s">
        <v>787</v>
      </c>
      <c r="D3751" s="12">
        <f t="shared" si="230"/>
        <v>52814</v>
      </c>
      <c r="E3751" s="13" t="s">
        <v>3043</v>
      </c>
      <c r="F3751" s="14">
        <v>4822.3999999999996</v>
      </c>
      <c r="G3751" s="88">
        <v>42406</v>
      </c>
      <c r="H3751" s="89">
        <v>4822.3999999999996</v>
      </c>
      <c r="I3751" s="30">
        <f t="shared" si="227"/>
        <v>0</v>
      </c>
    </row>
    <row r="3752" spans="1:9" s="2" customFormat="1" x14ac:dyDescent="0.25">
      <c r="A3752" s="17">
        <v>42397</v>
      </c>
      <c r="B3752" s="36">
        <f t="shared" si="228"/>
        <v>2815</v>
      </c>
      <c r="C3752" s="37" t="s">
        <v>787</v>
      </c>
      <c r="D3752" s="12">
        <f t="shared" si="230"/>
        <v>52815</v>
      </c>
      <c r="E3752" s="47" t="s">
        <v>3065</v>
      </c>
      <c r="F3752" s="14">
        <v>1482.4</v>
      </c>
      <c r="G3752" s="15">
        <v>42399</v>
      </c>
      <c r="H3752" s="8">
        <v>1482.4</v>
      </c>
      <c r="I3752" s="30">
        <f t="shared" si="227"/>
        <v>0</v>
      </c>
    </row>
    <row r="3753" spans="1:9" s="2" customFormat="1" x14ac:dyDescent="0.25">
      <c r="A3753" s="17">
        <v>42397</v>
      </c>
      <c r="B3753" s="36">
        <f t="shared" si="228"/>
        <v>2816</v>
      </c>
      <c r="C3753" s="37" t="s">
        <v>787</v>
      </c>
      <c r="D3753" s="12">
        <f t="shared" si="230"/>
        <v>52816</v>
      </c>
      <c r="E3753" s="47" t="s">
        <v>3065</v>
      </c>
      <c r="F3753" s="14">
        <v>1461.3</v>
      </c>
      <c r="G3753" s="15">
        <v>42399</v>
      </c>
      <c r="H3753" s="8">
        <v>1461.3</v>
      </c>
      <c r="I3753" s="30">
        <f t="shared" ref="I3753:I3819" si="231">F3753-H3753</f>
        <v>0</v>
      </c>
    </row>
    <row r="3754" spans="1:9" s="2" customFormat="1" x14ac:dyDescent="0.25">
      <c r="A3754" s="17">
        <v>42397</v>
      </c>
      <c r="B3754" s="36">
        <f t="shared" si="228"/>
        <v>2817</v>
      </c>
      <c r="C3754" s="37" t="s">
        <v>787</v>
      </c>
      <c r="D3754" s="12">
        <f t="shared" si="230"/>
        <v>52817</v>
      </c>
      <c r="E3754" s="47" t="s">
        <v>3066</v>
      </c>
      <c r="F3754" s="14">
        <v>1763</v>
      </c>
      <c r="G3754" s="15">
        <v>42398</v>
      </c>
      <c r="H3754" s="8">
        <v>1763</v>
      </c>
      <c r="I3754" s="30">
        <f t="shared" si="231"/>
        <v>0</v>
      </c>
    </row>
    <row r="3755" spans="1:9" s="2" customFormat="1" x14ac:dyDescent="0.25">
      <c r="A3755" s="17">
        <v>42397</v>
      </c>
      <c r="B3755" s="36">
        <f t="shared" si="228"/>
        <v>2818</v>
      </c>
      <c r="C3755" s="37" t="s">
        <v>787</v>
      </c>
      <c r="D3755" s="12">
        <f t="shared" si="230"/>
        <v>52818</v>
      </c>
      <c r="E3755" s="47" t="s">
        <v>3057</v>
      </c>
      <c r="F3755" s="14">
        <v>524.79999999999995</v>
      </c>
      <c r="G3755" s="88">
        <v>42413</v>
      </c>
      <c r="H3755" s="89">
        <v>524.79999999999995</v>
      </c>
      <c r="I3755" s="30">
        <f t="shared" si="231"/>
        <v>0</v>
      </c>
    </row>
    <row r="3756" spans="1:9" s="2" customFormat="1" x14ac:dyDescent="0.25">
      <c r="A3756" s="17">
        <v>42397</v>
      </c>
      <c r="B3756" s="36">
        <f t="shared" si="228"/>
        <v>2819</v>
      </c>
      <c r="C3756" s="37" t="s">
        <v>787</v>
      </c>
      <c r="D3756" s="12">
        <f t="shared" si="230"/>
        <v>52819</v>
      </c>
      <c r="E3756" s="47" t="s">
        <v>3067</v>
      </c>
      <c r="F3756" s="14">
        <v>11000</v>
      </c>
      <c r="G3756" s="15">
        <v>42399</v>
      </c>
      <c r="H3756" s="8">
        <v>11000</v>
      </c>
      <c r="I3756" s="30">
        <f t="shared" si="231"/>
        <v>0</v>
      </c>
    </row>
    <row r="3757" spans="1:9" s="2" customFormat="1" x14ac:dyDescent="0.25">
      <c r="A3757" s="17">
        <v>42397</v>
      </c>
      <c r="B3757" s="36">
        <f t="shared" si="228"/>
        <v>2820</v>
      </c>
      <c r="C3757" s="37" t="s">
        <v>787</v>
      </c>
      <c r="D3757" s="12">
        <f t="shared" si="230"/>
        <v>52820</v>
      </c>
      <c r="E3757" s="47" t="s">
        <v>2966</v>
      </c>
      <c r="F3757" s="14">
        <v>22699.8</v>
      </c>
      <c r="G3757" s="88">
        <v>42404</v>
      </c>
      <c r="H3757" s="89">
        <v>22699.8</v>
      </c>
      <c r="I3757" s="30">
        <f t="shared" si="231"/>
        <v>0</v>
      </c>
    </row>
    <row r="3758" spans="1:9" s="2" customFormat="1" x14ac:dyDescent="0.25">
      <c r="A3758" s="17">
        <v>42397</v>
      </c>
      <c r="B3758" s="36">
        <f t="shared" si="228"/>
        <v>2821</v>
      </c>
      <c r="C3758" s="37" t="s">
        <v>787</v>
      </c>
      <c r="D3758" s="12">
        <f t="shared" si="230"/>
        <v>52821</v>
      </c>
      <c r="E3758" s="47" t="s">
        <v>2972</v>
      </c>
      <c r="F3758" s="14">
        <v>44114</v>
      </c>
      <c r="G3758" s="15">
        <v>42400</v>
      </c>
      <c r="H3758" s="8">
        <v>44114</v>
      </c>
      <c r="I3758" s="30">
        <f t="shared" si="231"/>
        <v>0</v>
      </c>
    </row>
    <row r="3759" spans="1:9" s="2" customFormat="1" x14ac:dyDescent="0.25">
      <c r="A3759" s="17">
        <v>42397</v>
      </c>
      <c r="B3759" s="36">
        <f t="shared" si="228"/>
        <v>2822</v>
      </c>
      <c r="C3759" s="37" t="s">
        <v>787</v>
      </c>
      <c r="D3759" s="12">
        <f t="shared" si="230"/>
        <v>52822</v>
      </c>
      <c r="E3759" s="47" t="s">
        <v>3060</v>
      </c>
      <c r="F3759" s="14">
        <v>1603.62</v>
      </c>
      <c r="G3759" s="15">
        <v>42399</v>
      </c>
      <c r="H3759" s="8">
        <v>1603.62</v>
      </c>
      <c r="I3759" s="30">
        <f t="shared" si="231"/>
        <v>0</v>
      </c>
    </row>
    <row r="3760" spans="1:9" s="2" customFormat="1" x14ac:dyDescent="0.25">
      <c r="A3760" s="17">
        <v>42397</v>
      </c>
      <c r="B3760" s="36">
        <f t="shared" si="228"/>
        <v>2823</v>
      </c>
      <c r="C3760" s="37" t="s">
        <v>787</v>
      </c>
      <c r="D3760" s="12">
        <f t="shared" si="230"/>
        <v>52823</v>
      </c>
      <c r="E3760" s="47" t="s">
        <v>2990</v>
      </c>
      <c r="F3760" s="14">
        <v>117.6</v>
      </c>
      <c r="G3760" s="88">
        <v>42408</v>
      </c>
      <c r="H3760" s="89">
        <v>117.6</v>
      </c>
      <c r="I3760" s="30">
        <f t="shared" si="231"/>
        <v>0</v>
      </c>
    </row>
    <row r="3761" spans="1:9" s="2" customFormat="1" x14ac:dyDescent="0.25">
      <c r="A3761" s="17">
        <v>42397</v>
      </c>
      <c r="B3761" s="36">
        <f t="shared" si="228"/>
        <v>2824</v>
      </c>
      <c r="C3761" s="37" t="s">
        <v>787</v>
      </c>
      <c r="D3761" s="12">
        <f t="shared" si="230"/>
        <v>52824</v>
      </c>
      <c r="E3761" s="47" t="s">
        <v>3068</v>
      </c>
      <c r="F3761" s="14">
        <v>4749.6000000000004</v>
      </c>
      <c r="G3761" s="15">
        <v>42397</v>
      </c>
      <c r="H3761" s="8">
        <f t="shared" si="229"/>
        <v>4749.6000000000004</v>
      </c>
      <c r="I3761" s="30">
        <f t="shared" si="231"/>
        <v>0</v>
      </c>
    </row>
    <row r="3762" spans="1:9" s="2" customFormat="1" x14ac:dyDescent="0.25">
      <c r="A3762" s="17">
        <v>42397</v>
      </c>
      <c r="B3762" s="36">
        <f t="shared" si="228"/>
        <v>2825</v>
      </c>
      <c r="C3762" s="37" t="s">
        <v>787</v>
      </c>
      <c r="D3762" s="12">
        <f t="shared" si="230"/>
        <v>52825</v>
      </c>
      <c r="E3762" s="47" t="s">
        <v>2990</v>
      </c>
      <c r="F3762" s="14">
        <v>64.400000000000006</v>
      </c>
      <c r="G3762" s="15">
        <v>42397</v>
      </c>
      <c r="H3762" s="8">
        <f t="shared" si="229"/>
        <v>64.400000000000006</v>
      </c>
      <c r="I3762" s="30">
        <f t="shared" si="231"/>
        <v>0</v>
      </c>
    </row>
    <row r="3763" spans="1:9" s="2" customFormat="1" x14ac:dyDescent="0.25">
      <c r="A3763" s="17">
        <v>42397</v>
      </c>
      <c r="B3763" s="36">
        <f t="shared" si="228"/>
        <v>2826</v>
      </c>
      <c r="C3763" s="37" t="s">
        <v>787</v>
      </c>
      <c r="D3763" s="12">
        <f t="shared" si="230"/>
        <v>52826</v>
      </c>
      <c r="E3763" s="49" t="s">
        <v>105</v>
      </c>
      <c r="F3763" s="14">
        <v>0</v>
      </c>
      <c r="G3763" s="15"/>
      <c r="H3763" s="8"/>
      <c r="I3763" s="30">
        <f t="shared" si="231"/>
        <v>0</v>
      </c>
    </row>
    <row r="3764" spans="1:9" s="2" customFormat="1" x14ac:dyDescent="0.25">
      <c r="A3764" s="17">
        <v>42397</v>
      </c>
      <c r="B3764" s="36">
        <f t="shared" si="228"/>
        <v>2827</v>
      </c>
      <c r="C3764" s="37" t="s">
        <v>787</v>
      </c>
      <c r="D3764" s="12">
        <f t="shared" si="230"/>
        <v>52827</v>
      </c>
      <c r="E3764" s="47" t="s">
        <v>3069</v>
      </c>
      <c r="F3764" s="14">
        <v>758</v>
      </c>
      <c r="G3764" s="15">
        <v>42398</v>
      </c>
      <c r="H3764" s="8">
        <v>758</v>
      </c>
      <c r="I3764" s="30">
        <f t="shared" si="231"/>
        <v>0</v>
      </c>
    </row>
    <row r="3765" spans="1:9" s="2" customFormat="1" x14ac:dyDescent="0.25">
      <c r="A3765" s="17">
        <v>42397</v>
      </c>
      <c r="B3765" s="36">
        <f t="shared" si="228"/>
        <v>2828</v>
      </c>
      <c r="C3765" s="37" t="s">
        <v>787</v>
      </c>
      <c r="D3765" s="12">
        <f t="shared" si="230"/>
        <v>52828</v>
      </c>
      <c r="E3765" s="47" t="s">
        <v>3070</v>
      </c>
      <c r="F3765" s="14">
        <v>5543.2</v>
      </c>
      <c r="G3765" s="15">
        <v>42398</v>
      </c>
      <c r="H3765" s="8">
        <v>5543</v>
      </c>
      <c r="I3765" s="30">
        <f t="shared" si="231"/>
        <v>0.1999999999998181</v>
      </c>
    </row>
    <row r="3766" spans="1:9" s="2" customFormat="1" x14ac:dyDescent="0.25">
      <c r="A3766" s="17">
        <v>42397</v>
      </c>
      <c r="B3766" s="36">
        <f t="shared" si="228"/>
        <v>2829</v>
      </c>
      <c r="C3766" s="37" t="s">
        <v>787</v>
      </c>
      <c r="D3766" s="12">
        <f t="shared" si="230"/>
        <v>52829</v>
      </c>
      <c r="E3766" s="13" t="s">
        <v>3058</v>
      </c>
      <c r="F3766" s="14">
        <v>151307.75</v>
      </c>
      <c r="G3766" s="88">
        <v>42405</v>
      </c>
      <c r="H3766" s="89">
        <v>151307.75</v>
      </c>
      <c r="I3766" s="30">
        <f t="shared" si="231"/>
        <v>0</v>
      </c>
    </row>
    <row r="3767" spans="1:9" s="2" customFormat="1" x14ac:dyDescent="0.25">
      <c r="A3767" s="17">
        <v>42397</v>
      </c>
      <c r="B3767" s="36">
        <f t="shared" si="228"/>
        <v>2830</v>
      </c>
      <c r="C3767" s="37" t="s">
        <v>787</v>
      </c>
      <c r="D3767" s="12">
        <f t="shared" si="230"/>
        <v>52830</v>
      </c>
      <c r="E3767" s="47" t="s">
        <v>3071</v>
      </c>
      <c r="F3767" s="14">
        <v>1767</v>
      </c>
      <c r="G3767" s="15">
        <v>42398</v>
      </c>
      <c r="H3767" s="8">
        <v>1767</v>
      </c>
      <c r="I3767" s="30">
        <f t="shared" si="231"/>
        <v>0</v>
      </c>
    </row>
    <row r="3768" spans="1:9" s="2" customFormat="1" x14ac:dyDescent="0.25">
      <c r="A3768" s="17">
        <v>42398</v>
      </c>
      <c r="B3768" s="36">
        <f t="shared" si="228"/>
        <v>2831</v>
      </c>
      <c r="C3768" s="37" t="s">
        <v>787</v>
      </c>
      <c r="D3768" s="12">
        <f t="shared" si="230"/>
        <v>52831</v>
      </c>
      <c r="E3768" s="47" t="s">
        <v>3072</v>
      </c>
      <c r="F3768" s="14">
        <v>18356.8</v>
      </c>
      <c r="G3768" s="15">
        <v>42398</v>
      </c>
      <c r="H3768" s="8">
        <f t="shared" si="229"/>
        <v>18356.8</v>
      </c>
      <c r="I3768" s="30">
        <f t="shared" si="231"/>
        <v>0</v>
      </c>
    </row>
    <row r="3769" spans="1:9" s="2" customFormat="1" x14ac:dyDescent="0.25">
      <c r="A3769" s="17">
        <v>42398</v>
      </c>
      <c r="B3769" s="36">
        <f t="shared" si="228"/>
        <v>2832</v>
      </c>
      <c r="C3769" s="37" t="s">
        <v>787</v>
      </c>
      <c r="D3769" s="12">
        <f t="shared" si="230"/>
        <v>52832</v>
      </c>
      <c r="E3769" s="47" t="s">
        <v>3072</v>
      </c>
      <c r="F3769" s="14">
        <v>4032.6</v>
      </c>
      <c r="G3769" s="15">
        <v>42398</v>
      </c>
      <c r="H3769" s="8">
        <f t="shared" si="229"/>
        <v>4032.6</v>
      </c>
      <c r="I3769" s="30">
        <f t="shared" si="231"/>
        <v>0</v>
      </c>
    </row>
    <row r="3770" spans="1:9" s="2" customFormat="1" x14ac:dyDescent="0.25">
      <c r="A3770" s="17">
        <v>42398</v>
      </c>
      <c r="B3770" s="36">
        <f t="shared" si="228"/>
        <v>2833</v>
      </c>
      <c r="C3770" s="37" t="s">
        <v>787</v>
      </c>
      <c r="D3770" s="12">
        <f t="shared" si="230"/>
        <v>52833</v>
      </c>
      <c r="E3770" s="47" t="s">
        <v>3073</v>
      </c>
      <c r="F3770" s="14">
        <v>8912</v>
      </c>
      <c r="G3770" s="15">
        <v>42398</v>
      </c>
      <c r="H3770" s="8">
        <f t="shared" si="229"/>
        <v>8912</v>
      </c>
      <c r="I3770" s="30">
        <f t="shared" si="231"/>
        <v>0</v>
      </c>
    </row>
    <row r="3771" spans="1:9" s="2" customFormat="1" x14ac:dyDescent="0.25">
      <c r="A3771" s="17">
        <v>42398</v>
      </c>
      <c r="B3771" s="36">
        <f t="shared" si="228"/>
        <v>2834</v>
      </c>
      <c r="C3771" s="37" t="s">
        <v>787</v>
      </c>
      <c r="D3771" s="12">
        <f t="shared" si="230"/>
        <v>52834</v>
      </c>
      <c r="E3771" s="47" t="s">
        <v>3074</v>
      </c>
      <c r="F3771" s="14">
        <v>4600.3</v>
      </c>
      <c r="G3771" s="15">
        <v>42398</v>
      </c>
      <c r="H3771" s="8">
        <f t="shared" si="229"/>
        <v>4600.3</v>
      </c>
      <c r="I3771" s="30">
        <f t="shared" si="231"/>
        <v>0</v>
      </c>
    </row>
    <row r="3772" spans="1:9" s="2" customFormat="1" x14ac:dyDescent="0.25">
      <c r="A3772" s="17">
        <v>42398</v>
      </c>
      <c r="B3772" s="36">
        <f t="shared" si="228"/>
        <v>2835</v>
      </c>
      <c r="C3772" s="37" t="s">
        <v>787</v>
      </c>
      <c r="D3772" s="12">
        <f t="shared" si="230"/>
        <v>52835</v>
      </c>
      <c r="E3772" s="47" t="s">
        <v>3075</v>
      </c>
      <c r="F3772" s="14">
        <v>2100</v>
      </c>
      <c r="G3772" s="15">
        <v>42398</v>
      </c>
      <c r="H3772" s="8">
        <f t="shared" si="229"/>
        <v>2100</v>
      </c>
      <c r="I3772" s="30">
        <f t="shared" si="231"/>
        <v>0</v>
      </c>
    </row>
    <row r="3773" spans="1:9" s="2" customFormat="1" x14ac:dyDescent="0.25">
      <c r="A3773" s="17">
        <v>42398</v>
      </c>
      <c r="B3773" s="36">
        <f t="shared" si="228"/>
        <v>2836</v>
      </c>
      <c r="C3773" s="37" t="s">
        <v>787</v>
      </c>
      <c r="D3773" s="12">
        <f t="shared" si="230"/>
        <v>52836</v>
      </c>
      <c r="E3773" s="47" t="s">
        <v>3076</v>
      </c>
      <c r="F3773" s="14">
        <v>26676.3</v>
      </c>
      <c r="G3773" s="15">
        <v>42399</v>
      </c>
      <c r="H3773" s="8">
        <v>26676.3</v>
      </c>
      <c r="I3773" s="30">
        <f t="shared" si="231"/>
        <v>0</v>
      </c>
    </row>
    <row r="3774" spans="1:9" s="2" customFormat="1" x14ac:dyDescent="0.25">
      <c r="A3774" s="17">
        <v>42398</v>
      </c>
      <c r="B3774" s="36">
        <f t="shared" si="228"/>
        <v>2837</v>
      </c>
      <c r="C3774" s="37" t="s">
        <v>787</v>
      </c>
      <c r="D3774" s="12">
        <f t="shared" si="230"/>
        <v>52837</v>
      </c>
      <c r="E3774" s="47" t="s">
        <v>3076</v>
      </c>
      <c r="F3774" s="14">
        <v>8155.35</v>
      </c>
      <c r="G3774" s="15">
        <v>42399</v>
      </c>
      <c r="H3774" s="8">
        <v>8155.35</v>
      </c>
      <c r="I3774" s="30">
        <f t="shared" si="231"/>
        <v>0</v>
      </c>
    </row>
    <row r="3775" spans="1:9" s="2" customFormat="1" x14ac:dyDescent="0.25">
      <c r="A3775" s="17">
        <v>42398</v>
      </c>
      <c r="B3775" s="36">
        <f t="shared" si="228"/>
        <v>2838</v>
      </c>
      <c r="C3775" s="37" t="s">
        <v>787</v>
      </c>
      <c r="D3775" s="12">
        <f t="shared" si="230"/>
        <v>52838</v>
      </c>
      <c r="E3775" s="47" t="s">
        <v>3077</v>
      </c>
      <c r="F3775" s="14">
        <v>4053</v>
      </c>
      <c r="G3775" s="15">
        <v>42398</v>
      </c>
      <c r="H3775" s="8">
        <f t="shared" si="229"/>
        <v>4053</v>
      </c>
      <c r="I3775" s="30">
        <f t="shared" si="231"/>
        <v>0</v>
      </c>
    </row>
    <row r="3776" spans="1:9" s="2" customFormat="1" x14ac:dyDescent="0.25">
      <c r="A3776" s="17">
        <v>42398</v>
      </c>
      <c r="B3776" s="36">
        <f t="shared" si="228"/>
        <v>2839</v>
      </c>
      <c r="C3776" s="37" t="s">
        <v>787</v>
      </c>
      <c r="D3776" s="12">
        <f t="shared" si="230"/>
        <v>52839</v>
      </c>
      <c r="E3776" s="13" t="s">
        <v>3078</v>
      </c>
      <c r="F3776" s="14">
        <v>8272.5</v>
      </c>
      <c r="G3776" s="15">
        <v>42398</v>
      </c>
      <c r="H3776" s="8">
        <f t="shared" si="229"/>
        <v>8272.5</v>
      </c>
      <c r="I3776" s="30">
        <f t="shared" si="231"/>
        <v>0</v>
      </c>
    </row>
    <row r="3777" spans="1:9" s="2" customFormat="1" x14ac:dyDescent="0.25">
      <c r="A3777" s="17">
        <v>42398</v>
      </c>
      <c r="B3777" s="36">
        <f t="shared" si="228"/>
        <v>2840</v>
      </c>
      <c r="C3777" s="37" t="s">
        <v>787</v>
      </c>
      <c r="D3777" s="12">
        <f t="shared" si="230"/>
        <v>52840</v>
      </c>
      <c r="E3777" s="47" t="s">
        <v>3079</v>
      </c>
      <c r="F3777" s="14">
        <v>29744.400000000001</v>
      </c>
      <c r="G3777" s="15" t="s">
        <v>3080</v>
      </c>
      <c r="H3777" s="8">
        <f>28000+1744.4</f>
        <v>29744.400000000001</v>
      </c>
      <c r="I3777" s="30">
        <f t="shared" si="231"/>
        <v>0</v>
      </c>
    </row>
    <row r="3778" spans="1:9" s="2" customFormat="1" x14ac:dyDescent="0.25">
      <c r="A3778" s="17">
        <v>42398</v>
      </c>
      <c r="B3778" s="36">
        <f t="shared" si="228"/>
        <v>2841</v>
      </c>
      <c r="C3778" s="37" t="s">
        <v>787</v>
      </c>
      <c r="D3778" s="12">
        <f t="shared" si="230"/>
        <v>52841</v>
      </c>
      <c r="E3778" s="47" t="s">
        <v>3081</v>
      </c>
      <c r="F3778" s="14">
        <v>14741.4</v>
      </c>
      <c r="G3778" s="15" t="s">
        <v>3054</v>
      </c>
      <c r="H3778" s="8">
        <f>8000+6741.4</f>
        <v>14741.4</v>
      </c>
      <c r="I3778" s="30">
        <f t="shared" si="231"/>
        <v>0</v>
      </c>
    </row>
    <row r="3779" spans="1:9" s="2" customFormat="1" x14ac:dyDescent="0.25">
      <c r="A3779" s="17">
        <v>42398</v>
      </c>
      <c r="B3779" s="36">
        <f t="shared" si="228"/>
        <v>2842</v>
      </c>
      <c r="C3779" s="37" t="s">
        <v>787</v>
      </c>
      <c r="D3779" s="12">
        <f t="shared" si="230"/>
        <v>52842</v>
      </c>
      <c r="E3779" s="47" t="s">
        <v>3082</v>
      </c>
      <c r="F3779" s="14">
        <v>3780</v>
      </c>
      <c r="G3779" s="88">
        <v>42401</v>
      </c>
      <c r="H3779" s="89">
        <v>3780</v>
      </c>
      <c r="I3779" s="30">
        <f t="shared" si="231"/>
        <v>0</v>
      </c>
    </row>
    <row r="3780" spans="1:9" s="2" customFormat="1" x14ac:dyDescent="0.25">
      <c r="A3780" s="17">
        <v>42398</v>
      </c>
      <c r="B3780" s="36">
        <f t="shared" si="228"/>
        <v>2843</v>
      </c>
      <c r="C3780" s="37" t="s">
        <v>787</v>
      </c>
      <c r="D3780" s="12">
        <f t="shared" si="230"/>
        <v>52843</v>
      </c>
      <c r="E3780" s="47" t="s">
        <v>3076</v>
      </c>
      <c r="F3780" s="14">
        <v>178.5</v>
      </c>
      <c r="G3780" s="15">
        <v>42398</v>
      </c>
      <c r="H3780" s="8">
        <f t="shared" si="229"/>
        <v>178.5</v>
      </c>
      <c r="I3780" s="30">
        <f t="shared" si="231"/>
        <v>0</v>
      </c>
    </row>
    <row r="3781" spans="1:9" s="2" customFormat="1" x14ac:dyDescent="0.25">
      <c r="A3781" s="17">
        <v>42398</v>
      </c>
      <c r="B3781" s="36">
        <f t="shared" si="228"/>
        <v>2844</v>
      </c>
      <c r="C3781" s="37" t="s">
        <v>787</v>
      </c>
      <c r="D3781" s="12">
        <f t="shared" si="230"/>
        <v>52844</v>
      </c>
      <c r="E3781" s="47" t="s">
        <v>3083</v>
      </c>
      <c r="F3781" s="14">
        <v>28840</v>
      </c>
      <c r="G3781" s="15">
        <v>42398</v>
      </c>
      <c r="H3781" s="8">
        <f t="shared" si="229"/>
        <v>28840</v>
      </c>
      <c r="I3781" s="30">
        <f t="shared" si="231"/>
        <v>0</v>
      </c>
    </row>
    <row r="3782" spans="1:9" s="2" customFormat="1" x14ac:dyDescent="0.25">
      <c r="A3782" s="17">
        <v>42398</v>
      </c>
      <c r="B3782" s="36">
        <f t="shared" si="228"/>
        <v>2845</v>
      </c>
      <c r="C3782" s="37" t="s">
        <v>787</v>
      </c>
      <c r="D3782" s="12">
        <f t="shared" si="230"/>
        <v>52845</v>
      </c>
      <c r="E3782" s="47" t="s">
        <v>3084</v>
      </c>
      <c r="F3782" s="14">
        <v>9798.4</v>
      </c>
      <c r="G3782" s="15">
        <v>42399</v>
      </c>
      <c r="H3782" s="8">
        <v>9798.4</v>
      </c>
      <c r="I3782" s="30">
        <f t="shared" si="231"/>
        <v>0</v>
      </c>
    </row>
    <row r="3783" spans="1:9" s="2" customFormat="1" x14ac:dyDescent="0.25">
      <c r="A3783" s="17">
        <v>42398</v>
      </c>
      <c r="B3783" s="36">
        <f t="shared" si="228"/>
        <v>2846</v>
      </c>
      <c r="C3783" s="37" t="s">
        <v>787</v>
      </c>
      <c r="D3783" s="12">
        <f t="shared" si="230"/>
        <v>52846</v>
      </c>
      <c r="E3783" s="47" t="s">
        <v>3085</v>
      </c>
      <c r="F3783" s="14">
        <v>1408</v>
      </c>
      <c r="G3783" s="88">
        <v>42401</v>
      </c>
      <c r="H3783" s="89">
        <v>1408</v>
      </c>
      <c r="I3783" s="30">
        <f t="shared" si="231"/>
        <v>0</v>
      </c>
    </row>
    <row r="3784" spans="1:9" s="2" customFormat="1" x14ac:dyDescent="0.25">
      <c r="A3784" s="17">
        <v>42398</v>
      </c>
      <c r="B3784" s="36">
        <f t="shared" si="228"/>
        <v>2847</v>
      </c>
      <c r="C3784" s="37" t="s">
        <v>787</v>
      </c>
      <c r="D3784" s="12">
        <f t="shared" si="230"/>
        <v>52847</v>
      </c>
      <c r="E3784" s="47" t="s">
        <v>3086</v>
      </c>
      <c r="F3784" s="14">
        <v>120812.8</v>
      </c>
      <c r="G3784" s="88">
        <v>42426</v>
      </c>
      <c r="H3784" s="89">
        <v>120812.8</v>
      </c>
      <c r="I3784" s="30">
        <f t="shared" si="231"/>
        <v>0</v>
      </c>
    </row>
    <row r="3785" spans="1:9" s="2" customFormat="1" x14ac:dyDescent="0.25">
      <c r="A3785" s="17">
        <v>42398</v>
      </c>
      <c r="B3785" s="36">
        <f t="shared" si="228"/>
        <v>2848</v>
      </c>
      <c r="C3785" s="37" t="s">
        <v>787</v>
      </c>
      <c r="D3785" s="12">
        <f t="shared" si="230"/>
        <v>52848</v>
      </c>
      <c r="E3785" s="47" t="s">
        <v>3087</v>
      </c>
      <c r="F3785" s="14">
        <v>2789.1</v>
      </c>
      <c r="G3785" s="15">
        <v>42398</v>
      </c>
      <c r="H3785" s="8">
        <f t="shared" si="229"/>
        <v>2789.1</v>
      </c>
      <c r="I3785" s="30">
        <f t="shared" si="231"/>
        <v>0</v>
      </c>
    </row>
    <row r="3786" spans="1:9" s="2" customFormat="1" x14ac:dyDescent="0.25">
      <c r="A3786" s="17">
        <v>42398</v>
      </c>
      <c r="B3786" s="36">
        <f t="shared" si="228"/>
        <v>2849</v>
      </c>
      <c r="C3786" s="37" t="s">
        <v>787</v>
      </c>
      <c r="D3786" s="12">
        <f t="shared" si="230"/>
        <v>52849</v>
      </c>
      <c r="E3786" s="47" t="s">
        <v>3088</v>
      </c>
      <c r="F3786" s="14">
        <v>2590.8000000000002</v>
      </c>
      <c r="G3786" s="15">
        <v>42398</v>
      </c>
      <c r="H3786" s="8">
        <f t="shared" si="229"/>
        <v>2590.8000000000002</v>
      </c>
      <c r="I3786" s="30">
        <f t="shared" si="231"/>
        <v>0</v>
      </c>
    </row>
    <row r="3787" spans="1:9" s="2" customFormat="1" x14ac:dyDescent="0.25">
      <c r="A3787" s="17">
        <v>42398</v>
      </c>
      <c r="B3787" s="36">
        <f t="shared" si="228"/>
        <v>2850</v>
      </c>
      <c r="C3787" s="37" t="s">
        <v>787</v>
      </c>
      <c r="D3787" s="12">
        <f t="shared" si="230"/>
        <v>52850</v>
      </c>
      <c r="E3787" s="47" t="s">
        <v>3089</v>
      </c>
      <c r="F3787" s="14">
        <v>1995</v>
      </c>
      <c r="G3787" s="88">
        <v>42406</v>
      </c>
      <c r="H3787" s="89">
        <v>1995</v>
      </c>
      <c r="I3787" s="30">
        <f t="shared" si="231"/>
        <v>0</v>
      </c>
    </row>
    <row r="3788" spans="1:9" s="2" customFormat="1" x14ac:dyDescent="0.25">
      <c r="A3788" s="17">
        <v>42398</v>
      </c>
      <c r="B3788" s="36">
        <f t="shared" si="228"/>
        <v>2851</v>
      </c>
      <c r="C3788" s="37" t="s">
        <v>787</v>
      </c>
      <c r="D3788" s="12">
        <f t="shared" si="230"/>
        <v>52851</v>
      </c>
      <c r="E3788" s="47" t="s">
        <v>3090</v>
      </c>
      <c r="F3788" s="14">
        <v>4138</v>
      </c>
      <c r="G3788" s="15">
        <v>42398</v>
      </c>
      <c r="H3788" s="8">
        <f t="shared" si="229"/>
        <v>4138</v>
      </c>
      <c r="I3788" s="30">
        <f t="shared" si="231"/>
        <v>0</v>
      </c>
    </row>
    <row r="3789" spans="1:9" s="2" customFormat="1" x14ac:dyDescent="0.25">
      <c r="A3789" s="17">
        <v>42398</v>
      </c>
      <c r="B3789" s="36">
        <f t="shared" si="228"/>
        <v>2852</v>
      </c>
      <c r="C3789" s="37" t="s">
        <v>787</v>
      </c>
      <c r="D3789" s="12">
        <f t="shared" si="230"/>
        <v>52852</v>
      </c>
      <c r="E3789" s="47" t="s">
        <v>3091</v>
      </c>
      <c r="F3789" s="14">
        <v>1422.5</v>
      </c>
      <c r="G3789" s="15">
        <v>42398</v>
      </c>
      <c r="H3789" s="8">
        <f t="shared" si="229"/>
        <v>1422.5</v>
      </c>
      <c r="I3789" s="30">
        <f t="shared" si="231"/>
        <v>0</v>
      </c>
    </row>
    <row r="3790" spans="1:9" s="2" customFormat="1" x14ac:dyDescent="0.25">
      <c r="A3790" s="17">
        <v>42398</v>
      </c>
      <c r="B3790" s="36">
        <f t="shared" si="228"/>
        <v>2853</v>
      </c>
      <c r="C3790" s="37" t="s">
        <v>787</v>
      </c>
      <c r="D3790" s="12">
        <f t="shared" si="230"/>
        <v>52853</v>
      </c>
      <c r="E3790" s="47" t="s">
        <v>3091</v>
      </c>
      <c r="F3790" s="14">
        <v>4433.3999999999996</v>
      </c>
      <c r="G3790" s="15">
        <v>42398</v>
      </c>
      <c r="H3790" s="8">
        <f t="shared" si="229"/>
        <v>4433.3999999999996</v>
      </c>
      <c r="I3790" s="30">
        <f t="shared" si="231"/>
        <v>0</v>
      </c>
    </row>
    <row r="3791" spans="1:9" s="2" customFormat="1" x14ac:dyDescent="0.25">
      <c r="A3791" s="17">
        <v>42398</v>
      </c>
      <c r="B3791" s="36">
        <f t="shared" si="228"/>
        <v>2854</v>
      </c>
      <c r="C3791" s="37" t="s">
        <v>787</v>
      </c>
      <c r="D3791" s="12">
        <f t="shared" si="230"/>
        <v>52854</v>
      </c>
      <c r="E3791" s="47" t="s">
        <v>3092</v>
      </c>
      <c r="F3791" s="14">
        <v>15587.6</v>
      </c>
      <c r="G3791" s="15">
        <v>42398</v>
      </c>
      <c r="H3791" s="8">
        <f t="shared" si="229"/>
        <v>15587.6</v>
      </c>
      <c r="I3791" s="30">
        <f t="shared" si="231"/>
        <v>0</v>
      </c>
    </row>
    <row r="3792" spans="1:9" s="2" customFormat="1" x14ac:dyDescent="0.25">
      <c r="A3792" s="17">
        <v>42398</v>
      </c>
      <c r="B3792" s="36">
        <f t="shared" si="228"/>
        <v>2855</v>
      </c>
      <c r="C3792" s="37" t="s">
        <v>787</v>
      </c>
      <c r="D3792" s="12">
        <f t="shared" si="230"/>
        <v>52855</v>
      </c>
      <c r="E3792" s="42" t="s">
        <v>3093</v>
      </c>
      <c r="F3792" s="19">
        <v>566</v>
      </c>
      <c r="G3792" s="15">
        <v>42398</v>
      </c>
      <c r="H3792" s="8">
        <f t="shared" si="229"/>
        <v>566</v>
      </c>
      <c r="I3792" s="30">
        <f t="shared" si="231"/>
        <v>0</v>
      </c>
    </row>
    <row r="3793" spans="1:9" s="2" customFormat="1" x14ac:dyDescent="0.25">
      <c r="A3793" s="17">
        <v>42398</v>
      </c>
      <c r="B3793" s="36">
        <f t="shared" si="228"/>
        <v>2856</v>
      </c>
      <c r="C3793" s="37" t="s">
        <v>787</v>
      </c>
      <c r="D3793" s="12">
        <f t="shared" si="230"/>
        <v>52856</v>
      </c>
      <c r="E3793" s="45" t="s">
        <v>3094</v>
      </c>
      <c r="F3793" s="22">
        <v>739.8</v>
      </c>
      <c r="G3793" s="15">
        <v>42398</v>
      </c>
      <c r="H3793" s="8">
        <f t="shared" si="229"/>
        <v>739.8</v>
      </c>
      <c r="I3793" s="30">
        <f t="shared" si="231"/>
        <v>0</v>
      </c>
    </row>
    <row r="3794" spans="1:9" s="2" customFormat="1" x14ac:dyDescent="0.25">
      <c r="A3794" s="17">
        <v>42398</v>
      </c>
      <c r="B3794" s="36">
        <f t="shared" si="228"/>
        <v>2857</v>
      </c>
      <c r="C3794" s="37" t="s">
        <v>787</v>
      </c>
      <c r="D3794" s="12">
        <f t="shared" si="230"/>
        <v>52857</v>
      </c>
      <c r="E3794" s="47" t="s">
        <v>3095</v>
      </c>
      <c r="F3794" s="14">
        <v>5636.4</v>
      </c>
      <c r="G3794" s="15">
        <v>42398</v>
      </c>
      <c r="H3794" s="8">
        <f t="shared" si="229"/>
        <v>5636.4</v>
      </c>
      <c r="I3794" s="30">
        <f t="shared" si="231"/>
        <v>0</v>
      </c>
    </row>
    <row r="3795" spans="1:9" s="2" customFormat="1" x14ac:dyDescent="0.25">
      <c r="A3795" s="17">
        <v>42398</v>
      </c>
      <c r="B3795" s="36">
        <f t="shared" si="228"/>
        <v>2858</v>
      </c>
      <c r="C3795" s="37" t="s">
        <v>787</v>
      </c>
      <c r="D3795" s="12">
        <f t="shared" si="230"/>
        <v>52858</v>
      </c>
      <c r="E3795" s="47" t="s">
        <v>3096</v>
      </c>
      <c r="F3795" s="14">
        <v>473.3</v>
      </c>
      <c r="G3795" s="15">
        <v>42398</v>
      </c>
      <c r="H3795" s="8">
        <f t="shared" si="229"/>
        <v>473.3</v>
      </c>
      <c r="I3795" s="30">
        <f t="shared" si="231"/>
        <v>0</v>
      </c>
    </row>
    <row r="3796" spans="1:9" s="2" customFormat="1" x14ac:dyDescent="0.25">
      <c r="A3796" s="17">
        <v>42398</v>
      </c>
      <c r="B3796" s="36">
        <f t="shared" si="228"/>
        <v>2859</v>
      </c>
      <c r="C3796" s="37" t="s">
        <v>787</v>
      </c>
      <c r="D3796" s="12">
        <f t="shared" si="230"/>
        <v>52859</v>
      </c>
      <c r="E3796" s="47" t="s">
        <v>3097</v>
      </c>
      <c r="F3796" s="14">
        <v>1443.2</v>
      </c>
      <c r="G3796" s="15">
        <v>42398</v>
      </c>
      <c r="H3796" s="8">
        <f t="shared" si="229"/>
        <v>1443.2</v>
      </c>
      <c r="I3796" s="30">
        <f t="shared" si="231"/>
        <v>0</v>
      </c>
    </row>
    <row r="3797" spans="1:9" s="2" customFormat="1" x14ac:dyDescent="0.25">
      <c r="A3797" s="17">
        <v>42398</v>
      </c>
      <c r="B3797" s="36">
        <f t="shared" si="228"/>
        <v>2860</v>
      </c>
      <c r="C3797" s="37" t="s">
        <v>787</v>
      </c>
      <c r="D3797" s="12">
        <f t="shared" si="230"/>
        <v>52860</v>
      </c>
      <c r="E3797" s="47" t="s">
        <v>3091</v>
      </c>
      <c r="F3797" s="14">
        <v>240</v>
      </c>
      <c r="G3797" s="15">
        <v>42398</v>
      </c>
      <c r="H3797" s="8">
        <f t="shared" si="229"/>
        <v>240</v>
      </c>
      <c r="I3797" s="30">
        <f t="shared" si="231"/>
        <v>0</v>
      </c>
    </row>
    <row r="3798" spans="1:9" s="2" customFormat="1" x14ac:dyDescent="0.25">
      <c r="A3798" s="17">
        <v>42398</v>
      </c>
      <c r="B3798" s="36">
        <f t="shared" si="228"/>
        <v>2861</v>
      </c>
      <c r="C3798" s="37" t="s">
        <v>787</v>
      </c>
      <c r="D3798" s="12">
        <f t="shared" si="230"/>
        <v>52861</v>
      </c>
      <c r="E3798" s="47" t="s">
        <v>3098</v>
      </c>
      <c r="F3798" s="14">
        <v>22146.6</v>
      </c>
      <c r="G3798" s="88">
        <v>42404</v>
      </c>
      <c r="H3798" s="89">
        <v>22146.6</v>
      </c>
      <c r="I3798" s="30">
        <f t="shared" si="231"/>
        <v>0</v>
      </c>
    </row>
    <row r="3799" spans="1:9" s="2" customFormat="1" x14ac:dyDescent="0.25">
      <c r="A3799" s="17">
        <v>42398</v>
      </c>
      <c r="B3799" s="36">
        <f t="shared" si="228"/>
        <v>2862</v>
      </c>
      <c r="C3799" s="37" t="s">
        <v>787</v>
      </c>
      <c r="D3799" s="12">
        <f t="shared" si="230"/>
        <v>52862</v>
      </c>
      <c r="E3799" s="49" t="s">
        <v>105</v>
      </c>
      <c r="F3799" s="14">
        <v>0</v>
      </c>
      <c r="G3799" s="15"/>
      <c r="H3799" s="8"/>
      <c r="I3799" s="30">
        <f t="shared" si="231"/>
        <v>0</v>
      </c>
    </row>
    <row r="3800" spans="1:9" s="2" customFormat="1" x14ac:dyDescent="0.25">
      <c r="A3800" s="17">
        <v>42398</v>
      </c>
      <c r="B3800" s="36">
        <f t="shared" si="228"/>
        <v>2863</v>
      </c>
      <c r="C3800" s="37" t="s">
        <v>787</v>
      </c>
      <c r="D3800" s="12">
        <f t="shared" si="230"/>
        <v>52863</v>
      </c>
      <c r="E3800" s="47" t="s">
        <v>3099</v>
      </c>
      <c r="F3800" s="14">
        <v>25632.3</v>
      </c>
      <c r="G3800" s="15">
        <v>42399</v>
      </c>
      <c r="H3800" s="8">
        <v>25632.3</v>
      </c>
      <c r="I3800" s="30">
        <f t="shared" si="231"/>
        <v>0</v>
      </c>
    </row>
    <row r="3801" spans="1:9" s="2" customFormat="1" x14ac:dyDescent="0.25">
      <c r="A3801" s="17">
        <v>42398</v>
      </c>
      <c r="B3801" s="36">
        <f t="shared" si="228"/>
        <v>2864</v>
      </c>
      <c r="C3801" s="37" t="s">
        <v>787</v>
      </c>
      <c r="D3801" s="12">
        <f t="shared" si="230"/>
        <v>52864</v>
      </c>
      <c r="E3801" s="49" t="s">
        <v>105</v>
      </c>
      <c r="F3801" s="14">
        <v>0</v>
      </c>
      <c r="G3801" s="15"/>
      <c r="H3801" s="8"/>
      <c r="I3801" s="30">
        <f t="shared" si="231"/>
        <v>0</v>
      </c>
    </row>
    <row r="3802" spans="1:9" s="2" customFormat="1" x14ac:dyDescent="0.25">
      <c r="A3802" s="17">
        <v>42398</v>
      </c>
      <c r="B3802" s="36">
        <f t="shared" si="228"/>
        <v>2865</v>
      </c>
      <c r="C3802" s="37" t="s">
        <v>787</v>
      </c>
      <c r="D3802" s="12">
        <f t="shared" si="230"/>
        <v>52865</v>
      </c>
      <c r="E3802" s="47" t="s">
        <v>3100</v>
      </c>
      <c r="F3802" s="14">
        <v>2100</v>
      </c>
      <c r="G3802" s="15">
        <v>42398</v>
      </c>
      <c r="H3802" s="8">
        <f t="shared" si="229"/>
        <v>2100</v>
      </c>
      <c r="I3802" s="30">
        <f t="shared" si="231"/>
        <v>0</v>
      </c>
    </row>
    <row r="3803" spans="1:9" s="2" customFormat="1" x14ac:dyDescent="0.25">
      <c r="A3803" s="17">
        <v>42398</v>
      </c>
      <c r="B3803" s="36">
        <f t="shared" ref="B3803:B3866" si="232">B3802+1</f>
        <v>2866</v>
      </c>
      <c r="C3803" s="37" t="s">
        <v>787</v>
      </c>
      <c r="D3803" s="12">
        <f t="shared" si="230"/>
        <v>52866</v>
      </c>
      <c r="E3803" s="47" t="s">
        <v>3101</v>
      </c>
      <c r="F3803" s="14">
        <v>3994</v>
      </c>
      <c r="G3803" s="15">
        <v>42398</v>
      </c>
      <c r="H3803" s="8">
        <f t="shared" si="229"/>
        <v>3994</v>
      </c>
      <c r="I3803" s="30">
        <f t="shared" si="231"/>
        <v>0</v>
      </c>
    </row>
    <row r="3804" spans="1:9" s="2" customFormat="1" x14ac:dyDescent="0.25">
      <c r="A3804" s="17">
        <v>42398</v>
      </c>
      <c r="B3804" s="36">
        <f t="shared" si="232"/>
        <v>2867</v>
      </c>
      <c r="C3804" s="37" t="s">
        <v>787</v>
      </c>
      <c r="D3804" s="12">
        <f t="shared" si="230"/>
        <v>52867</v>
      </c>
      <c r="E3804" s="47" t="s">
        <v>3091</v>
      </c>
      <c r="F3804" s="14">
        <v>1293</v>
      </c>
      <c r="G3804" s="15">
        <v>42398</v>
      </c>
      <c r="H3804" s="8">
        <f t="shared" si="229"/>
        <v>1293</v>
      </c>
      <c r="I3804" s="30">
        <f t="shared" si="231"/>
        <v>0</v>
      </c>
    </row>
    <row r="3805" spans="1:9" s="2" customFormat="1" x14ac:dyDescent="0.25">
      <c r="A3805" s="17">
        <v>42398</v>
      </c>
      <c r="B3805" s="36">
        <f t="shared" si="232"/>
        <v>2868</v>
      </c>
      <c r="C3805" s="37" t="s">
        <v>787</v>
      </c>
      <c r="D3805" s="12">
        <f t="shared" si="230"/>
        <v>52868</v>
      </c>
      <c r="E3805" s="47" t="s">
        <v>3102</v>
      </c>
      <c r="F3805" s="14">
        <v>2232.8000000000002</v>
      </c>
      <c r="G3805" s="15">
        <v>42398</v>
      </c>
      <c r="H3805" s="8">
        <f t="shared" si="229"/>
        <v>2232.8000000000002</v>
      </c>
      <c r="I3805" s="30">
        <f t="shared" si="231"/>
        <v>0</v>
      </c>
    </row>
    <row r="3806" spans="1:9" s="2" customFormat="1" x14ac:dyDescent="0.25">
      <c r="A3806" s="17">
        <v>42398</v>
      </c>
      <c r="B3806" s="36">
        <f t="shared" si="232"/>
        <v>2869</v>
      </c>
      <c r="C3806" s="37" t="s">
        <v>787</v>
      </c>
      <c r="D3806" s="12">
        <f t="shared" si="230"/>
        <v>52869</v>
      </c>
      <c r="E3806" s="47" t="s">
        <v>3103</v>
      </c>
      <c r="F3806" s="14">
        <v>8774.4</v>
      </c>
      <c r="G3806" s="88">
        <v>42403</v>
      </c>
      <c r="H3806" s="89">
        <v>8774.4</v>
      </c>
      <c r="I3806" s="30">
        <f t="shared" si="231"/>
        <v>0</v>
      </c>
    </row>
    <row r="3807" spans="1:9" s="2" customFormat="1" x14ac:dyDescent="0.25">
      <c r="A3807" s="17">
        <v>42398</v>
      </c>
      <c r="B3807" s="36">
        <f t="shared" si="232"/>
        <v>2870</v>
      </c>
      <c r="C3807" s="37" t="s">
        <v>787</v>
      </c>
      <c r="D3807" s="12">
        <f t="shared" si="230"/>
        <v>52870</v>
      </c>
      <c r="E3807" s="47" t="s">
        <v>3104</v>
      </c>
      <c r="F3807" s="14">
        <v>7976.6</v>
      </c>
      <c r="G3807" s="88">
        <v>42403</v>
      </c>
      <c r="H3807" s="89">
        <v>7976.6</v>
      </c>
      <c r="I3807" s="30">
        <f t="shared" si="231"/>
        <v>0</v>
      </c>
    </row>
    <row r="3808" spans="1:9" s="2" customFormat="1" x14ac:dyDescent="0.25">
      <c r="A3808" s="17">
        <v>42398</v>
      </c>
      <c r="B3808" s="36">
        <f t="shared" si="232"/>
        <v>2871</v>
      </c>
      <c r="C3808" s="37" t="s">
        <v>787</v>
      </c>
      <c r="D3808" s="12">
        <f t="shared" si="230"/>
        <v>52871</v>
      </c>
      <c r="E3808" s="47" t="s">
        <v>3105</v>
      </c>
      <c r="F3808" s="14">
        <v>12140.1</v>
      </c>
      <c r="G3808" s="88">
        <v>42403</v>
      </c>
      <c r="H3808" s="89">
        <v>12140.1</v>
      </c>
      <c r="I3808" s="30">
        <f t="shared" si="231"/>
        <v>0</v>
      </c>
    </row>
    <row r="3809" spans="1:9" s="2" customFormat="1" x14ac:dyDescent="0.25">
      <c r="A3809" s="17">
        <v>42398</v>
      </c>
      <c r="B3809" s="36">
        <f t="shared" si="232"/>
        <v>2872</v>
      </c>
      <c r="C3809" s="37" t="s">
        <v>787</v>
      </c>
      <c r="D3809" s="12">
        <f t="shared" si="230"/>
        <v>52872</v>
      </c>
      <c r="E3809" s="47" t="s">
        <v>3106</v>
      </c>
      <c r="F3809" s="14">
        <v>14313.7</v>
      </c>
      <c r="G3809" s="88">
        <v>42403</v>
      </c>
      <c r="H3809" s="89">
        <v>14313.7</v>
      </c>
      <c r="I3809" s="30">
        <f t="shared" si="231"/>
        <v>0</v>
      </c>
    </row>
    <row r="3810" spans="1:9" s="2" customFormat="1" x14ac:dyDescent="0.25">
      <c r="A3810" s="17">
        <v>42398</v>
      </c>
      <c r="B3810" s="36">
        <f t="shared" si="232"/>
        <v>2873</v>
      </c>
      <c r="C3810" s="37" t="s">
        <v>787</v>
      </c>
      <c r="D3810" s="12">
        <f t="shared" si="230"/>
        <v>52873</v>
      </c>
      <c r="E3810" s="47" t="s">
        <v>3107</v>
      </c>
      <c r="F3810" s="14">
        <v>5746.5</v>
      </c>
      <c r="G3810" s="88">
        <v>42403</v>
      </c>
      <c r="H3810" s="89">
        <v>5746.5</v>
      </c>
      <c r="I3810" s="30">
        <f t="shared" si="231"/>
        <v>0</v>
      </c>
    </row>
    <row r="3811" spans="1:9" s="2" customFormat="1" x14ac:dyDescent="0.25">
      <c r="A3811" s="17">
        <v>42398</v>
      </c>
      <c r="B3811" s="36">
        <f t="shared" si="232"/>
        <v>2874</v>
      </c>
      <c r="C3811" s="37" t="s">
        <v>787</v>
      </c>
      <c r="D3811" s="12">
        <f t="shared" si="230"/>
        <v>52874</v>
      </c>
      <c r="E3811" s="47" t="s">
        <v>3108</v>
      </c>
      <c r="F3811" s="14">
        <v>2745.6</v>
      </c>
      <c r="G3811" s="88">
        <v>42403</v>
      </c>
      <c r="H3811" s="89">
        <v>2745.6</v>
      </c>
      <c r="I3811" s="30">
        <f t="shared" si="231"/>
        <v>0</v>
      </c>
    </row>
    <row r="3812" spans="1:9" s="2" customFormat="1" x14ac:dyDescent="0.25">
      <c r="A3812" s="17">
        <v>42398</v>
      </c>
      <c r="B3812" s="36">
        <f t="shared" si="232"/>
        <v>2875</v>
      </c>
      <c r="C3812" s="37" t="s">
        <v>787</v>
      </c>
      <c r="D3812" s="12">
        <f t="shared" ref="D3812:D3875" si="233">D3811+1</f>
        <v>52875</v>
      </c>
      <c r="E3812" s="47" t="s">
        <v>3109</v>
      </c>
      <c r="F3812" s="14">
        <v>2778.48</v>
      </c>
      <c r="G3812" s="15">
        <v>42399</v>
      </c>
      <c r="H3812" s="8">
        <v>2778.48</v>
      </c>
      <c r="I3812" s="30">
        <f t="shared" si="231"/>
        <v>0</v>
      </c>
    </row>
    <row r="3813" spans="1:9" s="2" customFormat="1" x14ac:dyDescent="0.25">
      <c r="A3813" s="17">
        <v>42398</v>
      </c>
      <c r="B3813" s="36">
        <f t="shared" si="232"/>
        <v>2876</v>
      </c>
      <c r="C3813" s="37" t="s">
        <v>787</v>
      </c>
      <c r="D3813" s="12">
        <f t="shared" si="233"/>
        <v>52876</v>
      </c>
      <c r="E3813" s="47" t="s">
        <v>3091</v>
      </c>
      <c r="F3813" s="14">
        <v>1040.4000000000001</v>
      </c>
      <c r="G3813" s="15">
        <v>42399</v>
      </c>
      <c r="H3813" s="8">
        <v>1040.4000000000001</v>
      </c>
      <c r="I3813" s="30">
        <f t="shared" si="231"/>
        <v>0</v>
      </c>
    </row>
    <row r="3814" spans="1:9" s="2" customFormat="1" x14ac:dyDescent="0.25">
      <c r="A3814" s="17">
        <v>42398</v>
      </c>
      <c r="B3814" s="36">
        <f t="shared" si="232"/>
        <v>2877</v>
      </c>
      <c r="C3814" s="37" t="s">
        <v>787</v>
      </c>
      <c r="D3814" s="12">
        <f t="shared" si="233"/>
        <v>52877</v>
      </c>
      <c r="E3814" s="47" t="s">
        <v>3110</v>
      </c>
      <c r="F3814" s="14">
        <v>232.9</v>
      </c>
      <c r="G3814" s="15">
        <v>42398</v>
      </c>
      <c r="H3814" s="8">
        <f t="shared" ref="H3814:H3834" si="234">F3814</f>
        <v>232.9</v>
      </c>
      <c r="I3814" s="30">
        <f t="shared" si="231"/>
        <v>0</v>
      </c>
    </row>
    <row r="3815" spans="1:9" s="2" customFormat="1" x14ac:dyDescent="0.25">
      <c r="A3815" s="17">
        <v>42398</v>
      </c>
      <c r="B3815" s="36">
        <f t="shared" si="232"/>
        <v>2878</v>
      </c>
      <c r="C3815" s="37" t="s">
        <v>787</v>
      </c>
      <c r="D3815" s="12">
        <f t="shared" si="233"/>
        <v>52878</v>
      </c>
      <c r="E3815" s="47" t="s">
        <v>3111</v>
      </c>
      <c r="F3815" s="14">
        <v>1614.9</v>
      </c>
      <c r="G3815" s="15">
        <v>42399</v>
      </c>
      <c r="H3815" s="8">
        <v>1614.9</v>
      </c>
      <c r="I3815" s="30">
        <f t="shared" si="231"/>
        <v>0</v>
      </c>
    </row>
    <row r="3816" spans="1:9" s="2" customFormat="1" x14ac:dyDescent="0.25">
      <c r="A3816" s="17">
        <v>42398</v>
      </c>
      <c r="B3816" s="36">
        <f t="shared" si="232"/>
        <v>2879</v>
      </c>
      <c r="C3816" s="37" t="s">
        <v>787</v>
      </c>
      <c r="D3816" s="12">
        <f t="shared" si="233"/>
        <v>52879</v>
      </c>
      <c r="E3816" s="47" t="s">
        <v>3112</v>
      </c>
      <c r="F3816" s="14">
        <v>5109.2</v>
      </c>
      <c r="G3816" s="88">
        <v>42403</v>
      </c>
      <c r="H3816" s="89">
        <v>5109.2</v>
      </c>
      <c r="I3816" s="30">
        <f t="shared" si="231"/>
        <v>0</v>
      </c>
    </row>
    <row r="3817" spans="1:9" s="2" customFormat="1" x14ac:dyDescent="0.25">
      <c r="A3817" s="17">
        <v>42398</v>
      </c>
      <c r="B3817" s="36">
        <f t="shared" si="232"/>
        <v>2880</v>
      </c>
      <c r="C3817" s="37" t="s">
        <v>787</v>
      </c>
      <c r="D3817" s="12">
        <f t="shared" si="233"/>
        <v>52880</v>
      </c>
      <c r="E3817" s="47" t="s">
        <v>3113</v>
      </c>
      <c r="F3817" s="14">
        <v>418</v>
      </c>
      <c r="G3817" s="15">
        <v>42399</v>
      </c>
      <c r="H3817" s="8">
        <v>418</v>
      </c>
      <c r="I3817" s="30">
        <f t="shared" si="231"/>
        <v>0</v>
      </c>
    </row>
    <row r="3818" spans="1:9" s="2" customFormat="1" x14ac:dyDescent="0.25">
      <c r="A3818" s="17">
        <v>42398</v>
      </c>
      <c r="B3818" s="36">
        <f t="shared" si="232"/>
        <v>2881</v>
      </c>
      <c r="C3818" s="37" t="s">
        <v>787</v>
      </c>
      <c r="D3818" s="12">
        <f t="shared" si="233"/>
        <v>52881</v>
      </c>
      <c r="E3818" s="47" t="s">
        <v>3114</v>
      </c>
      <c r="F3818" s="14">
        <v>1800</v>
      </c>
      <c r="G3818" s="15">
        <v>42399</v>
      </c>
      <c r="H3818" s="8">
        <v>1800</v>
      </c>
      <c r="I3818" s="30">
        <f t="shared" si="231"/>
        <v>0</v>
      </c>
    </row>
    <row r="3819" spans="1:9" s="2" customFormat="1" x14ac:dyDescent="0.25">
      <c r="A3819" s="17">
        <v>42398</v>
      </c>
      <c r="B3819" s="36">
        <f t="shared" si="232"/>
        <v>2882</v>
      </c>
      <c r="C3819" s="37" t="s">
        <v>787</v>
      </c>
      <c r="D3819" s="12">
        <f t="shared" si="233"/>
        <v>52882</v>
      </c>
      <c r="E3819" s="47" t="s">
        <v>3115</v>
      </c>
      <c r="F3819" s="14">
        <v>5690</v>
      </c>
      <c r="G3819" s="15">
        <v>42399</v>
      </c>
      <c r="H3819" s="8">
        <v>5690</v>
      </c>
      <c r="I3819" s="30">
        <f t="shared" si="231"/>
        <v>0</v>
      </c>
    </row>
    <row r="3820" spans="1:9" s="2" customFormat="1" x14ac:dyDescent="0.25">
      <c r="A3820" s="17">
        <v>42398</v>
      </c>
      <c r="B3820" s="36">
        <f t="shared" si="232"/>
        <v>2883</v>
      </c>
      <c r="C3820" s="37" t="s">
        <v>787</v>
      </c>
      <c r="D3820" s="12">
        <f t="shared" si="233"/>
        <v>52883</v>
      </c>
      <c r="E3820" s="47" t="s">
        <v>3116</v>
      </c>
      <c r="F3820" s="14">
        <v>2995.8</v>
      </c>
      <c r="G3820" s="15">
        <v>42399</v>
      </c>
      <c r="H3820" s="8">
        <v>2995.8</v>
      </c>
      <c r="I3820" s="30">
        <f t="shared" ref="I3820:I3883" si="235">F3820-H3820</f>
        <v>0</v>
      </c>
    </row>
    <row r="3821" spans="1:9" s="2" customFormat="1" x14ac:dyDescent="0.25">
      <c r="A3821" s="17">
        <v>42398</v>
      </c>
      <c r="B3821" s="36">
        <f t="shared" si="232"/>
        <v>2884</v>
      </c>
      <c r="C3821" s="37" t="s">
        <v>787</v>
      </c>
      <c r="D3821" s="12">
        <f t="shared" si="233"/>
        <v>52884</v>
      </c>
      <c r="E3821" s="47" t="s">
        <v>3117</v>
      </c>
      <c r="F3821" s="14">
        <v>1035</v>
      </c>
      <c r="G3821" s="15">
        <v>42399</v>
      </c>
      <c r="H3821" s="8">
        <v>1035</v>
      </c>
      <c r="I3821" s="30">
        <f t="shared" si="235"/>
        <v>0</v>
      </c>
    </row>
    <row r="3822" spans="1:9" s="2" customFormat="1" x14ac:dyDescent="0.25">
      <c r="A3822" s="17">
        <v>42398</v>
      </c>
      <c r="B3822" s="36">
        <f t="shared" si="232"/>
        <v>2885</v>
      </c>
      <c r="C3822" s="37" t="s">
        <v>787</v>
      </c>
      <c r="D3822" s="12">
        <f t="shared" si="233"/>
        <v>52885</v>
      </c>
      <c r="E3822" s="47" t="s">
        <v>3118</v>
      </c>
      <c r="F3822" s="14">
        <v>378.5</v>
      </c>
      <c r="G3822" s="15">
        <v>42398</v>
      </c>
      <c r="H3822" s="8">
        <f t="shared" si="234"/>
        <v>378.5</v>
      </c>
      <c r="I3822" s="30">
        <f t="shared" si="235"/>
        <v>0</v>
      </c>
    </row>
    <row r="3823" spans="1:9" s="2" customFormat="1" x14ac:dyDescent="0.25">
      <c r="A3823" s="17">
        <v>42398</v>
      </c>
      <c r="B3823" s="36">
        <f t="shared" si="232"/>
        <v>2886</v>
      </c>
      <c r="C3823" s="37" t="s">
        <v>787</v>
      </c>
      <c r="D3823" s="12">
        <f t="shared" si="233"/>
        <v>52886</v>
      </c>
      <c r="E3823" s="47" t="s">
        <v>3119</v>
      </c>
      <c r="F3823" s="14">
        <v>4005</v>
      </c>
      <c r="G3823" s="15">
        <v>42398</v>
      </c>
      <c r="H3823" s="8">
        <f t="shared" si="234"/>
        <v>4005</v>
      </c>
      <c r="I3823" s="30">
        <f t="shared" si="235"/>
        <v>0</v>
      </c>
    </row>
    <row r="3824" spans="1:9" s="2" customFormat="1" x14ac:dyDescent="0.25">
      <c r="A3824" s="17">
        <v>42398</v>
      </c>
      <c r="B3824" s="36">
        <f t="shared" si="232"/>
        <v>2887</v>
      </c>
      <c r="C3824" s="37" t="s">
        <v>787</v>
      </c>
      <c r="D3824" s="12">
        <f t="shared" si="233"/>
        <v>52887</v>
      </c>
      <c r="E3824" s="47" t="s">
        <v>3120</v>
      </c>
      <c r="F3824" s="14">
        <v>1536</v>
      </c>
      <c r="G3824" s="15">
        <v>42399</v>
      </c>
      <c r="H3824" s="8">
        <v>1536</v>
      </c>
      <c r="I3824" s="30">
        <f t="shared" si="235"/>
        <v>0</v>
      </c>
    </row>
    <row r="3825" spans="1:9" s="2" customFormat="1" x14ac:dyDescent="0.25">
      <c r="A3825" s="17">
        <v>42398</v>
      </c>
      <c r="B3825" s="36">
        <f t="shared" si="232"/>
        <v>2888</v>
      </c>
      <c r="C3825" s="37" t="s">
        <v>787</v>
      </c>
      <c r="D3825" s="12">
        <f t="shared" si="233"/>
        <v>52888</v>
      </c>
      <c r="E3825" s="47" t="s">
        <v>3121</v>
      </c>
      <c r="F3825" s="14">
        <v>2931.5</v>
      </c>
      <c r="G3825" s="15">
        <v>42399</v>
      </c>
      <c r="H3825" s="8">
        <v>2931.5</v>
      </c>
      <c r="I3825" s="30">
        <f t="shared" si="235"/>
        <v>0</v>
      </c>
    </row>
    <row r="3826" spans="1:9" s="2" customFormat="1" x14ac:dyDescent="0.25">
      <c r="A3826" s="17">
        <v>42398</v>
      </c>
      <c r="B3826" s="36">
        <f t="shared" si="232"/>
        <v>2889</v>
      </c>
      <c r="C3826" s="37" t="s">
        <v>787</v>
      </c>
      <c r="D3826" s="12">
        <f t="shared" si="233"/>
        <v>52889</v>
      </c>
      <c r="E3826" s="47" t="s">
        <v>3122</v>
      </c>
      <c r="F3826" s="14">
        <v>27162.45</v>
      </c>
      <c r="G3826" s="88">
        <v>42403</v>
      </c>
      <c r="H3826" s="89">
        <v>27162.45</v>
      </c>
      <c r="I3826" s="30">
        <f t="shared" si="235"/>
        <v>0</v>
      </c>
    </row>
    <row r="3827" spans="1:9" s="2" customFormat="1" x14ac:dyDescent="0.25">
      <c r="A3827" s="17">
        <v>42398</v>
      </c>
      <c r="B3827" s="36">
        <f t="shared" si="232"/>
        <v>2890</v>
      </c>
      <c r="C3827" s="37" t="s">
        <v>787</v>
      </c>
      <c r="D3827" s="12">
        <f t="shared" si="233"/>
        <v>52890</v>
      </c>
      <c r="E3827" s="47" t="s">
        <v>3123</v>
      </c>
      <c r="F3827" s="14">
        <v>2288</v>
      </c>
      <c r="G3827" s="15">
        <v>42399</v>
      </c>
      <c r="H3827" s="8">
        <v>2288</v>
      </c>
      <c r="I3827" s="30">
        <f t="shared" si="235"/>
        <v>0</v>
      </c>
    </row>
    <row r="3828" spans="1:9" s="2" customFormat="1" x14ac:dyDescent="0.25">
      <c r="A3828" s="17">
        <v>42398</v>
      </c>
      <c r="B3828" s="36">
        <f t="shared" si="232"/>
        <v>2891</v>
      </c>
      <c r="C3828" s="37" t="s">
        <v>787</v>
      </c>
      <c r="D3828" s="12">
        <f t="shared" si="233"/>
        <v>52891</v>
      </c>
      <c r="E3828" s="47" t="s">
        <v>3091</v>
      </c>
      <c r="F3828" s="14">
        <v>1560</v>
      </c>
      <c r="G3828" s="15">
        <v>42399</v>
      </c>
      <c r="H3828" s="8">
        <v>1560</v>
      </c>
      <c r="I3828" s="30">
        <f t="shared" si="235"/>
        <v>0</v>
      </c>
    </row>
    <row r="3829" spans="1:9" s="2" customFormat="1" x14ac:dyDescent="0.25">
      <c r="A3829" s="17">
        <v>42398</v>
      </c>
      <c r="B3829" s="36">
        <f t="shared" si="232"/>
        <v>2892</v>
      </c>
      <c r="C3829" s="37" t="s">
        <v>787</v>
      </c>
      <c r="D3829" s="12">
        <f t="shared" si="233"/>
        <v>52892</v>
      </c>
      <c r="E3829" s="47" t="s">
        <v>3124</v>
      </c>
      <c r="F3829" s="14">
        <v>9626.1</v>
      </c>
      <c r="G3829" s="15">
        <v>42398</v>
      </c>
      <c r="H3829" s="8">
        <f t="shared" si="234"/>
        <v>9626.1</v>
      </c>
      <c r="I3829" s="30">
        <f t="shared" si="235"/>
        <v>0</v>
      </c>
    </row>
    <row r="3830" spans="1:9" s="2" customFormat="1" x14ac:dyDescent="0.25">
      <c r="A3830" s="17">
        <v>42398</v>
      </c>
      <c r="B3830" s="36">
        <f t="shared" si="232"/>
        <v>2893</v>
      </c>
      <c r="C3830" s="37" t="s">
        <v>787</v>
      </c>
      <c r="D3830" s="12">
        <f t="shared" si="233"/>
        <v>52893</v>
      </c>
      <c r="E3830" s="47" t="s">
        <v>3125</v>
      </c>
      <c r="F3830" s="14">
        <v>4192.2</v>
      </c>
      <c r="G3830" s="15">
        <v>42399</v>
      </c>
      <c r="H3830" s="8">
        <v>4192.2</v>
      </c>
      <c r="I3830" s="30">
        <f t="shared" si="235"/>
        <v>0</v>
      </c>
    </row>
    <row r="3831" spans="1:9" s="2" customFormat="1" x14ac:dyDescent="0.25">
      <c r="A3831" s="17">
        <v>42398</v>
      </c>
      <c r="B3831" s="36">
        <f t="shared" si="232"/>
        <v>2894</v>
      </c>
      <c r="C3831" s="37" t="s">
        <v>787</v>
      </c>
      <c r="D3831" s="12">
        <f t="shared" si="233"/>
        <v>52894</v>
      </c>
      <c r="E3831" s="47" t="s">
        <v>3126</v>
      </c>
      <c r="F3831" s="14">
        <v>10342.200000000001</v>
      </c>
      <c r="G3831" s="15">
        <v>42399</v>
      </c>
      <c r="H3831" s="8">
        <v>10342.200000000001</v>
      </c>
      <c r="I3831" s="30">
        <f t="shared" si="235"/>
        <v>0</v>
      </c>
    </row>
    <row r="3832" spans="1:9" s="2" customFormat="1" x14ac:dyDescent="0.25">
      <c r="A3832" s="17">
        <v>42398</v>
      </c>
      <c r="B3832" s="36">
        <f t="shared" si="232"/>
        <v>2895</v>
      </c>
      <c r="C3832" s="37" t="s">
        <v>787</v>
      </c>
      <c r="D3832" s="12">
        <f t="shared" si="233"/>
        <v>52895</v>
      </c>
      <c r="E3832" s="47" t="s">
        <v>3127</v>
      </c>
      <c r="F3832" s="14">
        <v>1232</v>
      </c>
      <c r="G3832" s="15">
        <v>42399</v>
      </c>
      <c r="H3832" s="8">
        <v>1232</v>
      </c>
      <c r="I3832" s="30">
        <f t="shared" si="235"/>
        <v>0</v>
      </c>
    </row>
    <row r="3833" spans="1:9" s="2" customFormat="1" x14ac:dyDescent="0.25">
      <c r="A3833" s="17">
        <v>42398</v>
      </c>
      <c r="B3833" s="36">
        <f t="shared" si="232"/>
        <v>2896</v>
      </c>
      <c r="C3833" s="37" t="s">
        <v>787</v>
      </c>
      <c r="D3833" s="12">
        <f t="shared" si="233"/>
        <v>52896</v>
      </c>
      <c r="E3833" s="47" t="s">
        <v>3128</v>
      </c>
      <c r="F3833" s="14">
        <v>3098.7</v>
      </c>
      <c r="G3833" s="15">
        <v>42398</v>
      </c>
      <c r="H3833" s="8">
        <f t="shared" si="234"/>
        <v>3098.7</v>
      </c>
      <c r="I3833" s="30">
        <f t="shared" si="235"/>
        <v>0</v>
      </c>
    </row>
    <row r="3834" spans="1:9" s="2" customFormat="1" x14ac:dyDescent="0.25">
      <c r="A3834" s="17">
        <v>42398</v>
      </c>
      <c r="B3834" s="36">
        <f t="shared" si="232"/>
        <v>2897</v>
      </c>
      <c r="C3834" s="37" t="s">
        <v>787</v>
      </c>
      <c r="D3834" s="12">
        <f t="shared" si="233"/>
        <v>52897</v>
      </c>
      <c r="E3834" s="47" t="s">
        <v>3129</v>
      </c>
      <c r="F3834" s="14">
        <v>3529.8</v>
      </c>
      <c r="G3834" s="15">
        <v>42398</v>
      </c>
      <c r="H3834" s="8">
        <f t="shared" si="234"/>
        <v>3529.8</v>
      </c>
      <c r="I3834" s="30">
        <f t="shared" si="235"/>
        <v>0</v>
      </c>
    </row>
    <row r="3835" spans="1:9" s="2" customFormat="1" x14ac:dyDescent="0.25">
      <c r="A3835" s="17">
        <v>42398</v>
      </c>
      <c r="B3835" s="36">
        <f t="shared" si="232"/>
        <v>2898</v>
      </c>
      <c r="C3835" s="37" t="s">
        <v>787</v>
      </c>
      <c r="D3835" s="12">
        <f t="shared" si="233"/>
        <v>52898</v>
      </c>
      <c r="E3835" s="47" t="s">
        <v>3130</v>
      </c>
      <c r="F3835" s="14">
        <v>28920.15</v>
      </c>
      <c r="G3835" s="15"/>
      <c r="H3835" s="8"/>
      <c r="I3835" s="30">
        <f t="shared" si="235"/>
        <v>28920.15</v>
      </c>
    </row>
    <row r="3836" spans="1:9" s="2" customFormat="1" x14ac:dyDescent="0.25">
      <c r="A3836" s="17">
        <v>42398</v>
      </c>
      <c r="B3836" s="36">
        <f t="shared" si="232"/>
        <v>2899</v>
      </c>
      <c r="C3836" s="37" t="s">
        <v>787</v>
      </c>
      <c r="D3836" s="12">
        <f t="shared" si="233"/>
        <v>52899</v>
      </c>
      <c r="E3836" s="47" t="s">
        <v>3131</v>
      </c>
      <c r="F3836" s="14">
        <v>2856</v>
      </c>
      <c r="G3836" s="15">
        <v>42398</v>
      </c>
      <c r="H3836" s="8">
        <f t="shared" ref="H3836:H3866" si="236">F3836</f>
        <v>2856</v>
      </c>
      <c r="I3836" s="30">
        <f t="shared" si="235"/>
        <v>0</v>
      </c>
    </row>
    <row r="3837" spans="1:9" s="2" customFormat="1" x14ac:dyDescent="0.25">
      <c r="A3837" s="17">
        <v>42398</v>
      </c>
      <c r="B3837" s="36">
        <f t="shared" si="232"/>
        <v>2900</v>
      </c>
      <c r="C3837" s="37" t="s">
        <v>787</v>
      </c>
      <c r="D3837" s="12">
        <f t="shared" si="233"/>
        <v>52900</v>
      </c>
      <c r="E3837" s="47" t="s">
        <v>3132</v>
      </c>
      <c r="F3837" s="14">
        <v>3046.3</v>
      </c>
      <c r="G3837" s="88">
        <v>42404</v>
      </c>
      <c r="H3837" s="89">
        <v>3046.3</v>
      </c>
      <c r="I3837" s="30">
        <f t="shared" si="235"/>
        <v>0</v>
      </c>
    </row>
    <row r="3838" spans="1:9" s="2" customFormat="1" x14ac:dyDescent="0.25">
      <c r="A3838" s="17">
        <v>42398</v>
      </c>
      <c r="B3838" s="36">
        <f t="shared" si="232"/>
        <v>2901</v>
      </c>
      <c r="C3838" s="37" t="s">
        <v>787</v>
      </c>
      <c r="D3838" s="12">
        <f t="shared" si="233"/>
        <v>52901</v>
      </c>
      <c r="E3838" s="42" t="s">
        <v>3133</v>
      </c>
      <c r="F3838" s="19">
        <v>20075.900000000001</v>
      </c>
      <c r="G3838" s="15">
        <v>42398</v>
      </c>
      <c r="H3838" s="8">
        <f t="shared" si="236"/>
        <v>20075.900000000001</v>
      </c>
      <c r="I3838" s="30">
        <f t="shared" si="235"/>
        <v>0</v>
      </c>
    </row>
    <row r="3839" spans="1:9" s="2" customFormat="1" x14ac:dyDescent="0.25">
      <c r="A3839" s="17">
        <v>42398</v>
      </c>
      <c r="B3839" s="36">
        <f t="shared" si="232"/>
        <v>2902</v>
      </c>
      <c r="C3839" s="37" t="s">
        <v>787</v>
      </c>
      <c r="D3839" s="12">
        <f t="shared" si="233"/>
        <v>52902</v>
      </c>
      <c r="E3839" s="45" t="s">
        <v>3091</v>
      </c>
      <c r="F3839" s="22">
        <v>1486.95</v>
      </c>
      <c r="G3839" s="15">
        <v>42398</v>
      </c>
      <c r="H3839" s="8">
        <f t="shared" si="236"/>
        <v>1486.95</v>
      </c>
      <c r="I3839" s="30">
        <f t="shared" si="235"/>
        <v>0</v>
      </c>
    </row>
    <row r="3840" spans="1:9" s="2" customFormat="1" x14ac:dyDescent="0.25">
      <c r="A3840" s="17">
        <v>42398</v>
      </c>
      <c r="B3840" s="36">
        <f t="shared" si="232"/>
        <v>2903</v>
      </c>
      <c r="C3840" s="37" t="s">
        <v>787</v>
      </c>
      <c r="D3840" s="12">
        <f t="shared" si="233"/>
        <v>52903</v>
      </c>
      <c r="E3840" s="47" t="s">
        <v>3134</v>
      </c>
      <c r="F3840" s="14">
        <v>38424</v>
      </c>
      <c r="G3840" s="88">
        <v>42401</v>
      </c>
      <c r="H3840" s="89">
        <v>38424</v>
      </c>
      <c r="I3840" s="30">
        <f t="shared" si="235"/>
        <v>0</v>
      </c>
    </row>
    <row r="3841" spans="1:9" s="2" customFormat="1" x14ac:dyDescent="0.25">
      <c r="A3841" s="17">
        <v>42398</v>
      </c>
      <c r="B3841" s="36">
        <f t="shared" si="232"/>
        <v>2904</v>
      </c>
      <c r="C3841" s="37" t="s">
        <v>787</v>
      </c>
      <c r="D3841" s="12">
        <f t="shared" si="233"/>
        <v>52904</v>
      </c>
      <c r="E3841" s="47" t="s">
        <v>3135</v>
      </c>
      <c r="F3841" s="14">
        <v>1331.9</v>
      </c>
      <c r="G3841" s="15">
        <v>42398</v>
      </c>
      <c r="H3841" s="8">
        <f t="shared" si="236"/>
        <v>1331.9</v>
      </c>
      <c r="I3841" s="30">
        <f t="shared" si="235"/>
        <v>0</v>
      </c>
    </row>
    <row r="3842" spans="1:9" s="2" customFormat="1" x14ac:dyDescent="0.25">
      <c r="A3842" s="17">
        <v>42398</v>
      </c>
      <c r="B3842" s="36">
        <f t="shared" si="232"/>
        <v>2905</v>
      </c>
      <c r="C3842" s="37" t="s">
        <v>787</v>
      </c>
      <c r="D3842" s="12">
        <f t="shared" si="233"/>
        <v>52905</v>
      </c>
      <c r="E3842" s="47" t="s">
        <v>3136</v>
      </c>
      <c r="F3842" s="14">
        <v>8736</v>
      </c>
      <c r="G3842" s="88">
        <v>42409</v>
      </c>
      <c r="H3842" s="89">
        <v>8736</v>
      </c>
      <c r="I3842" s="30">
        <f t="shared" si="235"/>
        <v>0</v>
      </c>
    </row>
    <row r="3843" spans="1:9" s="2" customFormat="1" x14ac:dyDescent="0.25">
      <c r="A3843" s="17">
        <v>42398</v>
      </c>
      <c r="B3843" s="36">
        <f t="shared" si="232"/>
        <v>2906</v>
      </c>
      <c r="C3843" s="37" t="s">
        <v>787</v>
      </c>
      <c r="D3843" s="12">
        <f t="shared" si="233"/>
        <v>52906</v>
      </c>
      <c r="E3843" s="47" t="s">
        <v>3137</v>
      </c>
      <c r="F3843" s="14">
        <v>18780.2</v>
      </c>
      <c r="G3843" s="88" t="s">
        <v>3392</v>
      </c>
      <c r="H3843" s="89">
        <f>15000+2000+1000+780.2</f>
        <v>18780.2</v>
      </c>
      <c r="I3843" s="30">
        <f t="shared" si="235"/>
        <v>0</v>
      </c>
    </row>
    <row r="3844" spans="1:9" s="2" customFormat="1" x14ac:dyDescent="0.25">
      <c r="A3844" s="17">
        <v>42398</v>
      </c>
      <c r="B3844" s="36">
        <f t="shared" si="232"/>
        <v>2907</v>
      </c>
      <c r="C3844" s="37" t="s">
        <v>787</v>
      </c>
      <c r="D3844" s="12">
        <f t="shared" si="233"/>
        <v>52907</v>
      </c>
      <c r="E3844" s="47" t="s">
        <v>3138</v>
      </c>
      <c r="F3844" s="14">
        <v>3771.9</v>
      </c>
      <c r="G3844" s="15">
        <v>42398</v>
      </c>
      <c r="H3844" s="8">
        <f t="shared" si="236"/>
        <v>3771.9</v>
      </c>
      <c r="I3844" s="30">
        <f t="shared" si="235"/>
        <v>0</v>
      </c>
    </row>
    <row r="3845" spans="1:9" s="2" customFormat="1" x14ac:dyDescent="0.25">
      <c r="A3845" s="17">
        <v>42398</v>
      </c>
      <c r="B3845" s="36">
        <f t="shared" si="232"/>
        <v>2908</v>
      </c>
      <c r="C3845" s="37" t="s">
        <v>787</v>
      </c>
      <c r="D3845" s="12">
        <f t="shared" si="233"/>
        <v>52908</v>
      </c>
      <c r="E3845" s="47" t="s">
        <v>3139</v>
      </c>
      <c r="F3845" s="14">
        <v>5070</v>
      </c>
      <c r="G3845" s="15">
        <v>42398</v>
      </c>
      <c r="H3845" s="8">
        <f t="shared" si="236"/>
        <v>5070</v>
      </c>
      <c r="I3845" s="30">
        <f t="shared" si="235"/>
        <v>0</v>
      </c>
    </row>
    <row r="3846" spans="1:9" s="2" customFormat="1" x14ac:dyDescent="0.25">
      <c r="A3846" s="17">
        <v>42398</v>
      </c>
      <c r="B3846" s="36">
        <f t="shared" si="232"/>
        <v>2909</v>
      </c>
      <c r="C3846" s="37" t="s">
        <v>787</v>
      </c>
      <c r="D3846" s="12">
        <f t="shared" si="233"/>
        <v>52909</v>
      </c>
      <c r="E3846" s="47" t="s">
        <v>3140</v>
      </c>
      <c r="F3846" s="14">
        <v>1118.7</v>
      </c>
      <c r="G3846" s="15">
        <v>42398</v>
      </c>
      <c r="H3846" s="8">
        <f t="shared" si="236"/>
        <v>1118.7</v>
      </c>
      <c r="I3846" s="30">
        <f t="shared" si="235"/>
        <v>0</v>
      </c>
    </row>
    <row r="3847" spans="1:9" s="2" customFormat="1" x14ac:dyDescent="0.25">
      <c r="A3847" s="17">
        <v>42398</v>
      </c>
      <c r="B3847" s="36">
        <f t="shared" si="232"/>
        <v>2910</v>
      </c>
      <c r="C3847" s="37" t="s">
        <v>787</v>
      </c>
      <c r="D3847" s="12">
        <f t="shared" si="233"/>
        <v>52910</v>
      </c>
      <c r="E3847" s="47" t="s">
        <v>3141</v>
      </c>
      <c r="F3847" s="14">
        <v>1565</v>
      </c>
      <c r="G3847" s="15">
        <v>42398</v>
      </c>
      <c r="H3847" s="8">
        <f t="shared" si="236"/>
        <v>1565</v>
      </c>
      <c r="I3847" s="30">
        <f t="shared" si="235"/>
        <v>0</v>
      </c>
    </row>
    <row r="3848" spans="1:9" s="2" customFormat="1" x14ac:dyDescent="0.25">
      <c r="A3848" s="17">
        <v>42398</v>
      </c>
      <c r="B3848" s="36">
        <f t="shared" si="232"/>
        <v>2911</v>
      </c>
      <c r="C3848" s="37" t="s">
        <v>787</v>
      </c>
      <c r="D3848" s="12">
        <f t="shared" si="233"/>
        <v>52911</v>
      </c>
      <c r="E3848" s="47" t="s">
        <v>3142</v>
      </c>
      <c r="F3848" s="14">
        <v>23759.4</v>
      </c>
      <c r="G3848" s="15">
        <v>42399</v>
      </c>
      <c r="H3848" s="8">
        <v>23759.4</v>
      </c>
      <c r="I3848" s="30">
        <f t="shared" si="235"/>
        <v>0</v>
      </c>
    </row>
    <row r="3849" spans="1:9" s="2" customFormat="1" x14ac:dyDescent="0.25">
      <c r="A3849" s="17">
        <v>42398</v>
      </c>
      <c r="B3849" s="36">
        <f t="shared" si="232"/>
        <v>2912</v>
      </c>
      <c r="C3849" s="37" t="s">
        <v>787</v>
      </c>
      <c r="D3849" s="12">
        <f t="shared" si="233"/>
        <v>52912</v>
      </c>
      <c r="E3849" s="47" t="s">
        <v>3143</v>
      </c>
      <c r="F3849" s="14">
        <v>645</v>
      </c>
      <c r="G3849" s="15">
        <v>42398</v>
      </c>
      <c r="H3849" s="8">
        <f t="shared" si="236"/>
        <v>645</v>
      </c>
      <c r="I3849" s="30">
        <f t="shared" si="235"/>
        <v>0</v>
      </c>
    </row>
    <row r="3850" spans="1:9" s="2" customFormat="1" x14ac:dyDescent="0.25">
      <c r="A3850" s="17">
        <v>42398</v>
      </c>
      <c r="B3850" s="36">
        <f t="shared" si="232"/>
        <v>2913</v>
      </c>
      <c r="C3850" s="37" t="s">
        <v>787</v>
      </c>
      <c r="D3850" s="12">
        <f t="shared" si="233"/>
        <v>52913</v>
      </c>
      <c r="E3850" s="47" t="s">
        <v>3144</v>
      </c>
      <c r="F3850" s="14">
        <v>668.8</v>
      </c>
      <c r="G3850" s="15">
        <v>42399</v>
      </c>
      <c r="H3850" s="8">
        <v>668.8</v>
      </c>
      <c r="I3850" s="30">
        <f t="shared" si="235"/>
        <v>0</v>
      </c>
    </row>
    <row r="3851" spans="1:9" s="2" customFormat="1" x14ac:dyDescent="0.25">
      <c r="A3851" s="17">
        <v>42398</v>
      </c>
      <c r="B3851" s="36">
        <f t="shared" si="232"/>
        <v>2914</v>
      </c>
      <c r="C3851" s="37" t="s">
        <v>787</v>
      </c>
      <c r="D3851" s="12">
        <f t="shared" si="233"/>
        <v>52914</v>
      </c>
      <c r="E3851" s="47" t="s">
        <v>3145</v>
      </c>
      <c r="F3851" s="14">
        <v>7428.4</v>
      </c>
      <c r="G3851" s="88">
        <v>42406</v>
      </c>
      <c r="H3851" s="89">
        <v>7428.4</v>
      </c>
      <c r="I3851" s="30">
        <f t="shared" si="235"/>
        <v>0</v>
      </c>
    </row>
    <row r="3852" spans="1:9" s="2" customFormat="1" x14ac:dyDescent="0.25">
      <c r="A3852" s="17">
        <v>42398</v>
      </c>
      <c r="B3852" s="36">
        <f t="shared" si="232"/>
        <v>2915</v>
      </c>
      <c r="C3852" s="37" t="s">
        <v>787</v>
      </c>
      <c r="D3852" s="12">
        <f t="shared" si="233"/>
        <v>52915</v>
      </c>
      <c r="E3852" s="47" t="s">
        <v>3146</v>
      </c>
      <c r="F3852" s="14">
        <v>3367.3</v>
      </c>
      <c r="G3852" s="15">
        <v>42398</v>
      </c>
      <c r="H3852" s="8">
        <f t="shared" si="236"/>
        <v>3367.3</v>
      </c>
      <c r="I3852" s="30">
        <f t="shared" si="235"/>
        <v>0</v>
      </c>
    </row>
    <row r="3853" spans="1:9" s="2" customFormat="1" x14ac:dyDescent="0.25">
      <c r="A3853" s="17">
        <v>42398</v>
      </c>
      <c r="B3853" s="36">
        <f t="shared" si="232"/>
        <v>2916</v>
      </c>
      <c r="C3853" s="37" t="s">
        <v>787</v>
      </c>
      <c r="D3853" s="12">
        <f t="shared" si="233"/>
        <v>52916</v>
      </c>
      <c r="E3853" s="47" t="s">
        <v>3147</v>
      </c>
      <c r="F3853" s="14">
        <v>3136.8</v>
      </c>
      <c r="G3853" s="15">
        <v>42398</v>
      </c>
      <c r="H3853" s="8">
        <f t="shared" si="236"/>
        <v>3136.8</v>
      </c>
      <c r="I3853" s="30">
        <f t="shared" si="235"/>
        <v>0</v>
      </c>
    </row>
    <row r="3854" spans="1:9" s="2" customFormat="1" x14ac:dyDescent="0.25">
      <c r="A3854" s="17">
        <v>42398</v>
      </c>
      <c r="B3854" s="36">
        <f t="shared" si="232"/>
        <v>2917</v>
      </c>
      <c r="C3854" s="37" t="s">
        <v>787</v>
      </c>
      <c r="D3854" s="12">
        <f t="shared" si="233"/>
        <v>52917</v>
      </c>
      <c r="E3854" s="47" t="s">
        <v>3148</v>
      </c>
      <c r="F3854" s="14">
        <v>3618.6</v>
      </c>
      <c r="G3854" s="15">
        <v>42398</v>
      </c>
      <c r="H3854" s="8">
        <f t="shared" si="236"/>
        <v>3618.6</v>
      </c>
      <c r="I3854" s="30">
        <f t="shared" si="235"/>
        <v>0</v>
      </c>
    </row>
    <row r="3855" spans="1:9" s="2" customFormat="1" x14ac:dyDescent="0.25">
      <c r="A3855" s="17">
        <v>42398</v>
      </c>
      <c r="B3855" s="36">
        <f t="shared" si="232"/>
        <v>2918</v>
      </c>
      <c r="C3855" s="37" t="s">
        <v>787</v>
      </c>
      <c r="D3855" s="12">
        <f t="shared" si="233"/>
        <v>52918</v>
      </c>
      <c r="E3855" s="47" t="s">
        <v>3149</v>
      </c>
      <c r="F3855" s="14">
        <v>824</v>
      </c>
      <c r="G3855" s="15">
        <v>42398</v>
      </c>
      <c r="H3855" s="8">
        <f t="shared" si="236"/>
        <v>824</v>
      </c>
      <c r="I3855" s="30">
        <f t="shared" si="235"/>
        <v>0</v>
      </c>
    </row>
    <row r="3856" spans="1:9" s="2" customFormat="1" x14ac:dyDescent="0.25">
      <c r="A3856" s="17">
        <v>42398</v>
      </c>
      <c r="B3856" s="36">
        <f t="shared" si="232"/>
        <v>2919</v>
      </c>
      <c r="C3856" s="37" t="s">
        <v>787</v>
      </c>
      <c r="D3856" s="12">
        <f t="shared" si="233"/>
        <v>52919</v>
      </c>
      <c r="E3856" s="47" t="s">
        <v>3150</v>
      </c>
      <c r="F3856" s="14">
        <v>1931.4</v>
      </c>
      <c r="G3856" s="15">
        <v>42398</v>
      </c>
      <c r="H3856" s="8">
        <f t="shared" si="236"/>
        <v>1931.4</v>
      </c>
      <c r="I3856" s="30">
        <f t="shared" si="235"/>
        <v>0</v>
      </c>
    </row>
    <row r="3857" spans="1:9" s="2" customFormat="1" x14ac:dyDescent="0.25">
      <c r="A3857" s="17">
        <v>42398</v>
      </c>
      <c r="B3857" s="36">
        <f t="shared" si="232"/>
        <v>2920</v>
      </c>
      <c r="C3857" s="37" t="s">
        <v>787</v>
      </c>
      <c r="D3857" s="12">
        <f t="shared" si="233"/>
        <v>52920</v>
      </c>
      <c r="E3857" s="47" t="s">
        <v>3073</v>
      </c>
      <c r="F3857" s="14">
        <v>570.6</v>
      </c>
      <c r="G3857" s="15">
        <v>42399</v>
      </c>
      <c r="H3857" s="8">
        <v>570.6</v>
      </c>
      <c r="I3857" s="30">
        <f t="shared" si="235"/>
        <v>0</v>
      </c>
    </row>
    <row r="3858" spans="1:9" s="2" customFormat="1" x14ac:dyDescent="0.25">
      <c r="A3858" s="17">
        <v>42398</v>
      </c>
      <c r="B3858" s="36">
        <f t="shared" si="232"/>
        <v>2921</v>
      </c>
      <c r="C3858" s="37" t="s">
        <v>787</v>
      </c>
      <c r="D3858" s="12">
        <f t="shared" si="233"/>
        <v>52921</v>
      </c>
      <c r="E3858" s="47" t="s">
        <v>3151</v>
      </c>
      <c r="F3858" s="14">
        <v>46125.3</v>
      </c>
      <c r="G3858" s="15">
        <v>42398</v>
      </c>
      <c r="H3858" s="8">
        <f t="shared" si="236"/>
        <v>46125.3</v>
      </c>
      <c r="I3858" s="30">
        <f t="shared" si="235"/>
        <v>0</v>
      </c>
    </row>
    <row r="3859" spans="1:9" s="2" customFormat="1" x14ac:dyDescent="0.25">
      <c r="A3859" s="17">
        <v>42398</v>
      </c>
      <c r="B3859" s="36">
        <f t="shared" si="232"/>
        <v>2922</v>
      </c>
      <c r="C3859" s="37" t="s">
        <v>787</v>
      </c>
      <c r="D3859" s="12">
        <f t="shared" si="233"/>
        <v>52922</v>
      </c>
      <c r="E3859" s="47" t="s">
        <v>3152</v>
      </c>
      <c r="F3859" s="14">
        <v>2440.1999999999998</v>
      </c>
      <c r="G3859" s="15">
        <v>42398</v>
      </c>
      <c r="H3859" s="8">
        <f t="shared" si="236"/>
        <v>2440.1999999999998</v>
      </c>
      <c r="I3859" s="30">
        <f t="shared" si="235"/>
        <v>0</v>
      </c>
    </row>
    <row r="3860" spans="1:9" s="2" customFormat="1" x14ac:dyDescent="0.25">
      <c r="A3860" s="17">
        <v>42398</v>
      </c>
      <c r="B3860" s="36">
        <f t="shared" si="232"/>
        <v>2923</v>
      </c>
      <c r="C3860" s="37" t="s">
        <v>787</v>
      </c>
      <c r="D3860" s="12">
        <f t="shared" si="233"/>
        <v>52923</v>
      </c>
      <c r="E3860" s="47" t="s">
        <v>3153</v>
      </c>
      <c r="F3860" s="14">
        <v>72073.58</v>
      </c>
      <c r="G3860" s="88">
        <v>42410</v>
      </c>
      <c r="H3860" s="89">
        <v>72073.58</v>
      </c>
      <c r="I3860" s="30">
        <f t="shared" si="235"/>
        <v>0</v>
      </c>
    </row>
    <row r="3861" spans="1:9" s="2" customFormat="1" x14ac:dyDescent="0.25">
      <c r="A3861" s="17">
        <v>42398</v>
      </c>
      <c r="B3861" s="36">
        <f t="shared" si="232"/>
        <v>2924</v>
      </c>
      <c r="C3861" s="37" t="s">
        <v>787</v>
      </c>
      <c r="D3861" s="12">
        <f t="shared" si="233"/>
        <v>52924</v>
      </c>
      <c r="E3861" s="47" t="s">
        <v>3154</v>
      </c>
      <c r="F3861" s="14">
        <v>1246.4000000000001</v>
      </c>
      <c r="G3861" s="88">
        <v>42406</v>
      </c>
      <c r="H3861" s="89">
        <v>1246.4000000000001</v>
      </c>
      <c r="I3861" s="30">
        <f t="shared" si="235"/>
        <v>0</v>
      </c>
    </row>
    <row r="3862" spans="1:9" s="2" customFormat="1" x14ac:dyDescent="0.25">
      <c r="A3862" s="17">
        <v>42398</v>
      </c>
      <c r="B3862" s="36">
        <f t="shared" si="232"/>
        <v>2925</v>
      </c>
      <c r="C3862" s="37" t="s">
        <v>787</v>
      </c>
      <c r="D3862" s="12">
        <f t="shared" si="233"/>
        <v>52925</v>
      </c>
      <c r="E3862" s="47" t="s">
        <v>3081</v>
      </c>
      <c r="F3862" s="14">
        <v>3424</v>
      </c>
      <c r="G3862" s="15">
        <v>42398</v>
      </c>
      <c r="H3862" s="8">
        <f t="shared" si="236"/>
        <v>3424</v>
      </c>
      <c r="I3862" s="30">
        <f t="shared" si="235"/>
        <v>0</v>
      </c>
    </row>
    <row r="3863" spans="1:9" s="2" customFormat="1" x14ac:dyDescent="0.25">
      <c r="A3863" s="17">
        <v>42398</v>
      </c>
      <c r="B3863" s="36">
        <f t="shared" si="232"/>
        <v>2926</v>
      </c>
      <c r="C3863" s="37" t="s">
        <v>787</v>
      </c>
      <c r="D3863" s="12">
        <f t="shared" si="233"/>
        <v>52926</v>
      </c>
      <c r="E3863" s="47" t="s">
        <v>3155</v>
      </c>
      <c r="F3863" s="14">
        <v>22114.400000000001</v>
      </c>
      <c r="G3863" s="15">
        <v>42400</v>
      </c>
      <c r="H3863" s="8">
        <v>22114.400000000001</v>
      </c>
      <c r="I3863" s="30">
        <f t="shared" si="235"/>
        <v>0</v>
      </c>
    </row>
    <row r="3864" spans="1:9" s="2" customFormat="1" x14ac:dyDescent="0.25">
      <c r="A3864" s="17">
        <v>42398</v>
      </c>
      <c r="B3864" s="36">
        <f t="shared" si="232"/>
        <v>2927</v>
      </c>
      <c r="C3864" s="37" t="s">
        <v>787</v>
      </c>
      <c r="D3864" s="12">
        <f t="shared" si="233"/>
        <v>52927</v>
      </c>
      <c r="E3864" s="47" t="s">
        <v>3151</v>
      </c>
      <c r="F3864" s="14">
        <v>699.8</v>
      </c>
      <c r="G3864" s="15">
        <v>42398</v>
      </c>
      <c r="H3864" s="8">
        <f t="shared" si="236"/>
        <v>699.8</v>
      </c>
      <c r="I3864" s="30">
        <f t="shared" si="235"/>
        <v>0</v>
      </c>
    </row>
    <row r="3865" spans="1:9" s="2" customFormat="1" x14ac:dyDescent="0.25">
      <c r="A3865" s="17">
        <v>42398</v>
      </c>
      <c r="B3865" s="36">
        <f t="shared" si="232"/>
        <v>2928</v>
      </c>
      <c r="C3865" s="37" t="s">
        <v>787</v>
      </c>
      <c r="D3865" s="12">
        <f t="shared" si="233"/>
        <v>52928</v>
      </c>
      <c r="E3865" s="47" t="s">
        <v>3156</v>
      </c>
      <c r="F3865" s="14">
        <v>12952.8</v>
      </c>
      <c r="G3865" s="88" t="s">
        <v>3377</v>
      </c>
      <c r="H3865" s="89">
        <f>9000+3952.8</f>
        <v>12952.8</v>
      </c>
      <c r="I3865" s="30">
        <f t="shared" si="235"/>
        <v>0</v>
      </c>
    </row>
    <row r="3866" spans="1:9" s="2" customFormat="1" x14ac:dyDescent="0.25">
      <c r="A3866" s="17">
        <v>42398</v>
      </c>
      <c r="B3866" s="36">
        <f t="shared" si="232"/>
        <v>2929</v>
      </c>
      <c r="C3866" s="37" t="s">
        <v>787</v>
      </c>
      <c r="D3866" s="12">
        <f t="shared" si="233"/>
        <v>52929</v>
      </c>
      <c r="E3866" s="47" t="s">
        <v>3157</v>
      </c>
      <c r="F3866" s="14">
        <v>2740.3</v>
      </c>
      <c r="G3866" s="15">
        <v>42398</v>
      </c>
      <c r="H3866" s="8">
        <f t="shared" si="236"/>
        <v>2740.3</v>
      </c>
      <c r="I3866" s="30">
        <f t="shared" si="235"/>
        <v>0</v>
      </c>
    </row>
    <row r="3867" spans="1:9" s="2" customFormat="1" x14ac:dyDescent="0.25">
      <c r="A3867" s="17">
        <v>42398</v>
      </c>
      <c r="B3867" s="36">
        <f t="shared" ref="B3867:B3930" si="237">B3866+1</f>
        <v>2930</v>
      </c>
      <c r="C3867" s="37" t="s">
        <v>787</v>
      </c>
      <c r="D3867" s="12">
        <f t="shared" si="233"/>
        <v>52930</v>
      </c>
      <c r="E3867" s="47" t="s">
        <v>3158</v>
      </c>
      <c r="F3867" s="14">
        <v>26186.799999999999</v>
      </c>
      <c r="G3867" s="15">
        <v>42400</v>
      </c>
      <c r="H3867" s="8">
        <v>26186.799999999999</v>
      </c>
      <c r="I3867" s="30">
        <f t="shared" si="235"/>
        <v>0</v>
      </c>
    </row>
    <row r="3868" spans="1:9" s="2" customFormat="1" x14ac:dyDescent="0.25">
      <c r="A3868" s="17">
        <v>42398</v>
      </c>
      <c r="B3868" s="36">
        <f t="shared" si="237"/>
        <v>2931</v>
      </c>
      <c r="C3868" s="37" t="s">
        <v>787</v>
      </c>
      <c r="D3868" s="12">
        <f t="shared" si="233"/>
        <v>52931</v>
      </c>
      <c r="E3868" s="47" t="s">
        <v>3159</v>
      </c>
      <c r="F3868" s="14">
        <v>3037.3</v>
      </c>
      <c r="G3868" s="15">
        <v>42398</v>
      </c>
      <c r="H3868" s="8">
        <f t="shared" ref="H3868:H3931" si="238">F3868</f>
        <v>3037.3</v>
      </c>
      <c r="I3868" s="30">
        <f t="shared" si="235"/>
        <v>0</v>
      </c>
    </row>
    <row r="3869" spans="1:9" s="2" customFormat="1" x14ac:dyDescent="0.25">
      <c r="A3869" s="17">
        <v>42398</v>
      </c>
      <c r="B3869" s="36">
        <f t="shared" si="237"/>
        <v>2932</v>
      </c>
      <c r="C3869" s="37" t="s">
        <v>787</v>
      </c>
      <c r="D3869" s="12">
        <f t="shared" si="233"/>
        <v>52932</v>
      </c>
      <c r="E3869" s="47" t="s">
        <v>3160</v>
      </c>
      <c r="F3869" s="14">
        <v>5933</v>
      </c>
      <c r="G3869" s="15">
        <v>42400</v>
      </c>
      <c r="H3869" s="8">
        <v>5933</v>
      </c>
      <c r="I3869" s="30">
        <f t="shared" si="235"/>
        <v>0</v>
      </c>
    </row>
    <row r="3870" spans="1:9" s="2" customFormat="1" x14ac:dyDescent="0.25">
      <c r="A3870" s="17">
        <v>42398</v>
      </c>
      <c r="B3870" s="36">
        <f t="shared" si="237"/>
        <v>2933</v>
      </c>
      <c r="C3870" s="37" t="s">
        <v>787</v>
      </c>
      <c r="D3870" s="12">
        <f t="shared" si="233"/>
        <v>52933</v>
      </c>
      <c r="E3870" s="47" t="s">
        <v>3081</v>
      </c>
      <c r="F3870" s="14">
        <v>6524.8</v>
      </c>
      <c r="G3870" s="15">
        <v>42399</v>
      </c>
      <c r="H3870" s="8">
        <v>6524.8</v>
      </c>
      <c r="I3870" s="30">
        <f t="shared" si="235"/>
        <v>0</v>
      </c>
    </row>
    <row r="3871" spans="1:9" s="2" customFormat="1" x14ac:dyDescent="0.25">
      <c r="A3871" s="17">
        <v>42398</v>
      </c>
      <c r="B3871" s="36">
        <f t="shared" si="237"/>
        <v>2934</v>
      </c>
      <c r="C3871" s="37" t="s">
        <v>787</v>
      </c>
      <c r="D3871" s="12">
        <f t="shared" si="233"/>
        <v>52934</v>
      </c>
      <c r="E3871" s="47" t="s">
        <v>3083</v>
      </c>
      <c r="F3871" s="14">
        <v>6688</v>
      </c>
      <c r="G3871" s="15">
        <v>42398</v>
      </c>
      <c r="H3871" s="8">
        <f t="shared" si="238"/>
        <v>6688</v>
      </c>
      <c r="I3871" s="30">
        <f t="shared" si="235"/>
        <v>0</v>
      </c>
    </row>
    <row r="3872" spans="1:9" s="2" customFormat="1" x14ac:dyDescent="0.25">
      <c r="A3872" s="17">
        <v>42398</v>
      </c>
      <c r="B3872" s="36">
        <f t="shared" si="237"/>
        <v>2935</v>
      </c>
      <c r="C3872" s="37" t="s">
        <v>787</v>
      </c>
      <c r="D3872" s="12">
        <f t="shared" si="233"/>
        <v>52935</v>
      </c>
      <c r="E3872" s="47" t="s">
        <v>3161</v>
      </c>
      <c r="F3872" s="14">
        <v>61523.7</v>
      </c>
      <c r="G3872" s="88">
        <v>42409</v>
      </c>
      <c r="H3872" s="89">
        <v>61523.7</v>
      </c>
      <c r="I3872" s="30">
        <f t="shared" si="235"/>
        <v>0</v>
      </c>
    </row>
    <row r="3873" spans="1:9" s="2" customFormat="1" x14ac:dyDescent="0.25">
      <c r="A3873" s="17">
        <v>42398</v>
      </c>
      <c r="B3873" s="36">
        <f t="shared" si="237"/>
        <v>2936</v>
      </c>
      <c r="C3873" s="37" t="s">
        <v>787</v>
      </c>
      <c r="D3873" s="12">
        <f t="shared" si="233"/>
        <v>52936</v>
      </c>
      <c r="E3873" s="47" t="s">
        <v>3162</v>
      </c>
      <c r="F3873" s="14">
        <v>47138.400000000001</v>
      </c>
      <c r="G3873" s="88">
        <v>42418</v>
      </c>
      <c r="H3873" s="89">
        <v>47138.400000000001</v>
      </c>
      <c r="I3873" s="30">
        <f t="shared" si="235"/>
        <v>0</v>
      </c>
    </row>
    <row r="3874" spans="1:9" s="2" customFormat="1" x14ac:dyDescent="0.25">
      <c r="A3874" s="17">
        <v>42398</v>
      </c>
      <c r="B3874" s="36">
        <f t="shared" si="237"/>
        <v>2937</v>
      </c>
      <c r="C3874" s="37" t="s">
        <v>787</v>
      </c>
      <c r="D3874" s="12">
        <f t="shared" si="233"/>
        <v>52937</v>
      </c>
      <c r="E3874" s="47" t="s">
        <v>3163</v>
      </c>
      <c r="F3874" s="14">
        <v>5103.3999999999996</v>
      </c>
      <c r="G3874" s="15">
        <v>42398</v>
      </c>
      <c r="H3874" s="8">
        <f t="shared" si="238"/>
        <v>5103.3999999999996</v>
      </c>
      <c r="I3874" s="30">
        <f t="shared" si="235"/>
        <v>0</v>
      </c>
    </row>
    <row r="3875" spans="1:9" s="2" customFormat="1" x14ac:dyDescent="0.25">
      <c r="A3875" s="17">
        <v>42398</v>
      </c>
      <c r="B3875" s="36">
        <f t="shared" si="237"/>
        <v>2938</v>
      </c>
      <c r="C3875" s="37" t="s">
        <v>787</v>
      </c>
      <c r="D3875" s="12">
        <f t="shared" si="233"/>
        <v>52938</v>
      </c>
      <c r="E3875" s="47" t="s">
        <v>3164</v>
      </c>
      <c r="F3875" s="14">
        <v>13046.8</v>
      </c>
      <c r="G3875" s="15">
        <v>42400</v>
      </c>
      <c r="H3875" s="8">
        <v>13046.8</v>
      </c>
      <c r="I3875" s="30">
        <f t="shared" si="235"/>
        <v>0</v>
      </c>
    </row>
    <row r="3876" spans="1:9" s="2" customFormat="1" x14ac:dyDescent="0.25">
      <c r="A3876" s="17">
        <v>42398</v>
      </c>
      <c r="B3876" s="36">
        <f t="shared" si="237"/>
        <v>2939</v>
      </c>
      <c r="C3876" s="37" t="s">
        <v>787</v>
      </c>
      <c r="D3876" s="12">
        <f t="shared" ref="D3876:D3939" si="239">D3875+1</f>
        <v>52939</v>
      </c>
      <c r="E3876" s="47" t="s">
        <v>3165</v>
      </c>
      <c r="F3876" s="14">
        <v>24852.3</v>
      </c>
      <c r="G3876" s="88">
        <v>42418</v>
      </c>
      <c r="H3876" s="89">
        <v>24852.3</v>
      </c>
      <c r="I3876" s="30">
        <f t="shared" si="235"/>
        <v>0</v>
      </c>
    </row>
    <row r="3877" spans="1:9" s="2" customFormat="1" x14ac:dyDescent="0.25">
      <c r="A3877" s="17">
        <v>42398</v>
      </c>
      <c r="B3877" s="36">
        <f t="shared" si="237"/>
        <v>2940</v>
      </c>
      <c r="C3877" s="37" t="s">
        <v>787</v>
      </c>
      <c r="D3877" s="12">
        <f t="shared" si="239"/>
        <v>52940</v>
      </c>
      <c r="E3877" s="47" t="s">
        <v>3166</v>
      </c>
      <c r="F3877" s="14">
        <v>9788.7999999999993</v>
      </c>
      <c r="G3877" s="88">
        <v>42406</v>
      </c>
      <c r="H3877" s="89">
        <v>9788.7999999999993</v>
      </c>
      <c r="I3877" s="30">
        <f t="shared" si="235"/>
        <v>0</v>
      </c>
    </row>
    <row r="3878" spans="1:9" s="2" customFormat="1" x14ac:dyDescent="0.25">
      <c r="A3878" s="17">
        <v>42398</v>
      </c>
      <c r="B3878" s="36">
        <f t="shared" si="237"/>
        <v>2941</v>
      </c>
      <c r="C3878" s="37" t="s">
        <v>787</v>
      </c>
      <c r="D3878" s="12">
        <f t="shared" si="239"/>
        <v>52941</v>
      </c>
      <c r="E3878" s="47" t="s">
        <v>3166</v>
      </c>
      <c r="F3878" s="14">
        <v>12501</v>
      </c>
      <c r="G3878" s="88">
        <v>42406</v>
      </c>
      <c r="H3878" s="89">
        <v>12501</v>
      </c>
      <c r="I3878" s="30">
        <f t="shared" si="235"/>
        <v>0</v>
      </c>
    </row>
    <row r="3879" spans="1:9" s="2" customFormat="1" x14ac:dyDescent="0.25">
      <c r="A3879" s="17">
        <v>42398</v>
      </c>
      <c r="B3879" s="36">
        <f t="shared" si="237"/>
        <v>2942</v>
      </c>
      <c r="C3879" s="37" t="s">
        <v>787</v>
      </c>
      <c r="D3879" s="12">
        <f t="shared" si="239"/>
        <v>52942</v>
      </c>
      <c r="E3879" s="47" t="s">
        <v>3167</v>
      </c>
      <c r="F3879" s="14">
        <v>3443.2</v>
      </c>
      <c r="G3879" s="15">
        <v>42400</v>
      </c>
      <c r="H3879" s="8">
        <v>3443.2</v>
      </c>
      <c r="I3879" s="30">
        <f t="shared" si="235"/>
        <v>0</v>
      </c>
    </row>
    <row r="3880" spans="1:9" s="2" customFormat="1" x14ac:dyDescent="0.25">
      <c r="A3880" s="17">
        <v>42398</v>
      </c>
      <c r="B3880" s="36">
        <f t="shared" si="237"/>
        <v>2943</v>
      </c>
      <c r="C3880" s="37" t="s">
        <v>787</v>
      </c>
      <c r="D3880" s="12">
        <f t="shared" si="239"/>
        <v>52943</v>
      </c>
      <c r="E3880" s="47" t="s">
        <v>3110</v>
      </c>
      <c r="F3880" s="14">
        <v>995.8</v>
      </c>
      <c r="G3880" s="15">
        <v>42398</v>
      </c>
      <c r="H3880" s="8">
        <f t="shared" si="238"/>
        <v>995.8</v>
      </c>
      <c r="I3880" s="30">
        <f t="shared" si="235"/>
        <v>0</v>
      </c>
    </row>
    <row r="3881" spans="1:9" s="2" customFormat="1" x14ac:dyDescent="0.25">
      <c r="A3881" s="17">
        <v>42398</v>
      </c>
      <c r="B3881" s="36">
        <f t="shared" si="237"/>
        <v>2944</v>
      </c>
      <c r="C3881" s="37" t="s">
        <v>787</v>
      </c>
      <c r="D3881" s="12">
        <f t="shared" si="239"/>
        <v>52944</v>
      </c>
      <c r="E3881" s="47" t="s">
        <v>3168</v>
      </c>
      <c r="F3881" s="14">
        <v>11981.4</v>
      </c>
      <c r="G3881" s="88">
        <v>42406</v>
      </c>
      <c r="H3881" s="89">
        <v>11981.4</v>
      </c>
      <c r="I3881" s="30">
        <f t="shared" si="235"/>
        <v>0</v>
      </c>
    </row>
    <row r="3882" spans="1:9" s="2" customFormat="1" x14ac:dyDescent="0.25">
      <c r="A3882" s="17">
        <v>42398</v>
      </c>
      <c r="B3882" s="36">
        <f t="shared" si="237"/>
        <v>2945</v>
      </c>
      <c r="C3882" s="37" t="s">
        <v>787</v>
      </c>
      <c r="D3882" s="12">
        <f t="shared" si="239"/>
        <v>52945</v>
      </c>
      <c r="E3882" s="42" t="s">
        <v>3120</v>
      </c>
      <c r="F3882" s="19">
        <v>2592.7800000000002</v>
      </c>
      <c r="G3882" s="88">
        <v>42403</v>
      </c>
      <c r="H3882" s="89">
        <v>2592.7800000000002</v>
      </c>
      <c r="I3882" s="30">
        <f t="shared" si="235"/>
        <v>0</v>
      </c>
    </row>
    <row r="3883" spans="1:9" s="2" customFormat="1" x14ac:dyDescent="0.25">
      <c r="A3883" s="17">
        <v>42398</v>
      </c>
      <c r="B3883" s="36">
        <f t="shared" si="237"/>
        <v>2946</v>
      </c>
      <c r="C3883" s="37" t="s">
        <v>787</v>
      </c>
      <c r="D3883" s="12">
        <f t="shared" si="239"/>
        <v>52946</v>
      </c>
      <c r="E3883" s="45" t="s">
        <v>3169</v>
      </c>
      <c r="F3883" s="22">
        <v>666.6</v>
      </c>
      <c r="G3883" s="15">
        <v>42399</v>
      </c>
      <c r="H3883" s="8">
        <v>666.6</v>
      </c>
      <c r="I3883" s="30">
        <f t="shared" si="235"/>
        <v>0</v>
      </c>
    </row>
    <row r="3884" spans="1:9" s="2" customFormat="1" x14ac:dyDescent="0.25">
      <c r="A3884" s="17">
        <v>42398</v>
      </c>
      <c r="B3884" s="36">
        <f t="shared" si="237"/>
        <v>2947</v>
      </c>
      <c r="C3884" s="37" t="s">
        <v>787</v>
      </c>
      <c r="D3884" s="12">
        <f t="shared" si="239"/>
        <v>52947</v>
      </c>
      <c r="E3884" s="47" t="s">
        <v>3170</v>
      </c>
      <c r="F3884" s="14">
        <v>2353.5</v>
      </c>
      <c r="G3884" s="15">
        <v>42399</v>
      </c>
      <c r="H3884" s="8">
        <v>2353.5</v>
      </c>
      <c r="I3884" s="30">
        <f t="shared" ref="I3884:I3948" si="240">F3884-H3884</f>
        <v>0</v>
      </c>
    </row>
    <row r="3885" spans="1:9" s="2" customFormat="1" x14ac:dyDescent="0.25">
      <c r="A3885" s="17">
        <v>42398</v>
      </c>
      <c r="B3885" s="36">
        <f t="shared" si="237"/>
        <v>2948</v>
      </c>
      <c r="C3885" s="37" t="s">
        <v>787</v>
      </c>
      <c r="D3885" s="12">
        <f t="shared" si="239"/>
        <v>52948</v>
      </c>
      <c r="E3885" s="47" t="s">
        <v>3171</v>
      </c>
      <c r="F3885" s="14">
        <v>1750.7</v>
      </c>
      <c r="G3885" s="15">
        <v>42399</v>
      </c>
      <c r="H3885" s="8">
        <v>1750.7</v>
      </c>
      <c r="I3885" s="30">
        <f t="shared" si="240"/>
        <v>0</v>
      </c>
    </row>
    <row r="3886" spans="1:9" s="2" customFormat="1" x14ac:dyDescent="0.25">
      <c r="A3886" s="17">
        <v>42398</v>
      </c>
      <c r="B3886" s="36">
        <f t="shared" si="237"/>
        <v>2949</v>
      </c>
      <c r="C3886" s="37" t="s">
        <v>787</v>
      </c>
      <c r="D3886" s="12">
        <f t="shared" si="239"/>
        <v>52949</v>
      </c>
      <c r="E3886" s="47" t="s">
        <v>3172</v>
      </c>
      <c r="F3886" s="14">
        <v>2066.4</v>
      </c>
      <c r="G3886" s="15">
        <v>42399</v>
      </c>
      <c r="H3886" s="8">
        <v>2066.4</v>
      </c>
      <c r="I3886" s="30">
        <f t="shared" si="240"/>
        <v>0</v>
      </c>
    </row>
    <row r="3887" spans="1:9" s="2" customFormat="1" x14ac:dyDescent="0.25">
      <c r="A3887" s="17">
        <v>42398</v>
      </c>
      <c r="B3887" s="36">
        <f t="shared" si="237"/>
        <v>2950</v>
      </c>
      <c r="C3887" s="37" t="s">
        <v>787</v>
      </c>
      <c r="D3887" s="12">
        <f t="shared" si="239"/>
        <v>52950</v>
      </c>
      <c r="E3887" s="47" t="s">
        <v>3136</v>
      </c>
      <c r="F3887" s="14">
        <v>3507.2</v>
      </c>
      <c r="G3887" s="15">
        <v>42399</v>
      </c>
      <c r="H3887" s="8">
        <v>3507.2</v>
      </c>
      <c r="I3887" s="30">
        <f t="shared" si="240"/>
        <v>0</v>
      </c>
    </row>
    <row r="3888" spans="1:9" s="2" customFormat="1" x14ac:dyDescent="0.25">
      <c r="A3888" s="17">
        <v>42398</v>
      </c>
      <c r="B3888" s="36">
        <f t="shared" si="237"/>
        <v>2951</v>
      </c>
      <c r="C3888" s="37" t="s">
        <v>787</v>
      </c>
      <c r="D3888" s="12">
        <f t="shared" si="239"/>
        <v>52951</v>
      </c>
      <c r="E3888" s="47" t="s">
        <v>3173</v>
      </c>
      <c r="F3888" s="14">
        <v>42</v>
      </c>
      <c r="G3888" s="107">
        <v>42440</v>
      </c>
      <c r="H3888" s="108">
        <v>42</v>
      </c>
      <c r="I3888" s="30">
        <f t="shared" si="240"/>
        <v>0</v>
      </c>
    </row>
    <row r="3889" spans="1:9" s="2" customFormat="1" x14ac:dyDescent="0.25">
      <c r="A3889" s="17">
        <v>42398</v>
      </c>
      <c r="B3889" s="36">
        <f t="shared" si="237"/>
        <v>2952</v>
      </c>
      <c r="C3889" s="37" t="s">
        <v>787</v>
      </c>
      <c r="D3889" s="12">
        <f t="shared" si="239"/>
        <v>52952</v>
      </c>
      <c r="E3889" s="47" t="s">
        <v>3174</v>
      </c>
      <c r="F3889" s="14">
        <v>17714.400000000001</v>
      </c>
      <c r="G3889" s="15">
        <v>42399</v>
      </c>
      <c r="H3889" s="8">
        <v>17714.400000000001</v>
      </c>
      <c r="I3889" s="30">
        <f t="shared" si="240"/>
        <v>0</v>
      </c>
    </row>
    <row r="3890" spans="1:9" s="2" customFormat="1" x14ac:dyDescent="0.25">
      <c r="A3890" s="17">
        <v>42398</v>
      </c>
      <c r="B3890" s="36">
        <f t="shared" si="237"/>
        <v>2953</v>
      </c>
      <c r="C3890" s="37" t="s">
        <v>787</v>
      </c>
      <c r="D3890" s="12">
        <f t="shared" si="239"/>
        <v>52953</v>
      </c>
      <c r="E3890" s="47" t="s">
        <v>3175</v>
      </c>
      <c r="F3890" s="14">
        <v>2848</v>
      </c>
      <c r="G3890" s="15">
        <v>42398</v>
      </c>
      <c r="H3890" s="8">
        <f t="shared" si="238"/>
        <v>2848</v>
      </c>
      <c r="I3890" s="30">
        <f t="shared" si="240"/>
        <v>0</v>
      </c>
    </row>
    <row r="3891" spans="1:9" s="2" customFormat="1" x14ac:dyDescent="0.25">
      <c r="A3891" s="17">
        <v>42398</v>
      </c>
      <c r="B3891" s="36">
        <f t="shared" si="237"/>
        <v>2954</v>
      </c>
      <c r="C3891" s="37" t="s">
        <v>787</v>
      </c>
      <c r="D3891" s="12">
        <f t="shared" si="239"/>
        <v>52954</v>
      </c>
      <c r="E3891" s="47" t="s">
        <v>3076</v>
      </c>
      <c r="F3891" s="14">
        <v>2125.1999999999998</v>
      </c>
      <c r="G3891" s="15">
        <v>42398</v>
      </c>
      <c r="H3891" s="8">
        <f t="shared" si="238"/>
        <v>2125.1999999999998</v>
      </c>
      <c r="I3891" s="30">
        <f t="shared" si="240"/>
        <v>0</v>
      </c>
    </row>
    <row r="3892" spans="1:9" s="2" customFormat="1" x14ac:dyDescent="0.25">
      <c r="A3892" s="17">
        <v>42398</v>
      </c>
      <c r="B3892" s="36">
        <f t="shared" si="237"/>
        <v>2955</v>
      </c>
      <c r="C3892" s="37" t="s">
        <v>787</v>
      </c>
      <c r="D3892" s="12">
        <f t="shared" si="239"/>
        <v>52955</v>
      </c>
      <c r="E3892" s="47" t="s">
        <v>3176</v>
      </c>
      <c r="F3892" s="14">
        <v>1795.2</v>
      </c>
      <c r="G3892" s="15">
        <v>42398</v>
      </c>
      <c r="H3892" s="8">
        <f t="shared" si="238"/>
        <v>1795.2</v>
      </c>
      <c r="I3892" s="30">
        <f t="shared" si="240"/>
        <v>0</v>
      </c>
    </row>
    <row r="3893" spans="1:9" s="2" customFormat="1" x14ac:dyDescent="0.25">
      <c r="A3893" s="17">
        <v>42398</v>
      </c>
      <c r="B3893" s="36">
        <f t="shared" si="237"/>
        <v>2956</v>
      </c>
      <c r="C3893" s="37" t="s">
        <v>787</v>
      </c>
      <c r="D3893" s="12">
        <f t="shared" si="239"/>
        <v>52956</v>
      </c>
      <c r="E3893" s="47" t="s">
        <v>3177</v>
      </c>
      <c r="F3893" s="14">
        <v>1074.4000000000001</v>
      </c>
      <c r="G3893" s="15">
        <v>42398</v>
      </c>
      <c r="H3893" s="8">
        <f t="shared" si="238"/>
        <v>1074.4000000000001</v>
      </c>
      <c r="I3893" s="30">
        <f t="shared" si="240"/>
        <v>0</v>
      </c>
    </row>
    <row r="3894" spans="1:9" s="2" customFormat="1" x14ac:dyDescent="0.25">
      <c r="A3894" s="17">
        <v>42398</v>
      </c>
      <c r="B3894" s="36">
        <f t="shared" si="237"/>
        <v>2957</v>
      </c>
      <c r="C3894" s="37" t="s">
        <v>787</v>
      </c>
      <c r="D3894" s="12">
        <f t="shared" si="239"/>
        <v>52957</v>
      </c>
      <c r="E3894" s="47" t="s">
        <v>3178</v>
      </c>
      <c r="F3894" s="14">
        <v>170</v>
      </c>
      <c r="G3894" s="15">
        <v>42398</v>
      </c>
      <c r="H3894" s="8">
        <f t="shared" si="238"/>
        <v>170</v>
      </c>
      <c r="I3894" s="30">
        <f t="shared" si="240"/>
        <v>0</v>
      </c>
    </row>
    <row r="3895" spans="1:9" s="2" customFormat="1" x14ac:dyDescent="0.25">
      <c r="A3895" s="17">
        <v>42398</v>
      </c>
      <c r="B3895" s="36">
        <f t="shared" si="237"/>
        <v>2958</v>
      </c>
      <c r="C3895" s="37" t="s">
        <v>787</v>
      </c>
      <c r="D3895" s="12">
        <f t="shared" si="239"/>
        <v>52958</v>
      </c>
      <c r="E3895" s="47" t="s">
        <v>3179</v>
      </c>
      <c r="F3895" s="14">
        <v>13360</v>
      </c>
      <c r="G3895" s="15">
        <v>42398</v>
      </c>
      <c r="H3895" s="8">
        <f t="shared" si="238"/>
        <v>13360</v>
      </c>
      <c r="I3895" s="30">
        <f t="shared" si="240"/>
        <v>0</v>
      </c>
    </row>
    <row r="3896" spans="1:9" s="2" customFormat="1" x14ac:dyDescent="0.25">
      <c r="A3896" s="17">
        <v>42398</v>
      </c>
      <c r="B3896" s="36">
        <f t="shared" si="237"/>
        <v>2959</v>
      </c>
      <c r="C3896" s="37" t="s">
        <v>787</v>
      </c>
      <c r="D3896" s="12">
        <f t="shared" si="239"/>
        <v>52959</v>
      </c>
      <c r="E3896" s="47" t="s">
        <v>3180</v>
      </c>
      <c r="F3896" s="14">
        <v>41381.300000000003</v>
      </c>
      <c r="G3896" s="88" t="s">
        <v>3373</v>
      </c>
      <c r="H3896" s="89">
        <f>25500+4701+11180.3</f>
        <v>41381.300000000003</v>
      </c>
      <c r="I3896" s="30">
        <f t="shared" si="240"/>
        <v>0</v>
      </c>
    </row>
    <row r="3897" spans="1:9" s="2" customFormat="1" x14ac:dyDescent="0.25">
      <c r="A3897" s="17">
        <v>42398</v>
      </c>
      <c r="B3897" s="36">
        <f t="shared" si="237"/>
        <v>2960</v>
      </c>
      <c r="C3897" s="37" t="s">
        <v>787</v>
      </c>
      <c r="D3897" s="12">
        <f t="shared" si="239"/>
        <v>52960</v>
      </c>
      <c r="E3897" s="47" t="s">
        <v>3181</v>
      </c>
      <c r="F3897" s="14">
        <v>1494.4</v>
      </c>
      <c r="G3897" s="15">
        <v>42398</v>
      </c>
      <c r="H3897" s="8">
        <f t="shared" si="238"/>
        <v>1494.4</v>
      </c>
      <c r="I3897" s="30">
        <f t="shared" si="240"/>
        <v>0</v>
      </c>
    </row>
    <row r="3898" spans="1:9" s="2" customFormat="1" x14ac:dyDescent="0.25">
      <c r="A3898" s="17">
        <v>42398</v>
      </c>
      <c r="B3898" s="36">
        <f t="shared" si="237"/>
        <v>2961</v>
      </c>
      <c r="C3898" s="37" t="s">
        <v>787</v>
      </c>
      <c r="D3898" s="12">
        <f t="shared" si="239"/>
        <v>52961</v>
      </c>
      <c r="E3898" s="13" t="s">
        <v>3182</v>
      </c>
      <c r="F3898" s="14">
        <v>45389.55</v>
      </c>
      <c r="G3898" s="88">
        <v>42405</v>
      </c>
      <c r="H3898" s="89">
        <v>45389.55</v>
      </c>
      <c r="I3898" s="30">
        <f t="shared" si="240"/>
        <v>0</v>
      </c>
    </row>
    <row r="3899" spans="1:9" s="2" customFormat="1" x14ac:dyDescent="0.25">
      <c r="A3899" s="17">
        <v>42398</v>
      </c>
      <c r="B3899" s="36">
        <f t="shared" si="237"/>
        <v>2962</v>
      </c>
      <c r="C3899" s="37" t="s">
        <v>787</v>
      </c>
      <c r="D3899" s="12">
        <f t="shared" si="239"/>
        <v>52962</v>
      </c>
      <c r="E3899" s="47" t="s">
        <v>3183</v>
      </c>
      <c r="F3899" s="14">
        <v>5185.3</v>
      </c>
      <c r="G3899" s="15">
        <v>42398</v>
      </c>
      <c r="H3899" s="8">
        <f t="shared" si="238"/>
        <v>5185.3</v>
      </c>
      <c r="I3899" s="30">
        <f t="shared" si="240"/>
        <v>0</v>
      </c>
    </row>
    <row r="3900" spans="1:9" s="2" customFormat="1" x14ac:dyDescent="0.25">
      <c r="A3900" s="17">
        <v>42398</v>
      </c>
      <c r="B3900" s="36">
        <f t="shared" si="237"/>
        <v>2963</v>
      </c>
      <c r="C3900" s="37" t="s">
        <v>787</v>
      </c>
      <c r="D3900" s="12">
        <f t="shared" si="239"/>
        <v>52963</v>
      </c>
      <c r="E3900" s="47" t="s">
        <v>3184</v>
      </c>
      <c r="F3900" s="14">
        <v>3200</v>
      </c>
      <c r="G3900" s="15">
        <v>42398</v>
      </c>
      <c r="H3900" s="8">
        <f t="shared" si="238"/>
        <v>3200</v>
      </c>
      <c r="I3900" s="30">
        <f t="shared" si="240"/>
        <v>0</v>
      </c>
    </row>
    <row r="3901" spans="1:9" s="2" customFormat="1" x14ac:dyDescent="0.25">
      <c r="A3901" s="17">
        <v>42398</v>
      </c>
      <c r="B3901" s="36">
        <f t="shared" si="237"/>
        <v>2964</v>
      </c>
      <c r="C3901" s="37" t="s">
        <v>787</v>
      </c>
      <c r="D3901" s="12">
        <f t="shared" si="239"/>
        <v>52964</v>
      </c>
      <c r="E3901" s="47" t="s">
        <v>3185</v>
      </c>
      <c r="F3901" s="14">
        <v>6892.6</v>
      </c>
      <c r="G3901" s="15">
        <v>42398</v>
      </c>
      <c r="H3901" s="8">
        <f t="shared" si="238"/>
        <v>6892.6</v>
      </c>
      <c r="I3901" s="30">
        <f t="shared" si="240"/>
        <v>0</v>
      </c>
    </row>
    <row r="3902" spans="1:9" s="2" customFormat="1" x14ac:dyDescent="0.25">
      <c r="A3902" s="17">
        <v>42398</v>
      </c>
      <c r="B3902" s="36">
        <f t="shared" si="237"/>
        <v>2965</v>
      </c>
      <c r="C3902" s="37" t="s">
        <v>787</v>
      </c>
      <c r="D3902" s="12">
        <f t="shared" si="239"/>
        <v>52965</v>
      </c>
      <c r="E3902" s="47" t="s">
        <v>3186</v>
      </c>
      <c r="F3902" s="14">
        <v>4921.6000000000004</v>
      </c>
      <c r="G3902" s="15">
        <v>42398</v>
      </c>
      <c r="H3902" s="8">
        <f t="shared" si="238"/>
        <v>4921.6000000000004</v>
      </c>
      <c r="I3902" s="30">
        <f t="shared" si="240"/>
        <v>0</v>
      </c>
    </row>
    <row r="3903" spans="1:9" s="2" customFormat="1" x14ac:dyDescent="0.25">
      <c r="A3903" s="17">
        <v>42398</v>
      </c>
      <c r="B3903" s="36">
        <f t="shared" si="237"/>
        <v>2966</v>
      </c>
      <c r="C3903" s="37" t="s">
        <v>787</v>
      </c>
      <c r="D3903" s="12">
        <f t="shared" si="239"/>
        <v>52966</v>
      </c>
      <c r="E3903" s="47" t="s">
        <v>3187</v>
      </c>
      <c r="F3903" s="14">
        <v>2309.6</v>
      </c>
      <c r="G3903" s="88">
        <v>42406</v>
      </c>
      <c r="H3903" s="89">
        <v>2309.6</v>
      </c>
      <c r="I3903" s="30">
        <f t="shared" si="240"/>
        <v>0</v>
      </c>
    </row>
    <row r="3904" spans="1:9" s="2" customFormat="1" x14ac:dyDescent="0.25">
      <c r="A3904" s="17">
        <v>42398</v>
      </c>
      <c r="B3904" s="36">
        <f t="shared" si="237"/>
        <v>2967</v>
      </c>
      <c r="C3904" s="37" t="s">
        <v>787</v>
      </c>
      <c r="D3904" s="12">
        <f t="shared" si="239"/>
        <v>52967</v>
      </c>
      <c r="E3904" s="47" t="s">
        <v>3188</v>
      </c>
      <c r="F3904" s="14">
        <v>57210.3</v>
      </c>
      <c r="G3904" s="88">
        <v>42411</v>
      </c>
      <c r="H3904" s="89">
        <v>57210.3</v>
      </c>
      <c r="I3904" s="30">
        <f t="shared" si="240"/>
        <v>0</v>
      </c>
    </row>
    <row r="3905" spans="1:9" s="2" customFormat="1" x14ac:dyDescent="0.25">
      <c r="A3905" s="17">
        <v>42398</v>
      </c>
      <c r="B3905" s="36">
        <f t="shared" si="237"/>
        <v>2968</v>
      </c>
      <c r="C3905" s="37" t="s">
        <v>787</v>
      </c>
      <c r="D3905" s="12">
        <f t="shared" si="239"/>
        <v>52968</v>
      </c>
      <c r="E3905" s="47" t="s">
        <v>3189</v>
      </c>
      <c r="F3905" s="14">
        <v>2520</v>
      </c>
      <c r="G3905" s="15">
        <v>42399</v>
      </c>
      <c r="H3905" s="8">
        <v>2520</v>
      </c>
      <c r="I3905" s="30">
        <f t="shared" si="240"/>
        <v>0</v>
      </c>
    </row>
    <row r="3906" spans="1:9" s="2" customFormat="1" x14ac:dyDescent="0.25">
      <c r="A3906" s="17">
        <v>42398</v>
      </c>
      <c r="B3906" s="36">
        <f t="shared" si="237"/>
        <v>2969</v>
      </c>
      <c r="C3906" s="37" t="s">
        <v>787</v>
      </c>
      <c r="D3906" s="12">
        <f t="shared" si="239"/>
        <v>52969</v>
      </c>
      <c r="E3906" s="47" t="s">
        <v>3142</v>
      </c>
      <c r="F3906" s="14">
        <v>1116.02</v>
      </c>
      <c r="G3906" s="15">
        <v>42398</v>
      </c>
      <c r="H3906" s="8">
        <f t="shared" si="238"/>
        <v>1116.02</v>
      </c>
      <c r="I3906" s="30">
        <f t="shared" si="240"/>
        <v>0</v>
      </c>
    </row>
    <row r="3907" spans="1:9" s="2" customFormat="1" x14ac:dyDescent="0.25">
      <c r="A3907" s="17">
        <v>42398</v>
      </c>
      <c r="B3907" s="36">
        <f t="shared" si="237"/>
        <v>2970</v>
      </c>
      <c r="C3907" s="37" t="s">
        <v>787</v>
      </c>
      <c r="D3907" s="12">
        <f t="shared" si="239"/>
        <v>52970</v>
      </c>
      <c r="E3907" s="47" t="s">
        <v>3190</v>
      </c>
      <c r="F3907" s="14">
        <v>56123.55</v>
      </c>
      <c r="G3907" s="88">
        <v>42411</v>
      </c>
      <c r="H3907" s="89">
        <v>56123.55</v>
      </c>
      <c r="I3907" s="30">
        <f t="shared" si="240"/>
        <v>0</v>
      </c>
    </row>
    <row r="3908" spans="1:9" s="2" customFormat="1" x14ac:dyDescent="0.25">
      <c r="A3908" s="17">
        <v>42398</v>
      </c>
      <c r="B3908" s="36">
        <f t="shared" si="237"/>
        <v>2971</v>
      </c>
      <c r="C3908" s="37" t="s">
        <v>787</v>
      </c>
      <c r="D3908" s="12">
        <f t="shared" si="239"/>
        <v>52971</v>
      </c>
      <c r="E3908" s="47" t="s">
        <v>3191</v>
      </c>
      <c r="F3908" s="14">
        <v>29501.05</v>
      </c>
      <c r="G3908" s="15">
        <v>42399</v>
      </c>
      <c r="H3908" s="8">
        <v>29501.05</v>
      </c>
      <c r="I3908" s="30">
        <f t="shared" si="240"/>
        <v>0</v>
      </c>
    </row>
    <row r="3909" spans="1:9" s="2" customFormat="1" x14ac:dyDescent="0.25">
      <c r="A3909" s="17">
        <v>42398</v>
      </c>
      <c r="B3909" s="36">
        <f t="shared" si="237"/>
        <v>2972</v>
      </c>
      <c r="C3909" s="37" t="s">
        <v>787</v>
      </c>
      <c r="D3909" s="12">
        <f t="shared" si="239"/>
        <v>52972</v>
      </c>
      <c r="E3909" s="49" t="s">
        <v>105</v>
      </c>
      <c r="F3909" s="14">
        <v>0</v>
      </c>
      <c r="G3909" s="15"/>
      <c r="H3909" s="8"/>
      <c r="I3909" s="30">
        <f t="shared" si="240"/>
        <v>0</v>
      </c>
    </row>
    <row r="3910" spans="1:9" s="2" customFormat="1" x14ac:dyDescent="0.25">
      <c r="A3910" s="17">
        <v>42398</v>
      </c>
      <c r="B3910" s="36">
        <f t="shared" si="237"/>
        <v>2973</v>
      </c>
      <c r="C3910" s="37" t="s">
        <v>787</v>
      </c>
      <c r="D3910" s="12">
        <f t="shared" si="239"/>
        <v>52973</v>
      </c>
      <c r="E3910" s="47" t="s">
        <v>3188</v>
      </c>
      <c r="F3910" s="14">
        <v>52572.05</v>
      </c>
      <c r="G3910" s="88">
        <v>42411</v>
      </c>
      <c r="H3910" s="89">
        <v>52572.05</v>
      </c>
      <c r="I3910" s="30">
        <f t="shared" si="240"/>
        <v>0</v>
      </c>
    </row>
    <row r="3911" spans="1:9" s="2" customFormat="1" x14ac:dyDescent="0.25">
      <c r="A3911" s="17">
        <v>42398</v>
      </c>
      <c r="B3911" s="36">
        <f>B3910+1</f>
        <v>2974</v>
      </c>
      <c r="C3911" s="37" t="s">
        <v>787</v>
      </c>
      <c r="D3911" s="12">
        <f>D3910+1</f>
        <v>52974</v>
      </c>
      <c r="E3911" s="47" t="s">
        <v>3192</v>
      </c>
      <c r="F3911" s="14">
        <v>5260.8</v>
      </c>
      <c r="G3911" s="15">
        <v>42398</v>
      </c>
      <c r="H3911" s="8">
        <f t="shared" si="238"/>
        <v>5260.8</v>
      </c>
      <c r="I3911" s="30">
        <f t="shared" si="240"/>
        <v>0</v>
      </c>
    </row>
    <row r="3912" spans="1:9" s="2" customFormat="1" x14ac:dyDescent="0.25">
      <c r="A3912" s="17">
        <v>42398</v>
      </c>
      <c r="B3912" s="36">
        <f t="shared" si="237"/>
        <v>2975</v>
      </c>
      <c r="C3912" s="37" t="s">
        <v>787</v>
      </c>
      <c r="D3912" s="12">
        <f t="shared" si="239"/>
        <v>52975</v>
      </c>
      <c r="E3912" s="47" t="s">
        <v>3193</v>
      </c>
      <c r="F3912" s="14">
        <v>22085.5</v>
      </c>
      <c r="G3912" s="88">
        <v>42413</v>
      </c>
      <c r="H3912" s="89">
        <v>22085.5</v>
      </c>
      <c r="I3912" s="30">
        <f t="shared" si="240"/>
        <v>0</v>
      </c>
    </row>
    <row r="3913" spans="1:9" s="2" customFormat="1" x14ac:dyDescent="0.25">
      <c r="A3913" s="17">
        <v>42398</v>
      </c>
      <c r="B3913" s="36">
        <f t="shared" si="237"/>
        <v>2976</v>
      </c>
      <c r="C3913" s="37" t="s">
        <v>787</v>
      </c>
      <c r="D3913" s="12">
        <f t="shared" si="239"/>
        <v>52976</v>
      </c>
      <c r="E3913" s="47" t="s">
        <v>3194</v>
      </c>
      <c r="F3913" s="14">
        <v>742.3</v>
      </c>
      <c r="G3913" s="15">
        <v>42398</v>
      </c>
      <c r="H3913" s="8">
        <f t="shared" si="238"/>
        <v>742.3</v>
      </c>
      <c r="I3913" s="30">
        <f t="shared" si="240"/>
        <v>0</v>
      </c>
    </row>
    <row r="3914" spans="1:9" s="2" customFormat="1" x14ac:dyDescent="0.25">
      <c r="A3914" s="17">
        <v>42398</v>
      </c>
      <c r="B3914" s="36">
        <f t="shared" si="237"/>
        <v>2977</v>
      </c>
      <c r="C3914" s="37" t="s">
        <v>787</v>
      </c>
      <c r="D3914" s="12">
        <f t="shared" si="239"/>
        <v>52977</v>
      </c>
      <c r="E3914" s="47" t="s">
        <v>3091</v>
      </c>
      <c r="F3914" s="14">
        <v>1852.88</v>
      </c>
      <c r="G3914" s="15">
        <v>42398</v>
      </c>
      <c r="H3914" s="8">
        <f t="shared" si="238"/>
        <v>1852.88</v>
      </c>
      <c r="I3914" s="30">
        <f t="shared" si="240"/>
        <v>0</v>
      </c>
    </row>
    <row r="3915" spans="1:9" s="2" customFormat="1" x14ac:dyDescent="0.25">
      <c r="A3915" s="17">
        <v>42398</v>
      </c>
      <c r="B3915" s="36">
        <f t="shared" si="237"/>
        <v>2978</v>
      </c>
      <c r="C3915" s="37" t="s">
        <v>787</v>
      </c>
      <c r="D3915" s="12">
        <f t="shared" si="239"/>
        <v>52978</v>
      </c>
      <c r="E3915" s="13" t="s">
        <v>3182</v>
      </c>
      <c r="F3915" s="14">
        <v>309355.3</v>
      </c>
      <c r="G3915" s="88">
        <v>42405</v>
      </c>
      <c r="H3915" s="89">
        <v>309355.3</v>
      </c>
      <c r="I3915" s="30">
        <f t="shared" si="240"/>
        <v>0</v>
      </c>
    </row>
    <row r="3916" spans="1:9" s="2" customFormat="1" x14ac:dyDescent="0.25">
      <c r="A3916" s="17">
        <v>42398</v>
      </c>
      <c r="B3916" s="36">
        <f t="shared" si="237"/>
        <v>2979</v>
      </c>
      <c r="C3916" s="37" t="s">
        <v>787</v>
      </c>
      <c r="D3916" s="12">
        <f t="shared" si="239"/>
        <v>52979</v>
      </c>
      <c r="E3916" s="13" t="s">
        <v>3182</v>
      </c>
      <c r="F3916" s="14">
        <v>922</v>
      </c>
      <c r="G3916" s="88">
        <v>42405</v>
      </c>
      <c r="H3916" s="89">
        <v>922</v>
      </c>
      <c r="I3916" s="30">
        <f t="shared" si="240"/>
        <v>0</v>
      </c>
    </row>
    <row r="3917" spans="1:9" s="2" customFormat="1" x14ac:dyDescent="0.25">
      <c r="A3917" s="17">
        <v>42398</v>
      </c>
      <c r="B3917" s="36">
        <f t="shared" si="237"/>
        <v>2980</v>
      </c>
      <c r="C3917" s="37" t="s">
        <v>787</v>
      </c>
      <c r="D3917" s="12">
        <f t="shared" si="239"/>
        <v>52980</v>
      </c>
      <c r="E3917" s="13" t="s">
        <v>3195</v>
      </c>
      <c r="F3917" s="14">
        <v>363488</v>
      </c>
      <c r="G3917" s="88">
        <v>42406</v>
      </c>
      <c r="H3917" s="89">
        <v>363488</v>
      </c>
      <c r="I3917" s="30">
        <f t="shared" si="240"/>
        <v>0</v>
      </c>
    </row>
    <row r="3918" spans="1:9" s="2" customFormat="1" x14ac:dyDescent="0.25">
      <c r="A3918" s="17">
        <v>42398</v>
      </c>
      <c r="B3918" s="36">
        <f t="shared" si="237"/>
        <v>2981</v>
      </c>
      <c r="C3918" s="37" t="s">
        <v>787</v>
      </c>
      <c r="D3918" s="12">
        <f t="shared" si="239"/>
        <v>52981</v>
      </c>
      <c r="E3918" s="13" t="s">
        <v>3195</v>
      </c>
      <c r="F3918" s="14">
        <v>353388</v>
      </c>
      <c r="G3918" s="88">
        <v>42406</v>
      </c>
      <c r="H3918" s="89">
        <v>353388</v>
      </c>
      <c r="I3918" s="30">
        <f t="shared" si="240"/>
        <v>0</v>
      </c>
    </row>
    <row r="3919" spans="1:9" s="2" customFormat="1" x14ac:dyDescent="0.25">
      <c r="A3919" s="17">
        <v>42398</v>
      </c>
      <c r="B3919" s="36">
        <f t="shared" si="237"/>
        <v>2982</v>
      </c>
      <c r="C3919" s="37" t="s">
        <v>787</v>
      </c>
      <c r="D3919" s="12">
        <f t="shared" si="239"/>
        <v>52982</v>
      </c>
      <c r="E3919" s="47" t="s">
        <v>3091</v>
      </c>
      <c r="F3919" s="14">
        <v>86</v>
      </c>
      <c r="G3919" s="15">
        <v>42398</v>
      </c>
      <c r="H3919" s="8">
        <f t="shared" si="238"/>
        <v>86</v>
      </c>
      <c r="I3919" s="30">
        <f t="shared" si="240"/>
        <v>0</v>
      </c>
    </row>
    <row r="3920" spans="1:9" s="2" customFormat="1" x14ac:dyDescent="0.25">
      <c r="A3920" s="17">
        <v>42398</v>
      </c>
      <c r="B3920" s="36">
        <f t="shared" si="237"/>
        <v>2983</v>
      </c>
      <c r="C3920" s="37" t="s">
        <v>787</v>
      </c>
      <c r="D3920" s="12">
        <f t="shared" si="239"/>
        <v>52983</v>
      </c>
      <c r="E3920" s="47" t="s">
        <v>3161</v>
      </c>
      <c r="F3920" s="14">
        <v>7657</v>
      </c>
      <c r="G3920" s="88">
        <v>42408</v>
      </c>
      <c r="H3920" s="89">
        <v>7657</v>
      </c>
      <c r="I3920" s="30">
        <f t="shared" si="240"/>
        <v>0</v>
      </c>
    </row>
    <row r="3921" spans="1:9" s="2" customFormat="1" x14ac:dyDescent="0.25">
      <c r="A3921" s="17">
        <v>42398</v>
      </c>
      <c r="B3921" s="36">
        <f t="shared" si="237"/>
        <v>2984</v>
      </c>
      <c r="C3921" s="37" t="s">
        <v>787</v>
      </c>
      <c r="D3921" s="12">
        <f t="shared" si="239"/>
        <v>52984</v>
      </c>
      <c r="E3921" s="13" t="s">
        <v>3182</v>
      </c>
      <c r="F3921" s="14">
        <v>12939</v>
      </c>
      <c r="G3921" s="88">
        <v>42405</v>
      </c>
      <c r="H3921" s="89">
        <v>12939</v>
      </c>
      <c r="I3921" s="30">
        <f t="shared" si="240"/>
        <v>0</v>
      </c>
    </row>
    <row r="3922" spans="1:9" s="2" customFormat="1" x14ac:dyDescent="0.25">
      <c r="A3922" s="17">
        <v>42398</v>
      </c>
      <c r="B3922" s="36">
        <f t="shared" si="237"/>
        <v>2985</v>
      </c>
      <c r="C3922" s="37" t="s">
        <v>787</v>
      </c>
      <c r="D3922" s="12">
        <f t="shared" si="239"/>
        <v>52985</v>
      </c>
      <c r="E3922" s="47" t="s">
        <v>3091</v>
      </c>
      <c r="F3922" s="14">
        <v>63</v>
      </c>
      <c r="G3922" s="15">
        <v>42398</v>
      </c>
      <c r="H3922" s="8">
        <f t="shared" si="238"/>
        <v>63</v>
      </c>
      <c r="I3922" s="30">
        <f t="shared" si="240"/>
        <v>0</v>
      </c>
    </row>
    <row r="3923" spans="1:9" s="2" customFormat="1" x14ac:dyDescent="0.25">
      <c r="A3923" s="17">
        <v>42398</v>
      </c>
      <c r="B3923" s="36">
        <f t="shared" si="237"/>
        <v>2986</v>
      </c>
      <c r="C3923" s="37" t="s">
        <v>787</v>
      </c>
      <c r="D3923" s="12">
        <f t="shared" si="239"/>
        <v>52986</v>
      </c>
      <c r="E3923" s="47" t="s">
        <v>3091</v>
      </c>
      <c r="F3923" s="14">
        <v>33.6</v>
      </c>
      <c r="G3923" s="15">
        <v>42398</v>
      </c>
      <c r="H3923" s="8">
        <f t="shared" si="238"/>
        <v>33.6</v>
      </c>
      <c r="I3923" s="30">
        <f t="shared" si="240"/>
        <v>0</v>
      </c>
    </row>
    <row r="3924" spans="1:9" s="2" customFormat="1" x14ac:dyDescent="0.25">
      <c r="A3924" s="17">
        <v>42399</v>
      </c>
      <c r="B3924" s="36">
        <f t="shared" si="237"/>
        <v>2987</v>
      </c>
      <c r="C3924" s="37" t="s">
        <v>787</v>
      </c>
      <c r="D3924" s="12">
        <f t="shared" si="239"/>
        <v>52987</v>
      </c>
      <c r="E3924" s="47" t="s">
        <v>3196</v>
      </c>
      <c r="F3924" s="14">
        <v>57468.800000000003</v>
      </c>
      <c r="G3924" s="107">
        <v>42426</v>
      </c>
      <c r="H3924" s="108">
        <v>57468.800000000003</v>
      </c>
      <c r="I3924" s="30">
        <f t="shared" si="240"/>
        <v>0</v>
      </c>
    </row>
    <row r="3925" spans="1:9" s="2" customFormat="1" x14ac:dyDescent="0.25">
      <c r="A3925" s="17">
        <v>42399</v>
      </c>
      <c r="B3925" s="36">
        <f t="shared" si="237"/>
        <v>2988</v>
      </c>
      <c r="C3925" s="37" t="s">
        <v>787</v>
      </c>
      <c r="D3925" s="12">
        <f t="shared" si="239"/>
        <v>52988</v>
      </c>
      <c r="E3925" s="47" t="s">
        <v>3197</v>
      </c>
      <c r="F3925" s="14">
        <v>7623</v>
      </c>
      <c r="G3925" s="15">
        <v>42400</v>
      </c>
      <c r="H3925" s="8">
        <v>7623</v>
      </c>
      <c r="I3925" s="30">
        <f t="shared" si="240"/>
        <v>0</v>
      </c>
    </row>
    <row r="3926" spans="1:9" s="2" customFormat="1" x14ac:dyDescent="0.25">
      <c r="A3926" s="17">
        <v>42399</v>
      </c>
      <c r="B3926" s="36">
        <f t="shared" si="237"/>
        <v>2989</v>
      </c>
      <c r="C3926" s="37" t="s">
        <v>787</v>
      </c>
      <c r="D3926" s="12">
        <f t="shared" si="239"/>
        <v>52989</v>
      </c>
      <c r="E3926" s="47" t="s">
        <v>3198</v>
      </c>
      <c r="F3926" s="14">
        <v>2824.8</v>
      </c>
      <c r="G3926" s="15">
        <v>42399</v>
      </c>
      <c r="H3926" s="8">
        <f t="shared" si="238"/>
        <v>2824.8</v>
      </c>
      <c r="I3926" s="30">
        <f t="shared" si="240"/>
        <v>0</v>
      </c>
    </row>
    <row r="3927" spans="1:9" s="2" customFormat="1" x14ac:dyDescent="0.25">
      <c r="A3927" s="17">
        <v>42399</v>
      </c>
      <c r="B3927" s="36">
        <f t="shared" si="237"/>
        <v>2990</v>
      </c>
      <c r="C3927" s="37" t="s">
        <v>787</v>
      </c>
      <c r="D3927" s="12">
        <f t="shared" si="239"/>
        <v>52990</v>
      </c>
      <c r="E3927" s="42" t="s">
        <v>3197</v>
      </c>
      <c r="F3927" s="19">
        <v>26397</v>
      </c>
      <c r="G3927" s="15">
        <v>42400</v>
      </c>
      <c r="H3927" s="8">
        <v>26397</v>
      </c>
      <c r="I3927" s="30">
        <f t="shared" si="240"/>
        <v>0</v>
      </c>
    </row>
    <row r="3928" spans="1:9" s="2" customFormat="1" x14ac:dyDescent="0.25">
      <c r="A3928" s="17">
        <v>42399</v>
      </c>
      <c r="B3928" s="36">
        <f t="shared" si="237"/>
        <v>2991</v>
      </c>
      <c r="C3928" s="37" t="s">
        <v>787</v>
      </c>
      <c r="D3928" s="12">
        <f t="shared" si="239"/>
        <v>52991</v>
      </c>
      <c r="E3928" s="45" t="s">
        <v>3199</v>
      </c>
      <c r="F3928" s="22">
        <v>9552</v>
      </c>
      <c r="G3928" s="15">
        <v>42399</v>
      </c>
      <c r="H3928" s="8">
        <f t="shared" si="238"/>
        <v>9552</v>
      </c>
      <c r="I3928" s="30">
        <f t="shared" si="240"/>
        <v>0</v>
      </c>
    </row>
    <row r="3929" spans="1:9" s="2" customFormat="1" x14ac:dyDescent="0.25">
      <c r="A3929" s="17">
        <v>42399</v>
      </c>
      <c r="B3929" s="36">
        <f t="shared" si="237"/>
        <v>2992</v>
      </c>
      <c r="C3929" s="37" t="s">
        <v>787</v>
      </c>
      <c r="D3929" s="12">
        <f t="shared" si="239"/>
        <v>52992</v>
      </c>
      <c r="E3929" s="47" t="s">
        <v>3200</v>
      </c>
      <c r="F3929" s="14">
        <v>3735.6</v>
      </c>
      <c r="G3929" s="15">
        <v>42399</v>
      </c>
      <c r="H3929" s="8">
        <f t="shared" si="238"/>
        <v>3735.6</v>
      </c>
      <c r="I3929" s="30">
        <f t="shared" si="240"/>
        <v>0</v>
      </c>
    </row>
    <row r="3930" spans="1:9" s="2" customFormat="1" x14ac:dyDescent="0.25">
      <c r="A3930" s="17">
        <v>42399</v>
      </c>
      <c r="B3930" s="36">
        <f t="shared" si="237"/>
        <v>2993</v>
      </c>
      <c r="C3930" s="37" t="s">
        <v>787</v>
      </c>
      <c r="D3930" s="12">
        <f t="shared" si="239"/>
        <v>52993</v>
      </c>
      <c r="E3930" s="47" t="s">
        <v>3201</v>
      </c>
      <c r="F3930" s="14">
        <v>7525.4</v>
      </c>
      <c r="G3930" s="15">
        <v>42399</v>
      </c>
      <c r="H3930" s="8">
        <f t="shared" si="238"/>
        <v>7525.4</v>
      </c>
      <c r="I3930" s="30">
        <f t="shared" si="240"/>
        <v>0</v>
      </c>
    </row>
    <row r="3931" spans="1:9" s="2" customFormat="1" x14ac:dyDescent="0.25">
      <c r="A3931" s="17">
        <v>42399</v>
      </c>
      <c r="B3931" s="36">
        <f t="shared" ref="B3931:B3994" si="241">B3930+1</f>
        <v>2994</v>
      </c>
      <c r="C3931" s="37" t="s">
        <v>787</v>
      </c>
      <c r="D3931" s="12">
        <f t="shared" si="239"/>
        <v>52994</v>
      </c>
      <c r="E3931" s="47" t="s">
        <v>3202</v>
      </c>
      <c r="F3931" s="14">
        <v>4468.2</v>
      </c>
      <c r="G3931" s="15">
        <v>42399</v>
      </c>
      <c r="H3931" s="8">
        <f t="shared" si="238"/>
        <v>4468.2</v>
      </c>
      <c r="I3931" s="30">
        <f t="shared" si="240"/>
        <v>0</v>
      </c>
    </row>
    <row r="3932" spans="1:9" s="2" customFormat="1" x14ac:dyDescent="0.25">
      <c r="A3932" s="17">
        <v>42399</v>
      </c>
      <c r="B3932" s="36">
        <f t="shared" si="241"/>
        <v>2995</v>
      </c>
      <c r="C3932" s="37" t="s">
        <v>787</v>
      </c>
      <c r="D3932" s="12">
        <f t="shared" si="239"/>
        <v>52995</v>
      </c>
      <c r="E3932" s="47" t="s">
        <v>3203</v>
      </c>
      <c r="F3932" s="14">
        <v>16865.599999999999</v>
      </c>
      <c r="G3932" s="15">
        <v>42399</v>
      </c>
      <c r="H3932" s="8">
        <f t="shared" ref="H3932:H3997" si="242">F3932</f>
        <v>16865.599999999999</v>
      </c>
      <c r="I3932" s="30">
        <f t="shared" si="240"/>
        <v>0</v>
      </c>
    </row>
    <row r="3933" spans="1:9" s="2" customFormat="1" x14ac:dyDescent="0.25">
      <c r="A3933" s="17">
        <v>42399</v>
      </c>
      <c r="B3933" s="36">
        <f t="shared" si="241"/>
        <v>2996</v>
      </c>
      <c r="C3933" s="37" t="s">
        <v>787</v>
      </c>
      <c r="D3933" s="12">
        <f t="shared" si="239"/>
        <v>52996</v>
      </c>
      <c r="E3933" s="47" t="s">
        <v>3204</v>
      </c>
      <c r="F3933" s="14">
        <v>33722.85</v>
      </c>
      <c r="G3933" s="88" t="s">
        <v>3378</v>
      </c>
      <c r="H3933" s="89">
        <f>23722.85+10000</f>
        <v>33722.85</v>
      </c>
      <c r="I3933" s="30">
        <f t="shared" si="240"/>
        <v>0</v>
      </c>
    </row>
    <row r="3934" spans="1:9" s="2" customFormat="1" x14ac:dyDescent="0.25">
      <c r="A3934" s="17">
        <v>42399</v>
      </c>
      <c r="B3934" s="36">
        <f t="shared" si="241"/>
        <v>2997</v>
      </c>
      <c r="C3934" s="37" t="s">
        <v>787</v>
      </c>
      <c r="D3934" s="12">
        <f t="shared" si="239"/>
        <v>52997</v>
      </c>
      <c r="E3934" s="47" t="s">
        <v>3205</v>
      </c>
      <c r="F3934" s="14">
        <v>1899</v>
      </c>
      <c r="G3934" s="88">
        <v>42402</v>
      </c>
      <c r="H3934" s="89">
        <v>1899</v>
      </c>
      <c r="I3934" s="30">
        <f t="shared" si="240"/>
        <v>0</v>
      </c>
    </row>
    <row r="3935" spans="1:9" s="2" customFormat="1" x14ac:dyDescent="0.25">
      <c r="A3935" s="17">
        <v>42399</v>
      </c>
      <c r="B3935" s="36">
        <f t="shared" si="241"/>
        <v>2998</v>
      </c>
      <c r="C3935" s="37" t="s">
        <v>787</v>
      </c>
      <c r="D3935" s="12">
        <f t="shared" si="239"/>
        <v>52998</v>
      </c>
      <c r="E3935" s="49" t="s">
        <v>105</v>
      </c>
      <c r="F3935" s="14">
        <v>0</v>
      </c>
      <c r="G3935" s="15"/>
      <c r="H3935" s="8"/>
      <c r="I3935" s="30">
        <f t="shared" si="240"/>
        <v>0</v>
      </c>
    </row>
    <row r="3936" spans="1:9" s="2" customFormat="1" x14ac:dyDescent="0.25">
      <c r="A3936" s="17">
        <v>42399</v>
      </c>
      <c r="B3936" s="36">
        <f t="shared" si="241"/>
        <v>2999</v>
      </c>
      <c r="C3936" s="37" t="s">
        <v>787</v>
      </c>
      <c r="D3936" s="12">
        <f t="shared" si="239"/>
        <v>52999</v>
      </c>
      <c r="E3936" s="47" t="s">
        <v>3206</v>
      </c>
      <c r="F3936" s="14">
        <v>9132.7999999999993</v>
      </c>
      <c r="G3936" s="15">
        <v>42399</v>
      </c>
      <c r="H3936" s="8">
        <f t="shared" si="242"/>
        <v>9132.7999999999993</v>
      </c>
      <c r="I3936" s="30">
        <f t="shared" si="240"/>
        <v>0</v>
      </c>
    </row>
    <row r="3937" spans="1:9" s="2" customFormat="1" x14ac:dyDescent="0.25">
      <c r="A3937" s="17">
        <v>42399</v>
      </c>
      <c r="B3937" s="36">
        <f t="shared" si="241"/>
        <v>3000</v>
      </c>
      <c r="C3937" s="37" t="s">
        <v>787</v>
      </c>
      <c r="D3937" s="12">
        <f t="shared" si="239"/>
        <v>53000</v>
      </c>
      <c r="E3937" s="47" t="s">
        <v>3207</v>
      </c>
      <c r="F3937" s="14">
        <v>44682.75</v>
      </c>
      <c r="G3937" s="88">
        <v>42404</v>
      </c>
      <c r="H3937" s="89">
        <v>44682.75</v>
      </c>
      <c r="I3937" s="30">
        <f t="shared" si="240"/>
        <v>0</v>
      </c>
    </row>
    <row r="3938" spans="1:9" s="2" customFormat="1" x14ac:dyDescent="0.25">
      <c r="A3938" s="17">
        <v>42399</v>
      </c>
      <c r="B3938" s="36">
        <f t="shared" si="241"/>
        <v>3001</v>
      </c>
      <c r="C3938" s="37" t="s">
        <v>787</v>
      </c>
      <c r="D3938" s="12">
        <f t="shared" si="239"/>
        <v>53001</v>
      </c>
      <c r="E3938" s="47" t="s">
        <v>3208</v>
      </c>
      <c r="F3938" s="14">
        <v>23308.799999999999</v>
      </c>
      <c r="G3938" s="88" t="s">
        <v>3374</v>
      </c>
      <c r="H3938" s="89">
        <f>10000+13308.8</f>
        <v>23308.799999999999</v>
      </c>
      <c r="I3938" s="30">
        <f t="shared" si="240"/>
        <v>0</v>
      </c>
    </row>
    <row r="3939" spans="1:9" s="2" customFormat="1" x14ac:dyDescent="0.25">
      <c r="A3939" s="17">
        <v>42399</v>
      </c>
      <c r="B3939" s="36">
        <f t="shared" si="241"/>
        <v>3002</v>
      </c>
      <c r="C3939" s="37" t="s">
        <v>787</v>
      </c>
      <c r="D3939" s="12">
        <f t="shared" si="239"/>
        <v>53002</v>
      </c>
      <c r="E3939" s="47" t="s">
        <v>3209</v>
      </c>
      <c r="F3939" s="14">
        <v>17568</v>
      </c>
      <c r="G3939" s="88">
        <v>42401</v>
      </c>
      <c r="H3939" s="89">
        <v>17568</v>
      </c>
      <c r="I3939" s="30">
        <f t="shared" si="240"/>
        <v>0</v>
      </c>
    </row>
    <row r="3940" spans="1:9" s="2" customFormat="1" x14ac:dyDescent="0.25">
      <c r="A3940" s="17">
        <v>42399</v>
      </c>
      <c r="B3940" s="36">
        <f t="shared" si="241"/>
        <v>3003</v>
      </c>
      <c r="C3940" s="37" t="s">
        <v>787</v>
      </c>
      <c r="D3940" s="12">
        <f t="shared" ref="D3940:D4003" si="243">D3939+1</f>
        <v>53003</v>
      </c>
      <c r="E3940" s="47" t="s">
        <v>3210</v>
      </c>
      <c r="F3940" s="14">
        <v>15456</v>
      </c>
      <c r="G3940" s="15">
        <v>42399</v>
      </c>
      <c r="H3940" s="8">
        <f t="shared" si="242"/>
        <v>15456</v>
      </c>
      <c r="I3940" s="30">
        <f t="shared" si="240"/>
        <v>0</v>
      </c>
    </row>
    <row r="3941" spans="1:9" s="2" customFormat="1" x14ac:dyDescent="0.25">
      <c r="A3941" s="17">
        <v>42399</v>
      </c>
      <c r="B3941" s="36">
        <f t="shared" si="241"/>
        <v>3004</v>
      </c>
      <c r="C3941" s="37" t="s">
        <v>787</v>
      </c>
      <c r="D3941" s="12">
        <f t="shared" si="243"/>
        <v>53004</v>
      </c>
      <c r="E3941" s="47" t="s">
        <v>3211</v>
      </c>
      <c r="F3941" s="14">
        <v>10078.299999999999</v>
      </c>
      <c r="G3941" s="15">
        <v>42399</v>
      </c>
      <c r="H3941" s="8">
        <f t="shared" si="242"/>
        <v>10078.299999999999</v>
      </c>
      <c r="I3941" s="30">
        <f t="shared" si="240"/>
        <v>0</v>
      </c>
    </row>
    <row r="3942" spans="1:9" s="2" customFormat="1" x14ac:dyDescent="0.25">
      <c r="A3942" s="17">
        <v>42399</v>
      </c>
      <c r="B3942" s="36">
        <f t="shared" si="241"/>
        <v>3005</v>
      </c>
      <c r="C3942" s="37" t="s">
        <v>787</v>
      </c>
      <c r="D3942" s="12">
        <f t="shared" si="243"/>
        <v>53005</v>
      </c>
      <c r="E3942" s="47" t="s">
        <v>3208</v>
      </c>
      <c r="F3942" s="14">
        <v>3149.2</v>
      </c>
      <c r="G3942" s="15">
        <v>42399</v>
      </c>
      <c r="H3942" s="8">
        <f t="shared" si="242"/>
        <v>3149.2</v>
      </c>
      <c r="I3942" s="30">
        <f t="shared" si="240"/>
        <v>0</v>
      </c>
    </row>
    <row r="3943" spans="1:9" s="2" customFormat="1" x14ac:dyDescent="0.25">
      <c r="A3943" s="17">
        <v>42399</v>
      </c>
      <c r="B3943" s="36">
        <f t="shared" si="241"/>
        <v>3006</v>
      </c>
      <c r="C3943" s="37" t="s">
        <v>787</v>
      </c>
      <c r="D3943" s="12">
        <f t="shared" si="243"/>
        <v>53006</v>
      </c>
      <c r="E3943" s="47" t="s">
        <v>3210</v>
      </c>
      <c r="F3943" s="14">
        <v>426</v>
      </c>
      <c r="G3943" s="15">
        <v>42399</v>
      </c>
      <c r="H3943" s="8">
        <f t="shared" si="242"/>
        <v>426</v>
      </c>
      <c r="I3943" s="30">
        <f t="shared" si="240"/>
        <v>0</v>
      </c>
    </row>
    <row r="3944" spans="1:9" s="2" customFormat="1" x14ac:dyDescent="0.25">
      <c r="A3944" s="17">
        <v>42399</v>
      </c>
      <c r="B3944" s="36">
        <f t="shared" si="241"/>
        <v>3007</v>
      </c>
      <c r="C3944" s="37" t="s">
        <v>787</v>
      </c>
      <c r="D3944" s="12">
        <f t="shared" si="243"/>
        <v>53007</v>
      </c>
      <c r="E3944" s="47" t="s">
        <v>3212</v>
      </c>
      <c r="F3944" s="14">
        <v>8434.7999999999993</v>
      </c>
      <c r="G3944" s="15">
        <v>42399</v>
      </c>
      <c r="H3944" s="8">
        <f t="shared" si="242"/>
        <v>8434.7999999999993</v>
      </c>
      <c r="I3944" s="30">
        <f t="shared" si="240"/>
        <v>0</v>
      </c>
    </row>
    <row r="3945" spans="1:9" s="2" customFormat="1" x14ac:dyDescent="0.25">
      <c r="A3945" s="17">
        <v>42399</v>
      </c>
      <c r="B3945" s="36">
        <f t="shared" si="241"/>
        <v>3008</v>
      </c>
      <c r="C3945" s="37" t="s">
        <v>787</v>
      </c>
      <c r="D3945" s="12">
        <f t="shared" si="243"/>
        <v>53008</v>
      </c>
      <c r="E3945" s="47" t="s">
        <v>3212</v>
      </c>
      <c r="F3945" s="14">
        <v>11738.1</v>
      </c>
      <c r="G3945" s="15">
        <v>42399</v>
      </c>
      <c r="H3945" s="8">
        <f t="shared" si="242"/>
        <v>11738.1</v>
      </c>
      <c r="I3945" s="30">
        <f t="shared" si="240"/>
        <v>0</v>
      </c>
    </row>
    <row r="3946" spans="1:9" s="2" customFormat="1" x14ac:dyDescent="0.25">
      <c r="A3946" s="17">
        <v>42399</v>
      </c>
      <c r="B3946" s="36">
        <f t="shared" si="241"/>
        <v>3009</v>
      </c>
      <c r="C3946" s="37" t="s">
        <v>787</v>
      </c>
      <c r="D3946" s="12">
        <f t="shared" si="243"/>
        <v>53009</v>
      </c>
      <c r="E3946" s="47" t="s">
        <v>3213</v>
      </c>
      <c r="F3946" s="14">
        <v>2528.4</v>
      </c>
      <c r="G3946" s="15">
        <v>42399</v>
      </c>
      <c r="H3946" s="8">
        <f t="shared" si="242"/>
        <v>2528.4</v>
      </c>
      <c r="I3946" s="30">
        <f t="shared" si="240"/>
        <v>0</v>
      </c>
    </row>
    <row r="3947" spans="1:9" s="2" customFormat="1" x14ac:dyDescent="0.25">
      <c r="A3947" s="17">
        <v>42399</v>
      </c>
      <c r="B3947" s="36">
        <f t="shared" si="241"/>
        <v>3010</v>
      </c>
      <c r="C3947" s="37" t="s">
        <v>787</v>
      </c>
      <c r="D3947" s="12">
        <f t="shared" si="243"/>
        <v>53010</v>
      </c>
      <c r="E3947" s="47" t="s">
        <v>3214</v>
      </c>
      <c r="F3947" s="14">
        <v>2722.6</v>
      </c>
      <c r="G3947" s="88">
        <v>42401</v>
      </c>
      <c r="H3947" s="89">
        <v>2722.6</v>
      </c>
      <c r="I3947" s="30">
        <f t="shared" si="240"/>
        <v>0</v>
      </c>
    </row>
    <row r="3948" spans="1:9" s="2" customFormat="1" x14ac:dyDescent="0.25">
      <c r="A3948" s="17">
        <v>42399</v>
      </c>
      <c r="B3948" s="36">
        <f t="shared" si="241"/>
        <v>3011</v>
      </c>
      <c r="C3948" s="37" t="s">
        <v>787</v>
      </c>
      <c r="D3948" s="12">
        <f t="shared" si="243"/>
        <v>53011</v>
      </c>
      <c r="E3948" s="47" t="s">
        <v>3215</v>
      </c>
      <c r="F3948" s="14">
        <v>5880</v>
      </c>
      <c r="G3948" s="15">
        <v>42399</v>
      </c>
      <c r="H3948" s="8">
        <f t="shared" si="242"/>
        <v>5880</v>
      </c>
      <c r="I3948" s="30">
        <f t="shared" si="240"/>
        <v>0</v>
      </c>
    </row>
    <row r="3949" spans="1:9" s="2" customFormat="1" x14ac:dyDescent="0.25">
      <c r="A3949" s="17">
        <v>42399</v>
      </c>
      <c r="B3949" s="36">
        <f t="shared" si="241"/>
        <v>3012</v>
      </c>
      <c r="C3949" s="37" t="s">
        <v>787</v>
      </c>
      <c r="D3949" s="12">
        <f t="shared" si="243"/>
        <v>53012</v>
      </c>
      <c r="E3949" s="47" t="s">
        <v>3216</v>
      </c>
      <c r="F3949" s="14">
        <v>1504</v>
      </c>
      <c r="G3949" s="88">
        <v>42401</v>
      </c>
      <c r="H3949" s="89">
        <v>1504</v>
      </c>
      <c r="I3949" s="30">
        <f t="shared" ref="I3949:I4014" si="244">F3949-H3949</f>
        <v>0</v>
      </c>
    </row>
    <row r="3950" spans="1:9" s="2" customFormat="1" x14ac:dyDescent="0.25">
      <c r="A3950" s="17">
        <v>42399</v>
      </c>
      <c r="B3950" s="36">
        <f t="shared" si="241"/>
        <v>3013</v>
      </c>
      <c r="C3950" s="37" t="s">
        <v>787</v>
      </c>
      <c r="D3950" s="12">
        <f t="shared" si="243"/>
        <v>53013</v>
      </c>
      <c r="E3950" s="47" t="s">
        <v>3217</v>
      </c>
      <c r="F3950" s="14">
        <v>7219.2</v>
      </c>
      <c r="G3950" s="88">
        <v>42403</v>
      </c>
      <c r="H3950" s="89">
        <f>6993.6+225.6</f>
        <v>7219.2000000000007</v>
      </c>
      <c r="I3950" s="30">
        <f t="shared" si="244"/>
        <v>0</v>
      </c>
    </row>
    <row r="3951" spans="1:9" s="2" customFormat="1" x14ac:dyDescent="0.25">
      <c r="A3951" s="17">
        <v>42399</v>
      </c>
      <c r="B3951" s="36">
        <f t="shared" si="241"/>
        <v>3014</v>
      </c>
      <c r="C3951" s="37" t="s">
        <v>787</v>
      </c>
      <c r="D3951" s="12">
        <f t="shared" si="243"/>
        <v>53014</v>
      </c>
      <c r="E3951" s="47" t="s">
        <v>3218</v>
      </c>
      <c r="F3951" s="14">
        <v>4652.8</v>
      </c>
      <c r="G3951" s="88">
        <v>42403</v>
      </c>
      <c r="H3951" s="89">
        <f>4507.4+145.4</f>
        <v>4652.7999999999993</v>
      </c>
      <c r="I3951" s="30">
        <f t="shared" si="244"/>
        <v>0</v>
      </c>
    </row>
    <row r="3952" spans="1:9" s="2" customFormat="1" x14ac:dyDescent="0.25">
      <c r="A3952" s="17">
        <v>42399</v>
      </c>
      <c r="B3952" s="36">
        <f t="shared" si="241"/>
        <v>3015</v>
      </c>
      <c r="C3952" s="37" t="s">
        <v>787</v>
      </c>
      <c r="D3952" s="12">
        <f t="shared" si="243"/>
        <v>53015</v>
      </c>
      <c r="E3952" s="47" t="s">
        <v>3219</v>
      </c>
      <c r="F3952" s="14">
        <v>678</v>
      </c>
      <c r="G3952" s="88">
        <v>42403</v>
      </c>
      <c r="H3952" s="89">
        <v>678</v>
      </c>
      <c r="I3952" s="30">
        <f t="shared" si="244"/>
        <v>0</v>
      </c>
    </row>
    <row r="3953" spans="1:9" s="2" customFormat="1" x14ac:dyDescent="0.25">
      <c r="A3953" s="17">
        <v>42399</v>
      </c>
      <c r="B3953" s="36">
        <f t="shared" si="241"/>
        <v>3016</v>
      </c>
      <c r="C3953" s="37" t="s">
        <v>787</v>
      </c>
      <c r="D3953" s="12">
        <f t="shared" si="243"/>
        <v>53016</v>
      </c>
      <c r="E3953" s="47" t="s">
        <v>3220</v>
      </c>
      <c r="F3953" s="14">
        <v>4339.6000000000004</v>
      </c>
      <c r="G3953" s="88">
        <v>42403</v>
      </c>
      <c r="H3953" s="89">
        <v>4339.6000000000004</v>
      </c>
      <c r="I3953" s="30">
        <f t="shared" si="244"/>
        <v>0</v>
      </c>
    </row>
    <row r="3954" spans="1:9" s="2" customFormat="1" x14ac:dyDescent="0.25">
      <c r="A3954" s="17">
        <v>42399</v>
      </c>
      <c r="B3954" s="36">
        <f t="shared" si="241"/>
        <v>3017</v>
      </c>
      <c r="C3954" s="37" t="s">
        <v>787</v>
      </c>
      <c r="D3954" s="12">
        <f t="shared" si="243"/>
        <v>53017</v>
      </c>
      <c r="E3954" s="47" t="s">
        <v>3221</v>
      </c>
      <c r="F3954" s="14">
        <v>12272</v>
      </c>
      <c r="G3954" s="88">
        <v>42403</v>
      </c>
      <c r="H3954" s="89">
        <f>11888.5+383.5</f>
        <v>12272</v>
      </c>
      <c r="I3954" s="30">
        <f t="shared" si="244"/>
        <v>0</v>
      </c>
    </row>
    <row r="3955" spans="1:9" s="2" customFormat="1" x14ac:dyDescent="0.25">
      <c r="A3955" s="17">
        <v>42399</v>
      </c>
      <c r="B3955" s="36">
        <f t="shared" si="241"/>
        <v>3018</v>
      </c>
      <c r="C3955" s="37" t="s">
        <v>787</v>
      </c>
      <c r="D3955" s="12">
        <f t="shared" si="243"/>
        <v>53018</v>
      </c>
      <c r="E3955" s="47" t="s">
        <v>3222</v>
      </c>
      <c r="F3955" s="14">
        <v>14554.8</v>
      </c>
      <c r="G3955" s="88">
        <v>42403</v>
      </c>
      <c r="H3955" s="89">
        <f>14170.4+384.4</f>
        <v>14554.8</v>
      </c>
      <c r="I3955" s="30">
        <f t="shared" si="244"/>
        <v>0</v>
      </c>
    </row>
    <row r="3956" spans="1:9" s="2" customFormat="1" x14ac:dyDescent="0.25">
      <c r="A3956" s="17">
        <v>42399</v>
      </c>
      <c r="B3956" s="36">
        <f t="shared" si="241"/>
        <v>3019</v>
      </c>
      <c r="C3956" s="37" t="s">
        <v>787</v>
      </c>
      <c r="D3956" s="12">
        <f t="shared" si="243"/>
        <v>53019</v>
      </c>
      <c r="E3956" s="47" t="s">
        <v>3223</v>
      </c>
      <c r="F3956" s="14">
        <v>2173</v>
      </c>
      <c r="G3956" s="88">
        <v>42403</v>
      </c>
      <c r="H3956" s="89">
        <v>2173</v>
      </c>
      <c r="I3956" s="30">
        <f t="shared" si="244"/>
        <v>0</v>
      </c>
    </row>
    <row r="3957" spans="1:9" s="2" customFormat="1" x14ac:dyDescent="0.25">
      <c r="A3957" s="17">
        <v>42399</v>
      </c>
      <c r="B3957" s="36">
        <f t="shared" si="241"/>
        <v>3020</v>
      </c>
      <c r="C3957" s="37" t="s">
        <v>787</v>
      </c>
      <c r="D3957" s="12">
        <f t="shared" si="243"/>
        <v>53020</v>
      </c>
      <c r="E3957" s="47" t="s">
        <v>3224</v>
      </c>
      <c r="F3957" s="14">
        <v>1848.4</v>
      </c>
      <c r="G3957" s="88">
        <v>42403</v>
      </c>
      <c r="H3957" s="89">
        <v>1848.4</v>
      </c>
      <c r="I3957" s="30">
        <f t="shared" si="244"/>
        <v>0</v>
      </c>
    </row>
    <row r="3958" spans="1:9" s="2" customFormat="1" x14ac:dyDescent="0.25">
      <c r="A3958" s="17">
        <v>42399</v>
      </c>
      <c r="B3958" s="36">
        <f t="shared" si="241"/>
        <v>3021</v>
      </c>
      <c r="C3958" s="37" t="s">
        <v>787</v>
      </c>
      <c r="D3958" s="12">
        <f t="shared" si="243"/>
        <v>53021</v>
      </c>
      <c r="E3958" s="47" t="s">
        <v>3225</v>
      </c>
      <c r="F3958" s="14">
        <v>1769.5</v>
      </c>
      <c r="G3958" s="15">
        <v>42399</v>
      </c>
      <c r="H3958" s="8">
        <f t="shared" si="242"/>
        <v>1769.5</v>
      </c>
      <c r="I3958" s="30">
        <f t="shared" si="244"/>
        <v>0</v>
      </c>
    </row>
    <row r="3959" spans="1:9" s="2" customFormat="1" x14ac:dyDescent="0.25">
      <c r="A3959" s="17">
        <v>42399</v>
      </c>
      <c r="B3959" s="36">
        <f t="shared" si="241"/>
        <v>3022</v>
      </c>
      <c r="C3959" s="37" t="s">
        <v>787</v>
      </c>
      <c r="D3959" s="12">
        <f t="shared" si="243"/>
        <v>53022</v>
      </c>
      <c r="E3959" s="47" t="s">
        <v>3211</v>
      </c>
      <c r="F3959" s="14">
        <v>2448</v>
      </c>
      <c r="G3959" s="15">
        <v>42399</v>
      </c>
      <c r="H3959" s="8">
        <f t="shared" si="242"/>
        <v>2448</v>
      </c>
      <c r="I3959" s="30">
        <f t="shared" si="244"/>
        <v>0</v>
      </c>
    </row>
    <row r="3960" spans="1:9" s="2" customFormat="1" x14ac:dyDescent="0.25">
      <c r="A3960" s="17">
        <v>42399</v>
      </c>
      <c r="B3960" s="36">
        <f t="shared" si="241"/>
        <v>3023</v>
      </c>
      <c r="C3960" s="37" t="s">
        <v>787</v>
      </c>
      <c r="D3960" s="12">
        <f t="shared" si="243"/>
        <v>53023</v>
      </c>
      <c r="E3960" s="47" t="s">
        <v>3226</v>
      </c>
      <c r="F3960" s="14">
        <v>1320.2</v>
      </c>
      <c r="G3960" s="15">
        <v>42399</v>
      </c>
      <c r="H3960" s="8">
        <f t="shared" si="242"/>
        <v>1320.2</v>
      </c>
      <c r="I3960" s="30">
        <f t="shared" si="244"/>
        <v>0</v>
      </c>
    </row>
    <row r="3961" spans="1:9" s="2" customFormat="1" x14ac:dyDescent="0.25">
      <c r="A3961" s="17">
        <v>42399</v>
      </c>
      <c r="B3961" s="36">
        <f t="shared" si="241"/>
        <v>3024</v>
      </c>
      <c r="C3961" s="37" t="s">
        <v>787</v>
      </c>
      <c r="D3961" s="12">
        <f t="shared" si="243"/>
        <v>53024</v>
      </c>
      <c r="E3961" s="47" t="s">
        <v>3227</v>
      </c>
      <c r="F3961" s="14">
        <v>1395.7</v>
      </c>
      <c r="G3961" s="15">
        <v>42399</v>
      </c>
      <c r="H3961" s="8">
        <f t="shared" si="242"/>
        <v>1395.7</v>
      </c>
      <c r="I3961" s="30">
        <f t="shared" si="244"/>
        <v>0</v>
      </c>
    </row>
    <row r="3962" spans="1:9" s="2" customFormat="1" x14ac:dyDescent="0.25">
      <c r="A3962" s="17">
        <v>42399</v>
      </c>
      <c r="B3962" s="36">
        <f t="shared" si="241"/>
        <v>3025</v>
      </c>
      <c r="C3962" s="37" t="s">
        <v>787</v>
      </c>
      <c r="D3962" s="12">
        <f t="shared" si="243"/>
        <v>53025</v>
      </c>
      <c r="E3962" s="47" t="s">
        <v>3228</v>
      </c>
      <c r="F3962" s="14">
        <v>4620.3</v>
      </c>
      <c r="G3962" s="15">
        <v>42399</v>
      </c>
      <c r="H3962" s="8">
        <f t="shared" si="242"/>
        <v>4620.3</v>
      </c>
      <c r="I3962" s="30">
        <f t="shared" si="244"/>
        <v>0</v>
      </c>
    </row>
    <row r="3963" spans="1:9" s="2" customFormat="1" x14ac:dyDescent="0.25">
      <c r="A3963" s="17">
        <v>42399</v>
      </c>
      <c r="B3963" s="36">
        <f t="shared" si="241"/>
        <v>3026</v>
      </c>
      <c r="C3963" s="37" t="s">
        <v>787</v>
      </c>
      <c r="D3963" s="12">
        <f t="shared" si="243"/>
        <v>53026</v>
      </c>
      <c r="E3963" s="47" t="s">
        <v>3229</v>
      </c>
      <c r="F3963" s="14">
        <v>1913.8</v>
      </c>
      <c r="G3963" s="15">
        <v>42399</v>
      </c>
      <c r="H3963" s="8">
        <f t="shared" si="242"/>
        <v>1913.8</v>
      </c>
      <c r="I3963" s="30">
        <f t="shared" si="244"/>
        <v>0</v>
      </c>
    </row>
    <row r="3964" spans="1:9" s="2" customFormat="1" x14ac:dyDescent="0.25">
      <c r="A3964" s="17">
        <v>42399</v>
      </c>
      <c r="B3964" s="36">
        <f t="shared" si="241"/>
        <v>3027</v>
      </c>
      <c r="C3964" s="37" t="s">
        <v>787</v>
      </c>
      <c r="D3964" s="12">
        <f t="shared" si="243"/>
        <v>53027</v>
      </c>
      <c r="E3964" s="47" t="s">
        <v>3230</v>
      </c>
      <c r="F3964" s="14">
        <v>3304.9</v>
      </c>
      <c r="G3964" s="15">
        <v>42399</v>
      </c>
      <c r="H3964" s="8">
        <f t="shared" si="242"/>
        <v>3304.9</v>
      </c>
      <c r="I3964" s="30">
        <f t="shared" si="244"/>
        <v>0</v>
      </c>
    </row>
    <row r="3965" spans="1:9" s="2" customFormat="1" x14ac:dyDescent="0.25">
      <c r="A3965" s="17">
        <v>42399</v>
      </c>
      <c r="B3965" s="36">
        <f t="shared" si="241"/>
        <v>3028</v>
      </c>
      <c r="C3965" s="37" t="s">
        <v>787</v>
      </c>
      <c r="D3965" s="12">
        <f t="shared" si="243"/>
        <v>53028</v>
      </c>
      <c r="E3965" s="47" t="s">
        <v>3231</v>
      </c>
      <c r="F3965" s="14">
        <v>2204.4</v>
      </c>
      <c r="G3965" s="15">
        <v>42399</v>
      </c>
      <c r="H3965" s="8">
        <f t="shared" si="242"/>
        <v>2204.4</v>
      </c>
      <c r="I3965" s="30">
        <f t="shared" si="244"/>
        <v>0</v>
      </c>
    </row>
    <row r="3966" spans="1:9" s="2" customFormat="1" x14ac:dyDescent="0.25">
      <c r="A3966" s="17">
        <v>42399</v>
      </c>
      <c r="B3966" s="36">
        <f t="shared" si="241"/>
        <v>3029</v>
      </c>
      <c r="C3966" s="37" t="s">
        <v>787</v>
      </c>
      <c r="D3966" s="12">
        <f t="shared" si="243"/>
        <v>53029</v>
      </c>
      <c r="E3966" s="47" t="s">
        <v>3232</v>
      </c>
      <c r="F3966" s="14">
        <v>3187</v>
      </c>
      <c r="G3966" s="15">
        <v>42400</v>
      </c>
      <c r="H3966" s="8">
        <v>3187</v>
      </c>
      <c r="I3966" s="30">
        <f t="shared" si="244"/>
        <v>0</v>
      </c>
    </row>
    <row r="3967" spans="1:9" s="2" customFormat="1" x14ac:dyDescent="0.25">
      <c r="A3967" s="17">
        <v>42399</v>
      </c>
      <c r="B3967" s="36">
        <f t="shared" si="241"/>
        <v>3030</v>
      </c>
      <c r="C3967" s="37" t="s">
        <v>787</v>
      </c>
      <c r="D3967" s="12">
        <f t="shared" si="243"/>
        <v>53030</v>
      </c>
      <c r="E3967" s="47" t="s">
        <v>3231</v>
      </c>
      <c r="F3967" s="14">
        <v>237.6</v>
      </c>
      <c r="G3967" s="15">
        <v>42399</v>
      </c>
      <c r="H3967" s="8">
        <f t="shared" si="242"/>
        <v>237.6</v>
      </c>
      <c r="I3967" s="30">
        <f t="shared" si="244"/>
        <v>0</v>
      </c>
    </row>
    <row r="3968" spans="1:9" s="2" customFormat="1" x14ac:dyDescent="0.25">
      <c r="A3968" s="17">
        <v>42399</v>
      </c>
      <c r="B3968" s="36">
        <f t="shared" si="241"/>
        <v>3031</v>
      </c>
      <c r="C3968" s="37" t="s">
        <v>787</v>
      </c>
      <c r="D3968" s="12">
        <f t="shared" si="243"/>
        <v>53031</v>
      </c>
      <c r="E3968" s="47" t="s">
        <v>3211</v>
      </c>
      <c r="F3968" s="14">
        <v>5869.2</v>
      </c>
      <c r="G3968" s="15">
        <v>42399</v>
      </c>
      <c r="H3968" s="8">
        <f t="shared" si="242"/>
        <v>5869.2</v>
      </c>
      <c r="I3968" s="30">
        <f t="shared" si="244"/>
        <v>0</v>
      </c>
    </row>
    <row r="3969" spans="1:9" s="2" customFormat="1" x14ac:dyDescent="0.25">
      <c r="A3969" s="17">
        <v>42399</v>
      </c>
      <c r="B3969" s="36">
        <f t="shared" si="241"/>
        <v>3032</v>
      </c>
      <c r="C3969" s="37" t="s">
        <v>787</v>
      </c>
      <c r="D3969" s="12">
        <f t="shared" si="243"/>
        <v>53032</v>
      </c>
      <c r="E3969" s="47" t="s">
        <v>3233</v>
      </c>
      <c r="F3969" s="14">
        <v>1759.5</v>
      </c>
      <c r="G3969" s="15">
        <v>42399</v>
      </c>
      <c r="H3969" s="8">
        <f t="shared" si="242"/>
        <v>1759.5</v>
      </c>
      <c r="I3969" s="30">
        <f t="shared" si="244"/>
        <v>0</v>
      </c>
    </row>
    <row r="3970" spans="1:9" s="2" customFormat="1" x14ac:dyDescent="0.25">
      <c r="A3970" s="17">
        <v>42399</v>
      </c>
      <c r="B3970" s="36">
        <f t="shared" si="241"/>
        <v>3033</v>
      </c>
      <c r="C3970" s="37" t="s">
        <v>787</v>
      </c>
      <c r="D3970" s="12">
        <f t="shared" si="243"/>
        <v>53033</v>
      </c>
      <c r="E3970" s="47" t="s">
        <v>3204</v>
      </c>
      <c r="F3970" s="14">
        <v>4741</v>
      </c>
      <c r="G3970" s="15">
        <v>42399</v>
      </c>
      <c r="H3970" s="8">
        <f t="shared" si="242"/>
        <v>4741</v>
      </c>
      <c r="I3970" s="30">
        <f t="shared" si="244"/>
        <v>0</v>
      </c>
    </row>
    <row r="3971" spans="1:9" s="2" customFormat="1" x14ac:dyDescent="0.25">
      <c r="A3971" s="17">
        <v>42399</v>
      </c>
      <c r="B3971" s="36">
        <f t="shared" si="241"/>
        <v>3034</v>
      </c>
      <c r="C3971" s="37" t="s">
        <v>787</v>
      </c>
      <c r="D3971" s="12">
        <f t="shared" si="243"/>
        <v>53034</v>
      </c>
      <c r="E3971" s="47" t="s">
        <v>3211</v>
      </c>
      <c r="F3971" s="14">
        <v>390.6</v>
      </c>
      <c r="G3971" s="15">
        <v>42399</v>
      </c>
      <c r="H3971" s="8">
        <f t="shared" si="242"/>
        <v>390.6</v>
      </c>
      <c r="I3971" s="30">
        <f t="shared" si="244"/>
        <v>0</v>
      </c>
    </row>
    <row r="3972" spans="1:9" s="2" customFormat="1" x14ac:dyDescent="0.25">
      <c r="A3972" s="17">
        <v>42399</v>
      </c>
      <c r="B3972" s="36">
        <f t="shared" si="241"/>
        <v>3035</v>
      </c>
      <c r="C3972" s="37" t="s">
        <v>787</v>
      </c>
      <c r="D3972" s="12">
        <f t="shared" si="243"/>
        <v>53035</v>
      </c>
      <c r="E3972" s="42" t="s">
        <v>3234</v>
      </c>
      <c r="F3972" s="19">
        <v>10264.1</v>
      </c>
      <c r="G3972" s="88">
        <v>42402</v>
      </c>
      <c r="H3972" s="89">
        <v>10264.1</v>
      </c>
      <c r="I3972" s="30">
        <f t="shared" si="244"/>
        <v>0</v>
      </c>
    </row>
    <row r="3973" spans="1:9" s="2" customFormat="1" x14ac:dyDescent="0.25">
      <c r="A3973" s="17">
        <v>42399</v>
      </c>
      <c r="B3973" s="36">
        <f t="shared" si="241"/>
        <v>3036</v>
      </c>
      <c r="C3973" s="37" t="s">
        <v>787</v>
      </c>
      <c r="D3973" s="12">
        <f t="shared" si="243"/>
        <v>53036</v>
      </c>
      <c r="E3973" s="45" t="s">
        <v>3235</v>
      </c>
      <c r="F3973" s="22">
        <v>6794.4</v>
      </c>
      <c r="G3973" s="88">
        <v>42404</v>
      </c>
      <c r="H3973" s="89">
        <v>6794.4</v>
      </c>
      <c r="I3973" s="30">
        <f t="shared" si="244"/>
        <v>0</v>
      </c>
    </row>
    <row r="3974" spans="1:9" s="2" customFormat="1" x14ac:dyDescent="0.25">
      <c r="A3974" s="17">
        <v>42399</v>
      </c>
      <c r="B3974" s="36">
        <f t="shared" si="241"/>
        <v>3037</v>
      </c>
      <c r="C3974" s="37" t="s">
        <v>787</v>
      </c>
      <c r="D3974" s="12">
        <f t="shared" si="243"/>
        <v>53037</v>
      </c>
      <c r="E3974" s="47" t="s">
        <v>3236</v>
      </c>
      <c r="F3974" s="14">
        <v>15139.2</v>
      </c>
      <c r="G3974" s="15">
        <v>42399</v>
      </c>
      <c r="H3974" s="8">
        <f t="shared" si="242"/>
        <v>15139.2</v>
      </c>
      <c r="I3974" s="30">
        <f t="shared" si="244"/>
        <v>0</v>
      </c>
    </row>
    <row r="3975" spans="1:9" s="2" customFormat="1" x14ac:dyDescent="0.25">
      <c r="A3975" s="17">
        <v>42399</v>
      </c>
      <c r="B3975" s="36">
        <f t="shared" si="241"/>
        <v>3038</v>
      </c>
      <c r="C3975" s="37" t="s">
        <v>787</v>
      </c>
      <c r="D3975" s="12">
        <f t="shared" si="243"/>
        <v>53038</v>
      </c>
      <c r="E3975" s="47" t="s">
        <v>3237</v>
      </c>
      <c r="F3975" s="14">
        <v>1247</v>
      </c>
      <c r="G3975" s="88">
        <v>42402</v>
      </c>
      <c r="H3975" s="89">
        <v>1247</v>
      </c>
      <c r="I3975" s="30">
        <f t="shared" si="244"/>
        <v>0</v>
      </c>
    </row>
    <row r="3976" spans="1:9" s="2" customFormat="1" x14ac:dyDescent="0.25">
      <c r="A3976" s="17">
        <v>42399</v>
      </c>
      <c r="B3976" s="36">
        <f t="shared" si="241"/>
        <v>3039</v>
      </c>
      <c r="C3976" s="37" t="s">
        <v>787</v>
      </c>
      <c r="D3976" s="12">
        <f t="shared" si="243"/>
        <v>53039</v>
      </c>
      <c r="E3976" s="47" t="s">
        <v>3238</v>
      </c>
      <c r="F3976" s="14">
        <v>1263.9000000000001</v>
      </c>
      <c r="G3976" s="15">
        <v>42399</v>
      </c>
      <c r="H3976" s="8">
        <f t="shared" si="242"/>
        <v>1263.9000000000001</v>
      </c>
      <c r="I3976" s="30">
        <f t="shared" si="244"/>
        <v>0</v>
      </c>
    </row>
    <row r="3977" spans="1:9" s="2" customFormat="1" x14ac:dyDescent="0.25">
      <c r="A3977" s="17">
        <v>42399</v>
      </c>
      <c r="B3977" s="36">
        <f t="shared" si="241"/>
        <v>3040</v>
      </c>
      <c r="C3977" s="37" t="s">
        <v>787</v>
      </c>
      <c r="D3977" s="12">
        <f t="shared" si="243"/>
        <v>53040</v>
      </c>
      <c r="E3977" s="47" t="s">
        <v>3239</v>
      </c>
      <c r="F3977" s="14">
        <v>1264.2</v>
      </c>
      <c r="G3977" s="15">
        <v>42399</v>
      </c>
      <c r="H3977" s="8">
        <f t="shared" si="242"/>
        <v>1264.2</v>
      </c>
      <c r="I3977" s="30">
        <f t="shared" si="244"/>
        <v>0</v>
      </c>
    </row>
    <row r="3978" spans="1:9" s="2" customFormat="1" x14ac:dyDescent="0.25">
      <c r="A3978" s="17">
        <v>42399</v>
      </c>
      <c r="B3978" s="36">
        <f t="shared" si="241"/>
        <v>3041</v>
      </c>
      <c r="C3978" s="37" t="s">
        <v>787</v>
      </c>
      <c r="D3978" s="12">
        <f t="shared" si="243"/>
        <v>53041</v>
      </c>
      <c r="E3978" s="47" t="s">
        <v>3240</v>
      </c>
      <c r="F3978" s="14">
        <v>1509.3</v>
      </c>
      <c r="G3978" s="15">
        <v>42399</v>
      </c>
      <c r="H3978" s="8">
        <f t="shared" si="242"/>
        <v>1509.3</v>
      </c>
      <c r="I3978" s="30">
        <f t="shared" si="244"/>
        <v>0</v>
      </c>
    </row>
    <row r="3979" spans="1:9" s="2" customFormat="1" x14ac:dyDescent="0.25">
      <c r="A3979" s="17">
        <v>42399</v>
      </c>
      <c r="B3979" s="36">
        <f t="shared" si="241"/>
        <v>3042</v>
      </c>
      <c r="C3979" s="37" t="s">
        <v>787</v>
      </c>
      <c r="D3979" s="12">
        <f t="shared" si="243"/>
        <v>53042</v>
      </c>
      <c r="E3979" s="47" t="s">
        <v>3241</v>
      </c>
      <c r="F3979" s="14">
        <v>4463</v>
      </c>
      <c r="G3979" s="15">
        <v>42399</v>
      </c>
      <c r="H3979" s="8">
        <f t="shared" si="242"/>
        <v>4463</v>
      </c>
      <c r="I3979" s="30">
        <f t="shared" si="244"/>
        <v>0</v>
      </c>
    </row>
    <row r="3980" spans="1:9" s="2" customFormat="1" x14ac:dyDescent="0.25">
      <c r="A3980" s="17">
        <v>42399</v>
      </c>
      <c r="B3980" s="36">
        <f t="shared" si="241"/>
        <v>3043</v>
      </c>
      <c r="C3980" s="37" t="s">
        <v>787</v>
      </c>
      <c r="D3980" s="12">
        <f t="shared" si="243"/>
        <v>53043</v>
      </c>
      <c r="E3980" s="47" t="s">
        <v>3242</v>
      </c>
      <c r="F3980" s="14">
        <v>2517.4</v>
      </c>
      <c r="G3980" s="15" t="s">
        <v>3243</v>
      </c>
      <c r="H3980" s="8">
        <f>2000+517.4</f>
        <v>2517.4</v>
      </c>
      <c r="I3980" s="30">
        <f t="shared" si="244"/>
        <v>0</v>
      </c>
    </row>
    <row r="3981" spans="1:9" s="2" customFormat="1" x14ac:dyDescent="0.25">
      <c r="A3981" s="17">
        <v>42399</v>
      </c>
      <c r="B3981" s="36">
        <f t="shared" si="241"/>
        <v>3044</v>
      </c>
      <c r="C3981" s="37" t="s">
        <v>787</v>
      </c>
      <c r="D3981" s="12">
        <f t="shared" si="243"/>
        <v>53044</v>
      </c>
      <c r="E3981" s="47" t="s">
        <v>3211</v>
      </c>
      <c r="F3981" s="14">
        <v>799.95</v>
      </c>
      <c r="G3981" s="15">
        <v>42399</v>
      </c>
      <c r="H3981" s="8">
        <f t="shared" si="242"/>
        <v>799.95</v>
      </c>
      <c r="I3981" s="30">
        <f t="shared" si="244"/>
        <v>0</v>
      </c>
    </row>
    <row r="3982" spans="1:9" s="2" customFormat="1" x14ac:dyDescent="0.25">
      <c r="A3982" s="17">
        <v>42399</v>
      </c>
      <c r="B3982" s="36">
        <f t="shared" si="241"/>
        <v>3045</v>
      </c>
      <c r="C3982" s="37" t="s">
        <v>787</v>
      </c>
      <c r="D3982" s="12">
        <f t="shared" si="243"/>
        <v>53045</v>
      </c>
      <c r="E3982" s="47" t="s">
        <v>3244</v>
      </c>
      <c r="F3982" s="14">
        <v>9687.6</v>
      </c>
      <c r="G3982" s="88" t="s">
        <v>3374</v>
      </c>
      <c r="H3982" s="89">
        <f>8100+1587.6</f>
        <v>9687.6</v>
      </c>
      <c r="I3982" s="30">
        <f t="shared" si="244"/>
        <v>0</v>
      </c>
    </row>
    <row r="3983" spans="1:9" s="2" customFormat="1" x14ac:dyDescent="0.25">
      <c r="A3983" s="17">
        <v>42399</v>
      </c>
      <c r="B3983" s="36">
        <f t="shared" si="241"/>
        <v>3046</v>
      </c>
      <c r="C3983" s="37" t="s">
        <v>787</v>
      </c>
      <c r="D3983" s="12">
        <f t="shared" si="243"/>
        <v>53046</v>
      </c>
      <c r="E3983" s="47" t="s">
        <v>3245</v>
      </c>
      <c r="F3983" s="14">
        <v>1584</v>
      </c>
      <c r="G3983" s="88">
        <v>42409</v>
      </c>
      <c r="H3983" s="89">
        <v>1584</v>
      </c>
      <c r="I3983" s="30">
        <f t="shared" si="244"/>
        <v>0</v>
      </c>
    </row>
    <row r="3984" spans="1:9" s="2" customFormat="1" x14ac:dyDescent="0.25">
      <c r="A3984" s="17">
        <v>42399</v>
      </c>
      <c r="B3984" s="36">
        <f t="shared" si="241"/>
        <v>3047</v>
      </c>
      <c r="C3984" s="37" t="s">
        <v>787</v>
      </c>
      <c r="D3984" s="12">
        <f t="shared" si="243"/>
        <v>53047</v>
      </c>
      <c r="E3984" s="47" t="s">
        <v>3246</v>
      </c>
      <c r="F3984" s="14">
        <v>2139</v>
      </c>
      <c r="G3984" s="15">
        <v>42399</v>
      </c>
      <c r="H3984" s="8">
        <f t="shared" si="242"/>
        <v>2139</v>
      </c>
      <c r="I3984" s="30">
        <f t="shared" si="244"/>
        <v>0</v>
      </c>
    </row>
    <row r="3985" spans="1:9" s="2" customFormat="1" x14ac:dyDescent="0.25">
      <c r="A3985" s="17">
        <v>42399</v>
      </c>
      <c r="B3985" s="36">
        <f t="shared" si="241"/>
        <v>3048</v>
      </c>
      <c r="C3985" s="37" t="s">
        <v>787</v>
      </c>
      <c r="D3985" s="12">
        <f t="shared" si="243"/>
        <v>53048</v>
      </c>
      <c r="E3985" s="47" t="s">
        <v>3247</v>
      </c>
      <c r="F3985" s="14">
        <v>1262.0999999999999</v>
      </c>
      <c r="G3985" s="15">
        <v>42399</v>
      </c>
      <c r="H3985" s="8">
        <f t="shared" si="242"/>
        <v>1262.0999999999999</v>
      </c>
      <c r="I3985" s="30">
        <f t="shared" si="244"/>
        <v>0</v>
      </c>
    </row>
    <row r="3986" spans="1:9" s="2" customFormat="1" x14ac:dyDescent="0.25">
      <c r="A3986" s="17">
        <v>42399</v>
      </c>
      <c r="B3986" s="36">
        <f t="shared" si="241"/>
        <v>3049</v>
      </c>
      <c r="C3986" s="37" t="s">
        <v>787</v>
      </c>
      <c r="D3986" s="12">
        <f t="shared" si="243"/>
        <v>53049</v>
      </c>
      <c r="E3986" s="47" t="s">
        <v>3248</v>
      </c>
      <c r="F3986" s="14">
        <v>3950.3</v>
      </c>
      <c r="G3986" s="15">
        <v>42399</v>
      </c>
      <c r="H3986" s="8">
        <f t="shared" si="242"/>
        <v>3950.3</v>
      </c>
      <c r="I3986" s="30">
        <f t="shared" si="244"/>
        <v>0</v>
      </c>
    </row>
    <row r="3987" spans="1:9" s="2" customFormat="1" x14ac:dyDescent="0.25">
      <c r="A3987" s="17">
        <v>42399</v>
      </c>
      <c r="B3987" s="36">
        <f t="shared" si="241"/>
        <v>3050</v>
      </c>
      <c r="C3987" s="37" t="s">
        <v>787</v>
      </c>
      <c r="D3987" s="12">
        <f t="shared" si="243"/>
        <v>53050</v>
      </c>
      <c r="E3987" s="47" t="s">
        <v>3196</v>
      </c>
      <c r="F3987" s="14">
        <v>30259.200000000001</v>
      </c>
      <c r="G3987" s="107">
        <v>42426</v>
      </c>
      <c r="H3987" s="108">
        <v>30259.200000000001</v>
      </c>
      <c r="I3987" s="30">
        <f t="shared" si="244"/>
        <v>0</v>
      </c>
    </row>
    <row r="3988" spans="1:9" s="2" customFormat="1" x14ac:dyDescent="0.25">
      <c r="A3988" s="17">
        <v>42399</v>
      </c>
      <c r="B3988" s="36">
        <f t="shared" si="241"/>
        <v>3051</v>
      </c>
      <c r="C3988" s="37" t="s">
        <v>787</v>
      </c>
      <c r="D3988" s="12">
        <f t="shared" si="243"/>
        <v>53051</v>
      </c>
      <c r="E3988" s="47" t="s">
        <v>3249</v>
      </c>
      <c r="F3988" s="14">
        <v>6100.4</v>
      </c>
      <c r="G3988" s="15">
        <v>42399</v>
      </c>
      <c r="H3988" s="8">
        <f t="shared" si="242"/>
        <v>6100.4</v>
      </c>
      <c r="I3988" s="30">
        <f t="shared" si="244"/>
        <v>0</v>
      </c>
    </row>
    <row r="3989" spans="1:9" s="2" customFormat="1" x14ac:dyDescent="0.25">
      <c r="A3989" s="17">
        <v>42399</v>
      </c>
      <c r="B3989" s="36">
        <f t="shared" si="241"/>
        <v>3052</v>
      </c>
      <c r="C3989" s="37" t="s">
        <v>787</v>
      </c>
      <c r="D3989" s="12">
        <f t="shared" si="243"/>
        <v>53052</v>
      </c>
      <c r="E3989" s="47" t="s">
        <v>3211</v>
      </c>
      <c r="F3989" s="14">
        <v>74.8</v>
      </c>
      <c r="G3989" s="15">
        <v>42399</v>
      </c>
      <c r="H3989" s="8">
        <f t="shared" si="242"/>
        <v>74.8</v>
      </c>
      <c r="I3989" s="30">
        <f t="shared" si="244"/>
        <v>0</v>
      </c>
    </row>
    <row r="3990" spans="1:9" s="2" customFormat="1" x14ac:dyDescent="0.25">
      <c r="A3990" s="17">
        <v>42399</v>
      </c>
      <c r="B3990" s="36">
        <f t="shared" si="241"/>
        <v>3053</v>
      </c>
      <c r="C3990" s="37" t="s">
        <v>787</v>
      </c>
      <c r="D3990" s="12">
        <f t="shared" si="243"/>
        <v>53053</v>
      </c>
      <c r="E3990" s="49" t="s">
        <v>105</v>
      </c>
      <c r="F3990" s="14">
        <v>0</v>
      </c>
      <c r="G3990" s="15"/>
      <c r="H3990" s="8">
        <f t="shared" si="242"/>
        <v>0</v>
      </c>
      <c r="I3990" s="30">
        <f t="shared" si="244"/>
        <v>0</v>
      </c>
    </row>
    <row r="3991" spans="1:9" s="2" customFormat="1" x14ac:dyDescent="0.25">
      <c r="A3991" s="17">
        <v>42399</v>
      </c>
      <c r="B3991" s="36">
        <f t="shared" si="241"/>
        <v>3054</v>
      </c>
      <c r="C3991" s="37" t="s">
        <v>787</v>
      </c>
      <c r="D3991" s="12">
        <f t="shared" si="243"/>
        <v>53054</v>
      </c>
      <c r="E3991" s="47" t="s">
        <v>3250</v>
      </c>
      <c r="F3991" s="14">
        <v>19937</v>
      </c>
      <c r="G3991" s="88">
        <v>42411</v>
      </c>
      <c r="H3991" s="89">
        <v>19937</v>
      </c>
      <c r="I3991" s="30">
        <f t="shared" si="244"/>
        <v>0</v>
      </c>
    </row>
    <row r="3992" spans="1:9" s="2" customFormat="1" x14ac:dyDescent="0.25">
      <c r="A3992" s="17">
        <v>42399</v>
      </c>
      <c r="B3992" s="36">
        <f t="shared" si="241"/>
        <v>3055</v>
      </c>
      <c r="C3992" s="37" t="s">
        <v>787</v>
      </c>
      <c r="D3992" s="12">
        <f t="shared" si="243"/>
        <v>53055</v>
      </c>
      <c r="E3992" s="47" t="s">
        <v>3251</v>
      </c>
      <c r="F3992" s="14">
        <v>743.2</v>
      </c>
      <c r="G3992" s="15">
        <v>42399</v>
      </c>
      <c r="H3992" s="8">
        <f t="shared" si="242"/>
        <v>743.2</v>
      </c>
      <c r="I3992" s="30">
        <f t="shared" si="244"/>
        <v>0</v>
      </c>
    </row>
    <row r="3993" spans="1:9" s="2" customFormat="1" x14ac:dyDescent="0.25">
      <c r="A3993" s="17">
        <v>42399</v>
      </c>
      <c r="B3993" s="36">
        <f t="shared" si="241"/>
        <v>3056</v>
      </c>
      <c r="C3993" s="37" t="s">
        <v>787</v>
      </c>
      <c r="D3993" s="12">
        <f t="shared" si="243"/>
        <v>53056</v>
      </c>
      <c r="E3993" s="47" t="s">
        <v>3236</v>
      </c>
      <c r="F3993" s="14">
        <v>1776.6</v>
      </c>
      <c r="G3993" s="15">
        <v>42399</v>
      </c>
      <c r="H3993" s="8">
        <f t="shared" si="242"/>
        <v>1776.6</v>
      </c>
      <c r="I3993" s="30">
        <f t="shared" si="244"/>
        <v>0</v>
      </c>
    </row>
    <row r="3994" spans="1:9" s="2" customFormat="1" x14ac:dyDescent="0.25">
      <c r="A3994" s="17">
        <v>42399</v>
      </c>
      <c r="B3994" s="36">
        <f t="shared" si="241"/>
        <v>3057</v>
      </c>
      <c r="C3994" s="37" t="s">
        <v>787</v>
      </c>
      <c r="D3994" s="12">
        <f t="shared" si="243"/>
        <v>53057</v>
      </c>
      <c r="E3994" s="47" t="s">
        <v>3252</v>
      </c>
      <c r="F3994" s="14">
        <v>8386.4</v>
      </c>
      <c r="G3994" s="88">
        <v>42406</v>
      </c>
      <c r="H3994" s="89">
        <v>8386.4</v>
      </c>
      <c r="I3994" s="30">
        <f t="shared" si="244"/>
        <v>0</v>
      </c>
    </row>
    <row r="3995" spans="1:9" s="2" customFormat="1" x14ac:dyDescent="0.25">
      <c r="A3995" s="17">
        <v>42399</v>
      </c>
      <c r="B3995" s="36">
        <f t="shared" ref="B3995:B4058" si="245">B3994+1</f>
        <v>3058</v>
      </c>
      <c r="C3995" s="37" t="s">
        <v>787</v>
      </c>
      <c r="D3995" s="12">
        <f t="shared" si="243"/>
        <v>53058</v>
      </c>
      <c r="E3995" s="47" t="s">
        <v>3253</v>
      </c>
      <c r="F3995" s="14">
        <v>18891.099999999999</v>
      </c>
      <c r="G3995" s="88">
        <v>42406</v>
      </c>
      <c r="H3995" s="89">
        <v>18891.099999999999</v>
      </c>
      <c r="I3995" s="30">
        <f t="shared" si="244"/>
        <v>0</v>
      </c>
    </row>
    <row r="3996" spans="1:9" s="2" customFormat="1" x14ac:dyDescent="0.25">
      <c r="A3996" s="17">
        <v>42399</v>
      </c>
      <c r="B3996" s="36">
        <f t="shared" si="245"/>
        <v>3059</v>
      </c>
      <c r="C3996" s="37" t="s">
        <v>787</v>
      </c>
      <c r="D3996" s="12">
        <f t="shared" si="243"/>
        <v>53059</v>
      </c>
      <c r="E3996" s="47" t="s">
        <v>3254</v>
      </c>
      <c r="F3996" s="14">
        <v>2557.5</v>
      </c>
      <c r="G3996" s="88">
        <v>42401</v>
      </c>
      <c r="H3996" s="89">
        <v>2557.5</v>
      </c>
      <c r="I3996" s="30">
        <f t="shared" si="244"/>
        <v>0</v>
      </c>
    </row>
    <row r="3997" spans="1:9" s="2" customFormat="1" x14ac:dyDescent="0.25">
      <c r="A3997" s="17">
        <v>42399</v>
      </c>
      <c r="B3997" s="36">
        <f t="shared" si="245"/>
        <v>3060</v>
      </c>
      <c r="C3997" s="37" t="s">
        <v>787</v>
      </c>
      <c r="D3997" s="12">
        <f t="shared" si="243"/>
        <v>53060</v>
      </c>
      <c r="E3997" s="47" t="s">
        <v>3255</v>
      </c>
      <c r="F3997" s="14">
        <v>2640</v>
      </c>
      <c r="G3997" s="15">
        <v>42399</v>
      </c>
      <c r="H3997" s="8">
        <f t="shared" si="242"/>
        <v>2640</v>
      </c>
      <c r="I3997" s="30">
        <f t="shared" si="244"/>
        <v>0</v>
      </c>
    </row>
    <row r="3998" spans="1:9" s="2" customFormat="1" x14ac:dyDescent="0.25">
      <c r="A3998" s="17">
        <v>42399</v>
      </c>
      <c r="B3998" s="36">
        <f t="shared" si="245"/>
        <v>3061</v>
      </c>
      <c r="C3998" s="37" t="s">
        <v>787</v>
      </c>
      <c r="D3998" s="12">
        <f t="shared" si="243"/>
        <v>53061</v>
      </c>
      <c r="E3998" s="47" t="s">
        <v>3256</v>
      </c>
      <c r="F3998" s="14">
        <v>1477.4</v>
      </c>
      <c r="G3998" s="15">
        <v>42399</v>
      </c>
      <c r="H3998" s="8">
        <f t="shared" ref="H3998:H4060" si="246">F3998</f>
        <v>1477.4</v>
      </c>
      <c r="I3998" s="30">
        <f t="shared" si="244"/>
        <v>0</v>
      </c>
    </row>
    <row r="3999" spans="1:9" s="2" customFormat="1" x14ac:dyDescent="0.25">
      <c r="A3999" s="17">
        <v>42399</v>
      </c>
      <c r="B3999" s="36">
        <f t="shared" si="245"/>
        <v>3062</v>
      </c>
      <c r="C3999" s="37" t="s">
        <v>787</v>
      </c>
      <c r="D3999" s="12">
        <f t="shared" si="243"/>
        <v>53062</v>
      </c>
      <c r="E3999" s="47" t="s">
        <v>3257</v>
      </c>
      <c r="F3999" s="14">
        <v>6113.4</v>
      </c>
      <c r="G3999" s="88">
        <v>42401</v>
      </c>
      <c r="H3999" s="89">
        <v>6113.4</v>
      </c>
      <c r="I3999" s="30">
        <f t="shared" si="244"/>
        <v>0</v>
      </c>
    </row>
    <row r="4000" spans="1:9" s="2" customFormat="1" x14ac:dyDescent="0.25">
      <c r="A4000" s="17">
        <v>42399</v>
      </c>
      <c r="B4000" s="36">
        <f t="shared" si="245"/>
        <v>3063</v>
      </c>
      <c r="C4000" s="37" t="s">
        <v>787</v>
      </c>
      <c r="D4000" s="12">
        <f t="shared" si="243"/>
        <v>53063</v>
      </c>
      <c r="E4000" s="47" t="s">
        <v>3258</v>
      </c>
      <c r="F4000" s="14">
        <v>1840.8</v>
      </c>
      <c r="G4000" s="15">
        <v>42399</v>
      </c>
      <c r="H4000" s="8">
        <f t="shared" si="246"/>
        <v>1840.8</v>
      </c>
      <c r="I4000" s="30">
        <f t="shared" si="244"/>
        <v>0</v>
      </c>
    </row>
    <row r="4001" spans="1:9" s="2" customFormat="1" x14ac:dyDescent="0.25">
      <c r="A4001" s="17">
        <v>42399</v>
      </c>
      <c r="B4001" s="36">
        <f t="shared" si="245"/>
        <v>3064</v>
      </c>
      <c r="C4001" s="37" t="s">
        <v>787</v>
      </c>
      <c r="D4001" s="12">
        <f t="shared" si="243"/>
        <v>53064</v>
      </c>
      <c r="E4001" s="47" t="s">
        <v>3259</v>
      </c>
      <c r="F4001" s="14">
        <v>10491.2</v>
      </c>
      <c r="G4001" s="15">
        <v>42400</v>
      </c>
      <c r="H4001" s="8">
        <v>10491.2</v>
      </c>
      <c r="I4001" s="30">
        <f t="shared" si="244"/>
        <v>0</v>
      </c>
    </row>
    <row r="4002" spans="1:9" s="2" customFormat="1" x14ac:dyDescent="0.25">
      <c r="A4002" s="17">
        <v>42399</v>
      </c>
      <c r="B4002" s="36">
        <f t="shared" si="245"/>
        <v>3065</v>
      </c>
      <c r="C4002" s="37" t="s">
        <v>787</v>
      </c>
      <c r="D4002" s="12">
        <f t="shared" si="243"/>
        <v>53065</v>
      </c>
      <c r="E4002" s="47" t="s">
        <v>3260</v>
      </c>
      <c r="F4002" s="14">
        <v>4096.3999999999996</v>
      </c>
      <c r="G4002" s="15">
        <v>42400</v>
      </c>
      <c r="H4002" s="8">
        <v>4096.3999999999996</v>
      </c>
      <c r="I4002" s="30">
        <f t="shared" si="244"/>
        <v>0</v>
      </c>
    </row>
    <row r="4003" spans="1:9" s="2" customFormat="1" x14ac:dyDescent="0.25">
      <c r="A4003" s="17">
        <v>42399</v>
      </c>
      <c r="B4003" s="36">
        <f t="shared" si="245"/>
        <v>3066</v>
      </c>
      <c r="C4003" s="37" t="s">
        <v>787</v>
      </c>
      <c r="D4003" s="12">
        <f t="shared" si="243"/>
        <v>53066</v>
      </c>
      <c r="E4003" s="47" t="s">
        <v>3258</v>
      </c>
      <c r="F4003" s="14">
        <v>262.2</v>
      </c>
      <c r="G4003" s="15">
        <v>42399</v>
      </c>
      <c r="H4003" s="8">
        <f t="shared" si="246"/>
        <v>262.2</v>
      </c>
      <c r="I4003" s="30">
        <f t="shared" si="244"/>
        <v>0</v>
      </c>
    </row>
    <row r="4004" spans="1:9" s="2" customFormat="1" x14ac:dyDescent="0.25">
      <c r="A4004" s="17">
        <v>42399</v>
      </c>
      <c r="B4004" s="36">
        <f t="shared" si="245"/>
        <v>3067</v>
      </c>
      <c r="C4004" s="37" t="s">
        <v>787</v>
      </c>
      <c r="D4004" s="12">
        <f t="shared" ref="D4004:D4067" si="247">D4003+1</f>
        <v>53067</v>
      </c>
      <c r="E4004" s="47" t="s">
        <v>3211</v>
      </c>
      <c r="F4004" s="14">
        <v>3903</v>
      </c>
      <c r="G4004" s="15">
        <v>42399</v>
      </c>
      <c r="H4004" s="8">
        <f t="shared" si="246"/>
        <v>3903</v>
      </c>
      <c r="I4004" s="30">
        <f t="shared" si="244"/>
        <v>0</v>
      </c>
    </row>
    <row r="4005" spans="1:9" s="2" customFormat="1" x14ac:dyDescent="0.25">
      <c r="A4005" s="17">
        <v>42399</v>
      </c>
      <c r="B4005" s="36">
        <f t="shared" si="245"/>
        <v>3068</v>
      </c>
      <c r="C4005" s="37" t="s">
        <v>787</v>
      </c>
      <c r="D4005" s="12">
        <f t="shared" si="247"/>
        <v>53068</v>
      </c>
      <c r="E4005" s="47" t="s">
        <v>3261</v>
      </c>
      <c r="F4005" s="14">
        <v>595.20000000000005</v>
      </c>
      <c r="G4005" s="15">
        <v>42399</v>
      </c>
      <c r="H4005" s="8">
        <f t="shared" si="246"/>
        <v>595.20000000000005</v>
      </c>
      <c r="I4005" s="30">
        <f t="shared" si="244"/>
        <v>0</v>
      </c>
    </row>
    <row r="4006" spans="1:9" s="2" customFormat="1" x14ac:dyDescent="0.25">
      <c r="A4006" s="17">
        <v>42399</v>
      </c>
      <c r="B4006" s="36">
        <f t="shared" si="245"/>
        <v>3069</v>
      </c>
      <c r="C4006" s="37" t="s">
        <v>787</v>
      </c>
      <c r="D4006" s="12">
        <f t="shared" si="247"/>
        <v>53069</v>
      </c>
      <c r="E4006" s="47" t="s">
        <v>3262</v>
      </c>
      <c r="F4006" s="14">
        <v>430</v>
      </c>
      <c r="G4006" s="15">
        <v>42399</v>
      </c>
      <c r="H4006" s="8">
        <f t="shared" si="246"/>
        <v>430</v>
      </c>
      <c r="I4006" s="30">
        <f t="shared" si="244"/>
        <v>0</v>
      </c>
    </row>
    <row r="4007" spans="1:9" s="2" customFormat="1" x14ac:dyDescent="0.25">
      <c r="A4007" s="17">
        <v>42399</v>
      </c>
      <c r="B4007" s="36">
        <f t="shared" si="245"/>
        <v>3070</v>
      </c>
      <c r="C4007" s="37" t="s">
        <v>787</v>
      </c>
      <c r="D4007" s="12">
        <f t="shared" si="247"/>
        <v>53070</v>
      </c>
      <c r="E4007" s="47" t="s">
        <v>3263</v>
      </c>
      <c r="F4007" s="14">
        <v>2817</v>
      </c>
      <c r="G4007" s="15">
        <v>42400</v>
      </c>
      <c r="H4007" s="8">
        <v>2817</v>
      </c>
      <c r="I4007" s="30">
        <f t="shared" si="244"/>
        <v>0</v>
      </c>
    </row>
    <row r="4008" spans="1:9" s="2" customFormat="1" x14ac:dyDescent="0.25">
      <c r="A4008" s="17">
        <v>42399</v>
      </c>
      <c r="B4008" s="36">
        <f t="shared" si="245"/>
        <v>3071</v>
      </c>
      <c r="C4008" s="37" t="s">
        <v>787</v>
      </c>
      <c r="D4008" s="12">
        <f t="shared" si="247"/>
        <v>53071</v>
      </c>
      <c r="E4008" s="47" t="s">
        <v>3264</v>
      </c>
      <c r="F4008" s="14">
        <v>1947.9</v>
      </c>
      <c r="G4008" s="15">
        <v>42400</v>
      </c>
      <c r="H4008" s="8">
        <v>1947.9</v>
      </c>
      <c r="I4008" s="30">
        <f t="shared" si="244"/>
        <v>0</v>
      </c>
    </row>
    <row r="4009" spans="1:9" s="2" customFormat="1" x14ac:dyDescent="0.25">
      <c r="A4009" s="17">
        <v>42399</v>
      </c>
      <c r="B4009" s="36">
        <f t="shared" si="245"/>
        <v>3072</v>
      </c>
      <c r="C4009" s="37" t="s">
        <v>787</v>
      </c>
      <c r="D4009" s="12">
        <f t="shared" si="247"/>
        <v>53072</v>
      </c>
      <c r="E4009" s="47" t="s">
        <v>3265</v>
      </c>
      <c r="F4009" s="14">
        <v>3140.2</v>
      </c>
      <c r="G4009" s="88" t="s">
        <v>3391</v>
      </c>
      <c r="H4009" s="89">
        <f>2550+590.2</f>
        <v>3140.2</v>
      </c>
      <c r="I4009" s="30">
        <f t="shared" si="244"/>
        <v>0</v>
      </c>
    </row>
    <row r="4010" spans="1:9" s="2" customFormat="1" x14ac:dyDescent="0.25">
      <c r="A4010" s="17">
        <v>42399</v>
      </c>
      <c r="B4010" s="36">
        <f t="shared" si="245"/>
        <v>3073</v>
      </c>
      <c r="C4010" s="37" t="s">
        <v>787</v>
      </c>
      <c r="D4010" s="12">
        <f t="shared" si="247"/>
        <v>53073</v>
      </c>
      <c r="E4010" s="47" t="s">
        <v>3266</v>
      </c>
      <c r="F4010" s="14">
        <v>4435.2</v>
      </c>
      <c r="G4010" s="15">
        <v>42399</v>
      </c>
      <c r="H4010" s="8">
        <f t="shared" si="246"/>
        <v>4435.2</v>
      </c>
      <c r="I4010" s="30">
        <f t="shared" si="244"/>
        <v>0</v>
      </c>
    </row>
    <row r="4011" spans="1:9" s="2" customFormat="1" x14ac:dyDescent="0.25">
      <c r="A4011" s="17">
        <v>42399</v>
      </c>
      <c r="B4011" s="36">
        <f t="shared" si="245"/>
        <v>3074</v>
      </c>
      <c r="C4011" s="37" t="s">
        <v>787</v>
      </c>
      <c r="D4011" s="12">
        <f t="shared" si="247"/>
        <v>53074</v>
      </c>
      <c r="E4011" s="47" t="s">
        <v>3267</v>
      </c>
      <c r="F4011" s="14">
        <v>21108.2</v>
      </c>
      <c r="G4011" s="15">
        <v>42399</v>
      </c>
      <c r="H4011" s="8">
        <f t="shared" si="246"/>
        <v>21108.2</v>
      </c>
      <c r="I4011" s="30">
        <f t="shared" si="244"/>
        <v>0</v>
      </c>
    </row>
    <row r="4012" spans="1:9" s="2" customFormat="1" x14ac:dyDescent="0.25">
      <c r="A4012" s="17">
        <v>42399</v>
      </c>
      <c r="B4012" s="36">
        <f t="shared" si="245"/>
        <v>3075</v>
      </c>
      <c r="C4012" s="37" t="s">
        <v>787</v>
      </c>
      <c r="D4012" s="12">
        <f t="shared" si="247"/>
        <v>53075</v>
      </c>
      <c r="E4012" s="47" t="s">
        <v>3268</v>
      </c>
      <c r="F4012" s="14">
        <v>1108.8</v>
      </c>
      <c r="G4012" s="15">
        <v>42400</v>
      </c>
      <c r="H4012" s="8">
        <v>1108.8</v>
      </c>
      <c r="I4012" s="30">
        <f t="shared" si="244"/>
        <v>0</v>
      </c>
    </row>
    <row r="4013" spans="1:9" s="2" customFormat="1" x14ac:dyDescent="0.25">
      <c r="A4013" s="17">
        <v>42399</v>
      </c>
      <c r="B4013" s="36">
        <f t="shared" si="245"/>
        <v>3076</v>
      </c>
      <c r="C4013" s="37" t="s">
        <v>787</v>
      </c>
      <c r="D4013" s="12">
        <f t="shared" si="247"/>
        <v>53076</v>
      </c>
      <c r="E4013" s="47" t="s">
        <v>3269</v>
      </c>
      <c r="F4013" s="14">
        <v>19624.599999999999</v>
      </c>
      <c r="G4013" s="15">
        <v>42399</v>
      </c>
      <c r="H4013" s="8">
        <f t="shared" si="246"/>
        <v>19624.599999999999</v>
      </c>
      <c r="I4013" s="30">
        <f t="shared" si="244"/>
        <v>0</v>
      </c>
    </row>
    <row r="4014" spans="1:9" s="2" customFormat="1" x14ac:dyDescent="0.25">
      <c r="A4014" s="17">
        <v>42399</v>
      </c>
      <c r="B4014" s="36">
        <f t="shared" si="245"/>
        <v>3077</v>
      </c>
      <c r="C4014" s="37" t="s">
        <v>787</v>
      </c>
      <c r="D4014" s="12">
        <f t="shared" si="247"/>
        <v>53077</v>
      </c>
      <c r="E4014" s="47" t="s">
        <v>3270</v>
      </c>
      <c r="F4014" s="14">
        <v>4552.72</v>
      </c>
      <c r="G4014" s="15">
        <v>42400</v>
      </c>
      <c r="H4014" s="8">
        <v>4552.72</v>
      </c>
      <c r="I4014" s="30">
        <f t="shared" si="244"/>
        <v>0</v>
      </c>
    </row>
    <row r="4015" spans="1:9" s="2" customFormat="1" x14ac:dyDescent="0.25">
      <c r="A4015" s="17">
        <v>42399</v>
      </c>
      <c r="B4015" s="36">
        <f t="shared" si="245"/>
        <v>3078</v>
      </c>
      <c r="C4015" s="37" t="s">
        <v>787</v>
      </c>
      <c r="D4015" s="12">
        <f t="shared" si="247"/>
        <v>53078</v>
      </c>
      <c r="E4015" s="47" t="s">
        <v>3271</v>
      </c>
      <c r="F4015" s="14">
        <v>2336.4</v>
      </c>
      <c r="G4015" s="15">
        <v>42400</v>
      </c>
      <c r="H4015" s="8">
        <v>2336.4</v>
      </c>
      <c r="I4015" s="30">
        <f t="shared" ref="I4015:I4080" si="248">F4015-H4015</f>
        <v>0</v>
      </c>
    </row>
    <row r="4016" spans="1:9" s="2" customFormat="1" x14ac:dyDescent="0.25">
      <c r="A4016" s="17">
        <v>42399</v>
      </c>
      <c r="B4016" s="36">
        <f t="shared" si="245"/>
        <v>3079</v>
      </c>
      <c r="C4016" s="37" t="s">
        <v>787</v>
      </c>
      <c r="D4016" s="12">
        <f t="shared" si="247"/>
        <v>53079</v>
      </c>
      <c r="E4016" s="49" t="s">
        <v>105</v>
      </c>
      <c r="F4016" s="14">
        <v>0</v>
      </c>
      <c r="G4016" s="15"/>
      <c r="H4016" s="8"/>
      <c r="I4016" s="30">
        <f t="shared" si="248"/>
        <v>0</v>
      </c>
    </row>
    <row r="4017" spans="1:9" s="2" customFormat="1" x14ac:dyDescent="0.25">
      <c r="A4017" s="17">
        <v>42399</v>
      </c>
      <c r="B4017" s="36">
        <f t="shared" si="245"/>
        <v>3080</v>
      </c>
      <c r="C4017" s="37" t="s">
        <v>787</v>
      </c>
      <c r="D4017" s="12">
        <f t="shared" si="247"/>
        <v>53080</v>
      </c>
      <c r="E4017" s="47" t="s">
        <v>3272</v>
      </c>
      <c r="F4017" s="14">
        <v>2357</v>
      </c>
      <c r="G4017" s="15">
        <v>42399</v>
      </c>
      <c r="H4017" s="8">
        <f t="shared" si="246"/>
        <v>2357</v>
      </c>
      <c r="I4017" s="30">
        <f t="shared" si="248"/>
        <v>0</v>
      </c>
    </row>
    <row r="4018" spans="1:9" s="2" customFormat="1" x14ac:dyDescent="0.25">
      <c r="A4018" s="17">
        <v>42399</v>
      </c>
      <c r="B4018" s="36">
        <f t="shared" si="245"/>
        <v>3081</v>
      </c>
      <c r="C4018" s="37" t="s">
        <v>787</v>
      </c>
      <c r="D4018" s="12">
        <f t="shared" si="247"/>
        <v>53081</v>
      </c>
      <c r="E4018" s="42" t="s">
        <v>3197</v>
      </c>
      <c r="F4018" s="19">
        <v>3372.6</v>
      </c>
      <c r="G4018" s="15">
        <v>42399</v>
      </c>
      <c r="H4018" s="8">
        <f t="shared" si="246"/>
        <v>3372.6</v>
      </c>
      <c r="I4018" s="30">
        <f t="shared" si="248"/>
        <v>0</v>
      </c>
    </row>
    <row r="4019" spans="1:9" s="2" customFormat="1" x14ac:dyDescent="0.25">
      <c r="A4019" s="17">
        <v>42399</v>
      </c>
      <c r="B4019" s="36">
        <f t="shared" si="245"/>
        <v>3082</v>
      </c>
      <c r="C4019" s="37" t="s">
        <v>787</v>
      </c>
      <c r="D4019" s="12">
        <f t="shared" si="247"/>
        <v>53082</v>
      </c>
      <c r="E4019" s="45" t="s">
        <v>3210</v>
      </c>
      <c r="F4019" s="22">
        <v>8403.2000000000007</v>
      </c>
      <c r="G4019" s="15">
        <v>42399</v>
      </c>
      <c r="H4019" s="8">
        <f t="shared" si="246"/>
        <v>8403.2000000000007</v>
      </c>
      <c r="I4019" s="30">
        <f t="shared" si="248"/>
        <v>0</v>
      </c>
    </row>
    <row r="4020" spans="1:9" s="2" customFormat="1" x14ac:dyDescent="0.25">
      <c r="A4020" s="17">
        <v>42399</v>
      </c>
      <c r="B4020" s="36">
        <f t="shared" si="245"/>
        <v>3083</v>
      </c>
      <c r="C4020" s="37" t="s">
        <v>787</v>
      </c>
      <c r="D4020" s="12">
        <f t="shared" si="247"/>
        <v>53083</v>
      </c>
      <c r="E4020" s="47" t="s">
        <v>3208</v>
      </c>
      <c r="F4020" s="14">
        <v>9456.7999999999993</v>
      </c>
      <c r="G4020" s="15">
        <v>42399</v>
      </c>
      <c r="H4020" s="8">
        <f t="shared" si="246"/>
        <v>9456.7999999999993</v>
      </c>
      <c r="I4020" s="30">
        <f t="shared" si="248"/>
        <v>0</v>
      </c>
    </row>
    <row r="4021" spans="1:9" s="2" customFormat="1" x14ac:dyDescent="0.25">
      <c r="A4021" s="17">
        <v>42399</v>
      </c>
      <c r="B4021" s="36">
        <f t="shared" si="245"/>
        <v>3084</v>
      </c>
      <c r="C4021" s="37" t="s">
        <v>787</v>
      </c>
      <c r="D4021" s="12">
        <f t="shared" si="247"/>
        <v>53084</v>
      </c>
      <c r="E4021" s="47" t="s">
        <v>3273</v>
      </c>
      <c r="F4021" s="14">
        <v>4620</v>
      </c>
      <c r="G4021" s="15">
        <v>42399</v>
      </c>
      <c r="H4021" s="8">
        <f t="shared" si="246"/>
        <v>4620</v>
      </c>
      <c r="I4021" s="30">
        <f t="shared" si="248"/>
        <v>0</v>
      </c>
    </row>
    <row r="4022" spans="1:9" s="2" customFormat="1" ht="15.75" x14ac:dyDescent="0.25">
      <c r="A4022" s="17">
        <v>42399</v>
      </c>
      <c r="B4022" s="36">
        <f t="shared" si="245"/>
        <v>3085</v>
      </c>
      <c r="C4022" s="37" t="s">
        <v>787</v>
      </c>
      <c r="D4022" s="12">
        <f t="shared" si="247"/>
        <v>53085</v>
      </c>
      <c r="E4022" s="47" t="s">
        <v>3274</v>
      </c>
      <c r="F4022" s="14">
        <v>301</v>
      </c>
      <c r="G4022" s="15">
        <v>42399</v>
      </c>
      <c r="H4022" s="58">
        <f t="shared" si="246"/>
        <v>301</v>
      </c>
      <c r="I4022" s="30">
        <f t="shared" si="248"/>
        <v>0</v>
      </c>
    </row>
    <row r="4023" spans="1:9" s="2" customFormat="1" x14ac:dyDescent="0.25">
      <c r="A4023" s="17">
        <v>42399</v>
      </c>
      <c r="B4023" s="36">
        <f t="shared" si="245"/>
        <v>3086</v>
      </c>
      <c r="C4023" s="37" t="s">
        <v>787</v>
      </c>
      <c r="D4023" s="12">
        <f t="shared" si="247"/>
        <v>53086</v>
      </c>
      <c r="E4023" s="47" t="s">
        <v>3275</v>
      </c>
      <c r="F4023" s="14">
        <v>1483.5</v>
      </c>
      <c r="G4023" s="15">
        <v>42399</v>
      </c>
      <c r="H4023" s="8">
        <f t="shared" si="246"/>
        <v>1483.5</v>
      </c>
      <c r="I4023" s="30">
        <f t="shared" si="248"/>
        <v>0</v>
      </c>
    </row>
    <row r="4024" spans="1:9" s="2" customFormat="1" x14ac:dyDescent="0.25">
      <c r="A4024" s="17">
        <v>42399</v>
      </c>
      <c r="B4024" s="36">
        <f t="shared" si="245"/>
        <v>3087</v>
      </c>
      <c r="C4024" s="37" t="s">
        <v>787</v>
      </c>
      <c r="D4024" s="12">
        <f t="shared" si="247"/>
        <v>53087</v>
      </c>
      <c r="E4024" s="47" t="s">
        <v>3251</v>
      </c>
      <c r="F4024" s="14">
        <v>195.2</v>
      </c>
      <c r="G4024" s="15">
        <v>42399</v>
      </c>
      <c r="H4024" s="8">
        <f t="shared" si="246"/>
        <v>195.2</v>
      </c>
      <c r="I4024" s="30">
        <f t="shared" si="248"/>
        <v>0</v>
      </c>
    </row>
    <row r="4025" spans="1:9" s="2" customFormat="1" x14ac:dyDescent="0.25">
      <c r="A4025" s="17">
        <v>42399</v>
      </c>
      <c r="B4025" s="36">
        <f t="shared" si="245"/>
        <v>3088</v>
      </c>
      <c r="C4025" s="37" t="s">
        <v>787</v>
      </c>
      <c r="D4025" s="12">
        <f t="shared" si="247"/>
        <v>53088</v>
      </c>
      <c r="E4025" s="47" t="s">
        <v>3276</v>
      </c>
      <c r="F4025" s="14">
        <v>2196.48</v>
      </c>
      <c r="G4025" s="15">
        <v>42399</v>
      </c>
      <c r="H4025" s="8">
        <f t="shared" si="246"/>
        <v>2196.48</v>
      </c>
      <c r="I4025" s="30">
        <f t="shared" si="248"/>
        <v>0</v>
      </c>
    </row>
    <row r="4026" spans="1:9" s="2" customFormat="1" x14ac:dyDescent="0.25">
      <c r="A4026" s="17">
        <v>42399</v>
      </c>
      <c r="B4026" s="36">
        <f t="shared" si="245"/>
        <v>3089</v>
      </c>
      <c r="C4026" s="37" t="s">
        <v>787</v>
      </c>
      <c r="D4026" s="12">
        <f t="shared" si="247"/>
        <v>53089</v>
      </c>
      <c r="E4026" s="47" t="s">
        <v>3277</v>
      </c>
      <c r="F4026" s="14">
        <v>7082.4</v>
      </c>
      <c r="G4026" s="88">
        <v>42401</v>
      </c>
      <c r="H4026" s="89">
        <v>7082.4</v>
      </c>
      <c r="I4026" s="30">
        <f t="shared" si="248"/>
        <v>0</v>
      </c>
    </row>
    <row r="4027" spans="1:9" s="2" customFormat="1" x14ac:dyDescent="0.25">
      <c r="A4027" s="17">
        <v>42399</v>
      </c>
      <c r="B4027" s="36">
        <f t="shared" si="245"/>
        <v>3090</v>
      </c>
      <c r="C4027" s="37" t="s">
        <v>787</v>
      </c>
      <c r="D4027" s="12">
        <f t="shared" si="247"/>
        <v>53090</v>
      </c>
      <c r="E4027" s="47" t="s">
        <v>3278</v>
      </c>
      <c r="F4027" s="14">
        <v>11294.4</v>
      </c>
      <c r="G4027" s="15">
        <v>42399</v>
      </c>
      <c r="H4027" s="8">
        <f t="shared" si="246"/>
        <v>11294.4</v>
      </c>
      <c r="I4027" s="30">
        <f t="shared" si="248"/>
        <v>0</v>
      </c>
    </row>
    <row r="4028" spans="1:9" s="2" customFormat="1" x14ac:dyDescent="0.25">
      <c r="A4028" s="17">
        <v>42399</v>
      </c>
      <c r="B4028" s="36">
        <f t="shared" si="245"/>
        <v>3091</v>
      </c>
      <c r="C4028" s="37" t="s">
        <v>787</v>
      </c>
      <c r="D4028" s="12">
        <f t="shared" si="247"/>
        <v>53091</v>
      </c>
      <c r="E4028" s="47" t="s">
        <v>3279</v>
      </c>
      <c r="F4028" s="14">
        <v>1874.4</v>
      </c>
      <c r="G4028" s="88">
        <v>42401</v>
      </c>
      <c r="H4028" s="89">
        <v>1874.4</v>
      </c>
      <c r="I4028" s="30">
        <f t="shared" si="248"/>
        <v>0</v>
      </c>
    </row>
    <row r="4029" spans="1:9" s="2" customFormat="1" x14ac:dyDescent="0.25">
      <c r="A4029" s="17">
        <v>42399</v>
      </c>
      <c r="B4029" s="36">
        <f t="shared" si="245"/>
        <v>3092</v>
      </c>
      <c r="C4029" s="37" t="s">
        <v>787</v>
      </c>
      <c r="D4029" s="12">
        <f t="shared" si="247"/>
        <v>53092</v>
      </c>
      <c r="E4029" s="47" t="s">
        <v>3280</v>
      </c>
      <c r="F4029" s="14">
        <v>660</v>
      </c>
      <c r="G4029" s="88">
        <v>42401</v>
      </c>
      <c r="H4029" s="89">
        <v>660</v>
      </c>
      <c r="I4029" s="30">
        <f t="shared" si="248"/>
        <v>0</v>
      </c>
    </row>
    <row r="4030" spans="1:9" s="2" customFormat="1" x14ac:dyDescent="0.25">
      <c r="A4030" s="17">
        <v>42399</v>
      </c>
      <c r="B4030" s="36">
        <f t="shared" si="245"/>
        <v>3093</v>
      </c>
      <c r="C4030" s="37" t="s">
        <v>787</v>
      </c>
      <c r="D4030" s="12">
        <f t="shared" si="247"/>
        <v>53093</v>
      </c>
      <c r="E4030" s="47" t="s">
        <v>3281</v>
      </c>
      <c r="F4030" s="14">
        <v>2537.9</v>
      </c>
      <c r="G4030" s="88">
        <v>42401</v>
      </c>
      <c r="H4030" s="89">
        <v>2537.9</v>
      </c>
      <c r="I4030" s="30">
        <f t="shared" si="248"/>
        <v>0</v>
      </c>
    </row>
    <row r="4031" spans="1:9" s="2" customFormat="1" x14ac:dyDescent="0.25">
      <c r="A4031" s="17">
        <v>42399</v>
      </c>
      <c r="B4031" s="36">
        <f t="shared" si="245"/>
        <v>3094</v>
      </c>
      <c r="C4031" s="37" t="s">
        <v>787</v>
      </c>
      <c r="D4031" s="12">
        <f t="shared" si="247"/>
        <v>53094</v>
      </c>
      <c r="E4031" s="47" t="s">
        <v>3275</v>
      </c>
      <c r="F4031" s="14">
        <v>206.88</v>
      </c>
      <c r="G4031" s="15">
        <v>42399</v>
      </c>
      <c r="H4031" s="8">
        <f t="shared" si="246"/>
        <v>206.88</v>
      </c>
      <c r="I4031" s="30">
        <f t="shared" si="248"/>
        <v>0</v>
      </c>
    </row>
    <row r="4032" spans="1:9" s="2" customFormat="1" x14ac:dyDescent="0.25">
      <c r="A4032" s="17">
        <v>42399</v>
      </c>
      <c r="B4032" s="36">
        <f t="shared" si="245"/>
        <v>3095</v>
      </c>
      <c r="C4032" s="37" t="s">
        <v>787</v>
      </c>
      <c r="D4032" s="12">
        <f t="shared" si="247"/>
        <v>53095</v>
      </c>
      <c r="E4032" s="47" t="s">
        <v>3282</v>
      </c>
      <c r="F4032" s="14">
        <v>5125</v>
      </c>
      <c r="G4032" s="88">
        <v>42401</v>
      </c>
      <c r="H4032" s="89">
        <v>5125</v>
      </c>
      <c r="I4032" s="30">
        <f t="shared" si="248"/>
        <v>0</v>
      </c>
    </row>
    <row r="4033" spans="1:9" s="2" customFormat="1" x14ac:dyDescent="0.25">
      <c r="A4033" s="17">
        <v>42399</v>
      </c>
      <c r="B4033" s="36">
        <f t="shared" si="245"/>
        <v>3096</v>
      </c>
      <c r="C4033" s="37" t="s">
        <v>787</v>
      </c>
      <c r="D4033" s="12">
        <f t="shared" si="247"/>
        <v>53096</v>
      </c>
      <c r="E4033" s="47" t="s">
        <v>3283</v>
      </c>
      <c r="F4033" s="14">
        <v>2205</v>
      </c>
      <c r="G4033" s="15">
        <v>42399</v>
      </c>
      <c r="H4033" s="8">
        <f t="shared" si="246"/>
        <v>2205</v>
      </c>
      <c r="I4033" s="30">
        <f t="shared" si="248"/>
        <v>0</v>
      </c>
    </row>
    <row r="4034" spans="1:9" s="2" customFormat="1" x14ac:dyDescent="0.25">
      <c r="A4034" s="17">
        <v>42399</v>
      </c>
      <c r="B4034" s="36">
        <f t="shared" si="245"/>
        <v>3097</v>
      </c>
      <c r="C4034" s="37" t="s">
        <v>787</v>
      </c>
      <c r="D4034" s="12">
        <f t="shared" si="247"/>
        <v>53097</v>
      </c>
      <c r="E4034" s="47" t="s">
        <v>3284</v>
      </c>
      <c r="F4034" s="14">
        <v>26134.2</v>
      </c>
      <c r="G4034" s="15">
        <v>42399</v>
      </c>
      <c r="H4034" s="8">
        <f t="shared" si="246"/>
        <v>26134.2</v>
      </c>
      <c r="I4034" s="30">
        <f t="shared" si="248"/>
        <v>0</v>
      </c>
    </row>
    <row r="4035" spans="1:9" s="2" customFormat="1" x14ac:dyDescent="0.25">
      <c r="A4035" s="17">
        <v>42399</v>
      </c>
      <c r="B4035" s="36">
        <f t="shared" si="245"/>
        <v>3098</v>
      </c>
      <c r="C4035" s="37" t="s">
        <v>787</v>
      </c>
      <c r="D4035" s="12">
        <f t="shared" si="247"/>
        <v>53098</v>
      </c>
      <c r="E4035" s="47" t="s">
        <v>3285</v>
      </c>
      <c r="F4035" s="14">
        <v>9690.4</v>
      </c>
      <c r="G4035" s="15">
        <v>42399</v>
      </c>
      <c r="H4035" s="8">
        <f t="shared" si="246"/>
        <v>9690.4</v>
      </c>
      <c r="I4035" s="30">
        <f t="shared" si="248"/>
        <v>0</v>
      </c>
    </row>
    <row r="4036" spans="1:9" s="2" customFormat="1" x14ac:dyDescent="0.25">
      <c r="A4036" s="17">
        <v>42399</v>
      </c>
      <c r="B4036" s="36">
        <f t="shared" si="245"/>
        <v>3099</v>
      </c>
      <c r="C4036" s="37" t="s">
        <v>787</v>
      </c>
      <c r="D4036" s="12">
        <f t="shared" si="247"/>
        <v>53099</v>
      </c>
      <c r="E4036" s="47" t="s">
        <v>3286</v>
      </c>
      <c r="F4036" s="14">
        <v>8216.4</v>
      </c>
      <c r="G4036" s="15">
        <v>42399</v>
      </c>
      <c r="H4036" s="8">
        <f t="shared" si="246"/>
        <v>8216.4</v>
      </c>
      <c r="I4036" s="30">
        <f t="shared" si="248"/>
        <v>0</v>
      </c>
    </row>
    <row r="4037" spans="1:9" s="2" customFormat="1" x14ac:dyDescent="0.25">
      <c r="A4037" s="17">
        <v>42399</v>
      </c>
      <c r="B4037" s="36">
        <f t="shared" si="245"/>
        <v>3100</v>
      </c>
      <c r="C4037" s="37" t="s">
        <v>787</v>
      </c>
      <c r="D4037" s="12">
        <f t="shared" si="247"/>
        <v>53100</v>
      </c>
      <c r="E4037" s="47" t="s">
        <v>3287</v>
      </c>
      <c r="F4037" s="14">
        <v>43435.4</v>
      </c>
      <c r="G4037" s="88" t="s">
        <v>3379</v>
      </c>
      <c r="H4037" s="89">
        <f>18819.7+24615.7</f>
        <v>43435.4</v>
      </c>
      <c r="I4037" s="30">
        <f t="shared" si="248"/>
        <v>0</v>
      </c>
    </row>
    <row r="4038" spans="1:9" s="2" customFormat="1" x14ac:dyDescent="0.25">
      <c r="A4038" s="17">
        <v>42399</v>
      </c>
      <c r="B4038" s="36">
        <f t="shared" si="245"/>
        <v>3101</v>
      </c>
      <c r="C4038" s="37" t="s">
        <v>787</v>
      </c>
      <c r="D4038" s="12">
        <f t="shared" si="247"/>
        <v>53101</v>
      </c>
      <c r="E4038" s="47" t="s">
        <v>3288</v>
      </c>
      <c r="F4038" s="14">
        <v>5739.2</v>
      </c>
      <c r="G4038" s="88">
        <v>42404</v>
      </c>
      <c r="H4038" s="89">
        <v>5739.2</v>
      </c>
      <c r="I4038" s="30">
        <f t="shared" si="248"/>
        <v>0</v>
      </c>
    </row>
    <row r="4039" spans="1:9" s="2" customFormat="1" x14ac:dyDescent="0.25">
      <c r="A4039" s="17">
        <v>42399</v>
      </c>
      <c r="B4039" s="36">
        <f t="shared" si="245"/>
        <v>3102</v>
      </c>
      <c r="C4039" s="37" t="s">
        <v>787</v>
      </c>
      <c r="D4039" s="12">
        <f t="shared" si="247"/>
        <v>53102</v>
      </c>
      <c r="E4039" s="47" t="s">
        <v>3289</v>
      </c>
      <c r="F4039" s="14">
        <v>4205.92</v>
      </c>
      <c r="G4039" s="15">
        <v>42399</v>
      </c>
      <c r="H4039" s="8">
        <f t="shared" si="246"/>
        <v>4205.92</v>
      </c>
      <c r="I4039" s="30">
        <f t="shared" si="248"/>
        <v>0</v>
      </c>
    </row>
    <row r="4040" spans="1:9" s="2" customFormat="1" x14ac:dyDescent="0.25">
      <c r="A4040" s="17">
        <v>42399</v>
      </c>
      <c r="B4040" s="36">
        <f t="shared" si="245"/>
        <v>3103</v>
      </c>
      <c r="C4040" s="37" t="s">
        <v>787</v>
      </c>
      <c r="D4040" s="12">
        <f t="shared" si="247"/>
        <v>53103</v>
      </c>
      <c r="E4040" s="47" t="s">
        <v>3290</v>
      </c>
      <c r="F4040" s="14">
        <v>41864.400000000001</v>
      </c>
      <c r="G4040" s="88" t="s">
        <v>3389</v>
      </c>
      <c r="H4040" s="89">
        <f>31021.3+10843.1</f>
        <v>41864.400000000001</v>
      </c>
      <c r="I4040" s="30">
        <f t="shared" si="248"/>
        <v>0</v>
      </c>
    </row>
    <row r="4041" spans="1:9" s="2" customFormat="1" x14ac:dyDescent="0.25">
      <c r="A4041" s="17">
        <v>42399</v>
      </c>
      <c r="B4041" s="36">
        <f t="shared" si="245"/>
        <v>3104</v>
      </c>
      <c r="C4041" s="37" t="s">
        <v>787</v>
      </c>
      <c r="D4041" s="12">
        <f t="shared" si="247"/>
        <v>53104</v>
      </c>
      <c r="E4041" s="47" t="s">
        <v>3291</v>
      </c>
      <c r="F4041" s="14">
        <v>126348.25</v>
      </c>
      <c r="G4041" s="88">
        <v>42411</v>
      </c>
      <c r="H4041" s="89">
        <v>126348.25199999999</v>
      </c>
      <c r="I4041" s="30">
        <f t="shared" si="248"/>
        <v>-1.999999993131496E-3</v>
      </c>
    </row>
    <row r="4042" spans="1:9" s="2" customFormat="1" x14ac:dyDescent="0.25">
      <c r="A4042" s="17">
        <v>42399</v>
      </c>
      <c r="B4042" s="36">
        <f t="shared" si="245"/>
        <v>3105</v>
      </c>
      <c r="C4042" s="37" t="s">
        <v>787</v>
      </c>
      <c r="D4042" s="12">
        <f t="shared" si="247"/>
        <v>53105</v>
      </c>
      <c r="E4042" s="47" t="s">
        <v>3277</v>
      </c>
      <c r="F4042" s="14">
        <v>29106</v>
      </c>
      <c r="G4042" s="15">
        <v>42399</v>
      </c>
      <c r="H4042" s="8">
        <f t="shared" si="246"/>
        <v>29106</v>
      </c>
      <c r="I4042" s="30">
        <f t="shared" si="248"/>
        <v>0</v>
      </c>
    </row>
    <row r="4043" spans="1:9" s="2" customFormat="1" x14ac:dyDescent="0.25">
      <c r="A4043" s="17">
        <v>42399</v>
      </c>
      <c r="B4043" s="36">
        <f t="shared" si="245"/>
        <v>3106</v>
      </c>
      <c r="C4043" s="37" t="s">
        <v>787</v>
      </c>
      <c r="D4043" s="12">
        <f t="shared" si="247"/>
        <v>53106</v>
      </c>
      <c r="E4043" s="13" t="s">
        <v>3292</v>
      </c>
      <c r="F4043" s="14">
        <v>7062</v>
      </c>
      <c r="G4043" s="88">
        <v>42405</v>
      </c>
      <c r="H4043" s="89">
        <v>7062</v>
      </c>
      <c r="I4043" s="30">
        <f t="shared" si="248"/>
        <v>0</v>
      </c>
    </row>
    <row r="4044" spans="1:9" s="2" customFormat="1" x14ac:dyDescent="0.25">
      <c r="A4044" s="17">
        <v>42399</v>
      </c>
      <c r="B4044" s="36">
        <f t="shared" si="245"/>
        <v>3107</v>
      </c>
      <c r="C4044" s="37" t="s">
        <v>787</v>
      </c>
      <c r="D4044" s="12">
        <f t="shared" si="247"/>
        <v>53107</v>
      </c>
      <c r="E4044" s="23" t="s">
        <v>105</v>
      </c>
      <c r="F4044" s="14">
        <v>0</v>
      </c>
      <c r="G4044" s="15"/>
      <c r="H4044" s="8"/>
      <c r="I4044" s="30">
        <f t="shared" si="248"/>
        <v>0</v>
      </c>
    </row>
    <row r="4045" spans="1:9" s="2" customFormat="1" x14ac:dyDescent="0.25">
      <c r="A4045" s="17">
        <v>42399</v>
      </c>
      <c r="B4045" s="36">
        <f t="shared" si="245"/>
        <v>3108</v>
      </c>
      <c r="C4045" s="37" t="s">
        <v>787</v>
      </c>
      <c r="D4045" s="12">
        <f t="shared" si="247"/>
        <v>53108</v>
      </c>
      <c r="E4045" s="47" t="s">
        <v>3293</v>
      </c>
      <c r="F4045" s="14">
        <v>1203.4000000000001</v>
      </c>
      <c r="G4045" s="15">
        <v>42399</v>
      </c>
      <c r="H4045" s="8">
        <f t="shared" si="246"/>
        <v>1203.4000000000001</v>
      </c>
      <c r="I4045" s="30">
        <f t="shared" si="248"/>
        <v>0</v>
      </c>
    </row>
    <row r="4046" spans="1:9" s="2" customFormat="1" x14ac:dyDescent="0.25">
      <c r="A4046" s="17">
        <v>42399</v>
      </c>
      <c r="B4046" s="36">
        <f t="shared" si="245"/>
        <v>3109</v>
      </c>
      <c r="C4046" s="37" t="s">
        <v>787</v>
      </c>
      <c r="D4046" s="12">
        <f t="shared" si="247"/>
        <v>53109</v>
      </c>
      <c r="E4046" s="13" t="s">
        <v>3292</v>
      </c>
      <c r="F4046" s="14">
        <v>320350.34999999998</v>
      </c>
      <c r="G4046" s="88">
        <v>42405</v>
      </c>
      <c r="H4046" s="89">
        <v>320350.34999999998</v>
      </c>
      <c r="I4046" s="30">
        <f t="shared" si="248"/>
        <v>0</v>
      </c>
    </row>
    <row r="4047" spans="1:9" s="2" customFormat="1" x14ac:dyDescent="0.25">
      <c r="A4047" s="17">
        <v>42399</v>
      </c>
      <c r="B4047" s="36">
        <f t="shared" si="245"/>
        <v>3110</v>
      </c>
      <c r="C4047" s="37" t="s">
        <v>787</v>
      </c>
      <c r="D4047" s="12">
        <f t="shared" si="247"/>
        <v>53110</v>
      </c>
      <c r="E4047" s="47" t="s">
        <v>3294</v>
      </c>
      <c r="F4047" s="14">
        <v>11689.5</v>
      </c>
      <c r="G4047" s="88">
        <v>42410</v>
      </c>
      <c r="H4047" s="89">
        <v>11689.5</v>
      </c>
      <c r="I4047" s="30">
        <f t="shared" si="248"/>
        <v>0</v>
      </c>
    </row>
    <row r="4048" spans="1:9" s="2" customFormat="1" x14ac:dyDescent="0.25">
      <c r="A4048" s="17">
        <v>42399</v>
      </c>
      <c r="B4048" s="36">
        <f t="shared" si="245"/>
        <v>3111</v>
      </c>
      <c r="C4048" s="37" t="s">
        <v>787</v>
      </c>
      <c r="D4048" s="12">
        <f t="shared" si="247"/>
        <v>53111</v>
      </c>
      <c r="E4048" s="47" t="s">
        <v>3250</v>
      </c>
      <c r="F4048" s="14">
        <v>286045.2</v>
      </c>
      <c r="G4048" s="88">
        <v>42411</v>
      </c>
      <c r="H4048" s="89">
        <v>286045.2</v>
      </c>
      <c r="I4048" s="30">
        <f t="shared" si="248"/>
        <v>0</v>
      </c>
    </row>
    <row r="4049" spans="1:9" s="2" customFormat="1" x14ac:dyDescent="0.25">
      <c r="A4049" s="17">
        <v>42399</v>
      </c>
      <c r="B4049" s="36">
        <f t="shared" si="245"/>
        <v>3112</v>
      </c>
      <c r="C4049" s="37" t="s">
        <v>787</v>
      </c>
      <c r="D4049" s="12">
        <f t="shared" si="247"/>
        <v>53112</v>
      </c>
      <c r="E4049" s="47" t="s">
        <v>3211</v>
      </c>
      <c r="F4049" s="14">
        <v>86</v>
      </c>
      <c r="G4049" s="15">
        <v>42399</v>
      </c>
      <c r="H4049" s="8">
        <f t="shared" si="246"/>
        <v>86</v>
      </c>
      <c r="I4049" s="30">
        <f t="shared" si="248"/>
        <v>0</v>
      </c>
    </row>
    <row r="4050" spans="1:9" s="2" customFormat="1" x14ac:dyDescent="0.25">
      <c r="A4050" s="17">
        <v>42399</v>
      </c>
      <c r="B4050" s="36">
        <f t="shared" si="245"/>
        <v>3113</v>
      </c>
      <c r="C4050" s="37" t="s">
        <v>787</v>
      </c>
      <c r="D4050" s="12">
        <f t="shared" si="247"/>
        <v>53113</v>
      </c>
      <c r="E4050" s="47" t="s">
        <v>3211</v>
      </c>
      <c r="F4050" s="14">
        <v>43</v>
      </c>
      <c r="G4050" s="15">
        <v>42399</v>
      </c>
      <c r="H4050" s="8">
        <f t="shared" si="246"/>
        <v>43</v>
      </c>
      <c r="I4050" s="30">
        <f t="shared" si="248"/>
        <v>0</v>
      </c>
    </row>
    <row r="4051" spans="1:9" s="2" customFormat="1" x14ac:dyDescent="0.25">
      <c r="A4051" s="17">
        <v>42399</v>
      </c>
      <c r="B4051" s="36">
        <f t="shared" si="245"/>
        <v>3114</v>
      </c>
      <c r="C4051" s="37" t="s">
        <v>787</v>
      </c>
      <c r="D4051" s="12">
        <f t="shared" si="247"/>
        <v>53114</v>
      </c>
      <c r="E4051" s="47" t="s">
        <v>3295</v>
      </c>
      <c r="F4051" s="14">
        <v>10742</v>
      </c>
      <c r="G4051" s="15">
        <v>42399</v>
      </c>
      <c r="H4051" s="8">
        <f t="shared" si="246"/>
        <v>10742</v>
      </c>
      <c r="I4051" s="30">
        <f t="shared" si="248"/>
        <v>0</v>
      </c>
    </row>
    <row r="4052" spans="1:9" s="2" customFormat="1" x14ac:dyDescent="0.25">
      <c r="A4052" s="17">
        <v>42399</v>
      </c>
      <c r="B4052" s="36">
        <f t="shared" si="245"/>
        <v>3115</v>
      </c>
      <c r="C4052" s="37" t="s">
        <v>787</v>
      </c>
      <c r="D4052" s="12">
        <f t="shared" si="247"/>
        <v>53115</v>
      </c>
      <c r="E4052" s="47" t="s">
        <v>3290</v>
      </c>
      <c r="F4052" s="14">
        <v>3800</v>
      </c>
      <c r="G4052" s="88">
        <v>42409</v>
      </c>
      <c r="H4052" s="89">
        <v>3800</v>
      </c>
      <c r="I4052" s="30">
        <f t="shared" si="248"/>
        <v>0</v>
      </c>
    </row>
    <row r="4053" spans="1:9" s="2" customFormat="1" x14ac:dyDescent="0.25">
      <c r="A4053" s="17">
        <v>42399</v>
      </c>
      <c r="B4053" s="36">
        <f t="shared" si="245"/>
        <v>3116</v>
      </c>
      <c r="C4053" s="37" t="s">
        <v>787</v>
      </c>
      <c r="D4053" s="12">
        <f t="shared" si="247"/>
        <v>53116</v>
      </c>
      <c r="E4053" s="47" t="s">
        <v>3211</v>
      </c>
      <c r="F4053" s="14">
        <v>5418</v>
      </c>
      <c r="G4053" s="88">
        <v>42402</v>
      </c>
      <c r="H4053" s="89">
        <v>5418</v>
      </c>
      <c r="I4053" s="30">
        <f t="shared" si="248"/>
        <v>0</v>
      </c>
    </row>
    <row r="4054" spans="1:9" s="2" customFormat="1" x14ac:dyDescent="0.25">
      <c r="A4054" s="17">
        <v>42399</v>
      </c>
      <c r="B4054" s="36">
        <f t="shared" si="245"/>
        <v>3117</v>
      </c>
      <c r="C4054" s="37" t="s">
        <v>787</v>
      </c>
      <c r="D4054" s="12">
        <f t="shared" si="247"/>
        <v>53117</v>
      </c>
      <c r="E4054" s="47" t="s">
        <v>3296</v>
      </c>
      <c r="F4054" s="14">
        <v>2580</v>
      </c>
      <c r="G4054" s="88">
        <v>42403</v>
      </c>
      <c r="H4054" s="89">
        <v>2580</v>
      </c>
      <c r="I4054" s="30">
        <f t="shared" si="248"/>
        <v>0</v>
      </c>
    </row>
    <row r="4055" spans="1:9" s="2" customFormat="1" x14ac:dyDescent="0.25">
      <c r="A4055" s="17">
        <v>42399</v>
      </c>
      <c r="B4055" s="36">
        <f t="shared" si="245"/>
        <v>3118</v>
      </c>
      <c r="C4055" s="37" t="s">
        <v>787</v>
      </c>
      <c r="D4055" s="12">
        <f t="shared" si="247"/>
        <v>53118</v>
      </c>
      <c r="E4055" s="47" t="s">
        <v>3297</v>
      </c>
      <c r="F4055" s="14">
        <v>3539.7</v>
      </c>
      <c r="G4055" s="88">
        <v>42402</v>
      </c>
      <c r="H4055" s="89">
        <v>3539.7</v>
      </c>
      <c r="I4055" s="30">
        <f t="shared" si="248"/>
        <v>0</v>
      </c>
    </row>
    <row r="4056" spans="1:9" s="2" customFormat="1" x14ac:dyDescent="0.25">
      <c r="A4056" s="17">
        <v>42399</v>
      </c>
      <c r="B4056" s="36">
        <f t="shared" si="245"/>
        <v>3119</v>
      </c>
      <c r="C4056" s="37" t="s">
        <v>787</v>
      </c>
      <c r="D4056" s="12">
        <f t="shared" si="247"/>
        <v>53119</v>
      </c>
      <c r="E4056" s="47" t="s">
        <v>3211</v>
      </c>
      <c r="F4056" s="14">
        <v>4731</v>
      </c>
      <c r="G4056" s="15">
        <v>42399</v>
      </c>
      <c r="H4056" s="8">
        <f t="shared" si="246"/>
        <v>4731</v>
      </c>
      <c r="I4056" s="30">
        <f t="shared" si="248"/>
        <v>0</v>
      </c>
    </row>
    <row r="4057" spans="1:9" s="2" customFormat="1" x14ac:dyDescent="0.25">
      <c r="A4057" s="17">
        <v>42399</v>
      </c>
      <c r="B4057" s="36">
        <f t="shared" si="245"/>
        <v>3120</v>
      </c>
      <c r="C4057" s="37" t="s">
        <v>787</v>
      </c>
      <c r="D4057" s="12">
        <f t="shared" si="247"/>
        <v>53120</v>
      </c>
      <c r="E4057" s="13" t="s">
        <v>3298</v>
      </c>
      <c r="F4057" s="14">
        <v>351944</v>
      </c>
      <c r="G4057" s="88">
        <v>42406</v>
      </c>
      <c r="H4057" s="89">
        <v>351944</v>
      </c>
      <c r="I4057" s="30">
        <f t="shared" si="248"/>
        <v>0</v>
      </c>
    </row>
    <row r="4058" spans="1:9" s="2" customFormat="1" x14ac:dyDescent="0.25">
      <c r="A4058" s="17">
        <v>42399</v>
      </c>
      <c r="B4058" s="36">
        <f t="shared" si="245"/>
        <v>3121</v>
      </c>
      <c r="C4058" s="37" t="s">
        <v>787</v>
      </c>
      <c r="D4058" s="12">
        <f t="shared" si="247"/>
        <v>53121</v>
      </c>
      <c r="E4058" s="47" t="s">
        <v>3299</v>
      </c>
      <c r="F4058" s="14">
        <v>128791.35</v>
      </c>
      <c r="G4058" s="88">
        <v>42411</v>
      </c>
      <c r="H4058" s="89">
        <v>128791.35</v>
      </c>
      <c r="I4058" s="30">
        <f t="shared" si="248"/>
        <v>0</v>
      </c>
    </row>
    <row r="4059" spans="1:9" s="2" customFormat="1" x14ac:dyDescent="0.25">
      <c r="A4059" s="17">
        <v>42399</v>
      </c>
      <c r="B4059" s="36">
        <f t="shared" ref="B4059:B4122" si="249">B4058+1</f>
        <v>3122</v>
      </c>
      <c r="C4059" s="37" t="s">
        <v>787</v>
      </c>
      <c r="D4059" s="12">
        <f t="shared" si="247"/>
        <v>53122</v>
      </c>
      <c r="E4059" s="47" t="s">
        <v>3211</v>
      </c>
      <c r="F4059" s="14">
        <v>38.700000000000003</v>
      </c>
      <c r="G4059" s="15">
        <v>42399</v>
      </c>
      <c r="H4059" s="8">
        <f t="shared" si="246"/>
        <v>38.700000000000003</v>
      </c>
      <c r="I4059" s="30">
        <f t="shared" si="248"/>
        <v>0</v>
      </c>
    </row>
    <row r="4060" spans="1:9" s="2" customFormat="1" x14ac:dyDescent="0.25">
      <c r="A4060" s="17">
        <v>42399</v>
      </c>
      <c r="B4060" s="36">
        <f t="shared" si="249"/>
        <v>3123</v>
      </c>
      <c r="C4060" s="37" t="s">
        <v>787</v>
      </c>
      <c r="D4060" s="12">
        <f t="shared" si="247"/>
        <v>53123</v>
      </c>
      <c r="E4060" s="47" t="s">
        <v>3300</v>
      </c>
      <c r="F4060" s="14">
        <v>1670.4</v>
      </c>
      <c r="G4060" s="15">
        <v>42399</v>
      </c>
      <c r="H4060" s="8">
        <f t="shared" si="246"/>
        <v>1670.4</v>
      </c>
      <c r="I4060" s="30">
        <f t="shared" si="248"/>
        <v>0</v>
      </c>
    </row>
    <row r="4061" spans="1:9" s="2" customFormat="1" x14ac:dyDescent="0.25">
      <c r="A4061" s="17">
        <v>42399</v>
      </c>
      <c r="B4061" s="36">
        <f t="shared" si="249"/>
        <v>3124</v>
      </c>
      <c r="C4061" s="37" t="s">
        <v>787</v>
      </c>
      <c r="D4061" s="12">
        <f t="shared" si="247"/>
        <v>53124</v>
      </c>
      <c r="E4061" s="13" t="s">
        <v>3292</v>
      </c>
      <c r="F4061" s="14">
        <v>30063.4</v>
      </c>
      <c r="G4061" s="88">
        <v>42405</v>
      </c>
      <c r="H4061" s="89">
        <v>30063.4</v>
      </c>
      <c r="I4061" s="30">
        <f t="shared" si="248"/>
        <v>0</v>
      </c>
    </row>
    <row r="4062" spans="1:9" s="2" customFormat="1" x14ac:dyDescent="0.25">
      <c r="A4062" s="17">
        <v>42399</v>
      </c>
      <c r="B4062" s="36">
        <f t="shared" si="249"/>
        <v>3125</v>
      </c>
      <c r="C4062" s="37" t="s">
        <v>787</v>
      </c>
      <c r="D4062" s="12">
        <f t="shared" si="247"/>
        <v>53125</v>
      </c>
      <c r="E4062" s="13" t="s">
        <v>3292</v>
      </c>
      <c r="F4062" s="14">
        <v>42306</v>
      </c>
      <c r="G4062" s="88">
        <v>42405</v>
      </c>
      <c r="H4062" s="89">
        <v>42306</v>
      </c>
      <c r="I4062" s="30">
        <f t="shared" si="248"/>
        <v>0</v>
      </c>
    </row>
    <row r="4063" spans="1:9" s="2" customFormat="1" x14ac:dyDescent="0.25">
      <c r="A4063" s="17">
        <v>42399</v>
      </c>
      <c r="B4063" s="36">
        <f t="shared" si="249"/>
        <v>3126</v>
      </c>
      <c r="C4063" s="37" t="s">
        <v>787</v>
      </c>
      <c r="D4063" s="12">
        <f t="shared" si="247"/>
        <v>53126</v>
      </c>
      <c r="E4063" s="42" t="s">
        <v>3294</v>
      </c>
      <c r="F4063" s="19">
        <v>10440</v>
      </c>
      <c r="G4063" s="88">
        <v>42403</v>
      </c>
      <c r="H4063" s="89">
        <v>10440</v>
      </c>
      <c r="I4063" s="30">
        <f t="shared" si="248"/>
        <v>0</v>
      </c>
    </row>
    <row r="4064" spans="1:9" s="2" customFormat="1" x14ac:dyDescent="0.25">
      <c r="A4064" s="17">
        <v>42399</v>
      </c>
      <c r="B4064" s="36">
        <f t="shared" si="249"/>
        <v>3127</v>
      </c>
      <c r="C4064" s="37" t="s">
        <v>787</v>
      </c>
      <c r="D4064" s="12">
        <f t="shared" si="247"/>
        <v>53127</v>
      </c>
      <c r="E4064" s="45" t="s">
        <v>3301</v>
      </c>
      <c r="F4064" s="22">
        <v>2613.12</v>
      </c>
      <c r="G4064" s="15">
        <v>42399</v>
      </c>
      <c r="H4064" s="8">
        <f t="shared" ref="H4064:H4129" si="250">F4064</f>
        <v>2613.12</v>
      </c>
      <c r="I4064" s="30">
        <f t="shared" si="248"/>
        <v>0</v>
      </c>
    </row>
    <row r="4065" spans="1:9" s="2" customFormat="1" x14ac:dyDescent="0.25">
      <c r="A4065" s="17">
        <v>42399</v>
      </c>
      <c r="B4065" s="36">
        <f t="shared" si="249"/>
        <v>3128</v>
      </c>
      <c r="C4065" s="37" t="s">
        <v>787</v>
      </c>
      <c r="D4065" s="12">
        <f t="shared" si="247"/>
        <v>53128</v>
      </c>
      <c r="E4065" s="13" t="s">
        <v>3292</v>
      </c>
      <c r="F4065" s="14">
        <v>11616.1</v>
      </c>
      <c r="G4065" s="88">
        <v>42405</v>
      </c>
      <c r="H4065" s="89">
        <v>11616.1</v>
      </c>
      <c r="I4065" s="30">
        <f t="shared" si="248"/>
        <v>0</v>
      </c>
    </row>
    <row r="4066" spans="1:9" s="2" customFormat="1" x14ac:dyDescent="0.25">
      <c r="A4066" s="17">
        <v>42400</v>
      </c>
      <c r="B4066" s="36">
        <f t="shared" si="249"/>
        <v>3129</v>
      </c>
      <c r="C4066" s="37" t="s">
        <v>787</v>
      </c>
      <c r="D4066" s="12">
        <f t="shared" si="247"/>
        <v>53129</v>
      </c>
      <c r="E4066" s="47" t="s">
        <v>3302</v>
      </c>
      <c r="F4066" s="14">
        <v>1037.2</v>
      </c>
      <c r="G4066" s="15">
        <v>42400</v>
      </c>
      <c r="H4066" s="8">
        <f t="shared" si="250"/>
        <v>1037.2</v>
      </c>
      <c r="I4066" s="30">
        <f t="shared" si="248"/>
        <v>0</v>
      </c>
    </row>
    <row r="4067" spans="1:9" s="2" customFormat="1" x14ac:dyDescent="0.25">
      <c r="A4067" s="17">
        <v>42400</v>
      </c>
      <c r="B4067" s="36">
        <f t="shared" si="249"/>
        <v>3130</v>
      </c>
      <c r="C4067" s="37" t="s">
        <v>787</v>
      </c>
      <c r="D4067" s="12">
        <f t="shared" si="247"/>
        <v>53130</v>
      </c>
      <c r="E4067" s="49" t="s">
        <v>105</v>
      </c>
      <c r="F4067" s="14">
        <v>0</v>
      </c>
      <c r="G4067" s="15"/>
      <c r="H4067" s="8"/>
      <c r="I4067" s="30">
        <f t="shared" si="248"/>
        <v>0</v>
      </c>
    </row>
    <row r="4068" spans="1:9" s="2" customFormat="1" x14ac:dyDescent="0.25">
      <c r="A4068" s="17">
        <v>42400</v>
      </c>
      <c r="B4068" s="36">
        <f t="shared" si="249"/>
        <v>3131</v>
      </c>
      <c r="C4068" s="37" t="s">
        <v>787</v>
      </c>
      <c r="D4068" s="12">
        <f t="shared" ref="D4068:D4131" si="251">D4067+1</f>
        <v>53131</v>
      </c>
      <c r="E4068" s="47" t="s">
        <v>3303</v>
      </c>
      <c r="F4068" s="14">
        <v>4964.3999999999996</v>
      </c>
      <c r="G4068" s="88">
        <v>42401</v>
      </c>
      <c r="H4068" s="89">
        <v>4964.3999999999996</v>
      </c>
      <c r="I4068" s="30">
        <f t="shared" si="248"/>
        <v>0</v>
      </c>
    </row>
    <row r="4069" spans="1:9" s="2" customFormat="1" x14ac:dyDescent="0.25">
      <c r="A4069" s="17">
        <v>42400</v>
      </c>
      <c r="B4069" s="36">
        <f t="shared" si="249"/>
        <v>3132</v>
      </c>
      <c r="C4069" s="37" t="s">
        <v>787</v>
      </c>
      <c r="D4069" s="12">
        <f t="shared" si="251"/>
        <v>53132</v>
      </c>
      <c r="E4069" s="47" t="s">
        <v>3303</v>
      </c>
      <c r="F4069" s="14">
        <v>26677.35</v>
      </c>
      <c r="G4069" s="88">
        <v>42401</v>
      </c>
      <c r="H4069" s="89">
        <v>26677.35</v>
      </c>
      <c r="I4069" s="30">
        <f t="shared" si="248"/>
        <v>0</v>
      </c>
    </row>
    <row r="4070" spans="1:9" s="2" customFormat="1" x14ac:dyDescent="0.25">
      <c r="A4070" s="17">
        <v>42400</v>
      </c>
      <c r="B4070" s="36">
        <f t="shared" si="249"/>
        <v>3133</v>
      </c>
      <c r="C4070" s="37" t="s">
        <v>787</v>
      </c>
      <c r="D4070" s="12">
        <f t="shared" si="251"/>
        <v>53133</v>
      </c>
      <c r="E4070" s="47" t="s">
        <v>3304</v>
      </c>
      <c r="F4070" s="14">
        <v>6448</v>
      </c>
      <c r="G4070" s="88">
        <v>42401</v>
      </c>
      <c r="H4070" s="89">
        <v>6448</v>
      </c>
      <c r="I4070" s="30">
        <f t="shared" si="248"/>
        <v>0</v>
      </c>
    </row>
    <row r="4071" spans="1:9" s="2" customFormat="1" x14ac:dyDescent="0.25">
      <c r="A4071" s="17">
        <v>42400</v>
      </c>
      <c r="B4071" s="36">
        <f t="shared" si="249"/>
        <v>3134</v>
      </c>
      <c r="C4071" s="37" t="s">
        <v>787</v>
      </c>
      <c r="D4071" s="12">
        <f t="shared" si="251"/>
        <v>53134</v>
      </c>
      <c r="E4071" s="47" t="s">
        <v>3305</v>
      </c>
      <c r="F4071" s="14">
        <v>4443.6000000000004</v>
      </c>
      <c r="G4071" s="15">
        <v>42400</v>
      </c>
      <c r="H4071" s="8">
        <f t="shared" si="250"/>
        <v>4443.6000000000004</v>
      </c>
      <c r="I4071" s="30">
        <f t="shared" si="248"/>
        <v>0</v>
      </c>
    </row>
    <row r="4072" spans="1:9" s="2" customFormat="1" x14ac:dyDescent="0.25">
      <c r="A4072" s="17">
        <v>42400</v>
      </c>
      <c r="B4072" s="36">
        <f t="shared" si="249"/>
        <v>3135</v>
      </c>
      <c r="C4072" s="37" t="s">
        <v>787</v>
      </c>
      <c r="D4072" s="12">
        <f t="shared" si="251"/>
        <v>53135</v>
      </c>
      <c r="E4072" s="47" t="s">
        <v>3306</v>
      </c>
      <c r="F4072" s="14">
        <v>20208</v>
      </c>
      <c r="G4072" s="15">
        <v>42400</v>
      </c>
      <c r="H4072" s="8">
        <f t="shared" si="250"/>
        <v>20208</v>
      </c>
      <c r="I4072" s="30">
        <f t="shared" si="248"/>
        <v>0</v>
      </c>
    </row>
    <row r="4073" spans="1:9" s="2" customFormat="1" x14ac:dyDescent="0.25">
      <c r="A4073" s="17">
        <v>42400</v>
      </c>
      <c r="B4073" s="36">
        <f t="shared" si="249"/>
        <v>3136</v>
      </c>
      <c r="C4073" s="37" t="s">
        <v>787</v>
      </c>
      <c r="D4073" s="12">
        <f t="shared" si="251"/>
        <v>53136</v>
      </c>
      <c r="E4073" s="47" t="s">
        <v>3307</v>
      </c>
      <c r="F4073" s="14">
        <v>8016</v>
      </c>
      <c r="G4073" s="88">
        <v>42401</v>
      </c>
      <c r="H4073" s="89">
        <v>8016</v>
      </c>
      <c r="I4073" s="30">
        <f t="shared" si="248"/>
        <v>0</v>
      </c>
    </row>
    <row r="4074" spans="1:9" s="2" customFormat="1" x14ac:dyDescent="0.25">
      <c r="A4074" s="17">
        <v>42400</v>
      </c>
      <c r="B4074" s="36">
        <f t="shared" si="249"/>
        <v>3137</v>
      </c>
      <c r="C4074" s="37" t="s">
        <v>787</v>
      </c>
      <c r="D4074" s="12">
        <f t="shared" si="251"/>
        <v>53137</v>
      </c>
      <c r="E4074" s="47" t="s">
        <v>3308</v>
      </c>
      <c r="F4074" s="14">
        <v>38396.800000000003</v>
      </c>
      <c r="G4074" s="107" t="s">
        <v>6356</v>
      </c>
      <c r="H4074" s="108">
        <f>35000+3396.6+0.2</f>
        <v>38396.799999999996</v>
      </c>
      <c r="I4074" s="30">
        <f t="shared" si="248"/>
        <v>0</v>
      </c>
    </row>
    <row r="4075" spans="1:9" s="2" customFormat="1" x14ac:dyDescent="0.25">
      <c r="A4075" s="17">
        <v>42400</v>
      </c>
      <c r="B4075" s="36">
        <f t="shared" si="249"/>
        <v>3138</v>
      </c>
      <c r="C4075" s="37" t="s">
        <v>787</v>
      </c>
      <c r="D4075" s="12">
        <f t="shared" si="251"/>
        <v>53138</v>
      </c>
      <c r="E4075" s="47" t="s">
        <v>3309</v>
      </c>
      <c r="F4075" s="14">
        <v>1506</v>
      </c>
      <c r="G4075" s="15">
        <v>42400</v>
      </c>
      <c r="H4075" s="8">
        <f t="shared" si="250"/>
        <v>1506</v>
      </c>
      <c r="I4075" s="30">
        <f t="shared" si="248"/>
        <v>0</v>
      </c>
    </row>
    <row r="4076" spans="1:9" s="2" customFormat="1" x14ac:dyDescent="0.25">
      <c r="A4076" s="17">
        <v>42400</v>
      </c>
      <c r="B4076" s="36">
        <f t="shared" si="249"/>
        <v>3139</v>
      </c>
      <c r="C4076" s="37" t="s">
        <v>787</v>
      </c>
      <c r="D4076" s="12">
        <f t="shared" si="251"/>
        <v>53139</v>
      </c>
      <c r="E4076" s="47" t="s">
        <v>3310</v>
      </c>
      <c r="F4076" s="14">
        <v>2276.4</v>
      </c>
      <c r="G4076" s="88">
        <v>42401</v>
      </c>
      <c r="H4076" s="89">
        <v>2276.4</v>
      </c>
      <c r="I4076" s="30">
        <f t="shared" si="248"/>
        <v>0</v>
      </c>
    </row>
    <row r="4077" spans="1:9" s="2" customFormat="1" x14ac:dyDescent="0.25">
      <c r="A4077" s="17">
        <v>42400</v>
      </c>
      <c r="B4077" s="36">
        <f t="shared" si="249"/>
        <v>3140</v>
      </c>
      <c r="C4077" s="37" t="s">
        <v>787</v>
      </c>
      <c r="D4077" s="12">
        <f t="shared" si="251"/>
        <v>53140</v>
      </c>
      <c r="E4077" s="47" t="s">
        <v>3307</v>
      </c>
      <c r="F4077" s="14">
        <v>6887.2</v>
      </c>
      <c r="G4077" s="88"/>
      <c r="H4077" s="89"/>
      <c r="I4077" s="30">
        <f t="shared" si="248"/>
        <v>6887.2</v>
      </c>
    </row>
    <row r="4078" spans="1:9" s="2" customFormat="1" x14ac:dyDescent="0.25">
      <c r="A4078" s="17">
        <v>42400</v>
      </c>
      <c r="B4078" s="36">
        <f t="shared" si="249"/>
        <v>3141</v>
      </c>
      <c r="C4078" s="37" t="s">
        <v>787</v>
      </c>
      <c r="D4078" s="12">
        <f t="shared" si="251"/>
        <v>53141</v>
      </c>
      <c r="E4078" s="47" t="s">
        <v>3311</v>
      </c>
      <c r="F4078" s="14">
        <v>4164.66</v>
      </c>
      <c r="G4078" s="88">
        <v>42401</v>
      </c>
      <c r="H4078" s="89">
        <v>4164.66</v>
      </c>
      <c r="I4078" s="30">
        <f t="shared" si="248"/>
        <v>0</v>
      </c>
    </row>
    <row r="4079" spans="1:9" s="2" customFormat="1" x14ac:dyDescent="0.25">
      <c r="A4079" s="17">
        <v>42400</v>
      </c>
      <c r="B4079" s="36">
        <f t="shared" si="249"/>
        <v>3142</v>
      </c>
      <c r="C4079" s="37" t="s">
        <v>787</v>
      </c>
      <c r="D4079" s="12">
        <f t="shared" si="251"/>
        <v>53142</v>
      </c>
      <c r="E4079" s="47" t="s">
        <v>3312</v>
      </c>
      <c r="F4079" s="14">
        <v>1822.5</v>
      </c>
      <c r="G4079" s="88">
        <v>42401</v>
      </c>
      <c r="H4079" s="89">
        <v>1822.5</v>
      </c>
      <c r="I4079" s="30">
        <f t="shared" si="248"/>
        <v>0</v>
      </c>
    </row>
    <row r="4080" spans="1:9" s="2" customFormat="1" x14ac:dyDescent="0.25">
      <c r="A4080" s="17">
        <v>42400</v>
      </c>
      <c r="B4080" s="36">
        <f t="shared" si="249"/>
        <v>3143</v>
      </c>
      <c r="C4080" s="37" t="s">
        <v>787</v>
      </c>
      <c r="D4080" s="12">
        <f t="shared" si="251"/>
        <v>53143</v>
      </c>
      <c r="E4080" s="47" t="s">
        <v>3313</v>
      </c>
      <c r="F4080" s="14">
        <v>6830.7</v>
      </c>
      <c r="G4080" s="88">
        <v>42401</v>
      </c>
      <c r="H4080" s="89">
        <v>6830.7</v>
      </c>
      <c r="I4080" s="30">
        <f t="shared" si="248"/>
        <v>0</v>
      </c>
    </row>
    <row r="4081" spans="1:9" s="2" customFormat="1" x14ac:dyDescent="0.25">
      <c r="A4081" s="17">
        <v>42400</v>
      </c>
      <c r="B4081" s="36">
        <f t="shared" si="249"/>
        <v>3144</v>
      </c>
      <c r="C4081" s="37" t="s">
        <v>787</v>
      </c>
      <c r="D4081" s="12">
        <f t="shared" si="251"/>
        <v>53144</v>
      </c>
      <c r="E4081" s="47" t="s">
        <v>3314</v>
      </c>
      <c r="F4081" s="14">
        <v>444.6</v>
      </c>
      <c r="G4081" s="88">
        <v>42401</v>
      </c>
      <c r="H4081" s="89">
        <v>444.6</v>
      </c>
      <c r="I4081" s="30">
        <f t="shared" ref="I4081:I4144" si="252">F4081-H4081</f>
        <v>0</v>
      </c>
    </row>
    <row r="4082" spans="1:9" s="2" customFormat="1" x14ac:dyDescent="0.25">
      <c r="A4082" s="17">
        <v>42400</v>
      </c>
      <c r="B4082" s="36">
        <f t="shared" si="249"/>
        <v>3145</v>
      </c>
      <c r="C4082" s="37" t="s">
        <v>787</v>
      </c>
      <c r="D4082" s="12">
        <f t="shared" si="251"/>
        <v>53145</v>
      </c>
      <c r="E4082" s="47" t="s">
        <v>3315</v>
      </c>
      <c r="F4082" s="14">
        <v>4554</v>
      </c>
      <c r="G4082" s="88">
        <v>42401</v>
      </c>
      <c r="H4082" s="89">
        <v>4554</v>
      </c>
      <c r="I4082" s="30">
        <f t="shared" si="252"/>
        <v>0</v>
      </c>
    </row>
    <row r="4083" spans="1:9" s="2" customFormat="1" x14ac:dyDescent="0.25">
      <c r="A4083" s="17">
        <v>42400</v>
      </c>
      <c r="B4083" s="36">
        <f t="shared" si="249"/>
        <v>3146</v>
      </c>
      <c r="C4083" s="37" t="s">
        <v>787</v>
      </c>
      <c r="D4083" s="12">
        <f t="shared" si="251"/>
        <v>53146</v>
      </c>
      <c r="E4083" s="47" t="s">
        <v>3316</v>
      </c>
      <c r="F4083" s="14">
        <v>298</v>
      </c>
      <c r="G4083" s="88">
        <v>42401</v>
      </c>
      <c r="H4083" s="89">
        <v>298</v>
      </c>
      <c r="I4083" s="30">
        <f t="shared" si="252"/>
        <v>0</v>
      </c>
    </row>
    <row r="4084" spans="1:9" s="2" customFormat="1" x14ac:dyDescent="0.25">
      <c r="A4084" s="17">
        <v>42400</v>
      </c>
      <c r="B4084" s="36">
        <f t="shared" si="249"/>
        <v>3147</v>
      </c>
      <c r="C4084" s="37" t="s">
        <v>787</v>
      </c>
      <c r="D4084" s="12">
        <f t="shared" si="251"/>
        <v>53147</v>
      </c>
      <c r="E4084" s="47" t="s">
        <v>3317</v>
      </c>
      <c r="F4084" s="14">
        <v>2100</v>
      </c>
      <c r="G4084" s="88">
        <v>42401</v>
      </c>
      <c r="H4084" s="89">
        <v>2100</v>
      </c>
      <c r="I4084" s="30">
        <f t="shared" si="252"/>
        <v>0</v>
      </c>
    </row>
    <row r="4085" spans="1:9" s="2" customFormat="1" x14ac:dyDescent="0.25">
      <c r="A4085" s="17">
        <v>42400</v>
      </c>
      <c r="B4085" s="36">
        <f t="shared" si="249"/>
        <v>3148</v>
      </c>
      <c r="C4085" s="37" t="s">
        <v>787</v>
      </c>
      <c r="D4085" s="12">
        <f t="shared" si="251"/>
        <v>53148</v>
      </c>
      <c r="E4085" s="47" t="s">
        <v>3318</v>
      </c>
      <c r="F4085" s="14">
        <v>1075</v>
      </c>
      <c r="G4085" s="88">
        <v>42401</v>
      </c>
      <c r="H4085" s="89">
        <v>1075</v>
      </c>
      <c r="I4085" s="30">
        <f t="shared" si="252"/>
        <v>0</v>
      </c>
    </row>
    <row r="4086" spans="1:9" s="2" customFormat="1" x14ac:dyDescent="0.25">
      <c r="A4086" s="17">
        <v>42400</v>
      </c>
      <c r="B4086" s="36">
        <f t="shared" si="249"/>
        <v>3149</v>
      </c>
      <c r="C4086" s="37" t="s">
        <v>787</v>
      </c>
      <c r="D4086" s="12">
        <f t="shared" si="251"/>
        <v>53149</v>
      </c>
      <c r="E4086" s="47" t="s">
        <v>3319</v>
      </c>
      <c r="F4086" s="14">
        <v>958.9</v>
      </c>
      <c r="G4086" s="88">
        <v>42401</v>
      </c>
      <c r="H4086" s="89">
        <v>958.9</v>
      </c>
      <c r="I4086" s="30">
        <f t="shared" si="252"/>
        <v>0</v>
      </c>
    </row>
    <row r="4087" spans="1:9" s="2" customFormat="1" x14ac:dyDescent="0.25">
      <c r="A4087" s="17">
        <v>42400</v>
      </c>
      <c r="B4087" s="36">
        <f t="shared" si="249"/>
        <v>3150</v>
      </c>
      <c r="C4087" s="37" t="s">
        <v>787</v>
      </c>
      <c r="D4087" s="12">
        <f t="shared" si="251"/>
        <v>53150</v>
      </c>
      <c r="E4087" s="47" t="s">
        <v>3320</v>
      </c>
      <c r="F4087" s="14">
        <v>30559.4</v>
      </c>
      <c r="G4087" s="88" t="s">
        <v>3383</v>
      </c>
      <c r="H4087" s="89">
        <f>17837+12722.4</f>
        <v>30559.4</v>
      </c>
      <c r="I4087" s="30">
        <f t="shared" si="252"/>
        <v>0</v>
      </c>
    </row>
    <row r="4088" spans="1:9" s="2" customFormat="1" x14ac:dyDescent="0.25">
      <c r="A4088" s="17">
        <v>42400</v>
      </c>
      <c r="B4088" s="36">
        <f t="shared" si="249"/>
        <v>3151</v>
      </c>
      <c r="C4088" s="37" t="s">
        <v>787</v>
      </c>
      <c r="D4088" s="12">
        <f t="shared" si="251"/>
        <v>53151</v>
      </c>
      <c r="E4088" s="47" t="s">
        <v>3321</v>
      </c>
      <c r="F4088" s="14">
        <v>1058.4000000000001</v>
      </c>
      <c r="G4088" s="15">
        <v>42400</v>
      </c>
      <c r="H4088" s="8">
        <f t="shared" si="250"/>
        <v>1058.4000000000001</v>
      </c>
      <c r="I4088" s="30">
        <f t="shared" si="252"/>
        <v>0</v>
      </c>
    </row>
    <row r="4089" spans="1:9" s="2" customFormat="1" x14ac:dyDescent="0.25">
      <c r="A4089" s="17">
        <v>42400</v>
      </c>
      <c r="B4089" s="36">
        <f t="shared" si="249"/>
        <v>3152</v>
      </c>
      <c r="C4089" s="37" t="s">
        <v>787</v>
      </c>
      <c r="D4089" s="12">
        <f t="shared" si="251"/>
        <v>53152</v>
      </c>
      <c r="E4089" s="47" t="s">
        <v>3321</v>
      </c>
      <c r="F4089" s="14">
        <v>373.5</v>
      </c>
      <c r="G4089" s="15">
        <v>42400</v>
      </c>
      <c r="H4089" s="8">
        <f t="shared" si="250"/>
        <v>373.5</v>
      </c>
      <c r="I4089" s="30">
        <f t="shared" si="252"/>
        <v>0</v>
      </c>
    </row>
    <row r="4090" spans="1:9" s="2" customFormat="1" x14ac:dyDescent="0.25">
      <c r="A4090" s="17">
        <v>42400</v>
      </c>
      <c r="B4090" s="36">
        <f t="shared" si="249"/>
        <v>3153</v>
      </c>
      <c r="C4090" s="37" t="s">
        <v>787</v>
      </c>
      <c r="D4090" s="12">
        <f t="shared" si="251"/>
        <v>53153</v>
      </c>
      <c r="E4090" s="47" t="s">
        <v>3322</v>
      </c>
      <c r="F4090" s="14">
        <v>29617.25</v>
      </c>
      <c r="G4090" s="88">
        <v>42406</v>
      </c>
      <c r="H4090" s="89">
        <v>29617.25</v>
      </c>
      <c r="I4090" s="30">
        <f t="shared" si="252"/>
        <v>0</v>
      </c>
    </row>
    <row r="4091" spans="1:9" s="2" customFormat="1" x14ac:dyDescent="0.25">
      <c r="A4091" s="17">
        <v>42400</v>
      </c>
      <c r="B4091" s="36">
        <f t="shared" si="249"/>
        <v>3154</v>
      </c>
      <c r="C4091" s="37" t="s">
        <v>787</v>
      </c>
      <c r="D4091" s="12">
        <f t="shared" si="251"/>
        <v>53154</v>
      </c>
      <c r="E4091" s="47" t="s">
        <v>3323</v>
      </c>
      <c r="F4091" s="14">
        <v>4071.8</v>
      </c>
      <c r="G4091" s="88">
        <v>42403</v>
      </c>
      <c r="H4091" s="89">
        <v>4071.8</v>
      </c>
      <c r="I4091" s="30">
        <f t="shared" si="252"/>
        <v>0</v>
      </c>
    </row>
    <row r="4092" spans="1:9" s="2" customFormat="1" x14ac:dyDescent="0.25">
      <c r="A4092" s="17">
        <v>42400</v>
      </c>
      <c r="B4092" s="36">
        <f t="shared" si="249"/>
        <v>3155</v>
      </c>
      <c r="C4092" s="37" t="s">
        <v>787</v>
      </c>
      <c r="D4092" s="12">
        <f t="shared" si="251"/>
        <v>53155</v>
      </c>
      <c r="E4092" s="47" t="s">
        <v>3324</v>
      </c>
      <c r="F4092" s="14">
        <v>285</v>
      </c>
      <c r="G4092" s="15">
        <v>42400</v>
      </c>
      <c r="H4092" s="8">
        <f t="shared" si="250"/>
        <v>285</v>
      </c>
      <c r="I4092" s="30">
        <f t="shared" si="252"/>
        <v>0</v>
      </c>
    </row>
    <row r="4093" spans="1:9" s="2" customFormat="1" x14ac:dyDescent="0.25">
      <c r="A4093" s="17">
        <v>42400</v>
      </c>
      <c r="B4093" s="36">
        <f t="shared" si="249"/>
        <v>3156</v>
      </c>
      <c r="C4093" s="37" t="s">
        <v>787</v>
      </c>
      <c r="D4093" s="12">
        <f t="shared" si="251"/>
        <v>53156</v>
      </c>
      <c r="E4093" s="47" t="s">
        <v>3325</v>
      </c>
      <c r="F4093" s="14">
        <v>501.3</v>
      </c>
      <c r="G4093" s="15">
        <v>42400</v>
      </c>
      <c r="H4093" s="8">
        <f t="shared" si="250"/>
        <v>501.3</v>
      </c>
      <c r="I4093" s="30">
        <f t="shared" si="252"/>
        <v>0</v>
      </c>
    </row>
    <row r="4094" spans="1:9" s="2" customFormat="1" x14ac:dyDescent="0.25">
      <c r="A4094" s="17">
        <v>42400</v>
      </c>
      <c r="B4094" s="36">
        <f t="shared" si="249"/>
        <v>3157</v>
      </c>
      <c r="C4094" s="37" t="s">
        <v>787</v>
      </c>
      <c r="D4094" s="12">
        <f t="shared" si="251"/>
        <v>53157</v>
      </c>
      <c r="E4094" s="47" t="s">
        <v>3324</v>
      </c>
      <c r="F4094" s="14">
        <v>76.8</v>
      </c>
      <c r="G4094" s="15">
        <v>42400</v>
      </c>
      <c r="H4094" s="8">
        <f t="shared" si="250"/>
        <v>76.8</v>
      </c>
      <c r="I4094" s="30">
        <f t="shared" si="252"/>
        <v>0</v>
      </c>
    </row>
    <row r="4095" spans="1:9" s="2" customFormat="1" x14ac:dyDescent="0.25">
      <c r="A4095" s="17">
        <v>42400</v>
      </c>
      <c r="B4095" s="36">
        <f t="shared" si="249"/>
        <v>3158</v>
      </c>
      <c r="C4095" s="37" t="s">
        <v>787</v>
      </c>
      <c r="D4095" s="12">
        <f t="shared" si="251"/>
        <v>53158</v>
      </c>
      <c r="E4095" s="47" t="s">
        <v>3326</v>
      </c>
      <c r="F4095" s="14">
        <v>4200</v>
      </c>
      <c r="G4095" s="15">
        <v>42400</v>
      </c>
      <c r="H4095" s="8">
        <f t="shared" si="250"/>
        <v>4200</v>
      </c>
      <c r="I4095" s="30">
        <f t="shared" si="252"/>
        <v>0</v>
      </c>
    </row>
    <row r="4096" spans="1:9" s="2" customFormat="1" x14ac:dyDescent="0.25">
      <c r="A4096" s="17">
        <v>42400</v>
      </c>
      <c r="B4096" s="36">
        <f t="shared" si="249"/>
        <v>3159</v>
      </c>
      <c r="C4096" s="37" t="s">
        <v>787</v>
      </c>
      <c r="D4096" s="12">
        <f t="shared" si="251"/>
        <v>53159</v>
      </c>
      <c r="E4096" s="47" t="s">
        <v>3327</v>
      </c>
      <c r="F4096" s="14">
        <v>1712.1</v>
      </c>
      <c r="G4096" s="88">
        <v>42401</v>
      </c>
      <c r="H4096" s="89">
        <v>1712.1</v>
      </c>
      <c r="I4096" s="30">
        <f t="shared" si="252"/>
        <v>0</v>
      </c>
    </row>
    <row r="4097" spans="1:9" s="2" customFormat="1" x14ac:dyDescent="0.25">
      <c r="A4097" s="17">
        <v>42400</v>
      </c>
      <c r="B4097" s="36">
        <f t="shared" si="249"/>
        <v>3160</v>
      </c>
      <c r="C4097" s="37" t="s">
        <v>787</v>
      </c>
      <c r="D4097" s="12">
        <f t="shared" si="251"/>
        <v>53160</v>
      </c>
      <c r="E4097" s="47" t="s">
        <v>3328</v>
      </c>
      <c r="F4097" s="14">
        <v>4347</v>
      </c>
      <c r="G4097" s="15">
        <v>42400</v>
      </c>
      <c r="H4097" s="8">
        <f t="shared" si="250"/>
        <v>4347</v>
      </c>
      <c r="I4097" s="30">
        <f t="shared" si="252"/>
        <v>0</v>
      </c>
    </row>
    <row r="4098" spans="1:9" s="2" customFormat="1" x14ac:dyDescent="0.25">
      <c r="A4098" s="17">
        <v>42400</v>
      </c>
      <c r="B4098" s="36">
        <f t="shared" si="249"/>
        <v>3161</v>
      </c>
      <c r="C4098" s="37" t="s">
        <v>787</v>
      </c>
      <c r="D4098" s="12">
        <f t="shared" si="251"/>
        <v>53161</v>
      </c>
      <c r="E4098" s="47" t="s">
        <v>3306</v>
      </c>
      <c r="F4098" s="14">
        <v>3098</v>
      </c>
      <c r="G4098" s="88">
        <v>42401</v>
      </c>
      <c r="H4098" s="89">
        <v>3098</v>
      </c>
      <c r="I4098" s="30">
        <f t="shared" si="252"/>
        <v>0</v>
      </c>
    </row>
    <row r="4099" spans="1:9" s="2" customFormat="1" x14ac:dyDescent="0.25">
      <c r="A4099" s="17">
        <v>42400</v>
      </c>
      <c r="B4099" s="36">
        <f t="shared" si="249"/>
        <v>3162</v>
      </c>
      <c r="C4099" s="37" t="s">
        <v>787</v>
      </c>
      <c r="D4099" s="12">
        <f t="shared" si="251"/>
        <v>53162</v>
      </c>
      <c r="E4099" s="47" t="s">
        <v>3302</v>
      </c>
      <c r="F4099" s="14">
        <v>4330.8</v>
      </c>
      <c r="G4099" s="15">
        <v>42400</v>
      </c>
      <c r="H4099" s="8">
        <f t="shared" si="250"/>
        <v>4330.8</v>
      </c>
      <c r="I4099" s="30">
        <f t="shared" si="252"/>
        <v>0</v>
      </c>
    </row>
    <row r="4100" spans="1:9" s="2" customFormat="1" x14ac:dyDescent="0.25">
      <c r="A4100" s="17">
        <v>42400</v>
      </c>
      <c r="B4100" s="36">
        <f t="shared" si="249"/>
        <v>3163</v>
      </c>
      <c r="C4100" s="37" t="s">
        <v>787</v>
      </c>
      <c r="D4100" s="12">
        <f t="shared" si="251"/>
        <v>53163</v>
      </c>
      <c r="E4100" s="47" t="s">
        <v>3329</v>
      </c>
      <c r="F4100" s="14">
        <v>2449</v>
      </c>
      <c r="G4100" s="15">
        <v>42400</v>
      </c>
      <c r="H4100" s="8">
        <f t="shared" si="250"/>
        <v>2449</v>
      </c>
      <c r="I4100" s="30">
        <f t="shared" si="252"/>
        <v>0</v>
      </c>
    </row>
    <row r="4101" spans="1:9" s="2" customFormat="1" x14ac:dyDescent="0.25">
      <c r="A4101" s="17">
        <v>42400</v>
      </c>
      <c r="B4101" s="36">
        <f t="shared" si="249"/>
        <v>3164</v>
      </c>
      <c r="C4101" s="37" t="s">
        <v>787</v>
      </c>
      <c r="D4101" s="12">
        <f t="shared" si="251"/>
        <v>53164</v>
      </c>
      <c r="E4101" s="47" t="s">
        <v>3330</v>
      </c>
      <c r="F4101" s="14">
        <v>21624</v>
      </c>
      <c r="G4101" s="88">
        <v>42401</v>
      </c>
      <c r="H4101" s="89">
        <v>21624</v>
      </c>
      <c r="I4101" s="30">
        <f t="shared" si="252"/>
        <v>0</v>
      </c>
    </row>
    <row r="4102" spans="1:9" s="2" customFormat="1" x14ac:dyDescent="0.25">
      <c r="A4102" s="17">
        <v>42400</v>
      </c>
      <c r="B4102" s="36">
        <f t="shared" si="249"/>
        <v>3165</v>
      </c>
      <c r="C4102" s="37" t="s">
        <v>787</v>
      </c>
      <c r="D4102" s="12">
        <f t="shared" si="251"/>
        <v>53165</v>
      </c>
      <c r="E4102" s="47" t="s">
        <v>3331</v>
      </c>
      <c r="F4102" s="14">
        <v>2703.78</v>
      </c>
      <c r="G4102" s="15">
        <v>42400</v>
      </c>
      <c r="H4102" s="8">
        <f t="shared" si="250"/>
        <v>2703.78</v>
      </c>
      <c r="I4102" s="30">
        <f t="shared" si="252"/>
        <v>0</v>
      </c>
    </row>
    <row r="4103" spans="1:9" s="2" customFormat="1" x14ac:dyDescent="0.25">
      <c r="A4103" s="17">
        <v>42400</v>
      </c>
      <c r="B4103" s="36">
        <f t="shared" si="249"/>
        <v>3166</v>
      </c>
      <c r="C4103" s="37" t="s">
        <v>787</v>
      </c>
      <c r="D4103" s="12">
        <f t="shared" si="251"/>
        <v>53166</v>
      </c>
      <c r="E4103" s="47" t="s">
        <v>3332</v>
      </c>
      <c r="F4103" s="14">
        <v>430</v>
      </c>
      <c r="G4103" s="15">
        <v>42400</v>
      </c>
      <c r="H4103" s="8">
        <f t="shared" si="250"/>
        <v>430</v>
      </c>
      <c r="I4103" s="30">
        <f t="shared" si="252"/>
        <v>0</v>
      </c>
    </row>
    <row r="4104" spans="1:9" s="2" customFormat="1" x14ac:dyDescent="0.25">
      <c r="A4104" s="17">
        <v>42400</v>
      </c>
      <c r="B4104" s="36">
        <f t="shared" si="249"/>
        <v>3167</v>
      </c>
      <c r="C4104" s="37" t="s">
        <v>787</v>
      </c>
      <c r="D4104" s="12">
        <f t="shared" si="251"/>
        <v>53167</v>
      </c>
      <c r="E4104" s="47" t="s">
        <v>3333</v>
      </c>
      <c r="F4104" s="14">
        <v>390</v>
      </c>
      <c r="G4104" s="88">
        <v>42401</v>
      </c>
      <c r="H4104" s="89">
        <v>390</v>
      </c>
      <c r="I4104" s="30">
        <f t="shared" si="252"/>
        <v>0</v>
      </c>
    </row>
    <row r="4105" spans="1:9" s="2" customFormat="1" x14ac:dyDescent="0.25">
      <c r="A4105" s="17">
        <v>42400</v>
      </c>
      <c r="B4105" s="36">
        <f t="shared" si="249"/>
        <v>3168</v>
      </c>
      <c r="C4105" s="37" t="s">
        <v>787</v>
      </c>
      <c r="D4105" s="12">
        <f t="shared" si="251"/>
        <v>53168</v>
      </c>
      <c r="E4105" s="47" t="s">
        <v>3334</v>
      </c>
      <c r="F4105" s="14">
        <v>13546</v>
      </c>
      <c r="G4105" s="88">
        <v>42401</v>
      </c>
      <c r="H4105" s="89">
        <v>13546</v>
      </c>
      <c r="I4105" s="30">
        <f t="shared" si="252"/>
        <v>0</v>
      </c>
    </row>
    <row r="4106" spans="1:9" s="2" customFormat="1" x14ac:dyDescent="0.25">
      <c r="A4106" s="17">
        <v>42400</v>
      </c>
      <c r="B4106" s="36">
        <f t="shared" si="249"/>
        <v>3169</v>
      </c>
      <c r="C4106" s="37" t="s">
        <v>787</v>
      </c>
      <c r="D4106" s="12">
        <f t="shared" si="251"/>
        <v>53169</v>
      </c>
      <c r="E4106" s="47" t="s">
        <v>3335</v>
      </c>
      <c r="F4106" s="14">
        <v>3360</v>
      </c>
      <c r="G4106" s="88">
        <v>42401</v>
      </c>
      <c r="H4106" s="89">
        <v>3360</v>
      </c>
      <c r="I4106" s="30">
        <f t="shared" si="252"/>
        <v>0</v>
      </c>
    </row>
    <row r="4107" spans="1:9" s="2" customFormat="1" x14ac:dyDescent="0.25">
      <c r="A4107" s="17">
        <v>42400</v>
      </c>
      <c r="B4107" s="36">
        <f t="shared" si="249"/>
        <v>3170</v>
      </c>
      <c r="C4107" s="37" t="s">
        <v>787</v>
      </c>
      <c r="D4107" s="12">
        <f t="shared" si="251"/>
        <v>53170</v>
      </c>
      <c r="E4107" s="49" t="s">
        <v>105</v>
      </c>
      <c r="F4107" s="14">
        <v>0</v>
      </c>
      <c r="G4107" s="15"/>
      <c r="H4107" s="8"/>
      <c r="I4107" s="30">
        <f t="shared" si="252"/>
        <v>0</v>
      </c>
    </row>
    <row r="4108" spans="1:9" s="2" customFormat="1" x14ac:dyDescent="0.25">
      <c r="A4108" s="17">
        <v>42400</v>
      </c>
      <c r="B4108" s="36">
        <f t="shared" si="249"/>
        <v>3171</v>
      </c>
      <c r="C4108" s="37" t="s">
        <v>787</v>
      </c>
      <c r="D4108" s="12">
        <f t="shared" si="251"/>
        <v>53171</v>
      </c>
      <c r="E4108" s="47" t="s">
        <v>3336</v>
      </c>
      <c r="F4108" s="14">
        <v>450.5</v>
      </c>
      <c r="G4108" s="15">
        <v>42400</v>
      </c>
      <c r="H4108" s="8">
        <f t="shared" si="250"/>
        <v>450.5</v>
      </c>
      <c r="I4108" s="30">
        <f t="shared" si="252"/>
        <v>0</v>
      </c>
    </row>
    <row r="4109" spans="1:9" s="2" customFormat="1" x14ac:dyDescent="0.25">
      <c r="A4109" s="17">
        <v>42400</v>
      </c>
      <c r="B4109" s="36">
        <f t="shared" si="249"/>
        <v>3172</v>
      </c>
      <c r="C4109" s="37" t="s">
        <v>787</v>
      </c>
      <c r="D4109" s="12">
        <f t="shared" si="251"/>
        <v>53172</v>
      </c>
      <c r="E4109" s="42" t="s">
        <v>3337</v>
      </c>
      <c r="F4109" s="19">
        <v>4540.8500000000004</v>
      </c>
      <c r="G4109" s="15">
        <v>42400</v>
      </c>
      <c r="H4109" s="8">
        <f t="shared" si="250"/>
        <v>4540.8500000000004</v>
      </c>
      <c r="I4109" s="30">
        <f t="shared" si="252"/>
        <v>0</v>
      </c>
    </row>
    <row r="4110" spans="1:9" s="2" customFormat="1" x14ac:dyDescent="0.25">
      <c r="A4110" s="17">
        <v>42400</v>
      </c>
      <c r="B4110" s="36">
        <f t="shared" si="249"/>
        <v>3173</v>
      </c>
      <c r="C4110" s="37" t="s">
        <v>787</v>
      </c>
      <c r="D4110" s="12">
        <f t="shared" si="251"/>
        <v>53173</v>
      </c>
      <c r="E4110" s="45" t="s">
        <v>3338</v>
      </c>
      <c r="F4110" s="22">
        <v>29801.5</v>
      </c>
      <c r="G4110" s="88">
        <v>42411</v>
      </c>
      <c r="H4110" s="89">
        <v>29801.5</v>
      </c>
      <c r="I4110" s="30">
        <f t="shared" si="252"/>
        <v>0</v>
      </c>
    </row>
    <row r="4111" spans="1:9" s="2" customFormat="1" x14ac:dyDescent="0.25">
      <c r="A4111" s="17">
        <v>42400</v>
      </c>
      <c r="B4111" s="36">
        <f t="shared" si="249"/>
        <v>3174</v>
      </c>
      <c r="C4111" s="37" t="s">
        <v>787</v>
      </c>
      <c r="D4111" s="12">
        <f t="shared" si="251"/>
        <v>53174</v>
      </c>
      <c r="E4111" s="47" t="s">
        <v>3339</v>
      </c>
      <c r="F4111" s="14">
        <v>15452.8</v>
      </c>
      <c r="G4111" s="88">
        <v>42406</v>
      </c>
      <c r="H4111" s="89">
        <v>15452.8</v>
      </c>
      <c r="I4111" s="30">
        <f t="shared" si="252"/>
        <v>0</v>
      </c>
    </row>
    <row r="4112" spans="1:9" s="2" customFormat="1" x14ac:dyDescent="0.25">
      <c r="A4112" s="17">
        <v>42400</v>
      </c>
      <c r="B4112" s="36">
        <f t="shared" si="249"/>
        <v>3175</v>
      </c>
      <c r="C4112" s="37" t="s">
        <v>787</v>
      </c>
      <c r="D4112" s="12">
        <f t="shared" si="251"/>
        <v>53175</v>
      </c>
      <c r="E4112" s="47" t="s">
        <v>3340</v>
      </c>
      <c r="F4112" s="14">
        <v>1008.3</v>
      </c>
      <c r="G4112" s="88">
        <v>42401</v>
      </c>
      <c r="H4112" s="89">
        <v>1008.3</v>
      </c>
      <c r="I4112" s="30">
        <f t="shared" si="252"/>
        <v>0</v>
      </c>
    </row>
    <row r="4113" spans="1:9" s="2" customFormat="1" x14ac:dyDescent="0.25">
      <c r="A4113" s="17">
        <v>42400</v>
      </c>
      <c r="B4113" s="36">
        <f t="shared" si="249"/>
        <v>3176</v>
      </c>
      <c r="C4113" s="37" t="s">
        <v>787</v>
      </c>
      <c r="D4113" s="12">
        <f t="shared" si="251"/>
        <v>53176</v>
      </c>
      <c r="E4113" s="47" t="s">
        <v>3341</v>
      </c>
      <c r="F4113" s="14">
        <v>9812.4</v>
      </c>
      <c r="G4113" s="88">
        <v>42404</v>
      </c>
      <c r="H4113" s="89">
        <v>9812.4</v>
      </c>
      <c r="I4113" s="30">
        <f t="shared" si="252"/>
        <v>0</v>
      </c>
    </row>
    <row r="4114" spans="1:9" s="2" customFormat="1" x14ac:dyDescent="0.25">
      <c r="A4114" s="17">
        <v>42400</v>
      </c>
      <c r="B4114" s="36">
        <f t="shared" si="249"/>
        <v>3177</v>
      </c>
      <c r="C4114" s="37" t="s">
        <v>787</v>
      </c>
      <c r="D4114" s="12">
        <f t="shared" si="251"/>
        <v>53177</v>
      </c>
      <c r="E4114" s="47" t="s">
        <v>3342</v>
      </c>
      <c r="F4114" s="14">
        <v>6115.68</v>
      </c>
      <c r="G4114" s="88">
        <v>42406</v>
      </c>
      <c r="H4114" s="89">
        <v>6115.68</v>
      </c>
      <c r="I4114" s="30">
        <f t="shared" si="252"/>
        <v>0</v>
      </c>
    </row>
    <row r="4115" spans="1:9" s="2" customFormat="1" x14ac:dyDescent="0.25">
      <c r="A4115" s="17">
        <v>42400</v>
      </c>
      <c r="B4115" s="36">
        <f t="shared" si="249"/>
        <v>3178</v>
      </c>
      <c r="C4115" s="37" t="s">
        <v>787</v>
      </c>
      <c r="D4115" s="12">
        <f t="shared" si="251"/>
        <v>53178</v>
      </c>
      <c r="E4115" s="47" t="s">
        <v>3343</v>
      </c>
      <c r="F4115" s="14">
        <v>4418.3999999999996</v>
      </c>
      <c r="G4115" s="15">
        <v>42400</v>
      </c>
      <c r="H4115" s="8">
        <f t="shared" si="250"/>
        <v>4418.3999999999996</v>
      </c>
      <c r="I4115" s="30">
        <f t="shared" si="252"/>
        <v>0</v>
      </c>
    </row>
    <row r="4116" spans="1:9" s="2" customFormat="1" x14ac:dyDescent="0.25">
      <c r="A4116" s="17">
        <v>42400</v>
      </c>
      <c r="B4116" s="36">
        <f t="shared" si="249"/>
        <v>3179</v>
      </c>
      <c r="C4116" s="37" t="s">
        <v>787</v>
      </c>
      <c r="D4116" s="12">
        <f t="shared" si="251"/>
        <v>53179</v>
      </c>
      <c r="E4116" s="47" t="s">
        <v>3344</v>
      </c>
      <c r="F4116" s="14">
        <v>2620</v>
      </c>
      <c r="G4116" s="15">
        <v>42400</v>
      </c>
      <c r="H4116" s="8">
        <f t="shared" si="250"/>
        <v>2620</v>
      </c>
      <c r="I4116" s="30">
        <f t="shared" si="252"/>
        <v>0</v>
      </c>
    </row>
    <row r="4117" spans="1:9" s="2" customFormat="1" x14ac:dyDescent="0.25">
      <c r="A4117" s="17">
        <v>42400</v>
      </c>
      <c r="B4117" s="36">
        <f t="shared" si="249"/>
        <v>3180</v>
      </c>
      <c r="C4117" s="37" t="s">
        <v>787</v>
      </c>
      <c r="D4117" s="12">
        <f t="shared" si="251"/>
        <v>53180</v>
      </c>
      <c r="E4117" s="47" t="s">
        <v>3345</v>
      </c>
      <c r="F4117" s="14">
        <v>5342.3</v>
      </c>
      <c r="G4117" s="15">
        <v>42400</v>
      </c>
      <c r="H4117" s="8">
        <f t="shared" si="250"/>
        <v>5342.3</v>
      </c>
      <c r="I4117" s="30">
        <f t="shared" si="252"/>
        <v>0</v>
      </c>
    </row>
    <row r="4118" spans="1:9" s="2" customFormat="1" x14ac:dyDescent="0.25">
      <c r="A4118" s="17">
        <v>42400</v>
      </c>
      <c r="B4118" s="36">
        <f t="shared" si="249"/>
        <v>3181</v>
      </c>
      <c r="C4118" s="37" t="s">
        <v>787</v>
      </c>
      <c r="D4118" s="12">
        <f t="shared" si="251"/>
        <v>53181</v>
      </c>
      <c r="E4118" s="47" t="s">
        <v>3346</v>
      </c>
      <c r="F4118" s="14">
        <v>5461.7</v>
      </c>
      <c r="G4118" s="88">
        <v>42402</v>
      </c>
      <c r="H4118" s="89">
        <v>5461.7</v>
      </c>
      <c r="I4118" s="30">
        <f t="shared" si="252"/>
        <v>0</v>
      </c>
    </row>
    <row r="4119" spans="1:9" s="2" customFormat="1" x14ac:dyDescent="0.25">
      <c r="A4119" s="17">
        <v>42400</v>
      </c>
      <c r="B4119" s="36">
        <f t="shared" si="249"/>
        <v>3182</v>
      </c>
      <c r="C4119" s="37" t="s">
        <v>787</v>
      </c>
      <c r="D4119" s="12">
        <f t="shared" si="251"/>
        <v>53182</v>
      </c>
      <c r="E4119" s="47" t="s">
        <v>3347</v>
      </c>
      <c r="F4119" s="14">
        <v>1884.3</v>
      </c>
      <c r="G4119" s="15">
        <v>42400</v>
      </c>
      <c r="H4119" s="8">
        <f t="shared" si="250"/>
        <v>1884.3</v>
      </c>
      <c r="I4119" s="30">
        <f t="shared" si="252"/>
        <v>0</v>
      </c>
    </row>
    <row r="4120" spans="1:9" s="2" customFormat="1" x14ac:dyDescent="0.25">
      <c r="A4120" s="17">
        <v>42400</v>
      </c>
      <c r="B4120" s="36">
        <f t="shared" si="249"/>
        <v>3183</v>
      </c>
      <c r="C4120" s="37" t="s">
        <v>787</v>
      </c>
      <c r="D4120" s="12">
        <f t="shared" si="251"/>
        <v>53183</v>
      </c>
      <c r="E4120" s="47" t="s">
        <v>3348</v>
      </c>
      <c r="F4120" s="14">
        <v>1117.8</v>
      </c>
      <c r="G4120" s="15">
        <v>42400</v>
      </c>
      <c r="H4120" s="8">
        <f t="shared" si="250"/>
        <v>1117.8</v>
      </c>
      <c r="I4120" s="30">
        <f t="shared" si="252"/>
        <v>0</v>
      </c>
    </row>
    <row r="4121" spans="1:9" s="2" customFormat="1" x14ac:dyDescent="0.25">
      <c r="A4121" s="17">
        <v>42400</v>
      </c>
      <c r="B4121" s="36">
        <f t="shared" si="249"/>
        <v>3184</v>
      </c>
      <c r="C4121" s="37" t="s">
        <v>787</v>
      </c>
      <c r="D4121" s="12">
        <f t="shared" si="251"/>
        <v>53184</v>
      </c>
      <c r="E4121" s="47" t="s">
        <v>3349</v>
      </c>
      <c r="F4121" s="14">
        <v>478.6</v>
      </c>
      <c r="G4121" s="15">
        <v>42400</v>
      </c>
      <c r="H4121" s="8">
        <f t="shared" si="250"/>
        <v>478.6</v>
      </c>
      <c r="I4121" s="30">
        <f t="shared" si="252"/>
        <v>0</v>
      </c>
    </row>
    <row r="4122" spans="1:9" s="2" customFormat="1" x14ac:dyDescent="0.25">
      <c r="A4122" s="17">
        <v>42400</v>
      </c>
      <c r="B4122" s="36">
        <f t="shared" si="249"/>
        <v>3185</v>
      </c>
      <c r="C4122" s="37" t="s">
        <v>787</v>
      </c>
      <c r="D4122" s="12">
        <f t="shared" si="251"/>
        <v>53185</v>
      </c>
      <c r="E4122" s="47" t="s">
        <v>3350</v>
      </c>
      <c r="F4122" s="14">
        <v>132</v>
      </c>
      <c r="G4122" s="15">
        <v>42400</v>
      </c>
      <c r="H4122" s="8">
        <f t="shared" si="250"/>
        <v>132</v>
      </c>
      <c r="I4122" s="30">
        <f t="shared" si="252"/>
        <v>0</v>
      </c>
    </row>
    <row r="4123" spans="1:9" s="2" customFormat="1" x14ac:dyDescent="0.25">
      <c r="A4123" s="17">
        <v>42400</v>
      </c>
      <c r="B4123" s="36">
        <f t="shared" ref="B4123:B4142" si="253">B4122+1</f>
        <v>3186</v>
      </c>
      <c r="C4123" s="37" t="s">
        <v>787</v>
      </c>
      <c r="D4123" s="12">
        <f t="shared" si="251"/>
        <v>53186</v>
      </c>
      <c r="E4123" s="47" t="s">
        <v>3351</v>
      </c>
      <c r="F4123" s="14">
        <v>12918</v>
      </c>
      <c r="G4123" s="88">
        <v>42402</v>
      </c>
      <c r="H4123" s="89">
        <v>12918</v>
      </c>
      <c r="I4123" s="30">
        <f t="shared" si="252"/>
        <v>0</v>
      </c>
    </row>
    <row r="4124" spans="1:9" s="2" customFormat="1" x14ac:dyDescent="0.25">
      <c r="A4124" s="17">
        <v>42400</v>
      </c>
      <c r="B4124" s="36">
        <f t="shared" si="253"/>
        <v>3187</v>
      </c>
      <c r="C4124" s="37" t="s">
        <v>787</v>
      </c>
      <c r="D4124" s="12">
        <f t="shared" si="251"/>
        <v>53187</v>
      </c>
      <c r="E4124" s="47" t="s">
        <v>3350</v>
      </c>
      <c r="F4124" s="14">
        <v>3671.7</v>
      </c>
      <c r="G4124" s="15">
        <v>42400</v>
      </c>
      <c r="H4124" s="8">
        <f t="shared" si="250"/>
        <v>3671.7</v>
      </c>
      <c r="I4124" s="30">
        <f t="shared" si="252"/>
        <v>0</v>
      </c>
    </row>
    <row r="4125" spans="1:9" s="2" customFormat="1" x14ac:dyDescent="0.25">
      <c r="A4125" s="17">
        <v>42400</v>
      </c>
      <c r="B4125" s="36">
        <f t="shared" si="253"/>
        <v>3188</v>
      </c>
      <c r="C4125" s="37" t="s">
        <v>787</v>
      </c>
      <c r="D4125" s="12">
        <f t="shared" si="251"/>
        <v>53188</v>
      </c>
      <c r="E4125" s="47" t="s">
        <v>3352</v>
      </c>
      <c r="F4125" s="14">
        <v>29077.65</v>
      </c>
      <c r="G4125" s="88" t="s">
        <v>3375</v>
      </c>
      <c r="H4125" s="89">
        <f>15000+14077.65</f>
        <v>29077.65</v>
      </c>
      <c r="I4125" s="30">
        <f t="shared" si="252"/>
        <v>0</v>
      </c>
    </row>
    <row r="4126" spans="1:9" s="2" customFormat="1" x14ac:dyDescent="0.25">
      <c r="A4126" s="17">
        <v>42400</v>
      </c>
      <c r="B4126" s="36">
        <f t="shared" si="253"/>
        <v>3189</v>
      </c>
      <c r="C4126" s="37" t="s">
        <v>787</v>
      </c>
      <c r="D4126" s="12">
        <f t="shared" si="251"/>
        <v>53189</v>
      </c>
      <c r="E4126" s="47" t="s">
        <v>3353</v>
      </c>
      <c r="F4126" s="14">
        <v>778.3</v>
      </c>
      <c r="G4126" s="88">
        <v>42401</v>
      </c>
      <c r="H4126" s="89">
        <v>778.3</v>
      </c>
      <c r="I4126" s="30">
        <f t="shared" si="252"/>
        <v>0</v>
      </c>
    </row>
    <row r="4127" spans="1:9" s="2" customFormat="1" x14ac:dyDescent="0.25">
      <c r="A4127" s="17">
        <v>42400</v>
      </c>
      <c r="B4127" s="36">
        <f t="shared" si="253"/>
        <v>3190</v>
      </c>
      <c r="C4127" s="37" t="s">
        <v>787</v>
      </c>
      <c r="D4127" s="12">
        <f t="shared" si="251"/>
        <v>53190</v>
      </c>
      <c r="E4127" s="47" t="s">
        <v>3354</v>
      </c>
      <c r="F4127" s="14">
        <v>1447.5</v>
      </c>
      <c r="G4127" s="88">
        <v>42401</v>
      </c>
      <c r="H4127" s="89">
        <v>1447.5</v>
      </c>
      <c r="I4127" s="30">
        <f t="shared" si="252"/>
        <v>0</v>
      </c>
    </row>
    <row r="4128" spans="1:9" s="2" customFormat="1" x14ac:dyDescent="0.25">
      <c r="A4128" s="17">
        <v>42400</v>
      </c>
      <c r="B4128" s="36">
        <f t="shared" si="253"/>
        <v>3191</v>
      </c>
      <c r="C4128" s="37" t="s">
        <v>787</v>
      </c>
      <c r="D4128" s="12">
        <f t="shared" si="251"/>
        <v>53191</v>
      </c>
      <c r="E4128" s="47" t="s">
        <v>3331</v>
      </c>
      <c r="F4128" s="14">
        <v>2009.19</v>
      </c>
      <c r="G4128" s="15">
        <v>42400</v>
      </c>
      <c r="H4128" s="8">
        <f t="shared" si="250"/>
        <v>2009.19</v>
      </c>
      <c r="I4128" s="30">
        <f t="shared" si="252"/>
        <v>0</v>
      </c>
    </row>
    <row r="4129" spans="1:9" s="2" customFormat="1" x14ac:dyDescent="0.25">
      <c r="A4129" s="17">
        <v>42400</v>
      </c>
      <c r="B4129" s="36">
        <f t="shared" si="253"/>
        <v>3192</v>
      </c>
      <c r="C4129" s="37" t="s">
        <v>787</v>
      </c>
      <c r="D4129" s="12">
        <f t="shared" si="251"/>
        <v>53192</v>
      </c>
      <c r="E4129" s="47" t="s">
        <v>3355</v>
      </c>
      <c r="F4129" s="14">
        <v>831.6</v>
      </c>
      <c r="G4129" s="15">
        <v>42400</v>
      </c>
      <c r="H4129" s="8">
        <f t="shared" si="250"/>
        <v>831.6</v>
      </c>
      <c r="I4129" s="30">
        <f t="shared" si="252"/>
        <v>0</v>
      </c>
    </row>
    <row r="4130" spans="1:9" s="2" customFormat="1" x14ac:dyDescent="0.25">
      <c r="A4130" s="17">
        <v>42400</v>
      </c>
      <c r="B4130" s="36">
        <f t="shared" si="253"/>
        <v>3193</v>
      </c>
      <c r="C4130" s="37" t="s">
        <v>787</v>
      </c>
      <c r="D4130" s="12">
        <f t="shared" si="251"/>
        <v>53193</v>
      </c>
      <c r="E4130" s="47" t="s">
        <v>3356</v>
      </c>
      <c r="F4130" s="14">
        <v>379.5</v>
      </c>
      <c r="G4130" s="15">
        <v>42400</v>
      </c>
      <c r="H4130" s="8">
        <f t="shared" ref="H4130:H4142" si="254">F4130</f>
        <v>379.5</v>
      </c>
      <c r="I4130" s="30">
        <f t="shared" si="252"/>
        <v>0</v>
      </c>
    </row>
    <row r="4131" spans="1:9" s="2" customFormat="1" x14ac:dyDescent="0.25">
      <c r="A4131" s="17">
        <v>42400</v>
      </c>
      <c r="B4131" s="36">
        <f t="shared" si="253"/>
        <v>3194</v>
      </c>
      <c r="C4131" s="37" t="s">
        <v>787</v>
      </c>
      <c r="D4131" s="12">
        <f t="shared" si="251"/>
        <v>53194</v>
      </c>
      <c r="E4131" s="47" t="s">
        <v>3357</v>
      </c>
      <c r="F4131" s="14">
        <v>1270.9000000000001</v>
      </c>
      <c r="G4131" s="88">
        <v>42401</v>
      </c>
      <c r="H4131" s="89">
        <v>1270.9000000000001</v>
      </c>
      <c r="I4131" s="30">
        <f t="shared" si="252"/>
        <v>0</v>
      </c>
    </row>
    <row r="4132" spans="1:9" s="2" customFormat="1" x14ac:dyDescent="0.25">
      <c r="A4132" s="17">
        <v>42400</v>
      </c>
      <c r="B4132" s="36">
        <f t="shared" si="253"/>
        <v>3195</v>
      </c>
      <c r="C4132" s="37" t="s">
        <v>787</v>
      </c>
      <c r="D4132" s="12">
        <f t="shared" ref="D4132:D4142" si="255">D4131+1</f>
        <v>53195</v>
      </c>
      <c r="E4132" s="47" t="s">
        <v>3358</v>
      </c>
      <c r="F4132" s="14">
        <v>21878.400000000001</v>
      </c>
      <c r="G4132" s="88">
        <v>42426</v>
      </c>
      <c r="H4132" s="89">
        <v>21878.400000000001</v>
      </c>
      <c r="I4132" s="30">
        <f t="shared" si="252"/>
        <v>0</v>
      </c>
    </row>
    <row r="4133" spans="1:9" s="2" customFormat="1" x14ac:dyDescent="0.25">
      <c r="A4133" s="17">
        <v>42400</v>
      </c>
      <c r="B4133" s="36">
        <f t="shared" si="253"/>
        <v>3196</v>
      </c>
      <c r="C4133" s="37" t="s">
        <v>787</v>
      </c>
      <c r="D4133" s="12">
        <f t="shared" si="255"/>
        <v>53196</v>
      </c>
      <c r="E4133" s="47" t="s">
        <v>3359</v>
      </c>
      <c r="F4133" s="14">
        <v>378</v>
      </c>
      <c r="G4133" s="15">
        <v>42400</v>
      </c>
      <c r="H4133" s="8">
        <f t="shared" si="254"/>
        <v>378</v>
      </c>
      <c r="I4133" s="30">
        <f t="shared" si="252"/>
        <v>0</v>
      </c>
    </row>
    <row r="4134" spans="1:9" s="2" customFormat="1" x14ac:dyDescent="0.25">
      <c r="A4134" s="17">
        <v>42400</v>
      </c>
      <c r="B4134" s="36">
        <f t="shared" si="253"/>
        <v>3197</v>
      </c>
      <c r="C4134" s="37" t="s">
        <v>787</v>
      </c>
      <c r="D4134" s="12">
        <f t="shared" si="255"/>
        <v>53197</v>
      </c>
      <c r="E4134" s="47" t="s">
        <v>3360</v>
      </c>
      <c r="F4134" s="14">
        <v>1839.1</v>
      </c>
      <c r="G4134" s="88">
        <v>42401</v>
      </c>
      <c r="H4134" s="89">
        <v>1839.1</v>
      </c>
      <c r="I4134" s="30">
        <f t="shared" si="252"/>
        <v>0</v>
      </c>
    </row>
    <row r="4135" spans="1:9" s="2" customFormat="1" x14ac:dyDescent="0.25">
      <c r="A4135" s="17">
        <v>42400</v>
      </c>
      <c r="B4135" s="36">
        <f t="shared" si="253"/>
        <v>3198</v>
      </c>
      <c r="C4135" s="37" t="s">
        <v>787</v>
      </c>
      <c r="D4135" s="12">
        <f t="shared" si="255"/>
        <v>53198</v>
      </c>
      <c r="E4135" s="47" t="s">
        <v>3361</v>
      </c>
      <c r="F4135" s="14">
        <v>13675.4</v>
      </c>
      <c r="G4135" s="88">
        <v>42401</v>
      </c>
      <c r="H4135" s="89">
        <v>13675.4</v>
      </c>
      <c r="I4135" s="30">
        <f t="shared" si="252"/>
        <v>0</v>
      </c>
    </row>
    <row r="4136" spans="1:9" s="2" customFormat="1" x14ac:dyDescent="0.25">
      <c r="A4136" s="17">
        <v>42400</v>
      </c>
      <c r="B4136" s="36">
        <f t="shared" si="253"/>
        <v>3199</v>
      </c>
      <c r="C4136" s="37" t="s">
        <v>787</v>
      </c>
      <c r="D4136" s="12">
        <f t="shared" si="255"/>
        <v>53199</v>
      </c>
      <c r="E4136" s="47" t="s">
        <v>3362</v>
      </c>
      <c r="F4136" s="14">
        <v>649.29999999999995</v>
      </c>
      <c r="G4136" s="15">
        <v>42400</v>
      </c>
      <c r="H4136" s="8">
        <f t="shared" si="254"/>
        <v>649.29999999999995</v>
      </c>
      <c r="I4136" s="30">
        <f t="shared" si="252"/>
        <v>0</v>
      </c>
    </row>
    <row r="4137" spans="1:9" s="2" customFormat="1" x14ac:dyDescent="0.25">
      <c r="A4137" s="17">
        <v>42400</v>
      </c>
      <c r="B4137" s="36">
        <f t="shared" si="253"/>
        <v>3200</v>
      </c>
      <c r="C4137" s="37" t="s">
        <v>787</v>
      </c>
      <c r="D4137" s="12">
        <f t="shared" si="255"/>
        <v>53200</v>
      </c>
      <c r="E4137" s="47" t="s">
        <v>3363</v>
      </c>
      <c r="F4137" s="14">
        <v>258</v>
      </c>
      <c r="G4137" s="15">
        <v>42400</v>
      </c>
      <c r="H4137" s="8">
        <f t="shared" si="254"/>
        <v>258</v>
      </c>
      <c r="I4137" s="30">
        <f t="shared" si="252"/>
        <v>0</v>
      </c>
    </row>
    <row r="4138" spans="1:9" s="2" customFormat="1" x14ac:dyDescent="0.25">
      <c r="A4138" s="17">
        <v>42400</v>
      </c>
      <c r="B4138" s="36">
        <f t="shared" si="253"/>
        <v>3201</v>
      </c>
      <c r="C4138" s="37" t="s">
        <v>787</v>
      </c>
      <c r="D4138" s="12">
        <f t="shared" si="255"/>
        <v>53201</v>
      </c>
      <c r="E4138" s="47" t="s">
        <v>3364</v>
      </c>
      <c r="F4138" s="14">
        <v>20901.8</v>
      </c>
      <c r="G4138" s="88" t="s">
        <v>3382</v>
      </c>
      <c r="H4138" s="89">
        <f>5884.3+15017.5</f>
        <v>20901.8</v>
      </c>
      <c r="I4138" s="30">
        <f t="shared" si="252"/>
        <v>0</v>
      </c>
    </row>
    <row r="4139" spans="1:9" s="2" customFormat="1" x14ac:dyDescent="0.25">
      <c r="A4139" s="17">
        <v>42400</v>
      </c>
      <c r="B4139" s="36">
        <f t="shared" si="253"/>
        <v>3202</v>
      </c>
      <c r="C4139" s="37" t="s">
        <v>787</v>
      </c>
      <c r="D4139" s="12">
        <f t="shared" si="255"/>
        <v>53202</v>
      </c>
      <c r="E4139" s="47" t="s">
        <v>3365</v>
      </c>
      <c r="F4139" s="14">
        <v>5340</v>
      </c>
      <c r="G4139" s="15">
        <v>42400</v>
      </c>
      <c r="H4139" s="8">
        <f t="shared" si="254"/>
        <v>5340</v>
      </c>
      <c r="I4139" s="30">
        <f t="shared" si="252"/>
        <v>0</v>
      </c>
    </row>
    <row r="4140" spans="1:9" s="2" customFormat="1" x14ac:dyDescent="0.25">
      <c r="A4140" s="17">
        <v>42400</v>
      </c>
      <c r="B4140" s="36">
        <f t="shared" si="253"/>
        <v>3203</v>
      </c>
      <c r="C4140" s="37" t="s">
        <v>787</v>
      </c>
      <c r="D4140" s="12">
        <f t="shared" si="255"/>
        <v>53203</v>
      </c>
      <c r="E4140" s="13" t="s">
        <v>3366</v>
      </c>
      <c r="F4140" s="14">
        <v>183910.1</v>
      </c>
      <c r="G4140" s="88">
        <v>42405</v>
      </c>
      <c r="H4140" s="89">
        <v>183910.1</v>
      </c>
      <c r="I4140" s="30">
        <f t="shared" si="252"/>
        <v>0</v>
      </c>
    </row>
    <row r="4141" spans="1:9" s="2" customFormat="1" x14ac:dyDescent="0.25">
      <c r="A4141" s="17">
        <v>42400</v>
      </c>
      <c r="B4141" s="36">
        <f t="shared" si="253"/>
        <v>3204</v>
      </c>
      <c r="C4141" s="37" t="s">
        <v>787</v>
      </c>
      <c r="D4141" s="12">
        <f t="shared" si="255"/>
        <v>53204</v>
      </c>
      <c r="E4141" s="13" t="s">
        <v>3366</v>
      </c>
      <c r="F4141" s="14">
        <v>1068.8</v>
      </c>
      <c r="G4141" s="88">
        <v>42405</v>
      </c>
      <c r="H4141" s="89">
        <v>1068.8</v>
      </c>
      <c r="I4141" s="30">
        <f t="shared" si="252"/>
        <v>0</v>
      </c>
    </row>
    <row r="4142" spans="1:9" s="2" customFormat="1" x14ac:dyDescent="0.25">
      <c r="A4142" s="17">
        <v>42400</v>
      </c>
      <c r="B4142" s="36">
        <f t="shared" si="253"/>
        <v>3205</v>
      </c>
      <c r="C4142" s="37" t="s">
        <v>787</v>
      </c>
      <c r="D4142" s="12">
        <f t="shared" si="255"/>
        <v>53205</v>
      </c>
      <c r="E4142" s="47" t="s">
        <v>3367</v>
      </c>
      <c r="F4142" s="14">
        <v>3701.7</v>
      </c>
      <c r="G4142" s="15">
        <v>42400</v>
      </c>
      <c r="H4142" s="8">
        <f t="shared" si="254"/>
        <v>3701.7</v>
      </c>
      <c r="I4142" s="30">
        <f t="shared" si="252"/>
        <v>0</v>
      </c>
    </row>
    <row r="4143" spans="1:9" s="2" customFormat="1" x14ac:dyDescent="0.25">
      <c r="A4143" s="17"/>
      <c r="B4143" s="11"/>
      <c r="C4143" s="11"/>
      <c r="D4143" s="11"/>
      <c r="E4143" s="62" t="s">
        <v>3368</v>
      </c>
      <c r="F4143" s="63"/>
      <c r="G4143" s="15"/>
      <c r="H4143" s="8"/>
      <c r="I4143" s="30">
        <f t="shared" si="252"/>
        <v>0</v>
      </c>
    </row>
    <row r="4144" spans="1:9" s="2" customFormat="1" ht="16.5" thickBot="1" x14ac:dyDescent="0.3">
      <c r="A4144" s="17"/>
      <c r="B4144" s="11"/>
      <c r="C4144" s="11"/>
      <c r="D4144" s="11"/>
      <c r="E4144" s="64" t="s">
        <v>3368</v>
      </c>
      <c r="F4144" s="65"/>
      <c r="G4144" s="66"/>
      <c r="H4144" s="67"/>
      <c r="I4144" s="16">
        <f t="shared" si="252"/>
        <v>0</v>
      </c>
    </row>
    <row r="4145" spans="1:9" s="2" customFormat="1" x14ac:dyDescent="0.25">
      <c r="A4145" s="68"/>
      <c r="B4145" s="69"/>
      <c r="C4145" s="69"/>
      <c r="D4145" s="70"/>
      <c r="E4145" s="71"/>
      <c r="F4145" s="72">
        <f>SUM(F3:F4144)</f>
        <v>56854352.80999992</v>
      </c>
      <c r="G4145" s="73"/>
      <c r="H4145" s="74">
        <f>SUM(H3:H4144)</f>
        <v>52950103.451999895</v>
      </c>
      <c r="I4145" s="75"/>
    </row>
    <row r="4146" spans="1:9" s="2" customFormat="1" ht="15.75" thickBot="1" x14ac:dyDescent="0.3">
      <c r="A4146" s="68"/>
      <c r="B4146" s="69"/>
      <c r="C4146" s="69"/>
      <c r="D4146" s="70"/>
      <c r="E4146" s="71"/>
      <c r="F4146" s="76"/>
      <c r="G4146" s="73"/>
      <c r="H4146" s="77"/>
      <c r="I4146" s="75"/>
    </row>
    <row r="4147" spans="1:9" s="2" customFormat="1" x14ac:dyDescent="0.25">
      <c r="A4147" s="68"/>
      <c r="B4147" s="69"/>
      <c r="C4147" s="69"/>
      <c r="D4147" s="70"/>
      <c r="E4147" s="71"/>
      <c r="F4147" s="78"/>
      <c r="G4147" s="73"/>
      <c r="H4147" s="79"/>
      <c r="I4147" s="75"/>
    </row>
    <row r="4148" spans="1:9" s="2" customFormat="1" ht="31.5" x14ac:dyDescent="0.25">
      <c r="A4148" s="68"/>
      <c r="B4148" s="69"/>
      <c r="C4148" s="69"/>
      <c r="D4148" s="70"/>
      <c r="E4148" s="27"/>
      <c r="F4148" s="80" t="s">
        <v>3369</v>
      </c>
      <c r="G4148" s="73"/>
      <c r="H4148" s="81" t="s">
        <v>3370</v>
      </c>
      <c r="I4148" s="75"/>
    </row>
    <row r="4149" spans="1:9" s="2" customFormat="1" x14ac:dyDescent="0.25">
      <c r="A4149" s="68"/>
      <c r="B4149" s="69"/>
      <c r="C4149" s="69"/>
      <c r="D4149" s="70"/>
      <c r="E4149" s="71"/>
      <c r="F4149" s="78"/>
      <c r="G4149" s="73"/>
      <c r="H4149" s="79"/>
      <c r="I4149" s="75"/>
    </row>
    <row r="4150" spans="1:9" s="2" customFormat="1" x14ac:dyDescent="0.25">
      <c r="A4150" s="68"/>
      <c r="B4150" s="69"/>
      <c r="C4150" s="69"/>
      <c r="D4150" s="70"/>
      <c r="E4150" s="71"/>
      <c r="F4150" s="78"/>
      <c r="G4150" s="73"/>
      <c r="H4150" s="79"/>
      <c r="I4150" s="75"/>
    </row>
    <row r="4151" spans="1:9" s="2" customFormat="1" x14ac:dyDescent="0.25">
      <c r="A4151" s="68"/>
      <c r="B4151" s="69"/>
      <c r="C4151" s="69"/>
      <c r="D4151" s="70"/>
      <c r="E4151" s="71"/>
      <c r="F4151" s="78"/>
      <c r="G4151" s="73"/>
      <c r="H4151" s="79"/>
      <c r="I4151" s="75"/>
    </row>
    <row r="4152" spans="1:9" s="2" customFormat="1" ht="21" x14ac:dyDescent="0.35">
      <c r="A4152" s="68"/>
      <c r="B4152" s="69"/>
      <c r="C4152" s="69"/>
      <c r="D4152" s="70"/>
      <c r="E4152" s="71"/>
      <c r="F4152" s="174">
        <f>F4145-H4145</f>
        <v>3904249.3580000252</v>
      </c>
      <c r="G4152" s="175"/>
      <c r="H4152" s="175"/>
      <c r="I4152" s="75"/>
    </row>
    <row r="4153" spans="1:9" s="2" customFormat="1" x14ac:dyDescent="0.25">
      <c r="A4153" s="68"/>
      <c r="B4153" s="69"/>
      <c r="C4153" s="69"/>
      <c r="D4153" s="70"/>
      <c r="E4153" s="71"/>
      <c r="F4153" s="78"/>
      <c r="G4153" s="73"/>
      <c r="H4153" s="79"/>
      <c r="I4153" s="75"/>
    </row>
    <row r="4154" spans="1:9" s="2" customFormat="1" ht="18.75" x14ac:dyDescent="0.3">
      <c r="A4154" s="68"/>
      <c r="B4154" s="69"/>
      <c r="C4154" s="69"/>
      <c r="D4154" s="70"/>
      <c r="E4154" s="71"/>
      <c r="F4154" s="176" t="s">
        <v>3371</v>
      </c>
      <c r="G4154" s="176"/>
      <c r="H4154" s="176"/>
      <c r="I4154" s="75"/>
    </row>
    <row r="4155" spans="1:9" s="2" customFormat="1" x14ac:dyDescent="0.25">
      <c r="A4155" s="68"/>
      <c r="B4155" s="69"/>
      <c r="C4155" s="69"/>
      <c r="D4155" s="70"/>
      <c r="E4155" s="71"/>
      <c r="F4155" s="78"/>
      <c r="G4155" s="73"/>
      <c r="H4155" s="79"/>
      <c r="I4155" s="75"/>
    </row>
    <row r="4156" spans="1:9" s="2" customFormat="1" x14ac:dyDescent="0.25">
      <c r="A4156" s="68"/>
      <c r="B4156" s="69"/>
      <c r="C4156" s="69"/>
      <c r="D4156" s="70"/>
      <c r="E4156" s="71"/>
      <c r="F4156" s="78"/>
      <c r="G4156" s="73"/>
      <c r="H4156" s="79"/>
      <c r="I4156" s="75"/>
    </row>
    <row r="4157" spans="1:9" s="2" customFormat="1" x14ac:dyDescent="0.25">
      <c r="A4157" s="68"/>
      <c r="B4157" s="69"/>
      <c r="C4157" s="69"/>
      <c r="D4157" s="70"/>
      <c r="E4157" s="71"/>
      <c r="F4157" s="78"/>
      <c r="G4157" s="73"/>
      <c r="H4157" s="79"/>
      <c r="I4157" s="75"/>
    </row>
  </sheetData>
  <mergeCells count="3">
    <mergeCell ref="A1:H1"/>
    <mergeCell ref="F4152:H4152"/>
    <mergeCell ref="F4154:H4154"/>
  </mergeCells>
  <pageMargins left="0.7" right="0.7" top="0.75" bottom="0.75" header="0.3" footer="0.3"/>
  <pageSetup orientation="portrait" horizontalDpi="4294967294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9"/>
  <sheetViews>
    <sheetView topLeftCell="A184" workbookViewId="0">
      <selection activeCell="A184" sqref="A184"/>
    </sheetView>
  </sheetViews>
  <sheetFormatPr baseColWidth="10" defaultRowHeight="15" x14ac:dyDescent="0.25"/>
  <cols>
    <col min="1" max="1" width="12.42578125" customWidth="1"/>
    <col min="2" max="2" width="12.28515625" customWidth="1"/>
    <col min="3" max="3" width="3" customWidth="1"/>
    <col min="4" max="4" width="9.42578125" customWidth="1"/>
    <col min="5" max="5" width="48.28515625" customWidth="1"/>
    <col min="6" max="6" width="13.85546875" bestFit="1" customWidth="1"/>
    <col min="7" max="7" width="11.42578125" style="97"/>
    <col min="8" max="8" width="12.5703125" style="85" bestFit="1" customWidth="1"/>
  </cols>
  <sheetData>
    <row r="1" spans="1:9" s="2" customFormat="1" ht="18.75" x14ac:dyDescent="0.3">
      <c r="A1" s="173" t="s">
        <v>0</v>
      </c>
      <c r="B1" s="173"/>
      <c r="C1" s="173"/>
      <c r="D1" s="173"/>
      <c r="E1" s="173"/>
      <c r="F1" s="173"/>
      <c r="G1" s="173"/>
      <c r="H1" s="173"/>
      <c r="I1" s="1"/>
    </row>
    <row r="2" spans="1:9" s="2" customFormat="1" ht="30.75" thickBot="1" x14ac:dyDescent="0.35">
      <c r="A2" s="3" t="s">
        <v>1</v>
      </c>
      <c r="B2" s="4" t="s">
        <v>2</v>
      </c>
      <c r="C2" s="4"/>
      <c r="D2" s="4"/>
      <c r="E2" s="5" t="s">
        <v>3</v>
      </c>
      <c r="F2" s="6" t="s">
        <v>4</v>
      </c>
      <c r="G2" s="95" t="s">
        <v>5</v>
      </c>
      <c r="H2" s="98" t="str">
        <f t="shared" ref="H2" si="0">F2</f>
        <v>IMPORTE</v>
      </c>
      <c r="I2" s="9" t="s">
        <v>6</v>
      </c>
    </row>
    <row r="3" spans="1:9" ht="15.75" thickTop="1" x14ac:dyDescent="0.25">
      <c r="A3" s="17">
        <v>42371</v>
      </c>
      <c r="B3" s="18">
        <v>24161</v>
      </c>
      <c r="C3" s="11" t="s">
        <v>11</v>
      </c>
      <c r="D3" s="12">
        <v>49161</v>
      </c>
      <c r="E3" s="13" t="s">
        <v>84</v>
      </c>
      <c r="F3" s="14">
        <v>467550.74</v>
      </c>
      <c r="G3" s="96"/>
      <c r="H3" s="102"/>
      <c r="I3" s="30">
        <f t="shared" ref="I3:I66" si="1">F3-H3</f>
        <v>467550.74</v>
      </c>
    </row>
    <row r="4" spans="1:9" x14ac:dyDescent="0.25">
      <c r="A4" s="17">
        <v>42371</v>
      </c>
      <c r="B4" s="18">
        <v>24177</v>
      </c>
      <c r="C4" s="11" t="s">
        <v>11</v>
      </c>
      <c r="D4" s="12">
        <f t="shared" ref="D4:D44" si="2">D3+1</f>
        <v>49162</v>
      </c>
      <c r="E4" s="13" t="s">
        <v>84</v>
      </c>
      <c r="F4" s="14">
        <v>481451</v>
      </c>
      <c r="G4" s="96"/>
      <c r="H4" s="102"/>
      <c r="I4" s="30">
        <f t="shared" si="1"/>
        <v>481451</v>
      </c>
    </row>
    <row r="5" spans="1:9" x14ac:dyDescent="0.25">
      <c r="A5" s="29">
        <v>42373</v>
      </c>
      <c r="B5" s="18">
        <v>24418</v>
      </c>
      <c r="C5" s="11" t="s">
        <v>11</v>
      </c>
      <c r="D5" s="12">
        <f t="shared" si="2"/>
        <v>49163</v>
      </c>
      <c r="E5" s="13" t="s">
        <v>292</v>
      </c>
      <c r="F5" s="14">
        <v>4496.8</v>
      </c>
      <c r="G5" s="96"/>
      <c r="H5" s="102"/>
      <c r="I5" s="30">
        <f t="shared" si="1"/>
        <v>4496.8</v>
      </c>
    </row>
    <row r="6" spans="1:9" x14ac:dyDescent="0.25">
      <c r="A6" s="17">
        <v>42374</v>
      </c>
      <c r="B6" s="18">
        <v>24498</v>
      </c>
      <c r="C6" s="11" t="s">
        <v>11</v>
      </c>
      <c r="D6" s="12">
        <f t="shared" si="2"/>
        <v>49164</v>
      </c>
      <c r="E6" s="13" t="s">
        <v>355</v>
      </c>
      <c r="F6" s="14">
        <v>40662.800000000003</v>
      </c>
      <c r="G6" s="88" t="s">
        <v>356</v>
      </c>
      <c r="H6" s="99">
        <f>40015+200+200+200</f>
        <v>40615</v>
      </c>
      <c r="I6" s="34">
        <f t="shared" si="1"/>
        <v>47.80000000000291</v>
      </c>
    </row>
    <row r="7" spans="1:9" x14ac:dyDescent="0.25">
      <c r="A7" s="17">
        <v>42375</v>
      </c>
      <c r="B7" s="18">
        <v>24759</v>
      </c>
      <c r="C7" s="11" t="s">
        <v>11</v>
      </c>
      <c r="D7" s="12">
        <f t="shared" si="2"/>
        <v>49165</v>
      </c>
      <c r="E7" s="13" t="s">
        <v>575</v>
      </c>
      <c r="F7" s="14">
        <v>5950</v>
      </c>
      <c r="G7" s="88" t="s">
        <v>576</v>
      </c>
      <c r="H7" s="99">
        <f>1500+450+500</f>
        <v>2450</v>
      </c>
      <c r="I7" s="34">
        <f t="shared" si="1"/>
        <v>3500</v>
      </c>
    </row>
    <row r="8" spans="1:9" x14ac:dyDescent="0.25">
      <c r="A8" s="17">
        <v>42377</v>
      </c>
      <c r="B8" s="36">
        <v>39</v>
      </c>
      <c r="C8" s="37" t="s">
        <v>787</v>
      </c>
      <c r="D8" s="12">
        <f t="shared" si="2"/>
        <v>49166</v>
      </c>
      <c r="E8" s="13" t="s">
        <v>700</v>
      </c>
      <c r="F8" s="14">
        <v>2033.5</v>
      </c>
      <c r="G8" s="96"/>
      <c r="H8" s="102"/>
      <c r="I8" s="30">
        <f t="shared" si="1"/>
        <v>2033.5</v>
      </c>
    </row>
    <row r="9" spans="1:9" x14ac:dyDescent="0.25">
      <c r="A9" s="17">
        <v>42378</v>
      </c>
      <c r="B9" s="36">
        <v>171</v>
      </c>
      <c r="C9" s="37" t="s">
        <v>787</v>
      </c>
      <c r="D9" s="12">
        <f t="shared" si="2"/>
        <v>49167</v>
      </c>
      <c r="E9" s="13" t="s">
        <v>917</v>
      </c>
      <c r="F9" s="14">
        <v>10948.1</v>
      </c>
      <c r="G9" s="96">
        <v>42403</v>
      </c>
      <c r="H9" s="102">
        <v>10948.1</v>
      </c>
      <c r="I9" s="30">
        <f t="shared" si="1"/>
        <v>0</v>
      </c>
    </row>
    <row r="10" spans="1:9" x14ac:dyDescent="0.25">
      <c r="A10" s="17">
        <v>42378</v>
      </c>
      <c r="B10" s="36">
        <v>206</v>
      </c>
      <c r="C10" s="37" t="s">
        <v>787</v>
      </c>
      <c r="D10" s="12">
        <f t="shared" si="2"/>
        <v>49168</v>
      </c>
      <c r="E10" s="47" t="s">
        <v>941</v>
      </c>
      <c r="F10" s="14">
        <v>484625.71</v>
      </c>
      <c r="G10" s="96"/>
      <c r="H10" s="102"/>
      <c r="I10" s="30">
        <f t="shared" si="1"/>
        <v>484625.71</v>
      </c>
    </row>
    <row r="11" spans="1:9" x14ac:dyDescent="0.25">
      <c r="A11" s="17">
        <v>42379</v>
      </c>
      <c r="B11" s="36">
        <v>297</v>
      </c>
      <c r="C11" s="37" t="s">
        <v>787</v>
      </c>
      <c r="D11" s="12">
        <f t="shared" si="2"/>
        <v>49169</v>
      </c>
      <c r="E11" s="47" t="s">
        <v>1016</v>
      </c>
      <c r="F11" s="14">
        <v>18536.8</v>
      </c>
      <c r="G11" s="96"/>
      <c r="H11" s="102"/>
      <c r="I11" s="30">
        <f t="shared" si="1"/>
        <v>18536.8</v>
      </c>
    </row>
    <row r="12" spans="1:9" x14ac:dyDescent="0.25">
      <c r="A12" s="17">
        <v>42380</v>
      </c>
      <c r="B12" s="36">
        <v>320</v>
      </c>
      <c r="C12" s="37" t="s">
        <v>787</v>
      </c>
      <c r="D12" s="12">
        <f t="shared" si="2"/>
        <v>49170</v>
      </c>
      <c r="E12" s="42" t="s">
        <v>1036</v>
      </c>
      <c r="F12" s="19">
        <v>49427.4</v>
      </c>
      <c r="G12" s="96"/>
      <c r="H12" s="102"/>
      <c r="I12" s="30">
        <f t="shared" si="1"/>
        <v>49427.4</v>
      </c>
    </row>
    <row r="13" spans="1:9" x14ac:dyDescent="0.25">
      <c r="A13" s="17">
        <v>42380</v>
      </c>
      <c r="B13" s="36">
        <v>397</v>
      </c>
      <c r="C13" s="37" t="s">
        <v>787</v>
      </c>
      <c r="D13" s="12">
        <f t="shared" si="2"/>
        <v>49171</v>
      </c>
      <c r="E13" s="47" t="s">
        <v>1036</v>
      </c>
      <c r="F13" s="14">
        <v>24535.5</v>
      </c>
      <c r="G13" s="96"/>
      <c r="H13" s="102"/>
      <c r="I13" s="30">
        <f t="shared" si="1"/>
        <v>24535.5</v>
      </c>
    </row>
    <row r="14" spans="1:9" x14ac:dyDescent="0.25">
      <c r="A14" s="17">
        <v>42380</v>
      </c>
      <c r="B14" s="36">
        <v>433</v>
      </c>
      <c r="C14" s="37" t="s">
        <v>787</v>
      </c>
      <c r="D14" s="12">
        <f t="shared" si="2"/>
        <v>49172</v>
      </c>
      <c r="E14" s="47" t="s">
        <v>1132</v>
      </c>
      <c r="F14" s="14">
        <v>491192.73</v>
      </c>
      <c r="G14" s="96"/>
      <c r="H14" s="102"/>
      <c r="I14" s="30">
        <f t="shared" si="1"/>
        <v>491192.73</v>
      </c>
    </row>
    <row r="15" spans="1:9" x14ac:dyDescent="0.25">
      <c r="A15" s="17">
        <v>42381</v>
      </c>
      <c r="B15" s="36">
        <v>492</v>
      </c>
      <c r="C15" s="37" t="s">
        <v>787</v>
      </c>
      <c r="D15" s="12">
        <f t="shared" si="2"/>
        <v>49173</v>
      </c>
      <c r="E15" s="47" t="s">
        <v>1178</v>
      </c>
      <c r="F15" s="14">
        <v>45193.5</v>
      </c>
      <c r="G15" s="96"/>
      <c r="H15" s="102"/>
      <c r="I15" s="30">
        <f t="shared" si="1"/>
        <v>45193.5</v>
      </c>
    </row>
    <row r="16" spans="1:9" x14ac:dyDescent="0.25">
      <c r="A16" s="17">
        <v>42381</v>
      </c>
      <c r="B16" s="36">
        <v>518</v>
      </c>
      <c r="C16" s="37" t="s">
        <v>787</v>
      </c>
      <c r="D16" s="12">
        <f t="shared" si="2"/>
        <v>49174</v>
      </c>
      <c r="E16" s="47" t="s">
        <v>1204</v>
      </c>
      <c r="F16" s="48">
        <v>13955.8</v>
      </c>
      <c r="G16" s="88" t="s">
        <v>3380</v>
      </c>
      <c r="H16" s="101">
        <f>10000+3955.8</f>
        <v>13955.8</v>
      </c>
      <c r="I16" s="30">
        <f t="shared" si="1"/>
        <v>0</v>
      </c>
    </row>
    <row r="17" spans="1:9" x14ac:dyDescent="0.25">
      <c r="A17" s="17">
        <v>42381</v>
      </c>
      <c r="B17" s="36">
        <v>537</v>
      </c>
      <c r="C17" s="37" t="s">
        <v>787</v>
      </c>
      <c r="D17" s="12">
        <f t="shared" si="2"/>
        <v>49175</v>
      </c>
      <c r="E17" s="47" t="s">
        <v>1178</v>
      </c>
      <c r="F17" s="14">
        <v>24136.2</v>
      </c>
      <c r="G17" s="96"/>
      <c r="H17" s="102"/>
      <c r="I17" s="30">
        <f t="shared" si="1"/>
        <v>24136.2</v>
      </c>
    </row>
    <row r="18" spans="1:9" x14ac:dyDescent="0.25">
      <c r="A18" s="17">
        <v>42382</v>
      </c>
      <c r="B18" s="36">
        <v>591</v>
      </c>
      <c r="C18" s="37" t="s">
        <v>787</v>
      </c>
      <c r="D18" s="12">
        <f t="shared" si="2"/>
        <v>49176</v>
      </c>
      <c r="E18" s="47" t="s">
        <v>1261</v>
      </c>
      <c r="F18" s="14">
        <v>79889.7</v>
      </c>
      <c r="G18" s="96"/>
      <c r="H18" s="102"/>
      <c r="I18" s="30">
        <f t="shared" si="1"/>
        <v>79889.7</v>
      </c>
    </row>
    <row r="19" spans="1:9" x14ac:dyDescent="0.25">
      <c r="A19" s="17">
        <v>42382</v>
      </c>
      <c r="B19" s="36">
        <v>708</v>
      </c>
      <c r="C19" s="37" t="s">
        <v>787</v>
      </c>
      <c r="D19" s="12">
        <f t="shared" si="2"/>
        <v>49177</v>
      </c>
      <c r="E19" s="47" t="s">
        <v>1364</v>
      </c>
      <c r="F19" s="48">
        <v>65837</v>
      </c>
      <c r="G19" s="96">
        <v>42404</v>
      </c>
      <c r="H19" s="102">
        <v>65837</v>
      </c>
      <c r="I19" s="30">
        <f t="shared" si="1"/>
        <v>0</v>
      </c>
    </row>
    <row r="20" spans="1:9" x14ac:dyDescent="0.25">
      <c r="A20" s="17">
        <v>42383</v>
      </c>
      <c r="B20" s="36">
        <v>719</v>
      </c>
      <c r="C20" s="37" t="s">
        <v>787</v>
      </c>
      <c r="D20" s="12">
        <f t="shared" si="2"/>
        <v>49178</v>
      </c>
      <c r="E20" s="47" t="s">
        <v>1371</v>
      </c>
      <c r="F20" s="48">
        <v>12421.2</v>
      </c>
      <c r="G20" s="96"/>
      <c r="H20" s="102"/>
      <c r="I20" s="30">
        <f t="shared" si="1"/>
        <v>12421.2</v>
      </c>
    </row>
    <row r="21" spans="1:9" x14ac:dyDescent="0.25">
      <c r="A21" s="17">
        <v>42383</v>
      </c>
      <c r="B21" s="36">
        <v>723</v>
      </c>
      <c r="C21" s="37" t="s">
        <v>787</v>
      </c>
      <c r="D21" s="12">
        <f t="shared" si="2"/>
        <v>49179</v>
      </c>
      <c r="E21" s="47" t="s">
        <v>1375</v>
      </c>
      <c r="F21" s="14">
        <v>46632.3</v>
      </c>
      <c r="G21" s="96"/>
      <c r="H21" s="102"/>
      <c r="I21" s="30">
        <f t="shared" si="1"/>
        <v>46632.3</v>
      </c>
    </row>
    <row r="22" spans="1:9" x14ac:dyDescent="0.25">
      <c r="A22" s="17">
        <v>42383</v>
      </c>
      <c r="B22" s="36">
        <v>775</v>
      </c>
      <c r="C22" s="37" t="s">
        <v>787</v>
      </c>
      <c r="D22" s="12">
        <f t="shared" si="2"/>
        <v>49180</v>
      </c>
      <c r="E22" s="47" t="s">
        <v>1371</v>
      </c>
      <c r="F22" s="48">
        <v>5352.6</v>
      </c>
      <c r="G22" s="96"/>
      <c r="H22" s="102"/>
      <c r="I22" s="30">
        <f t="shared" si="1"/>
        <v>5352.6</v>
      </c>
    </row>
    <row r="23" spans="1:9" x14ac:dyDescent="0.25">
      <c r="A23" s="17">
        <v>42383</v>
      </c>
      <c r="B23" s="36">
        <v>796</v>
      </c>
      <c r="C23" s="37" t="s">
        <v>787</v>
      </c>
      <c r="D23" s="12">
        <f t="shared" si="2"/>
        <v>49181</v>
      </c>
      <c r="E23" s="47" t="s">
        <v>1375</v>
      </c>
      <c r="F23" s="14">
        <v>22954.799999999999</v>
      </c>
      <c r="G23" s="96"/>
      <c r="H23" s="102"/>
      <c r="I23" s="30">
        <f t="shared" si="1"/>
        <v>22954.799999999999</v>
      </c>
    </row>
    <row r="24" spans="1:9" x14ac:dyDescent="0.25">
      <c r="A24" s="17">
        <v>42383</v>
      </c>
      <c r="B24" s="36">
        <v>823</v>
      </c>
      <c r="C24" s="37" t="s">
        <v>787</v>
      </c>
      <c r="D24" s="12">
        <f t="shared" si="2"/>
        <v>49182</v>
      </c>
      <c r="E24" s="47" t="s">
        <v>1461</v>
      </c>
      <c r="F24" s="14">
        <v>292022.5</v>
      </c>
      <c r="G24" s="96"/>
      <c r="H24" s="102"/>
      <c r="I24" s="30">
        <f t="shared" si="1"/>
        <v>292022.5</v>
      </c>
    </row>
    <row r="25" spans="1:9" x14ac:dyDescent="0.25">
      <c r="A25" s="17">
        <v>42384</v>
      </c>
      <c r="B25" s="36">
        <v>877</v>
      </c>
      <c r="C25" s="37" t="s">
        <v>787</v>
      </c>
      <c r="D25" s="12">
        <f t="shared" si="2"/>
        <v>49183</v>
      </c>
      <c r="E25" s="47" t="s">
        <v>1494</v>
      </c>
      <c r="F25" s="48">
        <v>12485.2</v>
      </c>
      <c r="G25" s="96"/>
      <c r="H25" s="102"/>
      <c r="I25" s="30">
        <f t="shared" si="1"/>
        <v>12485.2</v>
      </c>
    </row>
    <row r="26" spans="1:9" x14ac:dyDescent="0.25">
      <c r="A26" s="17">
        <v>42384</v>
      </c>
      <c r="B26" s="36">
        <v>895</v>
      </c>
      <c r="C26" s="37" t="s">
        <v>787</v>
      </c>
      <c r="D26" s="12">
        <f t="shared" si="2"/>
        <v>49184</v>
      </c>
      <c r="E26" s="47" t="s">
        <v>1511</v>
      </c>
      <c r="F26" s="14">
        <v>120885.6</v>
      </c>
      <c r="G26" s="96"/>
      <c r="H26" s="102"/>
      <c r="I26" s="30">
        <f t="shared" si="1"/>
        <v>120885.6</v>
      </c>
    </row>
    <row r="27" spans="1:9" x14ac:dyDescent="0.25">
      <c r="A27" s="17">
        <v>42384</v>
      </c>
      <c r="B27" s="36">
        <v>975</v>
      </c>
      <c r="C27" s="37" t="s">
        <v>787</v>
      </c>
      <c r="D27" s="12">
        <f t="shared" si="2"/>
        <v>49185</v>
      </c>
      <c r="E27" s="47" t="s">
        <v>1579</v>
      </c>
      <c r="F27" s="48">
        <v>32363</v>
      </c>
      <c r="G27" s="96"/>
      <c r="H27" s="102"/>
      <c r="I27" s="30">
        <f t="shared" si="1"/>
        <v>32363</v>
      </c>
    </row>
    <row r="28" spans="1:9" x14ac:dyDescent="0.25">
      <c r="A28" s="17">
        <v>42384</v>
      </c>
      <c r="B28" s="36">
        <v>977</v>
      </c>
      <c r="C28" s="37" t="s">
        <v>787</v>
      </c>
      <c r="D28" s="12">
        <f t="shared" si="2"/>
        <v>49186</v>
      </c>
      <c r="E28" s="47" t="s">
        <v>1581</v>
      </c>
      <c r="F28" s="48">
        <v>30945.599999999999</v>
      </c>
      <c r="G28" s="96">
        <v>42406</v>
      </c>
      <c r="H28" s="102">
        <v>30945.599999999999</v>
      </c>
      <c r="I28" s="30">
        <f t="shared" si="1"/>
        <v>0</v>
      </c>
    </row>
    <row r="29" spans="1:9" x14ac:dyDescent="0.25">
      <c r="A29" s="17">
        <v>42384</v>
      </c>
      <c r="B29" s="36">
        <v>1041</v>
      </c>
      <c r="C29" s="37" t="s">
        <v>787</v>
      </c>
      <c r="D29" s="12">
        <f t="shared" si="2"/>
        <v>49187</v>
      </c>
      <c r="E29" s="47" t="s">
        <v>1500</v>
      </c>
      <c r="F29" s="14">
        <v>51170</v>
      </c>
      <c r="G29" s="96"/>
      <c r="H29" s="102"/>
      <c r="I29" s="30">
        <f t="shared" si="1"/>
        <v>51170</v>
      </c>
    </row>
    <row r="30" spans="1:9" x14ac:dyDescent="0.25">
      <c r="A30" s="17">
        <v>42385</v>
      </c>
      <c r="B30" s="36">
        <v>1051</v>
      </c>
      <c r="C30" s="37" t="s">
        <v>787</v>
      </c>
      <c r="D30" s="12">
        <f t="shared" si="2"/>
        <v>49188</v>
      </c>
      <c r="E30" s="47" t="s">
        <v>1631</v>
      </c>
      <c r="F30" s="48">
        <v>49722.400000000001</v>
      </c>
      <c r="G30" s="96">
        <v>42402</v>
      </c>
      <c r="H30" s="104">
        <v>44470.2</v>
      </c>
      <c r="I30" s="103">
        <f t="shared" si="1"/>
        <v>5252.2000000000044</v>
      </c>
    </row>
    <row r="31" spans="1:9" x14ac:dyDescent="0.25">
      <c r="A31" s="10">
        <v>42385</v>
      </c>
      <c r="B31" s="36">
        <v>1056</v>
      </c>
      <c r="C31" s="37" t="s">
        <v>787</v>
      </c>
      <c r="D31" s="12">
        <f t="shared" si="2"/>
        <v>49189</v>
      </c>
      <c r="E31" s="47" t="s">
        <v>1636</v>
      </c>
      <c r="F31" s="14">
        <v>45932.7</v>
      </c>
      <c r="G31" s="96"/>
      <c r="H31" s="102"/>
      <c r="I31" s="30">
        <f t="shared" si="1"/>
        <v>45932.7</v>
      </c>
    </row>
    <row r="32" spans="1:9" x14ac:dyDescent="0.25">
      <c r="A32" s="17">
        <v>42385</v>
      </c>
      <c r="B32" s="36">
        <f t="shared" ref="B32" si="3">B31+1</f>
        <v>1057</v>
      </c>
      <c r="C32" s="37" t="s">
        <v>787</v>
      </c>
      <c r="D32" s="12">
        <f t="shared" si="2"/>
        <v>49190</v>
      </c>
      <c r="E32" s="47" t="s">
        <v>1637</v>
      </c>
      <c r="F32" s="48">
        <v>18242.400000000001</v>
      </c>
      <c r="G32" s="96"/>
      <c r="H32" s="102"/>
      <c r="I32" s="30">
        <f t="shared" si="1"/>
        <v>18242.400000000001</v>
      </c>
    </row>
    <row r="33" spans="1:9" x14ac:dyDescent="0.25">
      <c r="A33" s="10">
        <v>42385</v>
      </c>
      <c r="B33" s="36">
        <v>1068</v>
      </c>
      <c r="C33" s="37" t="s">
        <v>787</v>
      </c>
      <c r="D33" s="12">
        <f t="shared" si="2"/>
        <v>49191</v>
      </c>
      <c r="E33" s="47" t="s">
        <v>1631</v>
      </c>
      <c r="F33" s="48">
        <v>2185</v>
      </c>
      <c r="G33" s="96"/>
      <c r="H33" s="102"/>
      <c r="I33" s="30">
        <f t="shared" si="1"/>
        <v>2185</v>
      </c>
    </row>
    <row r="34" spans="1:9" x14ac:dyDescent="0.25">
      <c r="A34" s="10">
        <v>42385</v>
      </c>
      <c r="B34" s="36">
        <v>1106</v>
      </c>
      <c r="C34" s="37" t="s">
        <v>787</v>
      </c>
      <c r="D34" s="12">
        <f t="shared" si="2"/>
        <v>49192</v>
      </c>
      <c r="E34" s="47" t="s">
        <v>1636</v>
      </c>
      <c r="F34" s="14">
        <v>29112.6</v>
      </c>
      <c r="G34" s="96"/>
      <c r="H34" s="102"/>
      <c r="I34" s="30">
        <f t="shared" si="1"/>
        <v>29112.6</v>
      </c>
    </row>
    <row r="35" spans="1:9" x14ac:dyDescent="0.25">
      <c r="A35" s="17">
        <v>42385</v>
      </c>
      <c r="B35" s="36">
        <v>1123</v>
      </c>
      <c r="C35" s="37" t="s">
        <v>787</v>
      </c>
      <c r="D35" s="12">
        <f t="shared" si="2"/>
        <v>49193</v>
      </c>
      <c r="E35" s="47" t="s">
        <v>1637</v>
      </c>
      <c r="F35" s="48">
        <v>6549.2</v>
      </c>
      <c r="G35" s="96"/>
      <c r="H35" s="102"/>
      <c r="I35" s="30">
        <f t="shared" si="1"/>
        <v>6549.2</v>
      </c>
    </row>
    <row r="36" spans="1:9" x14ac:dyDescent="0.25">
      <c r="A36" s="17">
        <v>42385</v>
      </c>
      <c r="B36" s="36">
        <v>1137</v>
      </c>
      <c r="C36" s="37" t="s">
        <v>787</v>
      </c>
      <c r="D36" s="12">
        <f t="shared" si="2"/>
        <v>49194</v>
      </c>
      <c r="E36" s="47" t="s">
        <v>1703</v>
      </c>
      <c r="F36" s="48">
        <v>27838.799999999999</v>
      </c>
      <c r="G36" s="96"/>
      <c r="H36" s="102"/>
      <c r="I36" s="30">
        <f t="shared" si="1"/>
        <v>27838.799999999999</v>
      </c>
    </row>
    <row r="37" spans="1:9" x14ac:dyDescent="0.25">
      <c r="A37" s="17">
        <v>42387</v>
      </c>
      <c r="B37" s="36">
        <v>1284</v>
      </c>
      <c r="C37" s="37" t="s">
        <v>787</v>
      </c>
      <c r="D37" s="12">
        <f t="shared" si="2"/>
        <v>49195</v>
      </c>
      <c r="E37" s="47" t="s">
        <v>1814</v>
      </c>
      <c r="F37" s="14">
        <v>57492.6</v>
      </c>
      <c r="G37" s="96"/>
      <c r="H37" s="102"/>
      <c r="I37" s="30">
        <f t="shared" si="1"/>
        <v>57492.6</v>
      </c>
    </row>
    <row r="38" spans="1:9" x14ac:dyDescent="0.25">
      <c r="A38" s="17">
        <v>42387</v>
      </c>
      <c r="B38" s="36">
        <v>1329</v>
      </c>
      <c r="C38" s="37" t="s">
        <v>787</v>
      </c>
      <c r="D38" s="12">
        <f t="shared" si="2"/>
        <v>49196</v>
      </c>
      <c r="E38" s="47" t="s">
        <v>1814</v>
      </c>
      <c r="F38" s="14">
        <v>28941</v>
      </c>
      <c r="G38" s="96"/>
      <c r="H38" s="102"/>
      <c r="I38" s="30">
        <f t="shared" si="1"/>
        <v>28941</v>
      </c>
    </row>
    <row r="39" spans="1:9" x14ac:dyDescent="0.25">
      <c r="A39" s="17">
        <v>42387</v>
      </c>
      <c r="B39" s="36">
        <v>1334</v>
      </c>
      <c r="C39" s="37" t="s">
        <v>787</v>
      </c>
      <c r="D39" s="12">
        <f t="shared" si="2"/>
        <v>49197</v>
      </c>
      <c r="E39" s="47" t="s">
        <v>1859</v>
      </c>
      <c r="F39" s="48">
        <v>23110.6</v>
      </c>
      <c r="G39" s="96">
        <v>42406</v>
      </c>
      <c r="H39" s="102">
        <v>23110.6</v>
      </c>
      <c r="I39" s="30">
        <f t="shared" si="1"/>
        <v>0</v>
      </c>
    </row>
    <row r="40" spans="1:9" x14ac:dyDescent="0.25">
      <c r="A40" s="17">
        <v>42387</v>
      </c>
      <c r="B40" s="36">
        <v>1374</v>
      </c>
      <c r="C40" s="37" t="s">
        <v>787</v>
      </c>
      <c r="D40" s="12">
        <f t="shared" si="2"/>
        <v>49198</v>
      </c>
      <c r="E40" s="47" t="s">
        <v>1859</v>
      </c>
      <c r="F40" s="48">
        <v>120</v>
      </c>
      <c r="G40" s="96">
        <v>42406</v>
      </c>
      <c r="H40" s="102">
        <v>120</v>
      </c>
      <c r="I40" s="30">
        <f t="shared" si="1"/>
        <v>0</v>
      </c>
    </row>
    <row r="41" spans="1:9" x14ac:dyDescent="0.25">
      <c r="A41" s="17">
        <v>42387</v>
      </c>
      <c r="B41" s="36">
        <v>1421</v>
      </c>
      <c r="C41" s="37" t="s">
        <v>787</v>
      </c>
      <c r="D41" s="12">
        <f t="shared" si="2"/>
        <v>49199</v>
      </c>
      <c r="E41" s="53" t="s">
        <v>1930</v>
      </c>
      <c r="F41" s="54">
        <v>1465.2</v>
      </c>
      <c r="G41" s="96">
        <v>42404</v>
      </c>
      <c r="H41" s="102">
        <v>1465.2</v>
      </c>
      <c r="I41" s="30">
        <f t="shared" si="1"/>
        <v>0</v>
      </c>
    </row>
    <row r="42" spans="1:9" x14ac:dyDescent="0.25">
      <c r="A42" s="17">
        <v>42388</v>
      </c>
      <c r="B42" s="36">
        <v>1432</v>
      </c>
      <c r="C42" s="37" t="s">
        <v>787</v>
      </c>
      <c r="D42" s="12">
        <f t="shared" si="2"/>
        <v>49200</v>
      </c>
      <c r="E42" s="47" t="s">
        <v>1935</v>
      </c>
      <c r="F42" s="14">
        <v>55357.25</v>
      </c>
      <c r="G42" s="96"/>
      <c r="H42" s="102"/>
      <c r="I42" s="30">
        <f t="shared" si="1"/>
        <v>55357.25</v>
      </c>
    </row>
    <row r="43" spans="1:9" x14ac:dyDescent="0.25">
      <c r="A43" s="17">
        <v>42388</v>
      </c>
      <c r="B43" s="36">
        <v>1441</v>
      </c>
      <c r="C43" s="37" t="s">
        <v>787</v>
      </c>
      <c r="D43" s="12">
        <f t="shared" si="2"/>
        <v>49201</v>
      </c>
      <c r="E43" s="47" t="s">
        <v>1943</v>
      </c>
      <c r="F43" s="14">
        <v>14683.5</v>
      </c>
      <c r="G43" s="96"/>
      <c r="H43" s="102"/>
      <c r="I43" s="30">
        <f t="shared" si="1"/>
        <v>14683.5</v>
      </c>
    </row>
    <row r="44" spans="1:9" x14ac:dyDescent="0.25">
      <c r="A44" s="17">
        <v>42388</v>
      </c>
      <c r="B44" s="36">
        <v>1498</v>
      </c>
      <c r="C44" s="37" t="s">
        <v>787</v>
      </c>
      <c r="D44" s="12">
        <f t="shared" si="2"/>
        <v>49202</v>
      </c>
      <c r="E44" s="47" t="s">
        <v>1935</v>
      </c>
      <c r="F44" s="14">
        <v>27469</v>
      </c>
      <c r="G44" s="96"/>
      <c r="H44" s="102"/>
      <c r="I44" s="30">
        <f t="shared" si="1"/>
        <v>27469</v>
      </c>
    </row>
    <row r="45" spans="1:9" x14ac:dyDescent="0.25">
      <c r="A45" s="17">
        <v>42388</v>
      </c>
      <c r="B45" s="36">
        <v>1500</v>
      </c>
      <c r="C45" s="37" t="s">
        <v>787</v>
      </c>
      <c r="D45" s="12" t="e">
        <f>#REF!+1</f>
        <v>#REF!</v>
      </c>
      <c r="E45" s="47" t="s">
        <v>1935</v>
      </c>
      <c r="F45" s="14">
        <v>34500</v>
      </c>
      <c r="G45" s="96"/>
      <c r="H45" s="102"/>
      <c r="I45" s="30">
        <f t="shared" si="1"/>
        <v>34500</v>
      </c>
    </row>
    <row r="46" spans="1:9" x14ac:dyDescent="0.25">
      <c r="A46" s="17">
        <v>42388</v>
      </c>
      <c r="B46" s="36">
        <v>1516</v>
      </c>
      <c r="C46" s="37" t="s">
        <v>787</v>
      </c>
      <c r="D46" s="12" t="e">
        <f t="shared" ref="D46:D48" si="4">D45+1</f>
        <v>#REF!</v>
      </c>
      <c r="E46" s="47" t="s">
        <v>1966</v>
      </c>
      <c r="F46" s="14">
        <v>532044.46</v>
      </c>
      <c r="G46" s="96"/>
      <c r="H46" s="102"/>
      <c r="I46" s="30">
        <f t="shared" si="1"/>
        <v>532044.46</v>
      </c>
    </row>
    <row r="47" spans="1:9" x14ac:dyDescent="0.25">
      <c r="A47" s="17">
        <v>42389</v>
      </c>
      <c r="B47" s="36">
        <v>1562</v>
      </c>
      <c r="C47" s="37" t="s">
        <v>787</v>
      </c>
      <c r="D47" s="12" t="e">
        <f t="shared" si="4"/>
        <v>#REF!</v>
      </c>
      <c r="E47" s="47" t="s">
        <v>2042</v>
      </c>
      <c r="F47" s="14">
        <v>7043.3</v>
      </c>
      <c r="G47" s="96">
        <v>42405</v>
      </c>
      <c r="H47" s="102">
        <v>7043.3</v>
      </c>
      <c r="I47" s="30">
        <f t="shared" si="1"/>
        <v>0</v>
      </c>
    </row>
    <row r="48" spans="1:9" x14ac:dyDescent="0.25">
      <c r="A48" s="17">
        <v>42389</v>
      </c>
      <c r="B48" s="36">
        <v>1572</v>
      </c>
      <c r="C48" s="37" t="s">
        <v>787</v>
      </c>
      <c r="D48" s="12" t="e">
        <f t="shared" si="4"/>
        <v>#REF!</v>
      </c>
      <c r="E48" s="47" t="s">
        <v>2052</v>
      </c>
      <c r="F48" s="14">
        <v>53917.5</v>
      </c>
      <c r="G48" s="96"/>
      <c r="H48" s="102"/>
      <c r="I48" s="30">
        <f t="shared" si="1"/>
        <v>53917.5</v>
      </c>
    </row>
    <row r="49" spans="1:9" x14ac:dyDescent="0.25">
      <c r="A49" s="17">
        <v>42389</v>
      </c>
      <c r="B49" s="36">
        <v>1596</v>
      </c>
      <c r="C49" s="37" t="s">
        <v>787</v>
      </c>
      <c r="D49" s="12">
        <v>51596</v>
      </c>
      <c r="E49" s="42" t="s">
        <v>2074</v>
      </c>
      <c r="F49" s="14">
        <v>48241.5</v>
      </c>
      <c r="G49" s="96">
        <v>42408</v>
      </c>
      <c r="H49" s="102">
        <v>48241.5</v>
      </c>
      <c r="I49" s="30">
        <f t="shared" si="1"/>
        <v>0</v>
      </c>
    </row>
    <row r="50" spans="1:9" x14ac:dyDescent="0.25">
      <c r="A50" s="17">
        <v>42389</v>
      </c>
      <c r="B50" s="36">
        <v>1613</v>
      </c>
      <c r="C50" s="37" t="s">
        <v>787</v>
      </c>
      <c r="D50" s="12">
        <v>51613</v>
      </c>
      <c r="E50" s="47" t="s">
        <v>2090</v>
      </c>
      <c r="F50" s="48">
        <v>39086.75</v>
      </c>
      <c r="G50" s="96">
        <v>42406</v>
      </c>
      <c r="H50" s="102">
        <v>39086.75</v>
      </c>
      <c r="I50" s="30">
        <f t="shared" si="1"/>
        <v>0</v>
      </c>
    </row>
    <row r="51" spans="1:9" x14ac:dyDescent="0.25">
      <c r="A51" s="17">
        <v>42389</v>
      </c>
      <c r="B51" s="36">
        <v>1626</v>
      </c>
      <c r="C51" s="37" t="s">
        <v>787</v>
      </c>
      <c r="D51" s="12">
        <v>51626</v>
      </c>
      <c r="E51" s="47" t="s">
        <v>2052</v>
      </c>
      <c r="F51" s="14">
        <v>26763.75</v>
      </c>
      <c r="G51" s="96"/>
      <c r="H51" s="102"/>
      <c r="I51" s="30">
        <f t="shared" si="1"/>
        <v>26763.75</v>
      </c>
    </row>
    <row r="52" spans="1:9" x14ac:dyDescent="0.25">
      <c r="A52" s="17">
        <v>42389</v>
      </c>
      <c r="B52" s="36">
        <v>1664</v>
      </c>
      <c r="C52" s="37" t="s">
        <v>787</v>
      </c>
      <c r="D52" s="12">
        <v>51664</v>
      </c>
      <c r="E52" s="47" t="s">
        <v>2134</v>
      </c>
      <c r="F52" s="14">
        <v>198766</v>
      </c>
      <c r="G52" s="88">
        <v>42396</v>
      </c>
      <c r="H52" s="100">
        <v>196047.96</v>
      </c>
      <c r="I52" s="56">
        <f t="shared" si="1"/>
        <v>2718.0400000000081</v>
      </c>
    </row>
    <row r="53" spans="1:9" x14ac:dyDescent="0.25">
      <c r="A53" s="17">
        <v>42389</v>
      </c>
      <c r="B53" s="36">
        <v>1678</v>
      </c>
      <c r="C53" s="37" t="s">
        <v>787</v>
      </c>
      <c r="D53" s="12">
        <v>51678</v>
      </c>
      <c r="E53" s="47" t="s">
        <v>2042</v>
      </c>
      <c r="F53" s="14">
        <v>9473.6</v>
      </c>
      <c r="G53" s="96">
        <v>42405</v>
      </c>
      <c r="H53" s="102">
        <v>9473.6</v>
      </c>
      <c r="I53" s="30">
        <f t="shared" si="1"/>
        <v>0</v>
      </c>
    </row>
    <row r="54" spans="1:9" x14ac:dyDescent="0.25">
      <c r="A54" s="17">
        <v>42389</v>
      </c>
      <c r="B54" s="36">
        <v>1685</v>
      </c>
      <c r="C54" s="37" t="s">
        <v>787</v>
      </c>
      <c r="D54" s="12">
        <v>51685</v>
      </c>
      <c r="E54" s="42" t="s">
        <v>2148</v>
      </c>
      <c r="F54" s="48">
        <v>65856.850000000006</v>
      </c>
      <c r="G54" s="96">
        <v>42409</v>
      </c>
      <c r="H54" s="102">
        <v>65856.850000000006</v>
      </c>
      <c r="I54" s="30">
        <f t="shared" si="1"/>
        <v>0</v>
      </c>
    </row>
    <row r="55" spans="1:9" x14ac:dyDescent="0.25">
      <c r="A55" s="17">
        <v>42390</v>
      </c>
      <c r="B55" s="36">
        <v>1700</v>
      </c>
      <c r="C55" s="37" t="s">
        <v>787</v>
      </c>
      <c r="D55" s="12">
        <v>51700</v>
      </c>
      <c r="E55" s="47" t="s">
        <v>2162</v>
      </c>
      <c r="F55" s="14">
        <v>54041.599999999999</v>
      </c>
      <c r="G55" s="96"/>
      <c r="H55" s="102"/>
      <c r="I55" s="30">
        <f t="shared" si="1"/>
        <v>54041.599999999999</v>
      </c>
    </row>
    <row r="56" spans="1:9" x14ac:dyDescent="0.25">
      <c r="A56" s="17">
        <v>42390</v>
      </c>
      <c r="B56" s="36">
        <v>1759</v>
      </c>
      <c r="C56" s="37" t="s">
        <v>787</v>
      </c>
      <c r="D56" s="12">
        <v>51759</v>
      </c>
      <c r="E56" s="47" t="s">
        <v>2210</v>
      </c>
      <c r="F56" s="48">
        <v>1313.4</v>
      </c>
      <c r="G56" s="96"/>
      <c r="H56" s="102"/>
      <c r="I56" s="30">
        <f t="shared" si="1"/>
        <v>1313.4</v>
      </c>
    </row>
    <row r="57" spans="1:9" x14ac:dyDescent="0.25">
      <c r="A57" s="17">
        <v>42390</v>
      </c>
      <c r="B57" s="36">
        <f t="shared" ref="B57" si="5">B56+1</f>
        <v>1760</v>
      </c>
      <c r="C57" s="37" t="s">
        <v>787</v>
      </c>
      <c r="D57" s="12">
        <f t="shared" ref="D57" si="6">D56+1</f>
        <v>51760</v>
      </c>
      <c r="E57" s="47" t="s">
        <v>2181</v>
      </c>
      <c r="F57" s="48">
        <v>1531.8</v>
      </c>
      <c r="G57" s="96"/>
      <c r="H57" s="102"/>
      <c r="I57" s="30">
        <f t="shared" si="1"/>
        <v>1531.8</v>
      </c>
    </row>
    <row r="58" spans="1:9" x14ac:dyDescent="0.25">
      <c r="A58" s="17">
        <v>42390</v>
      </c>
      <c r="B58" s="36">
        <v>1766</v>
      </c>
      <c r="C58" s="37" t="s">
        <v>787</v>
      </c>
      <c r="D58" s="12">
        <v>51766</v>
      </c>
      <c r="E58" s="47" t="s">
        <v>2216</v>
      </c>
      <c r="F58" s="14">
        <v>7189.8</v>
      </c>
      <c r="G58" s="96">
        <v>42408</v>
      </c>
      <c r="H58" s="102">
        <v>7189.8</v>
      </c>
      <c r="I58" s="30">
        <f t="shared" si="1"/>
        <v>0</v>
      </c>
    </row>
    <row r="59" spans="1:9" x14ac:dyDescent="0.25">
      <c r="A59" s="17">
        <v>42390</v>
      </c>
      <c r="B59" s="36">
        <v>1768</v>
      </c>
      <c r="C59" s="37" t="s">
        <v>787</v>
      </c>
      <c r="D59" s="12">
        <v>51768</v>
      </c>
      <c r="E59" s="47" t="s">
        <v>2162</v>
      </c>
      <c r="F59" s="14">
        <v>44102.5</v>
      </c>
      <c r="G59" s="96"/>
      <c r="H59" s="102"/>
      <c r="I59" s="30">
        <f t="shared" si="1"/>
        <v>44102.5</v>
      </c>
    </row>
    <row r="60" spans="1:9" x14ac:dyDescent="0.25">
      <c r="A60" s="17">
        <v>42390</v>
      </c>
      <c r="B60" s="36">
        <v>1770</v>
      </c>
      <c r="C60" s="37" t="s">
        <v>787</v>
      </c>
      <c r="D60" s="12">
        <v>51770</v>
      </c>
      <c r="E60" s="47" t="s">
        <v>2168</v>
      </c>
      <c r="F60" s="14">
        <v>4628</v>
      </c>
      <c r="G60" s="96"/>
      <c r="H60" s="102"/>
      <c r="I60" s="30">
        <f t="shared" si="1"/>
        <v>4628</v>
      </c>
    </row>
    <row r="61" spans="1:9" x14ac:dyDescent="0.25">
      <c r="A61" s="17">
        <v>42390</v>
      </c>
      <c r="B61" s="36">
        <v>1820</v>
      </c>
      <c r="C61" s="37" t="s">
        <v>787</v>
      </c>
      <c r="D61" s="12">
        <v>51820</v>
      </c>
      <c r="E61" s="47" t="s">
        <v>2257</v>
      </c>
      <c r="F61" s="48">
        <v>937.2</v>
      </c>
      <c r="G61" s="96">
        <v>42404</v>
      </c>
      <c r="H61" s="102">
        <v>937.2</v>
      </c>
      <c r="I61" s="30">
        <f t="shared" si="1"/>
        <v>0</v>
      </c>
    </row>
    <row r="62" spans="1:9" x14ac:dyDescent="0.25">
      <c r="A62" s="17">
        <v>42390</v>
      </c>
      <c r="B62" s="36">
        <v>1826</v>
      </c>
      <c r="C62" s="37" t="s">
        <v>787</v>
      </c>
      <c r="D62" s="12">
        <v>51826</v>
      </c>
      <c r="E62" s="47" t="s">
        <v>2249</v>
      </c>
      <c r="F62" s="48">
        <v>2819.2</v>
      </c>
      <c r="G62" s="96"/>
      <c r="H62" s="102"/>
      <c r="I62" s="30">
        <f t="shared" si="1"/>
        <v>2819.2</v>
      </c>
    </row>
    <row r="63" spans="1:9" x14ac:dyDescent="0.25">
      <c r="A63" s="17">
        <v>42390</v>
      </c>
      <c r="B63" s="36">
        <v>1834</v>
      </c>
      <c r="C63" s="37" t="s">
        <v>787</v>
      </c>
      <c r="D63" s="12">
        <v>51834</v>
      </c>
      <c r="E63" s="47" t="s">
        <v>2267</v>
      </c>
      <c r="F63" s="14">
        <v>578.20000000000005</v>
      </c>
      <c r="G63" s="96"/>
      <c r="H63" s="102"/>
      <c r="I63" s="30">
        <f t="shared" si="1"/>
        <v>578.20000000000005</v>
      </c>
    </row>
    <row r="64" spans="1:9" x14ac:dyDescent="0.25">
      <c r="A64" s="17">
        <v>42391</v>
      </c>
      <c r="B64" s="36">
        <v>1884</v>
      </c>
      <c r="C64" s="37" t="s">
        <v>787</v>
      </c>
      <c r="D64" s="12">
        <v>51884</v>
      </c>
      <c r="E64" s="47" t="s">
        <v>2307</v>
      </c>
      <c r="F64" s="14">
        <v>135123.20000000001</v>
      </c>
      <c r="G64" s="96"/>
      <c r="H64" s="102"/>
      <c r="I64" s="30">
        <f t="shared" si="1"/>
        <v>135123.20000000001</v>
      </c>
    </row>
    <row r="65" spans="1:9" x14ac:dyDescent="0.25">
      <c r="A65" s="17">
        <v>42391</v>
      </c>
      <c r="B65" s="36">
        <v>1912</v>
      </c>
      <c r="C65" s="37" t="s">
        <v>787</v>
      </c>
      <c r="D65" s="12">
        <v>51912</v>
      </c>
      <c r="E65" s="42" t="s">
        <v>2333</v>
      </c>
      <c r="F65" s="48">
        <v>27528.400000000001</v>
      </c>
      <c r="G65" s="88" t="s">
        <v>3381</v>
      </c>
      <c r="H65" s="93">
        <f>7528.5+19999.9</f>
        <v>27528.400000000001</v>
      </c>
      <c r="I65" s="30">
        <f t="shared" si="1"/>
        <v>0</v>
      </c>
    </row>
    <row r="66" spans="1:9" x14ac:dyDescent="0.25">
      <c r="A66" s="17">
        <v>42391</v>
      </c>
      <c r="B66" s="36">
        <v>1915</v>
      </c>
      <c r="C66" s="37" t="s">
        <v>787</v>
      </c>
      <c r="D66" s="12">
        <v>51915</v>
      </c>
      <c r="E66" s="47" t="s">
        <v>2336</v>
      </c>
      <c r="F66" s="48">
        <v>16963.8</v>
      </c>
      <c r="G66" s="96">
        <v>42403</v>
      </c>
      <c r="H66" s="102">
        <v>16963.8</v>
      </c>
      <c r="I66" s="30">
        <f t="shared" si="1"/>
        <v>0</v>
      </c>
    </row>
    <row r="67" spans="1:9" x14ac:dyDescent="0.25">
      <c r="A67" s="17">
        <v>42391</v>
      </c>
      <c r="B67" s="36">
        <v>1988</v>
      </c>
      <c r="C67" s="37" t="s">
        <v>787</v>
      </c>
      <c r="D67" s="12">
        <v>51988</v>
      </c>
      <c r="E67" s="47" t="s">
        <v>2397</v>
      </c>
      <c r="F67" s="48">
        <v>30127</v>
      </c>
      <c r="G67" s="96">
        <v>42406</v>
      </c>
      <c r="H67" s="102">
        <v>30127</v>
      </c>
      <c r="I67" s="30">
        <f t="shared" ref="I67:I102" si="7">F67-H67</f>
        <v>0</v>
      </c>
    </row>
    <row r="68" spans="1:9" x14ac:dyDescent="0.25">
      <c r="A68" s="17">
        <v>42391</v>
      </c>
      <c r="B68" s="36">
        <f t="shared" ref="B68" si="8">B67+1</f>
        <v>1989</v>
      </c>
      <c r="C68" s="37" t="s">
        <v>787</v>
      </c>
      <c r="D68" s="12">
        <v>51989</v>
      </c>
      <c r="E68" s="47" t="s">
        <v>2398</v>
      </c>
      <c r="F68" s="14">
        <v>22422.400000000001</v>
      </c>
      <c r="G68" s="96">
        <v>42406</v>
      </c>
      <c r="H68" s="102">
        <v>22422.400000000001</v>
      </c>
      <c r="I68" s="30">
        <f t="shared" si="7"/>
        <v>0</v>
      </c>
    </row>
    <row r="69" spans="1:9" x14ac:dyDescent="0.25">
      <c r="A69" s="17">
        <v>42391</v>
      </c>
      <c r="B69" s="36">
        <v>1992</v>
      </c>
      <c r="C69" s="37" t="s">
        <v>787</v>
      </c>
      <c r="D69" s="12">
        <v>51992</v>
      </c>
      <c r="E69" s="47" t="s">
        <v>2400</v>
      </c>
      <c r="F69" s="48">
        <v>31927.3</v>
      </c>
      <c r="G69" s="96">
        <v>42406</v>
      </c>
      <c r="H69" s="102">
        <v>31927.3</v>
      </c>
      <c r="I69" s="30">
        <f t="shared" si="7"/>
        <v>0</v>
      </c>
    </row>
    <row r="70" spans="1:9" x14ac:dyDescent="0.25">
      <c r="A70" s="17">
        <v>42391</v>
      </c>
      <c r="B70" s="36">
        <v>1995</v>
      </c>
      <c r="C70" s="37" t="s">
        <v>787</v>
      </c>
      <c r="D70" s="12">
        <v>51995</v>
      </c>
      <c r="E70" s="47" t="s">
        <v>2403</v>
      </c>
      <c r="F70" s="14">
        <v>196891.7</v>
      </c>
      <c r="G70" s="96">
        <v>42401</v>
      </c>
      <c r="H70" s="102">
        <v>196891.7</v>
      </c>
      <c r="I70" s="30">
        <f t="shared" si="7"/>
        <v>0</v>
      </c>
    </row>
    <row r="71" spans="1:9" x14ac:dyDescent="0.25">
      <c r="A71" s="17">
        <v>42391</v>
      </c>
      <c r="B71" s="36">
        <v>2006</v>
      </c>
      <c r="C71" s="37" t="s">
        <v>787</v>
      </c>
      <c r="D71" s="12">
        <v>52006</v>
      </c>
      <c r="E71" s="47" t="s">
        <v>2410</v>
      </c>
      <c r="F71" s="48">
        <v>3755.6</v>
      </c>
      <c r="G71" s="96"/>
      <c r="H71" s="102"/>
      <c r="I71" s="30">
        <f t="shared" si="7"/>
        <v>3755.6</v>
      </c>
    </row>
    <row r="72" spans="1:9" x14ac:dyDescent="0.25">
      <c r="A72" s="17">
        <v>42392</v>
      </c>
      <c r="B72" s="36">
        <v>2051</v>
      </c>
      <c r="C72" s="37" t="s">
        <v>787</v>
      </c>
      <c r="D72" s="12">
        <v>52051</v>
      </c>
      <c r="E72" s="47" t="s">
        <v>2444</v>
      </c>
      <c r="F72" s="48">
        <v>59593.7</v>
      </c>
      <c r="G72" s="88" t="s">
        <v>3376</v>
      </c>
      <c r="H72" s="101">
        <f>58670+923.7</f>
        <v>59593.7</v>
      </c>
      <c r="I72" s="30">
        <f t="shared" si="7"/>
        <v>0</v>
      </c>
    </row>
    <row r="73" spans="1:9" x14ac:dyDescent="0.25">
      <c r="A73" s="17">
        <v>42392</v>
      </c>
      <c r="B73" s="36">
        <f t="shared" ref="B73" si="9">B72+1</f>
        <v>2052</v>
      </c>
      <c r="C73" s="37" t="s">
        <v>787</v>
      </c>
      <c r="D73" s="12">
        <f t="shared" ref="D73" si="10">D72+1</f>
        <v>52052</v>
      </c>
      <c r="E73" s="47" t="s">
        <v>2445</v>
      </c>
      <c r="F73" s="48">
        <v>28416.85</v>
      </c>
      <c r="G73" s="88" t="s">
        <v>3376</v>
      </c>
      <c r="H73" s="101">
        <f>27951+465.85</f>
        <v>28416.85</v>
      </c>
      <c r="I73" s="30">
        <f t="shared" si="7"/>
        <v>0</v>
      </c>
    </row>
    <row r="74" spans="1:9" x14ac:dyDescent="0.25">
      <c r="A74" s="17">
        <v>42392</v>
      </c>
      <c r="B74" s="36">
        <v>2060</v>
      </c>
      <c r="C74" s="37" t="s">
        <v>787</v>
      </c>
      <c r="D74" s="12">
        <v>52060</v>
      </c>
      <c r="E74" s="47" t="s">
        <v>2452</v>
      </c>
      <c r="F74" s="14">
        <v>49440</v>
      </c>
      <c r="G74" s="88"/>
      <c r="H74" s="102"/>
      <c r="I74" s="30">
        <f t="shared" si="7"/>
        <v>49440</v>
      </c>
    </row>
    <row r="75" spans="1:9" x14ac:dyDescent="0.25">
      <c r="A75" s="17">
        <v>42392</v>
      </c>
      <c r="B75" s="36">
        <v>2071</v>
      </c>
      <c r="C75" s="37" t="s">
        <v>787</v>
      </c>
      <c r="D75" s="12">
        <v>52071</v>
      </c>
      <c r="E75" s="47" t="s">
        <v>2459</v>
      </c>
      <c r="F75" s="48">
        <v>3340.6</v>
      </c>
      <c r="G75" s="88">
        <v>42401</v>
      </c>
      <c r="H75" s="102">
        <v>3340.6</v>
      </c>
      <c r="I75" s="30">
        <f t="shared" si="7"/>
        <v>0</v>
      </c>
    </row>
    <row r="76" spans="1:9" x14ac:dyDescent="0.25">
      <c r="A76" s="17">
        <v>42392</v>
      </c>
      <c r="B76" s="36">
        <v>2110</v>
      </c>
      <c r="C76" s="37" t="s">
        <v>787</v>
      </c>
      <c r="D76" s="12">
        <v>52110</v>
      </c>
      <c r="E76" s="47" t="s">
        <v>2452</v>
      </c>
      <c r="F76" s="14">
        <v>23532.799999999999</v>
      </c>
      <c r="G76" s="96"/>
      <c r="H76" s="102"/>
      <c r="I76" s="30">
        <f t="shared" si="7"/>
        <v>23532.799999999999</v>
      </c>
    </row>
    <row r="77" spans="1:9" x14ac:dyDescent="0.25">
      <c r="A77" s="17">
        <v>42392</v>
      </c>
      <c r="B77" s="36">
        <v>2155</v>
      </c>
      <c r="C77" s="37" t="s">
        <v>787</v>
      </c>
      <c r="D77" s="12">
        <v>52155</v>
      </c>
      <c r="E77" s="47" t="s">
        <v>2528</v>
      </c>
      <c r="F77" s="14">
        <v>55229.65</v>
      </c>
      <c r="G77" s="88" t="s">
        <v>2529</v>
      </c>
      <c r="H77" s="100">
        <f>41782.12+600</f>
        <v>42382.12</v>
      </c>
      <c r="I77" s="30">
        <f t="shared" si="7"/>
        <v>12847.529999999999</v>
      </c>
    </row>
    <row r="78" spans="1:9" x14ac:dyDescent="0.25">
      <c r="A78" s="17">
        <v>42392</v>
      </c>
      <c r="B78" s="36">
        <v>2176</v>
      </c>
      <c r="C78" s="37" t="s">
        <v>787</v>
      </c>
      <c r="D78" s="12">
        <v>52176</v>
      </c>
      <c r="E78" s="47" t="s">
        <v>2542</v>
      </c>
      <c r="F78" s="14">
        <v>6672.8</v>
      </c>
      <c r="G78" s="96">
        <v>42401</v>
      </c>
      <c r="H78" s="102">
        <v>6672.8</v>
      </c>
      <c r="I78" s="30">
        <f t="shared" si="7"/>
        <v>0</v>
      </c>
    </row>
    <row r="79" spans="1:9" x14ac:dyDescent="0.25">
      <c r="A79" s="17">
        <v>42393</v>
      </c>
      <c r="B79" s="36">
        <v>2239</v>
      </c>
      <c r="C79" s="37" t="s">
        <v>787</v>
      </c>
      <c r="D79" s="12">
        <v>52239</v>
      </c>
      <c r="E79" s="47" t="s">
        <v>2597</v>
      </c>
      <c r="F79" s="14">
        <v>11833.6</v>
      </c>
      <c r="G79" s="96"/>
      <c r="H79" s="102"/>
      <c r="I79" s="30">
        <f t="shared" si="7"/>
        <v>11833.6</v>
      </c>
    </row>
    <row r="80" spans="1:9" x14ac:dyDescent="0.25">
      <c r="A80" s="17">
        <v>42393</v>
      </c>
      <c r="B80" s="36">
        <v>2250</v>
      </c>
      <c r="C80" s="37" t="s">
        <v>787</v>
      </c>
      <c r="D80" s="12">
        <v>52250</v>
      </c>
      <c r="E80" s="47" t="s">
        <v>2606</v>
      </c>
      <c r="F80" s="14">
        <v>16562</v>
      </c>
      <c r="G80" s="96"/>
      <c r="H80" s="102"/>
      <c r="I80" s="30">
        <f t="shared" si="7"/>
        <v>16562</v>
      </c>
    </row>
    <row r="81" spans="1:9" x14ac:dyDescent="0.25">
      <c r="A81" s="17">
        <v>42393</v>
      </c>
      <c r="B81" s="36">
        <v>2254</v>
      </c>
      <c r="C81" s="37" t="s">
        <v>787</v>
      </c>
      <c r="D81" s="12">
        <v>52254</v>
      </c>
      <c r="E81" s="47" t="s">
        <v>2611</v>
      </c>
      <c r="F81" s="14">
        <v>29941.8</v>
      </c>
      <c r="G81" s="96"/>
      <c r="H81" s="102"/>
      <c r="I81" s="30">
        <f t="shared" si="7"/>
        <v>29941.8</v>
      </c>
    </row>
    <row r="82" spans="1:9" x14ac:dyDescent="0.25">
      <c r="A82" s="17">
        <v>42393</v>
      </c>
      <c r="B82" s="36">
        <v>2261</v>
      </c>
      <c r="C82" s="37" t="s">
        <v>787</v>
      </c>
      <c r="D82" s="12">
        <v>52261</v>
      </c>
      <c r="E82" s="47" t="s">
        <v>2611</v>
      </c>
      <c r="F82" s="14">
        <v>28839.3</v>
      </c>
      <c r="G82" s="96"/>
      <c r="H82" s="102"/>
      <c r="I82" s="30">
        <f t="shared" si="7"/>
        <v>28839.3</v>
      </c>
    </row>
    <row r="83" spans="1:9" x14ac:dyDescent="0.25">
      <c r="A83" s="17">
        <v>42394</v>
      </c>
      <c r="B83" s="36">
        <v>2269</v>
      </c>
      <c r="C83" s="37" t="s">
        <v>787</v>
      </c>
      <c r="D83" s="12">
        <v>52269</v>
      </c>
      <c r="E83" s="47" t="s">
        <v>2621</v>
      </c>
      <c r="F83" s="14">
        <v>5619.6</v>
      </c>
      <c r="G83" s="96"/>
      <c r="H83" s="102"/>
      <c r="I83" s="30">
        <f t="shared" si="7"/>
        <v>5619.6</v>
      </c>
    </row>
    <row r="84" spans="1:9" x14ac:dyDescent="0.25">
      <c r="A84" s="17">
        <v>42394</v>
      </c>
      <c r="B84" s="36">
        <v>2275</v>
      </c>
      <c r="C84" s="37" t="s">
        <v>787</v>
      </c>
      <c r="D84" s="12">
        <f t="shared" ref="D84" si="11">D83+1</f>
        <v>52270</v>
      </c>
      <c r="E84" s="47" t="s">
        <v>2625</v>
      </c>
      <c r="F84" s="14">
        <v>47398.400000000001</v>
      </c>
      <c r="G84" s="96"/>
      <c r="H84" s="102"/>
      <c r="I84" s="30">
        <f t="shared" si="7"/>
        <v>47398.400000000001</v>
      </c>
    </row>
    <row r="85" spans="1:9" x14ac:dyDescent="0.25">
      <c r="A85" s="17">
        <v>42394</v>
      </c>
      <c r="B85" s="36">
        <v>2280</v>
      </c>
      <c r="C85" s="37" t="s">
        <v>787</v>
      </c>
      <c r="D85" s="12">
        <v>52280</v>
      </c>
      <c r="E85" s="47" t="s">
        <v>2625</v>
      </c>
      <c r="F85" s="14">
        <v>111980.5</v>
      </c>
      <c r="G85" s="88"/>
      <c r="H85" s="102"/>
      <c r="I85" s="30">
        <f t="shared" si="7"/>
        <v>111980.5</v>
      </c>
    </row>
    <row r="86" spans="1:9" x14ac:dyDescent="0.25">
      <c r="A86" s="17">
        <v>42394</v>
      </c>
      <c r="B86" s="36">
        <v>2285</v>
      </c>
      <c r="C86" s="37" t="s">
        <v>787</v>
      </c>
      <c r="D86" s="12">
        <v>52285</v>
      </c>
      <c r="E86" s="47" t="s">
        <v>2634</v>
      </c>
      <c r="F86" s="14">
        <v>2356.1999999999998</v>
      </c>
      <c r="G86" s="96">
        <v>42371</v>
      </c>
      <c r="H86" s="102">
        <v>2356.1999999999998</v>
      </c>
      <c r="I86" s="30">
        <f t="shared" si="7"/>
        <v>0</v>
      </c>
    </row>
    <row r="87" spans="1:9" x14ac:dyDescent="0.25">
      <c r="A87" s="17">
        <v>42394</v>
      </c>
      <c r="B87" s="36">
        <v>2295</v>
      </c>
      <c r="C87" s="37" t="s">
        <v>787</v>
      </c>
      <c r="D87" s="12">
        <v>52295</v>
      </c>
      <c r="E87" s="47" t="s">
        <v>2643</v>
      </c>
      <c r="F87" s="14">
        <v>9756.7999999999993</v>
      </c>
      <c r="G87" s="96">
        <v>42403</v>
      </c>
      <c r="H87" s="102">
        <v>9756.7999999999993</v>
      </c>
      <c r="I87" s="30">
        <f t="shared" si="7"/>
        <v>0</v>
      </c>
    </row>
    <row r="88" spans="1:9" x14ac:dyDescent="0.25">
      <c r="A88" s="17">
        <v>42394</v>
      </c>
      <c r="B88" s="36">
        <v>2302</v>
      </c>
      <c r="C88" s="37" t="s">
        <v>787</v>
      </c>
      <c r="D88" s="12">
        <v>52302</v>
      </c>
      <c r="E88" s="47" t="s">
        <v>2650</v>
      </c>
      <c r="F88" s="14">
        <v>25826.1</v>
      </c>
      <c r="G88" s="96">
        <v>42406</v>
      </c>
      <c r="H88" s="102">
        <v>25826.1</v>
      </c>
      <c r="I88" s="30">
        <f t="shared" si="7"/>
        <v>0</v>
      </c>
    </row>
    <row r="89" spans="1:9" x14ac:dyDescent="0.25">
      <c r="A89" s="17">
        <v>42394</v>
      </c>
      <c r="B89" s="36">
        <f t="shared" ref="B89" si="12">B88+1</f>
        <v>2303</v>
      </c>
      <c r="C89" s="37" t="s">
        <v>787</v>
      </c>
      <c r="D89" s="12">
        <f t="shared" ref="D89" si="13">D88+1</f>
        <v>52303</v>
      </c>
      <c r="E89" s="47" t="s">
        <v>2651</v>
      </c>
      <c r="F89" s="14">
        <v>27177</v>
      </c>
      <c r="G89" s="96">
        <v>42406</v>
      </c>
      <c r="H89" s="102">
        <v>27177</v>
      </c>
      <c r="I89" s="30">
        <f t="shared" si="7"/>
        <v>0</v>
      </c>
    </row>
    <row r="90" spans="1:9" x14ac:dyDescent="0.25">
      <c r="A90" s="17">
        <v>42394</v>
      </c>
      <c r="B90" s="36">
        <v>2311</v>
      </c>
      <c r="C90" s="37" t="s">
        <v>787</v>
      </c>
      <c r="D90" s="12">
        <v>52311</v>
      </c>
      <c r="E90" s="47" t="s">
        <v>2658</v>
      </c>
      <c r="F90" s="14">
        <v>2287.8000000000002</v>
      </c>
      <c r="G90" s="96">
        <v>42402</v>
      </c>
      <c r="H90" s="102">
        <v>2287.8000000000002</v>
      </c>
      <c r="I90" s="30">
        <f t="shared" si="7"/>
        <v>0</v>
      </c>
    </row>
    <row r="91" spans="1:9" x14ac:dyDescent="0.25">
      <c r="A91" s="17">
        <v>42394</v>
      </c>
      <c r="B91" s="36">
        <v>2318</v>
      </c>
      <c r="C91" s="37" t="s">
        <v>787</v>
      </c>
      <c r="D91" s="12">
        <v>52318</v>
      </c>
      <c r="E91" s="45" t="s">
        <v>2665</v>
      </c>
      <c r="F91" s="22">
        <v>22682.400000000001</v>
      </c>
      <c r="G91" s="96"/>
      <c r="H91" s="102"/>
      <c r="I91" s="30">
        <f t="shared" si="7"/>
        <v>22682.400000000001</v>
      </c>
    </row>
    <row r="92" spans="1:9" x14ac:dyDescent="0.25">
      <c r="A92" s="17">
        <v>42394</v>
      </c>
      <c r="B92" s="36">
        <v>2321</v>
      </c>
      <c r="C92" s="37" t="s">
        <v>787</v>
      </c>
      <c r="D92" s="12">
        <v>52321</v>
      </c>
      <c r="E92" s="47" t="s">
        <v>2668</v>
      </c>
      <c r="F92" s="14">
        <v>11508</v>
      </c>
      <c r="G92" s="96">
        <v>42406</v>
      </c>
      <c r="H92" s="102">
        <v>11508</v>
      </c>
      <c r="I92" s="30">
        <f t="shared" si="7"/>
        <v>0</v>
      </c>
    </row>
    <row r="93" spans="1:9" x14ac:dyDescent="0.25">
      <c r="A93" s="17">
        <v>42394</v>
      </c>
      <c r="B93" s="36">
        <v>2329</v>
      </c>
      <c r="C93" s="37" t="s">
        <v>787</v>
      </c>
      <c r="D93" s="12">
        <v>52329</v>
      </c>
      <c r="E93" s="47" t="s">
        <v>2625</v>
      </c>
      <c r="F93" s="14">
        <v>24848</v>
      </c>
      <c r="G93" s="96"/>
      <c r="H93" s="102"/>
      <c r="I93" s="30">
        <f t="shared" si="7"/>
        <v>24848</v>
      </c>
    </row>
    <row r="94" spans="1:9" x14ac:dyDescent="0.25">
      <c r="A94" s="17">
        <v>42394</v>
      </c>
      <c r="B94" s="36">
        <v>2334</v>
      </c>
      <c r="C94" s="37" t="s">
        <v>787</v>
      </c>
      <c r="D94" s="12">
        <v>52334</v>
      </c>
      <c r="E94" s="47" t="s">
        <v>2678</v>
      </c>
      <c r="F94" s="14">
        <v>28844.400000000001</v>
      </c>
      <c r="G94" s="96">
        <v>42371</v>
      </c>
      <c r="H94" s="102">
        <v>28844.400000000001</v>
      </c>
      <c r="I94" s="30">
        <f t="shared" si="7"/>
        <v>0</v>
      </c>
    </row>
    <row r="95" spans="1:9" x14ac:dyDescent="0.25">
      <c r="A95" s="17">
        <v>42394</v>
      </c>
      <c r="B95" s="36">
        <v>2350</v>
      </c>
      <c r="C95" s="37" t="s">
        <v>787</v>
      </c>
      <c r="D95" s="12">
        <v>52350</v>
      </c>
      <c r="E95" s="47" t="s">
        <v>2690</v>
      </c>
      <c r="F95" s="14">
        <v>40423.919999999998</v>
      </c>
      <c r="G95" s="88">
        <v>42396</v>
      </c>
      <c r="H95" s="100">
        <v>37671.31</v>
      </c>
      <c r="I95" s="56">
        <f t="shared" si="7"/>
        <v>2752.6100000000006</v>
      </c>
    </row>
    <row r="96" spans="1:9" x14ac:dyDescent="0.25">
      <c r="A96" s="17">
        <v>42394</v>
      </c>
      <c r="B96" s="36">
        <f t="shared" ref="B96" si="14">B95+1</f>
        <v>2351</v>
      </c>
      <c r="C96" s="37" t="s">
        <v>787</v>
      </c>
      <c r="D96" s="12">
        <f t="shared" ref="D96" si="15">D95+1</f>
        <v>52351</v>
      </c>
      <c r="E96" s="47" t="s">
        <v>2691</v>
      </c>
      <c r="F96" s="14">
        <v>6802</v>
      </c>
      <c r="G96" s="88">
        <v>42404</v>
      </c>
      <c r="H96" s="101">
        <v>6802.2</v>
      </c>
      <c r="I96" s="30">
        <f t="shared" si="7"/>
        <v>-0.1999999999998181</v>
      </c>
    </row>
    <row r="97" spans="1:9" x14ac:dyDescent="0.25">
      <c r="A97" s="17">
        <v>42394</v>
      </c>
      <c r="B97" s="36">
        <v>2382</v>
      </c>
      <c r="C97" s="37" t="s">
        <v>787</v>
      </c>
      <c r="D97" s="12">
        <v>52382</v>
      </c>
      <c r="E97" s="47" t="s">
        <v>2625</v>
      </c>
      <c r="F97" s="14">
        <v>25200</v>
      </c>
      <c r="G97" s="96"/>
      <c r="H97" s="102"/>
      <c r="I97" s="30">
        <f t="shared" si="7"/>
        <v>25200</v>
      </c>
    </row>
    <row r="98" spans="1:9" x14ac:dyDescent="0.25">
      <c r="A98" s="17">
        <v>42394</v>
      </c>
      <c r="B98" s="36">
        <v>2391</v>
      </c>
      <c r="C98" s="37" t="s">
        <v>787</v>
      </c>
      <c r="D98" s="12">
        <v>52391</v>
      </c>
      <c r="E98" s="47" t="s">
        <v>2722</v>
      </c>
      <c r="F98" s="14">
        <v>56699.93</v>
      </c>
      <c r="G98" s="96"/>
      <c r="H98" s="102"/>
      <c r="I98" s="30">
        <f t="shared" si="7"/>
        <v>56699.93</v>
      </c>
    </row>
    <row r="99" spans="1:9" x14ac:dyDescent="0.25">
      <c r="A99" s="17">
        <v>42394</v>
      </c>
      <c r="B99" s="36">
        <v>2397</v>
      </c>
      <c r="C99" s="37" t="s">
        <v>787</v>
      </c>
      <c r="D99" s="12">
        <v>52397</v>
      </c>
      <c r="E99" s="47" t="s">
        <v>2725</v>
      </c>
      <c r="F99" s="14">
        <v>61433.38</v>
      </c>
      <c r="G99" s="88" t="s">
        <v>3384</v>
      </c>
      <c r="H99" s="100">
        <f>25000+10000+15740</f>
        <v>50740</v>
      </c>
      <c r="I99" s="30">
        <f t="shared" si="7"/>
        <v>10693.379999999997</v>
      </c>
    </row>
    <row r="100" spans="1:9" x14ac:dyDescent="0.25">
      <c r="G100" s="96"/>
      <c r="H100" s="102"/>
      <c r="I100" s="30">
        <f t="shared" si="7"/>
        <v>0</v>
      </c>
    </row>
    <row r="101" spans="1:9" x14ac:dyDescent="0.25">
      <c r="G101" s="96"/>
      <c r="H101" s="102"/>
      <c r="I101" s="30">
        <f t="shared" si="7"/>
        <v>0</v>
      </c>
    </row>
    <row r="102" spans="1:9" x14ac:dyDescent="0.25">
      <c r="G102" s="96"/>
      <c r="H102" s="102"/>
      <c r="I102" s="30">
        <f t="shared" si="7"/>
        <v>0</v>
      </c>
    </row>
    <row r="103" spans="1:9" x14ac:dyDescent="0.25">
      <c r="G103" s="96"/>
      <c r="H103" s="102"/>
    </row>
    <row r="104" spans="1:9" x14ac:dyDescent="0.25">
      <c r="G104" s="96"/>
      <c r="H104" s="102"/>
    </row>
    <row r="105" spans="1:9" x14ac:dyDescent="0.25">
      <c r="G105" s="96"/>
      <c r="H105" s="102"/>
    </row>
    <row r="106" spans="1:9" x14ac:dyDescent="0.25">
      <c r="G106" s="96"/>
      <c r="H106" s="102"/>
    </row>
    <row r="107" spans="1:9" x14ac:dyDescent="0.25">
      <c r="G107" s="96"/>
      <c r="H107" s="102"/>
    </row>
    <row r="108" spans="1:9" x14ac:dyDescent="0.25">
      <c r="G108" s="96"/>
      <c r="H108" s="102"/>
    </row>
    <row r="109" spans="1:9" x14ac:dyDescent="0.25">
      <c r="G109" s="96"/>
      <c r="H109" s="102"/>
    </row>
    <row r="110" spans="1:9" x14ac:dyDescent="0.25">
      <c r="G110" s="96"/>
      <c r="H110" s="102"/>
    </row>
    <row r="111" spans="1:9" x14ac:dyDescent="0.25">
      <c r="G111" s="96"/>
      <c r="H111" s="102"/>
    </row>
    <row r="112" spans="1:9" x14ac:dyDescent="0.25">
      <c r="G112" s="96"/>
      <c r="H112" s="102"/>
    </row>
    <row r="113" spans="7:8" x14ac:dyDescent="0.25">
      <c r="G113" s="96"/>
      <c r="H113" s="102"/>
    </row>
    <row r="114" spans="7:8" x14ac:dyDescent="0.25">
      <c r="G114" s="96"/>
      <c r="H114" s="102"/>
    </row>
    <row r="115" spans="7:8" x14ac:dyDescent="0.25">
      <c r="G115" s="96"/>
      <c r="H115" s="102"/>
    </row>
    <row r="116" spans="7:8" x14ac:dyDescent="0.25">
      <c r="G116" s="96"/>
      <c r="H116" s="102"/>
    </row>
    <row r="117" spans="7:8" x14ac:dyDescent="0.25">
      <c r="G117" s="96"/>
      <c r="H117" s="102"/>
    </row>
    <row r="118" spans="7:8" x14ac:dyDescent="0.25">
      <c r="G118" s="96"/>
      <c r="H118" s="102"/>
    </row>
    <row r="119" spans="7:8" x14ac:dyDescent="0.25">
      <c r="G119" s="96"/>
      <c r="H119" s="102"/>
    </row>
  </sheetData>
  <mergeCells count="1">
    <mergeCell ref="A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3679"/>
  <sheetViews>
    <sheetView topLeftCell="A3655" workbookViewId="0">
      <selection activeCell="E3667" sqref="E3667"/>
    </sheetView>
  </sheetViews>
  <sheetFormatPr baseColWidth="10" defaultRowHeight="15" x14ac:dyDescent="0.25"/>
  <cols>
    <col min="1" max="1" width="14.85546875" style="82" customWidth="1"/>
    <col min="2" max="2" width="12.28515625" style="83" customWidth="1"/>
    <col min="3" max="3" width="3" style="83" customWidth="1"/>
    <col min="4" max="4" width="14.85546875" style="84" customWidth="1"/>
    <col min="5" max="5" width="58" style="2" bestFit="1" customWidth="1"/>
    <col min="6" max="6" width="15.140625" style="85" bestFit="1" customWidth="1"/>
    <col min="7" max="7" width="24.42578125" style="86" customWidth="1"/>
    <col min="8" max="8" width="26.7109375" style="79" bestFit="1" customWidth="1"/>
    <col min="9" max="9" width="15.28515625" style="87" customWidth="1"/>
    <col min="10" max="10" width="11.42578125" style="27"/>
    <col min="11" max="11" width="14.140625" style="27" bestFit="1" customWidth="1"/>
    <col min="12" max="16384" width="11.42578125" style="2"/>
  </cols>
  <sheetData>
    <row r="1" spans="1:11" ht="18.75" x14ac:dyDescent="0.3">
      <c r="A1" s="177" t="s">
        <v>3393</v>
      </c>
      <c r="B1" s="177"/>
      <c r="C1" s="177"/>
      <c r="D1" s="177"/>
      <c r="E1" s="177"/>
      <c r="F1" s="177"/>
      <c r="G1" s="177"/>
      <c r="H1" s="177"/>
      <c r="J1" s="1"/>
      <c r="K1" s="2"/>
    </row>
    <row r="2" spans="1:11" ht="19.5" thickBot="1" x14ac:dyDescent="0.35">
      <c r="A2" s="3" t="s">
        <v>3394</v>
      </c>
      <c r="B2" s="4" t="s">
        <v>2</v>
      </c>
      <c r="C2" s="4"/>
      <c r="D2" s="4"/>
      <c r="E2" s="5" t="s">
        <v>3</v>
      </c>
      <c r="F2" s="6" t="s">
        <v>4</v>
      </c>
      <c r="G2" s="7" t="s">
        <v>5</v>
      </c>
      <c r="H2" s="8" t="str">
        <f t="shared" ref="H2" si="0">F2</f>
        <v>IMPORTE</v>
      </c>
      <c r="I2" s="9" t="s">
        <v>6</v>
      </c>
      <c r="K2" s="2"/>
    </row>
    <row r="3" spans="1:11" ht="15.75" thickTop="1" x14ac:dyDescent="0.25">
      <c r="A3" s="17">
        <v>42401</v>
      </c>
      <c r="B3" s="109">
        <v>3206</v>
      </c>
      <c r="C3" s="109" t="s">
        <v>787</v>
      </c>
      <c r="D3" s="12">
        <v>53206</v>
      </c>
      <c r="E3" s="47" t="s">
        <v>3395</v>
      </c>
      <c r="F3" s="14">
        <v>6352</v>
      </c>
      <c r="G3" s="110">
        <v>42401</v>
      </c>
      <c r="H3" s="8">
        <f>F3</f>
        <v>6352</v>
      </c>
      <c r="I3" s="111">
        <f t="shared" ref="I3:I68" si="1">F3-H3</f>
        <v>0</v>
      </c>
      <c r="J3" s="112"/>
      <c r="K3" s="2"/>
    </row>
    <row r="4" spans="1:11" x14ac:dyDescent="0.25">
      <c r="A4" s="10">
        <v>42401</v>
      </c>
      <c r="B4" s="11">
        <v>3207</v>
      </c>
      <c r="C4" s="11" t="s">
        <v>787</v>
      </c>
      <c r="D4" s="12">
        <v>53207</v>
      </c>
      <c r="E4" s="47" t="s">
        <v>3396</v>
      </c>
      <c r="F4" s="14">
        <v>4935.2</v>
      </c>
      <c r="G4" s="110">
        <v>42402</v>
      </c>
      <c r="H4" s="8">
        <v>4935.2</v>
      </c>
      <c r="I4" s="16">
        <f t="shared" si="1"/>
        <v>0</v>
      </c>
      <c r="J4" s="112"/>
      <c r="K4" s="2"/>
    </row>
    <row r="5" spans="1:11" x14ac:dyDescent="0.25">
      <c r="A5" s="17">
        <v>42401</v>
      </c>
      <c r="B5" s="18">
        <f>B4+1</f>
        <v>3208</v>
      </c>
      <c r="C5" s="11" t="s">
        <v>787</v>
      </c>
      <c r="D5" s="12">
        <v>53208</v>
      </c>
      <c r="E5" s="47" t="s">
        <v>3397</v>
      </c>
      <c r="F5" s="14">
        <v>17734.3</v>
      </c>
      <c r="G5" s="110">
        <v>42401</v>
      </c>
      <c r="H5" s="8">
        <f t="shared" ref="H5:H68" si="2">F5</f>
        <v>17734.3</v>
      </c>
      <c r="I5" s="16">
        <f t="shared" si="1"/>
        <v>0</v>
      </c>
      <c r="J5" s="112"/>
      <c r="K5" s="2"/>
    </row>
    <row r="6" spans="1:11" x14ac:dyDescent="0.25">
      <c r="A6" s="10">
        <v>42401</v>
      </c>
      <c r="B6" s="11">
        <f>B5+1</f>
        <v>3209</v>
      </c>
      <c r="C6" s="11" t="s">
        <v>787</v>
      </c>
      <c r="D6" s="12">
        <v>53209</v>
      </c>
      <c r="E6" s="47" t="s">
        <v>3396</v>
      </c>
      <c r="F6" s="14">
        <v>32562.400000000001</v>
      </c>
      <c r="G6" s="110">
        <v>42402</v>
      </c>
      <c r="H6" s="8">
        <v>32562.400000000001</v>
      </c>
      <c r="I6" s="16">
        <f t="shared" si="1"/>
        <v>0</v>
      </c>
      <c r="J6" s="112"/>
      <c r="K6" s="2"/>
    </row>
    <row r="7" spans="1:11" x14ac:dyDescent="0.25">
      <c r="A7" s="17">
        <v>42401</v>
      </c>
      <c r="B7" s="18">
        <f t="shared" ref="B7:B70" si="3">B6+1</f>
        <v>3210</v>
      </c>
      <c r="C7" s="11" t="s">
        <v>787</v>
      </c>
      <c r="D7" s="12">
        <v>53210</v>
      </c>
      <c r="E7" s="47" t="s">
        <v>3398</v>
      </c>
      <c r="F7" s="14">
        <v>8883.2999999999993</v>
      </c>
      <c r="G7" s="110">
        <v>42406</v>
      </c>
      <c r="H7" s="8">
        <v>8883.2999999999993</v>
      </c>
      <c r="I7" s="16">
        <f t="shared" si="1"/>
        <v>0</v>
      </c>
      <c r="J7" s="112"/>
      <c r="K7" s="2"/>
    </row>
    <row r="8" spans="1:11" x14ac:dyDescent="0.25">
      <c r="A8" s="10">
        <v>42401</v>
      </c>
      <c r="B8" s="11">
        <f t="shared" si="3"/>
        <v>3211</v>
      </c>
      <c r="C8" s="11" t="s">
        <v>787</v>
      </c>
      <c r="D8" s="12">
        <v>53211</v>
      </c>
      <c r="E8" s="47" t="s">
        <v>3399</v>
      </c>
      <c r="F8" s="14">
        <v>2599.4</v>
      </c>
      <c r="G8" s="110">
        <v>42406</v>
      </c>
      <c r="H8" s="8">
        <v>2599.4</v>
      </c>
      <c r="I8" s="16">
        <f t="shared" si="1"/>
        <v>0</v>
      </c>
      <c r="J8" s="112"/>
      <c r="K8" s="2"/>
    </row>
    <row r="9" spans="1:11" x14ac:dyDescent="0.25">
      <c r="A9" s="17">
        <v>42401</v>
      </c>
      <c r="B9" s="18">
        <f t="shared" si="3"/>
        <v>3212</v>
      </c>
      <c r="C9" s="11" t="s">
        <v>787</v>
      </c>
      <c r="D9" s="12">
        <v>53212</v>
      </c>
      <c r="E9" s="13" t="s">
        <v>3400</v>
      </c>
      <c r="F9" s="14">
        <v>7305</v>
      </c>
      <c r="G9" s="110">
        <v>42401</v>
      </c>
      <c r="H9" s="8">
        <f t="shared" si="2"/>
        <v>7305</v>
      </c>
      <c r="I9" s="16">
        <f t="shared" si="1"/>
        <v>0</v>
      </c>
      <c r="J9" s="112"/>
      <c r="K9" s="2"/>
    </row>
    <row r="10" spans="1:11" x14ac:dyDescent="0.25">
      <c r="A10" s="10">
        <v>42401</v>
      </c>
      <c r="B10" s="11">
        <f t="shared" si="3"/>
        <v>3213</v>
      </c>
      <c r="C10" s="11" t="s">
        <v>787</v>
      </c>
      <c r="D10" s="12">
        <v>53213</v>
      </c>
      <c r="E10" s="47" t="s">
        <v>3401</v>
      </c>
      <c r="F10" s="14">
        <v>352.8</v>
      </c>
      <c r="G10" s="110">
        <v>42401</v>
      </c>
      <c r="H10" s="8">
        <f t="shared" si="2"/>
        <v>352.8</v>
      </c>
      <c r="I10" s="16">
        <f t="shared" si="1"/>
        <v>0</v>
      </c>
      <c r="J10" s="112"/>
      <c r="K10" s="2"/>
    </row>
    <row r="11" spans="1:11" x14ac:dyDescent="0.25">
      <c r="A11" s="17">
        <v>42401</v>
      </c>
      <c r="B11" s="18">
        <f t="shared" si="3"/>
        <v>3214</v>
      </c>
      <c r="C11" s="11" t="s">
        <v>787</v>
      </c>
      <c r="D11" s="12">
        <v>53214</v>
      </c>
      <c r="E11" s="47" t="s">
        <v>3402</v>
      </c>
      <c r="F11" s="14">
        <v>50217.599999999999</v>
      </c>
      <c r="G11" s="110">
        <v>42426</v>
      </c>
      <c r="H11" s="8">
        <v>50217.599999999999</v>
      </c>
      <c r="I11" s="16">
        <f t="shared" si="1"/>
        <v>0</v>
      </c>
      <c r="J11" s="112"/>
      <c r="K11" s="2"/>
    </row>
    <row r="12" spans="1:11" x14ac:dyDescent="0.25">
      <c r="A12" s="10">
        <v>42401</v>
      </c>
      <c r="B12" s="11">
        <f t="shared" si="3"/>
        <v>3215</v>
      </c>
      <c r="C12" s="11" t="s">
        <v>787</v>
      </c>
      <c r="D12" s="12">
        <v>53215</v>
      </c>
      <c r="E12" s="47" t="s">
        <v>3403</v>
      </c>
      <c r="F12" s="14">
        <v>1870</v>
      </c>
      <c r="G12" s="110">
        <v>42401</v>
      </c>
      <c r="H12" s="8">
        <f t="shared" si="2"/>
        <v>1870</v>
      </c>
      <c r="I12" s="16">
        <f t="shared" si="1"/>
        <v>0</v>
      </c>
      <c r="J12" s="112"/>
      <c r="K12" s="2"/>
    </row>
    <row r="13" spans="1:11" x14ac:dyDescent="0.25">
      <c r="A13" s="17">
        <v>42401</v>
      </c>
      <c r="B13" s="18">
        <f t="shared" si="3"/>
        <v>3216</v>
      </c>
      <c r="C13" s="11" t="s">
        <v>787</v>
      </c>
      <c r="D13" s="113">
        <v>53216</v>
      </c>
      <c r="E13" s="42" t="s">
        <v>3404</v>
      </c>
      <c r="F13" s="19">
        <v>1890</v>
      </c>
      <c r="G13" s="110">
        <v>42401</v>
      </c>
      <c r="H13" s="8">
        <f t="shared" si="2"/>
        <v>1890</v>
      </c>
      <c r="I13" s="16">
        <f t="shared" si="1"/>
        <v>0</v>
      </c>
      <c r="J13" s="112"/>
      <c r="K13" s="2"/>
    </row>
    <row r="14" spans="1:11" x14ac:dyDescent="0.25">
      <c r="A14" s="10">
        <v>42401</v>
      </c>
      <c r="B14" s="11">
        <f t="shared" si="3"/>
        <v>3217</v>
      </c>
      <c r="C14" s="11" t="s">
        <v>787</v>
      </c>
      <c r="D14" s="20">
        <v>53217</v>
      </c>
      <c r="E14" s="45" t="s">
        <v>3405</v>
      </c>
      <c r="F14" s="22">
        <v>47572.800000000003</v>
      </c>
      <c r="G14" s="110">
        <v>42412</v>
      </c>
      <c r="H14" s="8">
        <v>47572.800000000003</v>
      </c>
      <c r="I14" s="16">
        <f t="shared" si="1"/>
        <v>0</v>
      </c>
      <c r="J14" s="112"/>
      <c r="K14" s="2"/>
    </row>
    <row r="15" spans="1:11" x14ac:dyDescent="0.25">
      <c r="A15" s="17">
        <v>42401</v>
      </c>
      <c r="B15" s="18">
        <f t="shared" si="3"/>
        <v>3218</v>
      </c>
      <c r="C15" s="11" t="s">
        <v>787</v>
      </c>
      <c r="D15" s="12">
        <v>53218</v>
      </c>
      <c r="E15" s="47" t="s">
        <v>3402</v>
      </c>
      <c r="F15" s="14">
        <v>0.71</v>
      </c>
      <c r="G15" s="110">
        <v>42401</v>
      </c>
      <c r="H15" s="8">
        <f t="shared" si="2"/>
        <v>0.71</v>
      </c>
      <c r="I15" s="16">
        <f t="shared" si="1"/>
        <v>0</v>
      </c>
      <c r="J15" s="112"/>
      <c r="K15" s="2"/>
    </row>
    <row r="16" spans="1:11" x14ac:dyDescent="0.25">
      <c r="A16" s="10">
        <v>42401</v>
      </c>
      <c r="B16" s="11">
        <f t="shared" si="3"/>
        <v>3219</v>
      </c>
      <c r="C16" s="11" t="s">
        <v>787</v>
      </c>
      <c r="D16" s="12">
        <v>53219</v>
      </c>
      <c r="E16" s="47" t="s">
        <v>3406</v>
      </c>
      <c r="F16" s="14">
        <v>3944.2</v>
      </c>
      <c r="G16" s="110">
        <v>42401</v>
      </c>
      <c r="H16" s="8">
        <f t="shared" si="2"/>
        <v>3944.2</v>
      </c>
      <c r="I16" s="16">
        <f t="shared" si="1"/>
        <v>0</v>
      </c>
      <c r="J16" s="112"/>
      <c r="K16" s="2"/>
    </row>
    <row r="17" spans="1:11" x14ac:dyDescent="0.25">
      <c r="A17" s="17">
        <v>42401</v>
      </c>
      <c r="B17" s="18">
        <f t="shared" si="3"/>
        <v>3220</v>
      </c>
      <c r="C17" s="11" t="s">
        <v>787</v>
      </c>
      <c r="D17" s="12">
        <v>53220</v>
      </c>
      <c r="E17" s="47" t="s">
        <v>3407</v>
      </c>
      <c r="F17" s="14">
        <v>16268.8</v>
      </c>
      <c r="G17" s="110">
        <v>42402</v>
      </c>
      <c r="H17" s="8">
        <v>16268.8</v>
      </c>
      <c r="I17" s="16">
        <f t="shared" si="1"/>
        <v>0</v>
      </c>
      <c r="J17" s="112"/>
      <c r="K17" s="2"/>
    </row>
    <row r="18" spans="1:11" x14ac:dyDescent="0.25">
      <c r="A18" s="10">
        <v>42401</v>
      </c>
      <c r="B18" s="11">
        <f t="shared" si="3"/>
        <v>3221</v>
      </c>
      <c r="C18" s="11" t="s">
        <v>787</v>
      </c>
      <c r="D18" s="12">
        <v>53221</v>
      </c>
      <c r="E18" s="47" t="s">
        <v>3408</v>
      </c>
      <c r="F18" s="14">
        <v>12102.4</v>
      </c>
      <c r="G18" s="110">
        <v>42402</v>
      </c>
      <c r="H18" s="8">
        <v>12102.4</v>
      </c>
      <c r="I18" s="16">
        <f t="shared" si="1"/>
        <v>0</v>
      </c>
      <c r="J18" s="112"/>
      <c r="K18" s="2"/>
    </row>
    <row r="19" spans="1:11" x14ac:dyDescent="0.25">
      <c r="A19" s="17">
        <v>42401</v>
      </c>
      <c r="B19" s="11">
        <f t="shared" si="3"/>
        <v>3222</v>
      </c>
      <c r="C19" s="11" t="s">
        <v>787</v>
      </c>
      <c r="D19" s="12">
        <v>53222</v>
      </c>
      <c r="E19" s="49" t="s">
        <v>105</v>
      </c>
      <c r="F19" s="14">
        <v>0</v>
      </c>
      <c r="G19" s="110"/>
      <c r="H19" s="8"/>
      <c r="I19" s="16">
        <f t="shared" si="1"/>
        <v>0</v>
      </c>
      <c r="J19" s="112"/>
      <c r="K19" s="2"/>
    </row>
    <row r="20" spans="1:11" x14ac:dyDescent="0.25">
      <c r="A20" s="10">
        <v>42401</v>
      </c>
      <c r="B20" s="11">
        <f t="shared" si="3"/>
        <v>3223</v>
      </c>
      <c r="C20" s="11" t="s">
        <v>787</v>
      </c>
      <c r="D20" s="12">
        <v>53223</v>
      </c>
      <c r="E20" s="47" t="s">
        <v>3409</v>
      </c>
      <c r="F20" s="14">
        <v>4854</v>
      </c>
      <c r="G20" s="110">
        <v>42401</v>
      </c>
      <c r="H20" s="8">
        <f t="shared" si="2"/>
        <v>4854</v>
      </c>
      <c r="I20" s="16">
        <f t="shared" si="1"/>
        <v>0</v>
      </c>
      <c r="J20" s="112"/>
      <c r="K20" s="2"/>
    </row>
    <row r="21" spans="1:11" x14ac:dyDescent="0.25">
      <c r="A21" s="17">
        <v>42401</v>
      </c>
      <c r="B21" s="11">
        <f t="shared" si="3"/>
        <v>3224</v>
      </c>
      <c r="C21" s="11" t="s">
        <v>787</v>
      </c>
      <c r="D21" s="12">
        <v>53224</v>
      </c>
      <c r="E21" s="47" t="s">
        <v>3410</v>
      </c>
      <c r="F21" s="14">
        <v>2871</v>
      </c>
      <c r="G21" s="110">
        <v>42402</v>
      </c>
      <c r="H21" s="8">
        <v>2871</v>
      </c>
      <c r="I21" s="16">
        <f t="shared" si="1"/>
        <v>0</v>
      </c>
      <c r="J21" s="112"/>
      <c r="K21" s="2"/>
    </row>
    <row r="22" spans="1:11" x14ac:dyDescent="0.25">
      <c r="A22" s="10">
        <v>42401</v>
      </c>
      <c r="B22" s="11">
        <f t="shared" si="3"/>
        <v>3225</v>
      </c>
      <c r="C22" s="11" t="s">
        <v>787</v>
      </c>
      <c r="D22" s="12">
        <v>53225</v>
      </c>
      <c r="E22" s="47" t="s">
        <v>3411</v>
      </c>
      <c r="F22" s="14">
        <v>1667.6</v>
      </c>
      <c r="G22" s="110">
        <v>42404</v>
      </c>
      <c r="H22" s="8">
        <v>1667.6</v>
      </c>
      <c r="I22" s="16">
        <f t="shared" si="1"/>
        <v>0</v>
      </c>
      <c r="J22" s="112"/>
      <c r="K22" s="2"/>
    </row>
    <row r="23" spans="1:11" x14ac:dyDescent="0.25">
      <c r="A23" s="17">
        <v>42401</v>
      </c>
      <c r="B23" s="11">
        <f t="shared" si="3"/>
        <v>3226</v>
      </c>
      <c r="C23" s="11" t="s">
        <v>787</v>
      </c>
      <c r="D23" s="12">
        <v>53226</v>
      </c>
      <c r="E23" s="47" t="s">
        <v>3409</v>
      </c>
      <c r="F23" s="14">
        <v>1266</v>
      </c>
      <c r="G23" s="110">
        <v>42401</v>
      </c>
      <c r="H23" s="8">
        <f t="shared" si="2"/>
        <v>1266</v>
      </c>
      <c r="I23" s="16">
        <f t="shared" si="1"/>
        <v>0</v>
      </c>
      <c r="J23" s="112"/>
      <c r="K23" s="2"/>
    </row>
    <row r="24" spans="1:11" x14ac:dyDescent="0.25">
      <c r="A24" s="10">
        <v>42401</v>
      </c>
      <c r="B24" s="11">
        <f t="shared" si="3"/>
        <v>3227</v>
      </c>
      <c r="C24" s="11" t="s">
        <v>787</v>
      </c>
      <c r="D24" s="12">
        <v>53227</v>
      </c>
      <c r="E24" s="47" t="s">
        <v>3412</v>
      </c>
      <c r="F24" s="14">
        <v>739.2</v>
      </c>
      <c r="G24" s="110">
        <v>42401</v>
      </c>
      <c r="H24" s="8">
        <f t="shared" si="2"/>
        <v>739.2</v>
      </c>
      <c r="I24" s="16">
        <f t="shared" si="1"/>
        <v>0</v>
      </c>
      <c r="J24" s="112"/>
      <c r="K24" s="2"/>
    </row>
    <row r="25" spans="1:11" x14ac:dyDescent="0.25">
      <c r="A25" s="17">
        <v>42401</v>
      </c>
      <c r="B25" s="11">
        <f t="shared" si="3"/>
        <v>3228</v>
      </c>
      <c r="C25" s="11" t="s">
        <v>787</v>
      </c>
      <c r="D25" s="12">
        <v>53228</v>
      </c>
      <c r="E25" s="47" t="s">
        <v>3413</v>
      </c>
      <c r="F25" s="14">
        <v>5325.6</v>
      </c>
      <c r="G25" s="110">
        <v>42407</v>
      </c>
      <c r="H25" s="8">
        <v>5325.6</v>
      </c>
      <c r="I25" s="16">
        <f t="shared" si="1"/>
        <v>0</v>
      </c>
      <c r="J25" s="112"/>
      <c r="K25" s="2"/>
    </row>
    <row r="26" spans="1:11" x14ac:dyDescent="0.25">
      <c r="A26" s="10">
        <v>42401</v>
      </c>
      <c r="B26" s="11">
        <f t="shared" si="3"/>
        <v>3229</v>
      </c>
      <c r="C26" s="11" t="s">
        <v>787</v>
      </c>
      <c r="D26" s="12">
        <v>53229</v>
      </c>
      <c r="E26" s="47" t="s">
        <v>3414</v>
      </c>
      <c r="F26" s="14">
        <v>1196.8</v>
      </c>
      <c r="G26" s="110">
        <v>42401</v>
      </c>
      <c r="H26" s="8">
        <f t="shared" si="2"/>
        <v>1196.8</v>
      </c>
      <c r="I26" s="16">
        <f t="shared" si="1"/>
        <v>0</v>
      </c>
      <c r="J26" s="112"/>
      <c r="K26" s="2"/>
    </row>
    <row r="27" spans="1:11" x14ac:dyDescent="0.25">
      <c r="A27" s="17">
        <v>42401</v>
      </c>
      <c r="B27" s="11">
        <f t="shared" si="3"/>
        <v>3230</v>
      </c>
      <c r="C27" s="11" t="s">
        <v>787</v>
      </c>
      <c r="D27" s="12">
        <v>53230</v>
      </c>
      <c r="E27" s="47" t="s">
        <v>3415</v>
      </c>
      <c r="F27" s="14">
        <v>432.4</v>
      </c>
      <c r="G27" s="110">
        <v>42401</v>
      </c>
      <c r="H27" s="8">
        <f t="shared" si="2"/>
        <v>432.4</v>
      </c>
      <c r="I27" s="16">
        <f t="shared" si="1"/>
        <v>0</v>
      </c>
      <c r="J27" s="112"/>
      <c r="K27" s="2"/>
    </row>
    <row r="28" spans="1:11" x14ac:dyDescent="0.25">
      <c r="A28" s="10">
        <v>42401</v>
      </c>
      <c r="B28" s="11">
        <f t="shared" si="3"/>
        <v>3231</v>
      </c>
      <c r="C28" s="11" t="s">
        <v>787</v>
      </c>
      <c r="D28" s="12">
        <v>53231</v>
      </c>
      <c r="E28" s="47" t="s">
        <v>3416</v>
      </c>
      <c r="F28" s="14">
        <v>4827.2</v>
      </c>
      <c r="G28" s="110">
        <v>42401</v>
      </c>
      <c r="H28" s="8">
        <f t="shared" si="2"/>
        <v>4827.2</v>
      </c>
      <c r="I28" s="16">
        <f t="shared" si="1"/>
        <v>0</v>
      </c>
      <c r="J28" s="112"/>
      <c r="K28" s="2"/>
    </row>
    <row r="29" spans="1:11" x14ac:dyDescent="0.25">
      <c r="A29" s="17">
        <v>42401</v>
      </c>
      <c r="B29" s="11">
        <f t="shared" si="3"/>
        <v>3232</v>
      </c>
      <c r="C29" s="11" t="s">
        <v>787</v>
      </c>
      <c r="D29" s="12">
        <v>53232</v>
      </c>
      <c r="E29" s="47" t="s">
        <v>3417</v>
      </c>
      <c r="F29" s="14">
        <v>100.5</v>
      </c>
      <c r="G29" s="110">
        <v>42401</v>
      </c>
      <c r="H29" s="8">
        <f t="shared" si="2"/>
        <v>100.5</v>
      </c>
      <c r="I29" s="16">
        <f t="shared" si="1"/>
        <v>0</v>
      </c>
      <c r="J29" s="112"/>
      <c r="K29" s="2"/>
    </row>
    <row r="30" spans="1:11" x14ac:dyDescent="0.25">
      <c r="A30" s="10">
        <v>42401</v>
      </c>
      <c r="B30" s="11">
        <f t="shared" si="3"/>
        <v>3233</v>
      </c>
      <c r="C30" s="11" t="s">
        <v>787</v>
      </c>
      <c r="D30" s="12">
        <v>53233</v>
      </c>
      <c r="E30" s="47" t="s">
        <v>3418</v>
      </c>
      <c r="F30" s="14">
        <v>3637.5</v>
      </c>
      <c r="G30" s="110">
        <v>42401</v>
      </c>
      <c r="H30" s="8">
        <f t="shared" si="2"/>
        <v>3637.5</v>
      </c>
      <c r="I30" s="16">
        <f t="shared" si="1"/>
        <v>0</v>
      </c>
      <c r="J30" s="112"/>
      <c r="K30" s="2"/>
    </row>
    <row r="31" spans="1:11" x14ac:dyDescent="0.25">
      <c r="A31" s="17">
        <v>42401</v>
      </c>
      <c r="B31" s="11">
        <f t="shared" si="3"/>
        <v>3234</v>
      </c>
      <c r="C31" s="11" t="s">
        <v>787</v>
      </c>
      <c r="D31" s="12">
        <v>53234</v>
      </c>
      <c r="E31" s="47" t="s">
        <v>3419</v>
      </c>
      <c r="F31" s="14">
        <v>9791.1</v>
      </c>
      <c r="G31" s="110">
        <v>42401</v>
      </c>
      <c r="H31" s="8">
        <f t="shared" si="2"/>
        <v>9791.1</v>
      </c>
      <c r="I31" s="16">
        <f t="shared" si="1"/>
        <v>0</v>
      </c>
      <c r="J31" s="112"/>
      <c r="K31" s="2"/>
    </row>
    <row r="32" spans="1:11" x14ac:dyDescent="0.25">
      <c r="A32" s="10">
        <v>42401</v>
      </c>
      <c r="B32" s="11">
        <f t="shared" si="3"/>
        <v>3235</v>
      </c>
      <c r="C32" s="11" t="s">
        <v>787</v>
      </c>
      <c r="D32" s="12">
        <v>53235</v>
      </c>
      <c r="E32" s="47" t="s">
        <v>3420</v>
      </c>
      <c r="F32" s="14">
        <v>36467.54</v>
      </c>
      <c r="G32" s="110">
        <v>42403</v>
      </c>
      <c r="H32" s="8">
        <v>36467.54</v>
      </c>
      <c r="I32" s="16">
        <f t="shared" si="1"/>
        <v>0</v>
      </c>
      <c r="J32" s="112"/>
      <c r="K32" s="2"/>
    </row>
    <row r="33" spans="1:11" x14ac:dyDescent="0.25">
      <c r="A33" s="17">
        <v>42401</v>
      </c>
      <c r="B33" s="11">
        <f t="shared" si="3"/>
        <v>3236</v>
      </c>
      <c r="C33" s="11" t="s">
        <v>787</v>
      </c>
      <c r="D33" s="12">
        <v>53236</v>
      </c>
      <c r="E33" s="47" t="s">
        <v>3421</v>
      </c>
      <c r="F33" s="14">
        <v>3527.7</v>
      </c>
      <c r="G33" s="110">
        <v>42401</v>
      </c>
      <c r="H33" s="8">
        <f t="shared" si="2"/>
        <v>3527.7</v>
      </c>
      <c r="I33" s="16">
        <f t="shared" si="1"/>
        <v>0</v>
      </c>
      <c r="J33" s="112"/>
      <c r="K33" s="2"/>
    </row>
    <row r="34" spans="1:11" x14ac:dyDescent="0.25">
      <c r="A34" s="10">
        <v>42401</v>
      </c>
      <c r="B34" s="11">
        <f t="shared" si="3"/>
        <v>3237</v>
      </c>
      <c r="C34" s="11" t="s">
        <v>787</v>
      </c>
      <c r="D34" s="12">
        <v>53237</v>
      </c>
      <c r="E34" s="47" t="s">
        <v>3422</v>
      </c>
      <c r="F34" s="14">
        <v>32259.7</v>
      </c>
      <c r="G34" s="110">
        <v>42403</v>
      </c>
      <c r="H34" s="8">
        <v>32259.7</v>
      </c>
      <c r="I34" s="16">
        <f t="shared" si="1"/>
        <v>0</v>
      </c>
      <c r="J34" s="112"/>
      <c r="K34" s="2"/>
    </row>
    <row r="35" spans="1:11" x14ac:dyDescent="0.25">
      <c r="A35" s="17">
        <v>42401</v>
      </c>
      <c r="B35" s="11">
        <f t="shared" si="3"/>
        <v>3238</v>
      </c>
      <c r="C35" s="11" t="s">
        <v>787</v>
      </c>
      <c r="D35" s="12">
        <v>53238</v>
      </c>
      <c r="E35" s="47" t="s">
        <v>3423</v>
      </c>
      <c r="F35" s="14">
        <v>14161.2</v>
      </c>
      <c r="G35" s="110">
        <v>42403</v>
      </c>
      <c r="H35" s="8">
        <v>14161.2</v>
      </c>
      <c r="I35" s="16">
        <f t="shared" si="1"/>
        <v>0</v>
      </c>
      <c r="J35" s="112"/>
      <c r="K35" s="2"/>
    </row>
    <row r="36" spans="1:11" x14ac:dyDescent="0.25">
      <c r="A36" s="10">
        <v>42401</v>
      </c>
      <c r="B36" s="11">
        <f t="shared" si="3"/>
        <v>3239</v>
      </c>
      <c r="C36" s="11" t="s">
        <v>787</v>
      </c>
      <c r="D36" s="12">
        <v>53239</v>
      </c>
      <c r="E36" s="47" t="s">
        <v>3424</v>
      </c>
      <c r="F36" s="14">
        <v>7738.4</v>
      </c>
      <c r="G36" s="110">
        <v>42403</v>
      </c>
      <c r="H36" s="8">
        <v>7738.4</v>
      </c>
      <c r="I36" s="16">
        <f t="shared" si="1"/>
        <v>0</v>
      </c>
      <c r="J36" s="112"/>
      <c r="K36" s="2"/>
    </row>
    <row r="37" spans="1:11" x14ac:dyDescent="0.25">
      <c r="A37" s="17">
        <v>42401</v>
      </c>
      <c r="B37" s="11">
        <f t="shared" si="3"/>
        <v>3240</v>
      </c>
      <c r="C37" s="11" t="s">
        <v>787</v>
      </c>
      <c r="D37" s="12">
        <v>53240</v>
      </c>
      <c r="E37" s="47" t="s">
        <v>3425</v>
      </c>
      <c r="F37" s="14">
        <v>937.4</v>
      </c>
      <c r="G37" s="110">
        <v>42403</v>
      </c>
      <c r="H37" s="8">
        <v>937.4</v>
      </c>
      <c r="I37" s="16">
        <f t="shared" si="1"/>
        <v>0</v>
      </c>
      <c r="J37" s="112"/>
      <c r="K37" s="2"/>
    </row>
    <row r="38" spans="1:11" x14ac:dyDescent="0.25">
      <c r="A38" s="10">
        <v>42401</v>
      </c>
      <c r="B38" s="11">
        <f t="shared" si="3"/>
        <v>3241</v>
      </c>
      <c r="C38" s="11" t="s">
        <v>787</v>
      </c>
      <c r="D38" s="12">
        <v>53241</v>
      </c>
      <c r="E38" s="47" t="s">
        <v>3426</v>
      </c>
      <c r="F38" s="14">
        <v>2085.8000000000002</v>
      </c>
      <c r="G38" s="110">
        <v>42403</v>
      </c>
      <c r="H38" s="8">
        <v>2085.8000000000002</v>
      </c>
      <c r="I38" s="16">
        <f t="shared" si="1"/>
        <v>0</v>
      </c>
      <c r="J38" s="112"/>
      <c r="K38" s="2"/>
    </row>
    <row r="39" spans="1:11" x14ac:dyDescent="0.25">
      <c r="A39" s="17">
        <v>42401</v>
      </c>
      <c r="B39" s="11">
        <f t="shared" si="3"/>
        <v>3242</v>
      </c>
      <c r="C39" s="11" t="s">
        <v>787</v>
      </c>
      <c r="D39" s="12">
        <v>53242</v>
      </c>
      <c r="E39" s="47" t="s">
        <v>3427</v>
      </c>
      <c r="F39" s="14">
        <v>6844</v>
      </c>
      <c r="G39" s="110">
        <v>42403</v>
      </c>
      <c r="H39" s="8">
        <v>6844</v>
      </c>
      <c r="I39" s="16">
        <f t="shared" si="1"/>
        <v>0</v>
      </c>
      <c r="J39" s="112"/>
      <c r="K39" s="2"/>
    </row>
    <row r="40" spans="1:11" x14ac:dyDescent="0.25">
      <c r="A40" s="10">
        <v>42401</v>
      </c>
      <c r="B40" s="11">
        <f t="shared" si="3"/>
        <v>3243</v>
      </c>
      <c r="C40" s="11" t="s">
        <v>787</v>
      </c>
      <c r="D40" s="12">
        <v>53243</v>
      </c>
      <c r="E40" s="47" t="s">
        <v>3428</v>
      </c>
      <c r="F40" s="14">
        <v>23675.4</v>
      </c>
      <c r="G40" s="110">
        <v>42403</v>
      </c>
      <c r="H40" s="8">
        <v>23675.4</v>
      </c>
      <c r="I40" s="16">
        <f t="shared" si="1"/>
        <v>0</v>
      </c>
      <c r="J40" s="112"/>
      <c r="K40" s="2"/>
    </row>
    <row r="41" spans="1:11" x14ac:dyDescent="0.25">
      <c r="A41" s="17">
        <v>42401</v>
      </c>
      <c r="B41" s="11">
        <f t="shared" si="3"/>
        <v>3244</v>
      </c>
      <c r="C41" s="11" t="s">
        <v>787</v>
      </c>
      <c r="D41" s="12">
        <v>53244</v>
      </c>
      <c r="E41" s="47" t="s">
        <v>3429</v>
      </c>
      <c r="F41" s="14">
        <v>13900.4</v>
      </c>
      <c r="G41" s="110">
        <v>42403</v>
      </c>
      <c r="H41" s="8">
        <v>13900.4</v>
      </c>
      <c r="I41" s="16">
        <f t="shared" si="1"/>
        <v>0</v>
      </c>
      <c r="J41" s="112"/>
      <c r="K41" s="2"/>
    </row>
    <row r="42" spans="1:11" x14ac:dyDescent="0.25">
      <c r="A42" s="10">
        <v>42401</v>
      </c>
      <c r="B42" s="11">
        <f t="shared" si="3"/>
        <v>3245</v>
      </c>
      <c r="C42" s="11" t="s">
        <v>787</v>
      </c>
      <c r="D42" s="12">
        <v>53245</v>
      </c>
      <c r="E42" s="47" t="s">
        <v>3402</v>
      </c>
      <c r="F42" s="14">
        <v>25833.599999999999</v>
      </c>
      <c r="G42" s="110">
        <v>42426</v>
      </c>
      <c r="H42" s="8">
        <v>25833.599999999999</v>
      </c>
      <c r="I42" s="16">
        <f t="shared" si="1"/>
        <v>0</v>
      </c>
      <c r="J42" s="112"/>
      <c r="K42" s="2"/>
    </row>
    <row r="43" spans="1:11" x14ac:dyDescent="0.25">
      <c r="A43" s="17">
        <v>42401</v>
      </c>
      <c r="B43" s="11">
        <f t="shared" si="3"/>
        <v>3246</v>
      </c>
      <c r="C43" s="11" t="s">
        <v>787</v>
      </c>
      <c r="D43" s="12">
        <v>53246</v>
      </c>
      <c r="E43" s="47" t="s">
        <v>3430</v>
      </c>
      <c r="F43" s="14">
        <v>2562</v>
      </c>
      <c r="G43" s="110">
        <v>42401</v>
      </c>
      <c r="H43" s="8">
        <f t="shared" si="2"/>
        <v>2562</v>
      </c>
      <c r="I43" s="16">
        <f t="shared" si="1"/>
        <v>0</v>
      </c>
      <c r="J43" s="112"/>
      <c r="K43" s="2"/>
    </row>
    <row r="44" spans="1:11" x14ac:dyDescent="0.25">
      <c r="A44" s="10">
        <v>42401</v>
      </c>
      <c r="B44" s="11">
        <f t="shared" si="3"/>
        <v>3247</v>
      </c>
      <c r="C44" s="11" t="s">
        <v>787</v>
      </c>
      <c r="D44" s="12">
        <v>53247</v>
      </c>
      <c r="E44" s="47" t="s">
        <v>3431</v>
      </c>
      <c r="F44" s="14">
        <v>4572</v>
      </c>
      <c r="G44" s="110">
        <v>42403</v>
      </c>
      <c r="H44" s="8">
        <v>4572</v>
      </c>
      <c r="I44" s="16">
        <f t="shared" si="1"/>
        <v>0</v>
      </c>
      <c r="J44" s="112"/>
      <c r="K44" s="2"/>
    </row>
    <row r="45" spans="1:11" x14ac:dyDescent="0.25">
      <c r="A45" s="17">
        <v>42401</v>
      </c>
      <c r="B45" s="11">
        <f t="shared" si="3"/>
        <v>3248</v>
      </c>
      <c r="C45" s="11" t="s">
        <v>787</v>
      </c>
      <c r="D45" s="12">
        <v>53248</v>
      </c>
      <c r="E45" s="47" t="s">
        <v>3432</v>
      </c>
      <c r="F45" s="14">
        <v>17529.599999999999</v>
      </c>
      <c r="G45" s="110">
        <v>42403</v>
      </c>
      <c r="H45" s="8">
        <v>17529.599999999999</v>
      </c>
      <c r="I45" s="16">
        <f t="shared" si="1"/>
        <v>0</v>
      </c>
      <c r="J45" s="112"/>
      <c r="K45" s="2"/>
    </row>
    <row r="46" spans="1:11" x14ac:dyDescent="0.25">
      <c r="A46" s="10">
        <v>42401</v>
      </c>
      <c r="B46" s="11">
        <f t="shared" si="3"/>
        <v>3249</v>
      </c>
      <c r="C46" s="11" t="s">
        <v>787</v>
      </c>
      <c r="D46" s="12">
        <v>53249</v>
      </c>
      <c r="E46" s="47" t="s">
        <v>3433</v>
      </c>
      <c r="F46" s="14">
        <v>5755.2</v>
      </c>
      <c r="G46" s="110">
        <v>42401</v>
      </c>
      <c r="H46" s="8">
        <f t="shared" si="2"/>
        <v>5755.2</v>
      </c>
      <c r="I46" s="16">
        <f t="shared" si="1"/>
        <v>0</v>
      </c>
      <c r="J46" s="112"/>
      <c r="K46" s="2"/>
    </row>
    <row r="47" spans="1:11" x14ac:dyDescent="0.25">
      <c r="A47" s="17">
        <v>42401</v>
      </c>
      <c r="B47" s="11">
        <f t="shared" si="3"/>
        <v>3250</v>
      </c>
      <c r="C47" s="11" t="s">
        <v>787</v>
      </c>
      <c r="D47" s="12">
        <v>53250</v>
      </c>
      <c r="E47" s="47" t="s">
        <v>3434</v>
      </c>
      <c r="F47" s="14">
        <v>2882</v>
      </c>
      <c r="G47" s="110">
        <v>42405</v>
      </c>
      <c r="H47" s="8">
        <v>2882</v>
      </c>
      <c r="I47" s="16">
        <f t="shared" si="1"/>
        <v>0</v>
      </c>
      <c r="J47" s="112"/>
      <c r="K47" s="2"/>
    </row>
    <row r="48" spans="1:11" x14ac:dyDescent="0.25">
      <c r="A48" s="10">
        <v>42401</v>
      </c>
      <c r="B48" s="11">
        <f t="shared" si="3"/>
        <v>3251</v>
      </c>
      <c r="C48" s="11" t="s">
        <v>787</v>
      </c>
      <c r="D48" s="12">
        <v>53251</v>
      </c>
      <c r="E48" s="47" t="s">
        <v>3435</v>
      </c>
      <c r="F48" s="14">
        <v>6291.2</v>
      </c>
      <c r="G48" s="110">
        <v>42403</v>
      </c>
      <c r="H48" s="8">
        <v>6291.2</v>
      </c>
      <c r="I48" s="16">
        <f t="shared" si="1"/>
        <v>0</v>
      </c>
      <c r="J48" s="112"/>
      <c r="K48" s="2"/>
    </row>
    <row r="49" spans="1:11" x14ac:dyDescent="0.25">
      <c r="A49" s="17">
        <v>42401</v>
      </c>
      <c r="B49" s="11">
        <f t="shared" si="3"/>
        <v>3252</v>
      </c>
      <c r="C49" s="11" t="s">
        <v>787</v>
      </c>
      <c r="D49" s="12">
        <v>53252</v>
      </c>
      <c r="E49" s="47" t="s">
        <v>3436</v>
      </c>
      <c r="F49" s="14">
        <v>3052.5</v>
      </c>
      <c r="G49" s="110">
        <v>42401</v>
      </c>
      <c r="H49" s="8">
        <f t="shared" si="2"/>
        <v>3052.5</v>
      </c>
      <c r="I49" s="16">
        <f t="shared" si="1"/>
        <v>0</v>
      </c>
      <c r="J49" s="112"/>
      <c r="K49" s="2"/>
    </row>
    <row r="50" spans="1:11" x14ac:dyDescent="0.25">
      <c r="A50" s="10">
        <v>42401</v>
      </c>
      <c r="B50" s="11">
        <f t="shared" si="3"/>
        <v>3253</v>
      </c>
      <c r="C50" s="11" t="s">
        <v>787</v>
      </c>
      <c r="D50" s="12">
        <v>53253</v>
      </c>
      <c r="E50" s="47" t="s">
        <v>3437</v>
      </c>
      <c r="F50" s="14">
        <v>2841.6</v>
      </c>
      <c r="G50" s="110">
        <v>42412</v>
      </c>
      <c r="H50" s="8">
        <v>2841.6</v>
      </c>
      <c r="I50" s="16">
        <f t="shared" si="1"/>
        <v>0</v>
      </c>
      <c r="J50" s="112"/>
      <c r="K50" s="2"/>
    </row>
    <row r="51" spans="1:11" x14ac:dyDescent="0.25">
      <c r="A51" s="17">
        <v>42401</v>
      </c>
      <c r="B51" s="11">
        <f t="shared" si="3"/>
        <v>3254</v>
      </c>
      <c r="C51" s="11" t="s">
        <v>787</v>
      </c>
      <c r="D51" s="12">
        <v>53254</v>
      </c>
      <c r="E51" s="47" t="s">
        <v>3438</v>
      </c>
      <c r="F51" s="14">
        <v>28768</v>
      </c>
      <c r="G51" s="110">
        <v>42403</v>
      </c>
      <c r="H51" s="8">
        <v>28768</v>
      </c>
      <c r="I51" s="16">
        <f t="shared" si="1"/>
        <v>0</v>
      </c>
      <c r="J51" s="112"/>
      <c r="K51" s="2"/>
    </row>
    <row r="52" spans="1:11" x14ac:dyDescent="0.25">
      <c r="A52" s="10">
        <v>42401</v>
      </c>
      <c r="B52" s="11">
        <f t="shared" si="3"/>
        <v>3255</v>
      </c>
      <c r="C52" s="11" t="s">
        <v>787</v>
      </c>
      <c r="D52" s="12">
        <v>53255</v>
      </c>
      <c r="E52" s="47" t="s">
        <v>3439</v>
      </c>
      <c r="F52" s="14">
        <v>9010.4</v>
      </c>
      <c r="G52" s="110">
        <v>42401</v>
      </c>
      <c r="H52" s="8">
        <f t="shared" si="2"/>
        <v>9010.4</v>
      </c>
      <c r="I52" s="16">
        <f t="shared" si="1"/>
        <v>0</v>
      </c>
      <c r="J52" s="112"/>
      <c r="K52" s="2"/>
    </row>
    <row r="53" spans="1:11" x14ac:dyDescent="0.25">
      <c r="A53" s="17">
        <v>42401</v>
      </c>
      <c r="B53" s="11">
        <f t="shared" si="3"/>
        <v>3256</v>
      </c>
      <c r="C53" s="11" t="s">
        <v>787</v>
      </c>
      <c r="D53" s="12">
        <v>53256</v>
      </c>
      <c r="E53" s="47" t="s">
        <v>3440</v>
      </c>
      <c r="F53" s="14">
        <v>138.6</v>
      </c>
      <c r="G53" s="110">
        <v>42401</v>
      </c>
      <c r="H53" s="8">
        <f t="shared" si="2"/>
        <v>138.6</v>
      </c>
      <c r="I53" s="16">
        <f t="shared" si="1"/>
        <v>0</v>
      </c>
      <c r="J53" s="112"/>
      <c r="K53" s="2"/>
    </row>
    <row r="54" spans="1:11" x14ac:dyDescent="0.25">
      <c r="A54" s="10">
        <v>42401</v>
      </c>
      <c r="B54" s="11">
        <f t="shared" si="3"/>
        <v>3257</v>
      </c>
      <c r="C54" s="11" t="s">
        <v>787</v>
      </c>
      <c r="D54" s="12">
        <v>53257</v>
      </c>
      <c r="E54" s="47" t="s">
        <v>3441</v>
      </c>
      <c r="F54" s="14">
        <v>3622.5</v>
      </c>
      <c r="G54" s="110">
        <v>42401</v>
      </c>
      <c r="H54" s="8">
        <f t="shared" si="2"/>
        <v>3622.5</v>
      </c>
      <c r="I54" s="16">
        <f t="shared" si="1"/>
        <v>0</v>
      </c>
      <c r="J54" s="112"/>
      <c r="K54" s="2"/>
    </row>
    <row r="55" spans="1:11" x14ac:dyDescent="0.25">
      <c r="A55" s="17">
        <v>42401</v>
      </c>
      <c r="B55" s="11">
        <f t="shared" si="3"/>
        <v>3258</v>
      </c>
      <c r="C55" s="11" t="s">
        <v>787</v>
      </c>
      <c r="D55" s="12">
        <v>53258</v>
      </c>
      <c r="E55" s="47" t="s">
        <v>3442</v>
      </c>
      <c r="F55" s="14">
        <v>18462</v>
      </c>
      <c r="G55" s="110">
        <v>42404</v>
      </c>
      <c r="H55" s="8">
        <v>18462</v>
      </c>
      <c r="I55" s="16">
        <f t="shared" si="1"/>
        <v>0</v>
      </c>
      <c r="J55" s="112"/>
      <c r="K55" s="2"/>
    </row>
    <row r="56" spans="1:11" x14ac:dyDescent="0.25">
      <c r="A56" s="10">
        <v>42401</v>
      </c>
      <c r="B56" s="11">
        <f t="shared" si="3"/>
        <v>3259</v>
      </c>
      <c r="C56" s="11" t="s">
        <v>787</v>
      </c>
      <c r="D56" s="12">
        <v>53259</v>
      </c>
      <c r="E56" s="47" t="s">
        <v>3443</v>
      </c>
      <c r="F56" s="14">
        <v>435.5</v>
      </c>
      <c r="G56" s="110">
        <v>42401</v>
      </c>
      <c r="H56" s="8">
        <f t="shared" si="2"/>
        <v>435.5</v>
      </c>
      <c r="I56" s="16">
        <f t="shared" si="1"/>
        <v>0</v>
      </c>
      <c r="J56" s="112"/>
      <c r="K56" s="2"/>
    </row>
    <row r="57" spans="1:11" x14ac:dyDescent="0.25">
      <c r="A57" s="17">
        <v>42401</v>
      </c>
      <c r="B57" s="11">
        <f t="shared" si="3"/>
        <v>3260</v>
      </c>
      <c r="C57" s="11" t="s">
        <v>787</v>
      </c>
      <c r="D57" s="12">
        <v>53260</v>
      </c>
      <c r="E57" s="47" t="s">
        <v>3440</v>
      </c>
      <c r="F57" s="14">
        <v>598</v>
      </c>
      <c r="G57" s="110">
        <v>42401</v>
      </c>
      <c r="H57" s="8">
        <f t="shared" si="2"/>
        <v>598</v>
      </c>
      <c r="I57" s="16">
        <f t="shared" si="1"/>
        <v>0</v>
      </c>
      <c r="J57" s="112"/>
      <c r="K57" s="2"/>
    </row>
    <row r="58" spans="1:11" x14ac:dyDescent="0.25">
      <c r="A58" s="10">
        <v>42401</v>
      </c>
      <c r="B58" s="11">
        <f t="shared" si="3"/>
        <v>3261</v>
      </c>
      <c r="C58" s="11" t="s">
        <v>787</v>
      </c>
      <c r="D58" s="113">
        <v>53261</v>
      </c>
      <c r="E58" s="42" t="s">
        <v>3444</v>
      </c>
      <c r="F58" s="19">
        <v>815.9</v>
      </c>
      <c r="G58" s="110">
        <v>42406</v>
      </c>
      <c r="H58" s="8">
        <v>815.9</v>
      </c>
      <c r="I58" s="16">
        <f t="shared" si="1"/>
        <v>0</v>
      </c>
      <c r="J58" s="112"/>
      <c r="K58" s="2"/>
    </row>
    <row r="59" spans="1:11" x14ac:dyDescent="0.25">
      <c r="A59" s="17">
        <v>42401</v>
      </c>
      <c r="B59" s="11">
        <f t="shared" si="3"/>
        <v>3262</v>
      </c>
      <c r="C59" s="11" t="s">
        <v>787</v>
      </c>
      <c r="D59" s="20">
        <v>53262</v>
      </c>
      <c r="E59" s="45" t="s">
        <v>3445</v>
      </c>
      <c r="F59" s="22">
        <v>2544.3000000000002</v>
      </c>
      <c r="G59" s="110">
        <v>42401</v>
      </c>
      <c r="H59" s="8">
        <f t="shared" si="2"/>
        <v>2544.3000000000002</v>
      </c>
      <c r="I59" s="16">
        <f t="shared" si="1"/>
        <v>0</v>
      </c>
      <c r="J59" s="112"/>
      <c r="K59" s="2"/>
    </row>
    <row r="60" spans="1:11" x14ac:dyDescent="0.25">
      <c r="A60" s="10">
        <v>42401</v>
      </c>
      <c r="B60" s="11">
        <f t="shared" si="3"/>
        <v>3263</v>
      </c>
      <c r="C60" s="11" t="s">
        <v>787</v>
      </c>
      <c r="D60" s="12">
        <v>53263</v>
      </c>
      <c r="E60" s="47" t="s">
        <v>3436</v>
      </c>
      <c r="F60" s="14">
        <v>875</v>
      </c>
      <c r="G60" s="110">
        <v>42401</v>
      </c>
      <c r="H60" s="8">
        <f t="shared" si="2"/>
        <v>875</v>
      </c>
      <c r="I60" s="16">
        <f t="shared" si="1"/>
        <v>0</v>
      </c>
      <c r="J60" s="112"/>
      <c r="K60" s="2"/>
    </row>
    <row r="61" spans="1:11" x14ac:dyDescent="0.25">
      <c r="A61" s="17">
        <v>42401</v>
      </c>
      <c r="B61" s="11">
        <f t="shared" si="3"/>
        <v>3264</v>
      </c>
      <c r="C61" s="11" t="s">
        <v>787</v>
      </c>
      <c r="D61" s="12">
        <v>53264</v>
      </c>
      <c r="E61" s="47" t="s">
        <v>3446</v>
      </c>
      <c r="F61" s="14">
        <v>658.2</v>
      </c>
      <c r="G61" s="110">
        <v>42401</v>
      </c>
      <c r="H61" s="8">
        <f t="shared" si="2"/>
        <v>658.2</v>
      </c>
      <c r="I61" s="16">
        <f t="shared" si="1"/>
        <v>0</v>
      </c>
      <c r="J61" s="112"/>
      <c r="K61" s="2"/>
    </row>
    <row r="62" spans="1:11" x14ac:dyDescent="0.25">
      <c r="A62" s="10">
        <v>42401</v>
      </c>
      <c r="B62" s="11">
        <f t="shared" si="3"/>
        <v>3265</v>
      </c>
      <c r="C62" s="11" t="s">
        <v>787</v>
      </c>
      <c r="D62" s="12">
        <v>53265</v>
      </c>
      <c r="E62" s="47" t="s">
        <v>3447</v>
      </c>
      <c r="F62" s="14">
        <v>5030.3999999999996</v>
      </c>
      <c r="G62" s="110">
        <v>42401</v>
      </c>
      <c r="H62" s="8">
        <f t="shared" si="2"/>
        <v>5030.3999999999996</v>
      </c>
      <c r="I62" s="16">
        <f t="shared" si="1"/>
        <v>0</v>
      </c>
      <c r="J62" s="112"/>
      <c r="K62" s="2"/>
    </row>
    <row r="63" spans="1:11" x14ac:dyDescent="0.25">
      <c r="A63" s="17">
        <v>42401</v>
      </c>
      <c r="B63" s="11">
        <f t="shared" si="3"/>
        <v>3266</v>
      </c>
      <c r="C63" s="11" t="s">
        <v>787</v>
      </c>
      <c r="D63" s="12">
        <v>53266</v>
      </c>
      <c r="E63" s="47" t="s">
        <v>3448</v>
      </c>
      <c r="F63" s="14">
        <v>734</v>
      </c>
      <c r="G63" s="110">
        <v>42401</v>
      </c>
      <c r="H63" s="8">
        <f t="shared" si="2"/>
        <v>734</v>
      </c>
      <c r="I63" s="16">
        <f t="shared" si="1"/>
        <v>0</v>
      </c>
      <c r="J63" s="112"/>
      <c r="K63" s="2"/>
    </row>
    <row r="64" spans="1:11" x14ac:dyDescent="0.25">
      <c r="A64" s="10">
        <v>42401</v>
      </c>
      <c r="B64" s="11">
        <f t="shared" si="3"/>
        <v>3267</v>
      </c>
      <c r="C64" s="11" t="s">
        <v>787</v>
      </c>
      <c r="D64" s="12">
        <v>53267</v>
      </c>
      <c r="E64" s="47" t="s">
        <v>3449</v>
      </c>
      <c r="F64" s="14">
        <v>672</v>
      </c>
      <c r="G64" s="110">
        <v>42403</v>
      </c>
      <c r="H64" s="8">
        <v>672</v>
      </c>
      <c r="I64" s="16">
        <f t="shared" si="1"/>
        <v>0</v>
      </c>
      <c r="J64" s="112"/>
      <c r="K64" s="2"/>
    </row>
    <row r="65" spans="1:11" x14ac:dyDescent="0.25">
      <c r="A65" s="17">
        <v>42401</v>
      </c>
      <c r="B65" s="11">
        <f t="shared" si="3"/>
        <v>3268</v>
      </c>
      <c r="C65" s="11" t="s">
        <v>787</v>
      </c>
      <c r="D65" s="12">
        <v>53268</v>
      </c>
      <c r="E65" s="47" t="s">
        <v>3450</v>
      </c>
      <c r="F65" s="14">
        <v>3801.6</v>
      </c>
      <c r="G65" s="110">
        <v>42401</v>
      </c>
      <c r="H65" s="8">
        <f t="shared" si="2"/>
        <v>3801.6</v>
      </c>
      <c r="I65" s="16">
        <f t="shared" si="1"/>
        <v>0</v>
      </c>
      <c r="J65" s="112"/>
      <c r="K65" s="2"/>
    </row>
    <row r="66" spans="1:11" ht="15.75" x14ac:dyDescent="0.25">
      <c r="A66" s="10">
        <v>42401</v>
      </c>
      <c r="B66" s="11">
        <f t="shared" si="3"/>
        <v>3269</v>
      </c>
      <c r="C66" s="11" t="s">
        <v>787</v>
      </c>
      <c r="D66" s="12">
        <v>53269</v>
      </c>
      <c r="E66" s="47" t="s">
        <v>3414</v>
      </c>
      <c r="F66" s="14">
        <v>828.3</v>
      </c>
      <c r="G66" s="110">
        <v>42401</v>
      </c>
      <c r="H66" s="58">
        <f t="shared" si="2"/>
        <v>828.3</v>
      </c>
      <c r="I66" s="16">
        <f t="shared" si="1"/>
        <v>0</v>
      </c>
      <c r="J66" s="112"/>
      <c r="K66" s="2"/>
    </row>
    <row r="67" spans="1:11" x14ac:dyDescent="0.25">
      <c r="A67" s="17">
        <v>42401</v>
      </c>
      <c r="B67" s="11">
        <f t="shared" si="3"/>
        <v>3270</v>
      </c>
      <c r="C67" s="11" t="s">
        <v>787</v>
      </c>
      <c r="D67" s="12">
        <v>53270</v>
      </c>
      <c r="E67" s="47" t="s">
        <v>3451</v>
      </c>
      <c r="F67" s="14">
        <v>430</v>
      </c>
      <c r="G67" s="110">
        <v>42401</v>
      </c>
      <c r="H67" s="8">
        <f t="shared" si="2"/>
        <v>430</v>
      </c>
      <c r="I67" s="16">
        <f t="shared" si="1"/>
        <v>0</v>
      </c>
      <c r="J67" s="112"/>
      <c r="K67" s="2"/>
    </row>
    <row r="68" spans="1:11" x14ac:dyDescent="0.25">
      <c r="A68" s="10">
        <v>42401</v>
      </c>
      <c r="B68" s="11">
        <f t="shared" si="3"/>
        <v>3271</v>
      </c>
      <c r="C68" s="11" t="s">
        <v>787</v>
      </c>
      <c r="D68" s="12">
        <v>53271</v>
      </c>
      <c r="E68" s="47" t="s">
        <v>3452</v>
      </c>
      <c r="F68" s="14">
        <v>24202.54</v>
      </c>
      <c r="G68" s="110">
        <v>42401</v>
      </c>
      <c r="H68" s="8">
        <f t="shared" si="2"/>
        <v>24202.54</v>
      </c>
      <c r="I68" s="16">
        <f t="shared" si="1"/>
        <v>0</v>
      </c>
      <c r="J68" s="112"/>
      <c r="K68" s="2"/>
    </row>
    <row r="69" spans="1:11" ht="15.75" x14ac:dyDescent="0.25">
      <c r="A69" s="17">
        <v>42401</v>
      </c>
      <c r="B69" s="11">
        <f t="shared" si="3"/>
        <v>3272</v>
      </c>
      <c r="C69" s="11" t="s">
        <v>787</v>
      </c>
      <c r="D69" s="12">
        <v>53272</v>
      </c>
      <c r="E69" s="47" t="s">
        <v>3453</v>
      </c>
      <c r="F69" s="14">
        <v>2763.3</v>
      </c>
      <c r="G69" s="110">
        <v>42401</v>
      </c>
      <c r="H69" s="58">
        <f t="shared" ref="H69:H129" si="4">F69</f>
        <v>2763.3</v>
      </c>
      <c r="I69" s="16">
        <f t="shared" ref="I69:I132" si="5">F69-H69</f>
        <v>0</v>
      </c>
      <c r="J69" s="112"/>
      <c r="K69" s="2"/>
    </row>
    <row r="70" spans="1:11" x14ac:dyDescent="0.25">
      <c r="A70" s="10">
        <v>42401</v>
      </c>
      <c r="B70" s="11">
        <f t="shared" si="3"/>
        <v>3273</v>
      </c>
      <c r="C70" s="11" t="s">
        <v>787</v>
      </c>
      <c r="D70" s="12">
        <v>53273</v>
      </c>
      <c r="E70" s="47" t="s">
        <v>3454</v>
      </c>
      <c r="F70" s="14">
        <v>44907.9</v>
      </c>
      <c r="G70" s="110">
        <v>42418</v>
      </c>
      <c r="H70" s="8">
        <v>44907.9</v>
      </c>
      <c r="I70" s="16">
        <f t="shared" si="5"/>
        <v>0</v>
      </c>
      <c r="J70" s="112"/>
      <c r="K70" s="2"/>
    </row>
    <row r="71" spans="1:11" x14ac:dyDescent="0.25">
      <c r="A71" s="17">
        <v>42401</v>
      </c>
      <c r="B71" s="11">
        <f t="shared" ref="B71:B134" si="6">B70+1</f>
        <v>3274</v>
      </c>
      <c r="C71" s="11" t="s">
        <v>787</v>
      </c>
      <c r="D71" s="12">
        <v>53274</v>
      </c>
      <c r="E71" s="47" t="s">
        <v>3455</v>
      </c>
      <c r="F71" s="14">
        <v>1139.4000000000001</v>
      </c>
      <c r="G71" s="110">
        <v>42401</v>
      </c>
      <c r="H71" s="8">
        <f t="shared" si="4"/>
        <v>1139.4000000000001</v>
      </c>
      <c r="I71" s="16">
        <f t="shared" si="5"/>
        <v>0</v>
      </c>
      <c r="J71" s="112"/>
      <c r="K71" s="2"/>
    </row>
    <row r="72" spans="1:11" x14ac:dyDescent="0.25">
      <c r="A72" s="10">
        <v>42401</v>
      </c>
      <c r="B72" s="11">
        <f t="shared" si="6"/>
        <v>3275</v>
      </c>
      <c r="C72" s="11" t="s">
        <v>787</v>
      </c>
      <c r="D72" s="12">
        <v>53275</v>
      </c>
      <c r="E72" s="47" t="s">
        <v>3456</v>
      </c>
      <c r="F72" s="14">
        <v>35332</v>
      </c>
      <c r="G72" s="110">
        <v>42402</v>
      </c>
      <c r="H72" s="8">
        <v>35332</v>
      </c>
      <c r="I72" s="16">
        <f t="shared" si="5"/>
        <v>0</v>
      </c>
      <c r="J72" s="112"/>
      <c r="K72" s="2"/>
    </row>
    <row r="73" spans="1:11" x14ac:dyDescent="0.25">
      <c r="A73" s="17">
        <v>42401</v>
      </c>
      <c r="B73" s="11">
        <f t="shared" si="6"/>
        <v>3276</v>
      </c>
      <c r="C73" s="11" t="s">
        <v>787</v>
      </c>
      <c r="D73" s="12">
        <v>53276</v>
      </c>
      <c r="E73" s="47" t="s">
        <v>3457</v>
      </c>
      <c r="F73" s="14">
        <v>2465</v>
      </c>
      <c r="G73" s="110">
        <v>42401</v>
      </c>
      <c r="H73" s="8">
        <f t="shared" si="4"/>
        <v>2465</v>
      </c>
      <c r="I73" s="16">
        <f t="shared" si="5"/>
        <v>0</v>
      </c>
      <c r="J73" s="112"/>
      <c r="K73" s="2"/>
    </row>
    <row r="74" spans="1:11" x14ac:dyDescent="0.25">
      <c r="A74" s="10">
        <v>42401</v>
      </c>
      <c r="B74" s="11">
        <f t="shared" si="6"/>
        <v>3277</v>
      </c>
      <c r="C74" s="11" t="s">
        <v>787</v>
      </c>
      <c r="D74" s="12">
        <v>53277</v>
      </c>
      <c r="E74" s="47" t="s">
        <v>3458</v>
      </c>
      <c r="F74" s="14">
        <v>23474.400000000001</v>
      </c>
      <c r="G74" s="110">
        <v>42419</v>
      </c>
      <c r="H74" s="8">
        <v>23474.400000000001</v>
      </c>
      <c r="I74" s="16">
        <f t="shared" si="5"/>
        <v>0</v>
      </c>
      <c r="J74" s="112"/>
      <c r="K74" s="2"/>
    </row>
    <row r="75" spans="1:11" x14ac:dyDescent="0.25">
      <c r="A75" s="17">
        <v>42401</v>
      </c>
      <c r="B75" s="11">
        <f t="shared" si="6"/>
        <v>3278</v>
      </c>
      <c r="C75" s="11" t="s">
        <v>787</v>
      </c>
      <c r="D75" s="12">
        <v>53278</v>
      </c>
      <c r="E75" s="47" t="s">
        <v>3459</v>
      </c>
      <c r="F75" s="14">
        <v>4968.8999999999996</v>
      </c>
      <c r="G75" s="110">
        <v>42402</v>
      </c>
      <c r="H75" s="8">
        <v>4968.8999999999996</v>
      </c>
      <c r="I75" s="16">
        <f t="shared" si="5"/>
        <v>0</v>
      </c>
      <c r="J75" s="112"/>
      <c r="K75" s="2"/>
    </row>
    <row r="76" spans="1:11" x14ac:dyDescent="0.25">
      <c r="A76" s="10">
        <v>42401</v>
      </c>
      <c r="B76" s="11">
        <f t="shared" si="6"/>
        <v>3279</v>
      </c>
      <c r="C76" s="11" t="s">
        <v>787</v>
      </c>
      <c r="D76" s="12">
        <v>53279</v>
      </c>
      <c r="E76" s="47" t="s">
        <v>3460</v>
      </c>
      <c r="F76" s="14">
        <v>4006.24</v>
      </c>
      <c r="G76" s="110">
        <v>42402</v>
      </c>
      <c r="H76" s="8">
        <v>4006.24</v>
      </c>
      <c r="I76" s="16">
        <f t="shared" si="5"/>
        <v>0</v>
      </c>
      <c r="J76" s="112"/>
      <c r="K76" s="2"/>
    </row>
    <row r="77" spans="1:11" x14ac:dyDescent="0.25">
      <c r="A77" s="17">
        <v>42401</v>
      </c>
      <c r="B77" s="11">
        <f t="shared" si="6"/>
        <v>3280</v>
      </c>
      <c r="C77" s="11" t="s">
        <v>787</v>
      </c>
      <c r="D77" s="12">
        <v>53280</v>
      </c>
      <c r="E77" s="47" t="s">
        <v>3461</v>
      </c>
      <c r="F77" s="14">
        <v>30071.3</v>
      </c>
      <c r="G77" s="110">
        <v>42411</v>
      </c>
      <c r="H77" s="8">
        <v>30071.3</v>
      </c>
      <c r="I77" s="16">
        <f t="shared" si="5"/>
        <v>0</v>
      </c>
      <c r="J77" s="112"/>
      <c r="K77" s="2"/>
    </row>
    <row r="78" spans="1:11" x14ac:dyDescent="0.25">
      <c r="A78" s="10">
        <v>42401</v>
      </c>
      <c r="B78" s="11">
        <f t="shared" si="6"/>
        <v>3281</v>
      </c>
      <c r="C78" s="11" t="s">
        <v>787</v>
      </c>
      <c r="D78" s="12">
        <v>53281</v>
      </c>
      <c r="E78" s="47" t="s">
        <v>3462</v>
      </c>
      <c r="F78" s="14">
        <v>3303.5</v>
      </c>
      <c r="G78" s="110">
        <v>42401</v>
      </c>
      <c r="H78" s="8">
        <f t="shared" si="4"/>
        <v>3303.5</v>
      </c>
      <c r="I78" s="16">
        <f t="shared" si="5"/>
        <v>0</v>
      </c>
      <c r="J78" s="112"/>
      <c r="K78" s="2"/>
    </row>
    <row r="79" spans="1:11" x14ac:dyDescent="0.25">
      <c r="A79" s="17">
        <v>42401</v>
      </c>
      <c r="B79" s="11">
        <f t="shared" si="6"/>
        <v>3282</v>
      </c>
      <c r="C79" s="11" t="s">
        <v>787</v>
      </c>
      <c r="D79" s="12">
        <v>53282</v>
      </c>
      <c r="E79" s="47" t="s">
        <v>3463</v>
      </c>
      <c r="F79" s="14">
        <v>55626.400000000001</v>
      </c>
      <c r="G79" s="110">
        <v>42411</v>
      </c>
      <c r="H79" s="8">
        <v>55626.400000000001</v>
      </c>
      <c r="I79" s="16">
        <f t="shared" si="5"/>
        <v>0</v>
      </c>
      <c r="J79" s="112"/>
      <c r="K79" s="2"/>
    </row>
    <row r="80" spans="1:11" x14ac:dyDescent="0.25">
      <c r="A80" s="10">
        <v>42401</v>
      </c>
      <c r="B80" s="11">
        <f t="shared" si="6"/>
        <v>3283</v>
      </c>
      <c r="C80" s="11" t="s">
        <v>787</v>
      </c>
      <c r="D80" s="12">
        <v>53283</v>
      </c>
      <c r="E80" s="47" t="s">
        <v>3464</v>
      </c>
      <c r="F80" s="14">
        <v>9550.7999999999993</v>
      </c>
      <c r="G80" s="110">
        <v>42402</v>
      </c>
      <c r="H80" s="8">
        <v>9550.7999999999993</v>
      </c>
      <c r="I80" s="16">
        <f t="shared" si="5"/>
        <v>0</v>
      </c>
      <c r="J80" s="112"/>
      <c r="K80" s="2"/>
    </row>
    <row r="81" spans="1:11" x14ac:dyDescent="0.25">
      <c r="A81" s="17">
        <v>42401</v>
      </c>
      <c r="B81" s="11">
        <f t="shared" si="6"/>
        <v>3284</v>
      </c>
      <c r="C81" s="11" t="s">
        <v>787</v>
      </c>
      <c r="D81" s="12">
        <v>53284</v>
      </c>
      <c r="E81" s="47" t="s">
        <v>3465</v>
      </c>
      <c r="F81" s="14">
        <v>1774.24</v>
      </c>
      <c r="G81" s="110">
        <v>42402</v>
      </c>
      <c r="H81" s="8">
        <v>1774.24</v>
      </c>
      <c r="I81" s="16">
        <f t="shared" si="5"/>
        <v>0</v>
      </c>
      <c r="J81" s="112"/>
      <c r="K81" s="2"/>
    </row>
    <row r="82" spans="1:11" x14ac:dyDescent="0.25">
      <c r="A82" s="10">
        <v>42401</v>
      </c>
      <c r="B82" s="11">
        <f t="shared" si="6"/>
        <v>3285</v>
      </c>
      <c r="C82" s="11" t="s">
        <v>787</v>
      </c>
      <c r="D82" s="12">
        <v>53285</v>
      </c>
      <c r="E82" s="47" t="s">
        <v>3466</v>
      </c>
      <c r="F82" s="14">
        <v>1437</v>
      </c>
      <c r="G82" s="110">
        <v>42402</v>
      </c>
      <c r="H82" s="8">
        <v>1437</v>
      </c>
      <c r="I82" s="16">
        <f t="shared" si="5"/>
        <v>0</v>
      </c>
      <c r="J82" s="112"/>
      <c r="K82" s="2"/>
    </row>
    <row r="83" spans="1:11" x14ac:dyDescent="0.25">
      <c r="A83" s="17">
        <v>42401</v>
      </c>
      <c r="B83" s="11">
        <f t="shared" si="6"/>
        <v>3286</v>
      </c>
      <c r="C83" s="11" t="s">
        <v>787</v>
      </c>
      <c r="D83" s="12">
        <v>53286</v>
      </c>
      <c r="E83" s="47" t="s">
        <v>3467</v>
      </c>
      <c r="F83" s="14">
        <v>4603.5</v>
      </c>
      <c r="G83" s="110">
        <v>42402</v>
      </c>
      <c r="H83" s="8">
        <v>4603.5</v>
      </c>
      <c r="I83" s="16">
        <f t="shared" si="5"/>
        <v>0</v>
      </c>
      <c r="J83" s="112"/>
      <c r="K83" s="2"/>
    </row>
    <row r="84" spans="1:11" x14ac:dyDescent="0.25">
      <c r="A84" s="10">
        <v>42401</v>
      </c>
      <c r="B84" s="11">
        <f t="shared" si="6"/>
        <v>3287</v>
      </c>
      <c r="C84" s="11" t="s">
        <v>787</v>
      </c>
      <c r="D84" s="12">
        <v>53287</v>
      </c>
      <c r="E84" s="47" t="s">
        <v>3468</v>
      </c>
      <c r="F84" s="14">
        <v>1505</v>
      </c>
      <c r="G84" s="110">
        <v>42402</v>
      </c>
      <c r="H84" s="8">
        <v>1505</v>
      </c>
      <c r="I84" s="16">
        <f t="shared" si="5"/>
        <v>0</v>
      </c>
      <c r="J84" s="112"/>
      <c r="K84" s="2"/>
    </row>
    <row r="85" spans="1:11" x14ac:dyDescent="0.25">
      <c r="A85" s="17">
        <v>42401</v>
      </c>
      <c r="B85" s="11">
        <f t="shared" si="6"/>
        <v>3288</v>
      </c>
      <c r="C85" s="11" t="s">
        <v>787</v>
      </c>
      <c r="D85" s="12">
        <v>53288</v>
      </c>
      <c r="E85" s="47" t="s">
        <v>3469</v>
      </c>
      <c r="F85" s="14">
        <v>860</v>
      </c>
      <c r="G85" s="110">
        <v>42402</v>
      </c>
      <c r="H85" s="8">
        <v>860</v>
      </c>
      <c r="I85" s="16">
        <f t="shared" si="5"/>
        <v>0</v>
      </c>
      <c r="J85" s="112"/>
      <c r="K85" s="2"/>
    </row>
    <row r="86" spans="1:11" x14ac:dyDescent="0.25">
      <c r="A86" s="10">
        <v>42401</v>
      </c>
      <c r="B86" s="11">
        <f t="shared" si="6"/>
        <v>3289</v>
      </c>
      <c r="C86" s="11" t="s">
        <v>787</v>
      </c>
      <c r="D86" s="12">
        <v>53289</v>
      </c>
      <c r="E86" s="47" t="s">
        <v>3470</v>
      </c>
      <c r="F86" s="14">
        <v>1937.2</v>
      </c>
      <c r="G86" s="110">
        <v>42402</v>
      </c>
      <c r="H86" s="8">
        <v>1937.2</v>
      </c>
      <c r="I86" s="16">
        <f t="shared" si="5"/>
        <v>0</v>
      </c>
      <c r="J86" s="112"/>
      <c r="K86" s="2"/>
    </row>
    <row r="87" spans="1:11" x14ac:dyDescent="0.25">
      <c r="A87" s="17">
        <v>42401</v>
      </c>
      <c r="B87" s="11">
        <f t="shared" si="6"/>
        <v>3290</v>
      </c>
      <c r="C87" s="11" t="s">
        <v>787</v>
      </c>
      <c r="D87" s="12">
        <v>53290</v>
      </c>
      <c r="E87" s="47" t="s">
        <v>3471</v>
      </c>
      <c r="F87" s="14">
        <v>8803.2000000000007</v>
      </c>
      <c r="G87" s="110">
        <v>42402</v>
      </c>
      <c r="H87" s="8">
        <v>8803.2000000000007</v>
      </c>
      <c r="I87" s="16">
        <f t="shared" si="5"/>
        <v>0</v>
      </c>
      <c r="J87" s="112"/>
      <c r="K87" s="2"/>
    </row>
    <row r="88" spans="1:11" x14ac:dyDescent="0.25">
      <c r="A88" s="10">
        <v>42401</v>
      </c>
      <c r="B88" s="11">
        <f t="shared" si="6"/>
        <v>3291</v>
      </c>
      <c r="C88" s="11" t="s">
        <v>787</v>
      </c>
      <c r="D88" s="12">
        <v>53291</v>
      </c>
      <c r="E88" s="47" t="s">
        <v>3472</v>
      </c>
      <c r="F88" s="14">
        <v>765</v>
      </c>
      <c r="G88" s="110">
        <v>42402</v>
      </c>
      <c r="H88" s="8">
        <v>765</v>
      </c>
      <c r="I88" s="16">
        <f t="shared" si="5"/>
        <v>0</v>
      </c>
      <c r="J88" s="112"/>
      <c r="K88" s="2"/>
    </row>
    <row r="89" spans="1:11" x14ac:dyDescent="0.25">
      <c r="A89" s="17">
        <v>42401</v>
      </c>
      <c r="B89" s="11">
        <f t="shared" si="6"/>
        <v>3292</v>
      </c>
      <c r="C89" s="11" t="s">
        <v>787</v>
      </c>
      <c r="D89" s="12">
        <v>53292</v>
      </c>
      <c r="E89" s="47" t="s">
        <v>3473</v>
      </c>
      <c r="F89" s="14">
        <v>1530</v>
      </c>
      <c r="G89" s="110">
        <v>42402</v>
      </c>
      <c r="H89" s="8">
        <v>1530</v>
      </c>
      <c r="I89" s="16">
        <f t="shared" si="5"/>
        <v>0</v>
      </c>
      <c r="J89" s="112"/>
      <c r="K89" s="2"/>
    </row>
    <row r="90" spans="1:11" x14ac:dyDescent="0.25">
      <c r="A90" s="10">
        <v>42401</v>
      </c>
      <c r="B90" s="11">
        <f t="shared" si="6"/>
        <v>3293</v>
      </c>
      <c r="C90" s="11" t="s">
        <v>787</v>
      </c>
      <c r="D90" s="12">
        <v>53293</v>
      </c>
      <c r="E90" s="47" t="s">
        <v>3474</v>
      </c>
      <c r="F90" s="14">
        <v>28346.400000000001</v>
      </c>
      <c r="G90" s="110">
        <v>42402</v>
      </c>
      <c r="H90" s="8">
        <v>28346.400000000001</v>
      </c>
      <c r="I90" s="16">
        <f t="shared" si="5"/>
        <v>0</v>
      </c>
      <c r="J90" s="112"/>
      <c r="K90" s="2"/>
    </row>
    <row r="91" spans="1:11" x14ac:dyDescent="0.25">
      <c r="A91" s="17">
        <v>42401</v>
      </c>
      <c r="B91" s="11">
        <f t="shared" si="6"/>
        <v>3294</v>
      </c>
      <c r="C91" s="11" t="s">
        <v>787</v>
      </c>
      <c r="D91" s="12">
        <v>53294</v>
      </c>
      <c r="E91" s="47" t="s">
        <v>3475</v>
      </c>
      <c r="F91" s="14">
        <v>15402.2</v>
      </c>
      <c r="G91" s="110">
        <v>42402</v>
      </c>
      <c r="H91" s="8">
        <v>15402.2</v>
      </c>
      <c r="I91" s="16">
        <f t="shared" si="5"/>
        <v>0</v>
      </c>
      <c r="J91" s="112"/>
      <c r="K91" s="2"/>
    </row>
    <row r="92" spans="1:11" x14ac:dyDescent="0.25">
      <c r="A92" s="10">
        <v>42401</v>
      </c>
      <c r="B92" s="11">
        <f t="shared" si="6"/>
        <v>3295</v>
      </c>
      <c r="C92" s="11" t="s">
        <v>787</v>
      </c>
      <c r="D92" s="12">
        <v>53295</v>
      </c>
      <c r="E92" s="47" t="s">
        <v>3476</v>
      </c>
      <c r="F92" s="14">
        <v>5949.1</v>
      </c>
      <c r="G92" s="110">
        <v>42402</v>
      </c>
      <c r="H92" s="8">
        <v>5949.1</v>
      </c>
      <c r="I92" s="16">
        <f t="shared" si="5"/>
        <v>0</v>
      </c>
      <c r="J92" s="112"/>
      <c r="K92" s="2"/>
    </row>
    <row r="93" spans="1:11" x14ac:dyDescent="0.25">
      <c r="A93" s="17">
        <v>42401</v>
      </c>
      <c r="B93" s="11">
        <f t="shared" si="6"/>
        <v>3296</v>
      </c>
      <c r="C93" s="11" t="s">
        <v>787</v>
      </c>
      <c r="D93" s="12">
        <v>53296</v>
      </c>
      <c r="E93" s="47" t="s">
        <v>3477</v>
      </c>
      <c r="F93" s="14">
        <v>3382.4</v>
      </c>
      <c r="G93" s="110">
        <v>42402</v>
      </c>
      <c r="H93" s="8">
        <v>3382.4</v>
      </c>
      <c r="I93" s="16">
        <f t="shared" si="5"/>
        <v>0</v>
      </c>
      <c r="J93" s="112"/>
      <c r="K93" s="2"/>
    </row>
    <row r="94" spans="1:11" x14ac:dyDescent="0.25">
      <c r="A94" s="10">
        <v>42401</v>
      </c>
      <c r="B94" s="11">
        <f t="shared" si="6"/>
        <v>3297</v>
      </c>
      <c r="C94" s="11" t="s">
        <v>787</v>
      </c>
      <c r="D94" s="12">
        <v>53297</v>
      </c>
      <c r="E94" s="47" t="s">
        <v>3478</v>
      </c>
      <c r="F94" s="14">
        <v>3854.4</v>
      </c>
      <c r="G94" s="110">
        <v>42402</v>
      </c>
      <c r="H94" s="8">
        <v>3854.4</v>
      </c>
      <c r="I94" s="16">
        <f t="shared" si="5"/>
        <v>0</v>
      </c>
      <c r="J94" s="112"/>
      <c r="K94" s="2"/>
    </row>
    <row r="95" spans="1:11" x14ac:dyDescent="0.25">
      <c r="A95" s="17">
        <v>42401</v>
      </c>
      <c r="B95" s="11">
        <f t="shared" si="6"/>
        <v>3298</v>
      </c>
      <c r="C95" s="11" t="s">
        <v>787</v>
      </c>
      <c r="D95" s="12">
        <v>53298</v>
      </c>
      <c r="E95" s="47" t="s">
        <v>3479</v>
      </c>
      <c r="F95" s="14">
        <v>231</v>
      </c>
      <c r="G95" s="110">
        <v>42402</v>
      </c>
      <c r="H95" s="8">
        <v>231</v>
      </c>
      <c r="I95" s="16">
        <f t="shared" si="5"/>
        <v>0</v>
      </c>
      <c r="J95" s="112"/>
      <c r="K95" s="2"/>
    </row>
    <row r="96" spans="1:11" x14ac:dyDescent="0.25">
      <c r="A96" s="10">
        <v>42401</v>
      </c>
      <c r="B96" s="11">
        <f t="shared" si="6"/>
        <v>3299</v>
      </c>
      <c r="C96" s="11" t="s">
        <v>787</v>
      </c>
      <c r="D96" s="12">
        <v>53299</v>
      </c>
      <c r="E96" s="47" t="s">
        <v>3480</v>
      </c>
      <c r="F96" s="14">
        <v>1550.4</v>
      </c>
      <c r="G96" s="110">
        <v>42402</v>
      </c>
      <c r="H96" s="8">
        <v>1550.4</v>
      </c>
      <c r="I96" s="16">
        <f t="shared" si="5"/>
        <v>0</v>
      </c>
      <c r="J96" s="112"/>
      <c r="K96" s="2"/>
    </row>
    <row r="97" spans="1:11" x14ac:dyDescent="0.25">
      <c r="A97" s="17">
        <v>42401</v>
      </c>
      <c r="B97" s="11">
        <f t="shared" si="6"/>
        <v>3300</v>
      </c>
      <c r="C97" s="11" t="s">
        <v>787</v>
      </c>
      <c r="D97" s="12">
        <v>53300</v>
      </c>
      <c r="E97" s="47" t="s">
        <v>3481</v>
      </c>
      <c r="F97" s="14">
        <v>736.8</v>
      </c>
      <c r="G97" s="110">
        <v>42401</v>
      </c>
      <c r="H97" s="8">
        <f t="shared" si="4"/>
        <v>736.8</v>
      </c>
      <c r="I97" s="16">
        <f t="shared" si="5"/>
        <v>0</v>
      </c>
      <c r="J97" s="112"/>
      <c r="K97" s="2"/>
    </row>
    <row r="98" spans="1:11" x14ac:dyDescent="0.25">
      <c r="A98" s="10">
        <v>42401</v>
      </c>
      <c r="B98" s="11">
        <f t="shared" si="6"/>
        <v>3301</v>
      </c>
      <c r="C98" s="11" t="s">
        <v>787</v>
      </c>
      <c r="D98" s="12">
        <v>53301</v>
      </c>
      <c r="E98" s="47" t="s">
        <v>3482</v>
      </c>
      <c r="F98" s="14">
        <v>808.8</v>
      </c>
      <c r="G98" s="110">
        <v>42401</v>
      </c>
      <c r="H98" s="8">
        <f t="shared" si="4"/>
        <v>808.8</v>
      </c>
      <c r="I98" s="16">
        <f t="shared" si="5"/>
        <v>0</v>
      </c>
      <c r="J98" s="112"/>
      <c r="K98" s="2"/>
    </row>
    <row r="99" spans="1:11" x14ac:dyDescent="0.25">
      <c r="A99" s="17">
        <v>42401</v>
      </c>
      <c r="B99" s="11">
        <f t="shared" si="6"/>
        <v>3302</v>
      </c>
      <c r="C99" s="11" t="s">
        <v>787</v>
      </c>
      <c r="D99" s="12">
        <v>53302</v>
      </c>
      <c r="E99" s="47" t="s">
        <v>3483</v>
      </c>
      <c r="F99" s="14">
        <v>2087.4</v>
      </c>
      <c r="G99" s="110">
        <v>42402</v>
      </c>
      <c r="H99" s="8">
        <v>2087.4</v>
      </c>
      <c r="I99" s="16">
        <f t="shared" si="5"/>
        <v>0</v>
      </c>
      <c r="J99" s="112"/>
      <c r="K99" s="2"/>
    </row>
    <row r="100" spans="1:11" x14ac:dyDescent="0.25">
      <c r="A100" s="10">
        <v>42401</v>
      </c>
      <c r="B100" s="11">
        <f t="shared" si="6"/>
        <v>3303</v>
      </c>
      <c r="C100" s="11" t="s">
        <v>787</v>
      </c>
      <c r="D100" s="12">
        <v>53303</v>
      </c>
      <c r="E100" s="47" t="s">
        <v>3484</v>
      </c>
      <c r="F100" s="14">
        <v>6396.9</v>
      </c>
      <c r="G100" s="110">
        <v>42401</v>
      </c>
      <c r="H100" s="8">
        <f t="shared" si="4"/>
        <v>6396.9</v>
      </c>
      <c r="I100" s="16">
        <f t="shared" si="5"/>
        <v>0</v>
      </c>
      <c r="J100" s="112"/>
      <c r="K100" s="2"/>
    </row>
    <row r="101" spans="1:11" x14ac:dyDescent="0.25">
      <c r="A101" s="17">
        <v>42401</v>
      </c>
      <c r="B101" s="11">
        <f t="shared" si="6"/>
        <v>3304</v>
      </c>
      <c r="C101" s="11" t="s">
        <v>787</v>
      </c>
      <c r="D101" s="12">
        <v>53304</v>
      </c>
      <c r="E101" s="47" t="s">
        <v>3471</v>
      </c>
      <c r="F101" s="14">
        <v>146</v>
      </c>
      <c r="G101" s="110">
        <v>42402</v>
      </c>
      <c r="H101" s="8">
        <v>146</v>
      </c>
      <c r="I101" s="16">
        <f t="shared" si="5"/>
        <v>0</v>
      </c>
      <c r="J101" s="112"/>
      <c r="K101" s="2"/>
    </row>
    <row r="102" spans="1:11" x14ac:dyDescent="0.25">
      <c r="A102" s="10">
        <v>42401</v>
      </c>
      <c r="B102" s="11">
        <f t="shared" si="6"/>
        <v>3305</v>
      </c>
      <c r="C102" s="11" t="s">
        <v>787</v>
      </c>
      <c r="D102" s="113">
        <v>53305</v>
      </c>
      <c r="E102" s="42" t="s">
        <v>3485</v>
      </c>
      <c r="F102" s="19">
        <v>990</v>
      </c>
      <c r="G102" s="110">
        <v>42402</v>
      </c>
      <c r="H102" s="8">
        <v>990</v>
      </c>
      <c r="I102" s="16">
        <f t="shared" si="5"/>
        <v>0</v>
      </c>
      <c r="J102" s="112"/>
      <c r="K102" s="2"/>
    </row>
    <row r="103" spans="1:11" x14ac:dyDescent="0.25">
      <c r="A103" s="17">
        <v>42401</v>
      </c>
      <c r="B103" s="11">
        <f t="shared" si="6"/>
        <v>3306</v>
      </c>
      <c r="C103" s="11" t="s">
        <v>787</v>
      </c>
      <c r="D103" s="20">
        <v>53306</v>
      </c>
      <c r="E103" s="45" t="s">
        <v>3486</v>
      </c>
      <c r="F103" s="22">
        <v>2006.4</v>
      </c>
      <c r="G103" s="110">
        <v>42402</v>
      </c>
      <c r="H103" s="8">
        <v>2006.4</v>
      </c>
      <c r="I103" s="16">
        <f t="shared" si="5"/>
        <v>0</v>
      </c>
      <c r="J103" s="112"/>
      <c r="K103" s="2"/>
    </row>
    <row r="104" spans="1:11" x14ac:dyDescent="0.25">
      <c r="A104" s="10">
        <v>42401</v>
      </c>
      <c r="B104" s="11">
        <f t="shared" si="6"/>
        <v>3307</v>
      </c>
      <c r="C104" s="11" t="s">
        <v>787</v>
      </c>
      <c r="D104" s="12">
        <v>53307</v>
      </c>
      <c r="E104" s="47" t="s">
        <v>3487</v>
      </c>
      <c r="F104" s="14">
        <v>1973.4</v>
      </c>
      <c r="G104" s="110">
        <v>42402</v>
      </c>
      <c r="H104" s="8">
        <v>1973.4</v>
      </c>
      <c r="I104" s="16">
        <f t="shared" si="5"/>
        <v>0</v>
      </c>
      <c r="J104" s="112"/>
      <c r="K104" s="2"/>
    </row>
    <row r="105" spans="1:11" x14ac:dyDescent="0.25">
      <c r="A105" s="17">
        <v>42401</v>
      </c>
      <c r="B105" s="11">
        <f t="shared" si="6"/>
        <v>3308</v>
      </c>
      <c r="C105" s="11" t="s">
        <v>787</v>
      </c>
      <c r="D105" s="12">
        <v>53308</v>
      </c>
      <c r="E105" s="47" t="s">
        <v>3488</v>
      </c>
      <c r="F105" s="14">
        <v>2622.4</v>
      </c>
      <c r="G105" s="110">
        <v>42402</v>
      </c>
      <c r="H105" s="8">
        <v>2622.4</v>
      </c>
      <c r="I105" s="16">
        <f t="shared" si="5"/>
        <v>0</v>
      </c>
      <c r="J105" s="112"/>
      <c r="K105" s="2"/>
    </row>
    <row r="106" spans="1:11" x14ac:dyDescent="0.25">
      <c r="A106" s="10">
        <v>42401</v>
      </c>
      <c r="B106" s="11">
        <f t="shared" si="6"/>
        <v>3309</v>
      </c>
      <c r="C106" s="11" t="s">
        <v>787</v>
      </c>
      <c r="D106" s="12">
        <v>53309</v>
      </c>
      <c r="E106" s="47" t="s">
        <v>3489</v>
      </c>
      <c r="F106" s="14">
        <v>18005.400000000001</v>
      </c>
      <c r="G106" s="110">
        <v>42418</v>
      </c>
      <c r="H106" s="8">
        <v>18005.400000000001</v>
      </c>
      <c r="I106" s="16">
        <f t="shared" si="5"/>
        <v>0</v>
      </c>
      <c r="J106" s="112"/>
      <c r="K106" s="2"/>
    </row>
    <row r="107" spans="1:11" x14ac:dyDescent="0.25">
      <c r="A107" s="17">
        <v>42401</v>
      </c>
      <c r="B107" s="11">
        <f t="shared" si="6"/>
        <v>3310</v>
      </c>
      <c r="C107" s="11" t="s">
        <v>787</v>
      </c>
      <c r="D107" s="12">
        <v>53310</v>
      </c>
      <c r="E107" s="47" t="s">
        <v>3490</v>
      </c>
      <c r="F107" s="14">
        <v>15106.4</v>
      </c>
      <c r="G107" s="110">
        <v>42418</v>
      </c>
      <c r="H107" s="8">
        <v>15106.4</v>
      </c>
      <c r="I107" s="16">
        <f t="shared" si="5"/>
        <v>0</v>
      </c>
      <c r="J107" s="112"/>
      <c r="K107" s="2"/>
    </row>
    <row r="108" spans="1:11" x14ac:dyDescent="0.25">
      <c r="A108" s="10">
        <v>42401</v>
      </c>
      <c r="B108" s="11">
        <f t="shared" si="6"/>
        <v>3311</v>
      </c>
      <c r="C108" s="11" t="s">
        <v>787</v>
      </c>
      <c r="D108" s="12">
        <v>53311</v>
      </c>
      <c r="E108" s="47" t="s">
        <v>3491</v>
      </c>
      <c r="F108" s="14">
        <v>27252.1</v>
      </c>
      <c r="G108" s="110">
        <v>42402</v>
      </c>
      <c r="H108" s="8">
        <v>27252.1</v>
      </c>
      <c r="I108" s="16">
        <f t="shared" si="5"/>
        <v>0</v>
      </c>
      <c r="J108" s="112"/>
      <c r="K108" s="2"/>
    </row>
    <row r="109" spans="1:11" x14ac:dyDescent="0.25">
      <c r="A109" s="17">
        <v>42401</v>
      </c>
      <c r="B109" s="11">
        <f t="shared" si="6"/>
        <v>3312</v>
      </c>
      <c r="C109" s="11" t="s">
        <v>787</v>
      </c>
      <c r="D109" s="12">
        <v>53312</v>
      </c>
      <c r="E109" s="47" t="s">
        <v>3492</v>
      </c>
      <c r="F109" s="14">
        <v>1804</v>
      </c>
      <c r="G109" s="110">
        <v>42402</v>
      </c>
      <c r="H109" s="8">
        <v>1804</v>
      </c>
      <c r="I109" s="16">
        <f t="shared" si="5"/>
        <v>0</v>
      </c>
      <c r="J109" s="112"/>
      <c r="K109" s="2"/>
    </row>
    <row r="110" spans="1:11" x14ac:dyDescent="0.25">
      <c r="A110" s="10">
        <v>42401</v>
      </c>
      <c r="B110" s="11">
        <f t="shared" si="6"/>
        <v>3313</v>
      </c>
      <c r="C110" s="11" t="s">
        <v>787</v>
      </c>
      <c r="D110" s="12">
        <v>53313</v>
      </c>
      <c r="E110" s="47" t="s">
        <v>3493</v>
      </c>
      <c r="F110" s="14">
        <v>83114.399999999994</v>
      </c>
      <c r="G110" s="110">
        <v>42401</v>
      </c>
      <c r="H110" s="8">
        <f t="shared" si="4"/>
        <v>83114.399999999994</v>
      </c>
      <c r="I110" s="16">
        <f t="shared" si="5"/>
        <v>0</v>
      </c>
      <c r="J110" s="112"/>
      <c r="K110" s="2"/>
    </row>
    <row r="111" spans="1:11" x14ac:dyDescent="0.25">
      <c r="A111" s="17">
        <v>42401</v>
      </c>
      <c r="B111" s="11">
        <f t="shared" si="6"/>
        <v>3314</v>
      </c>
      <c r="C111" s="11" t="s">
        <v>787</v>
      </c>
      <c r="D111" s="12">
        <v>53314</v>
      </c>
      <c r="E111" s="47" t="s">
        <v>3494</v>
      </c>
      <c r="F111" s="14">
        <v>2144.3000000000002</v>
      </c>
      <c r="G111" s="110">
        <v>42402</v>
      </c>
      <c r="H111" s="8">
        <v>2144.3000000000002</v>
      </c>
      <c r="I111" s="16">
        <f t="shared" si="5"/>
        <v>0</v>
      </c>
      <c r="J111" s="112"/>
      <c r="K111" s="2"/>
    </row>
    <row r="112" spans="1:11" x14ac:dyDescent="0.25">
      <c r="A112" s="10">
        <v>42401</v>
      </c>
      <c r="B112" s="11">
        <f t="shared" si="6"/>
        <v>3315</v>
      </c>
      <c r="C112" s="11" t="s">
        <v>787</v>
      </c>
      <c r="D112" s="12">
        <v>53315</v>
      </c>
      <c r="E112" s="47" t="s">
        <v>3495</v>
      </c>
      <c r="F112" s="14">
        <v>2019.6</v>
      </c>
      <c r="G112" s="110">
        <v>42402</v>
      </c>
      <c r="H112" s="8">
        <v>2019.6</v>
      </c>
      <c r="I112" s="16">
        <f t="shared" si="5"/>
        <v>0</v>
      </c>
      <c r="J112" s="112"/>
      <c r="K112" s="2"/>
    </row>
    <row r="113" spans="1:12" x14ac:dyDescent="0.25">
      <c r="A113" s="17">
        <v>42401</v>
      </c>
      <c r="B113" s="11">
        <f t="shared" si="6"/>
        <v>3316</v>
      </c>
      <c r="C113" s="11" t="s">
        <v>787</v>
      </c>
      <c r="D113" s="12">
        <v>53316</v>
      </c>
      <c r="E113" s="47" t="s">
        <v>3496</v>
      </c>
      <c r="F113" s="14">
        <v>4484.8999999999996</v>
      </c>
      <c r="G113" s="110">
        <v>42402</v>
      </c>
      <c r="H113" s="8">
        <v>4484.8999999999996</v>
      </c>
      <c r="I113" s="16">
        <f t="shared" si="5"/>
        <v>0</v>
      </c>
      <c r="J113" s="112"/>
      <c r="K113" s="2"/>
    </row>
    <row r="114" spans="1:12" x14ac:dyDescent="0.25">
      <c r="A114" s="10">
        <v>42401</v>
      </c>
      <c r="B114" s="11">
        <f t="shared" si="6"/>
        <v>3317</v>
      </c>
      <c r="C114" s="11" t="s">
        <v>787</v>
      </c>
      <c r="D114" s="12">
        <v>53317</v>
      </c>
      <c r="E114" s="47" t="s">
        <v>3497</v>
      </c>
      <c r="F114" s="14">
        <v>539.9</v>
      </c>
      <c r="G114" s="110">
        <v>42401</v>
      </c>
      <c r="H114" s="8">
        <f t="shared" si="4"/>
        <v>539.9</v>
      </c>
      <c r="I114" s="16">
        <f t="shared" si="5"/>
        <v>0</v>
      </c>
      <c r="J114" s="112"/>
      <c r="K114" s="2"/>
    </row>
    <row r="115" spans="1:12" x14ac:dyDescent="0.25">
      <c r="A115" s="17">
        <v>42401</v>
      </c>
      <c r="B115" s="11">
        <f t="shared" si="6"/>
        <v>3318</v>
      </c>
      <c r="C115" s="11" t="s">
        <v>787</v>
      </c>
      <c r="D115" s="12">
        <v>53318</v>
      </c>
      <c r="E115" s="47" t="s">
        <v>3498</v>
      </c>
      <c r="F115" s="14">
        <v>1641.7</v>
      </c>
      <c r="G115" s="110">
        <v>42402</v>
      </c>
      <c r="H115" s="8">
        <v>1641.7</v>
      </c>
      <c r="I115" s="16">
        <f t="shared" si="5"/>
        <v>0</v>
      </c>
      <c r="J115" s="112"/>
      <c r="K115" s="2"/>
    </row>
    <row r="116" spans="1:12" x14ac:dyDescent="0.25">
      <c r="A116" s="10">
        <v>42401</v>
      </c>
      <c r="B116" s="11">
        <f t="shared" si="6"/>
        <v>3319</v>
      </c>
      <c r="C116" s="11" t="s">
        <v>787</v>
      </c>
      <c r="D116" s="12">
        <v>53319</v>
      </c>
      <c r="E116" s="47" t="s">
        <v>3499</v>
      </c>
      <c r="F116" s="14">
        <v>723.2</v>
      </c>
      <c r="G116" s="110">
        <v>42401</v>
      </c>
      <c r="H116" s="8">
        <f t="shared" si="4"/>
        <v>723.2</v>
      </c>
      <c r="I116" s="16">
        <f t="shared" si="5"/>
        <v>0</v>
      </c>
      <c r="J116" s="112"/>
      <c r="K116" s="2"/>
    </row>
    <row r="117" spans="1:12" x14ac:dyDescent="0.25">
      <c r="A117" s="17">
        <v>42401</v>
      </c>
      <c r="B117" s="11">
        <f t="shared" si="6"/>
        <v>3320</v>
      </c>
      <c r="C117" s="11" t="s">
        <v>787</v>
      </c>
      <c r="D117" s="12">
        <v>53320</v>
      </c>
      <c r="E117" s="47" t="s">
        <v>3456</v>
      </c>
      <c r="F117" s="14">
        <v>2112</v>
      </c>
      <c r="G117" s="110">
        <v>42402</v>
      </c>
      <c r="H117" s="8">
        <v>2112</v>
      </c>
      <c r="I117" s="16">
        <f t="shared" si="5"/>
        <v>0</v>
      </c>
      <c r="J117" s="112"/>
      <c r="K117" s="2"/>
    </row>
    <row r="118" spans="1:12" x14ac:dyDescent="0.25">
      <c r="A118" s="10">
        <v>42401</v>
      </c>
      <c r="B118" s="11">
        <f t="shared" si="6"/>
        <v>3321</v>
      </c>
      <c r="C118" s="11" t="s">
        <v>787</v>
      </c>
      <c r="D118" s="12">
        <v>53321</v>
      </c>
      <c r="E118" s="47" t="s">
        <v>3486</v>
      </c>
      <c r="F118" s="14">
        <v>27531.1</v>
      </c>
      <c r="G118" s="110">
        <v>42401</v>
      </c>
      <c r="H118" s="8">
        <f t="shared" si="4"/>
        <v>27531.1</v>
      </c>
      <c r="I118" s="16">
        <f t="shared" si="5"/>
        <v>0</v>
      </c>
      <c r="J118" s="112"/>
      <c r="K118" s="2"/>
    </row>
    <row r="119" spans="1:12" x14ac:dyDescent="0.25">
      <c r="A119" s="17">
        <v>42401</v>
      </c>
      <c r="B119" s="11">
        <f t="shared" si="6"/>
        <v>3322</v>
      </c>
      <c r="C119" s="11" t="s">
        <v>787</v>
      </c>
      <c r="D119" s="12">
        <v>53322</v>
      </c>
      <c r="E119" s="47" t="s">
        <v>3500</v>
      </c>
      <c r="F119" s="14">
        <v>2091</v>
      </c>
      <c r="G119" s="110">
        <v>42401</v>
      </c>
      <c r="H119" s="8">
        <f t="shared" si="4"/>
        <v>2091</v>
      </c>
      <c r="I119" s="16">
        <f t="shared" si="5"/>
        <v>0</v>
      </c>
      <c r="J119" s="112"/>
      <c r="L119" s="27"/>
    </row>
    <row r="120" spans="1:12" x14ac:dyDescent="0.25">
      <c r="A120" s="10">
        <v>42401</v>
      </c>
      <c r="B120" s="11">
        <f t="shared" si="6"/>
        <v>3323</v>
      </c>
      <c r="C120" s="11" t="s">
        <v>787</v>
      </c>
      <c r="D120" s="12">
        <v>53323</v>
      </c>
      <c r="E120" s="47" t="s">
        <v>3501</v>
      </c>
      <c r="F120" s="14">
        <v>42395</v>
      </c>
      <c r="G120" s="110">
        <v>42402</v>
      </c>
      <c r="H120" s="8">
        <v>42395</v>
      </c>
      <c r="I120" s="16">
        <f t="shared" si="5"/>
        <v>0</v>
      </c>
      <c r="J120" s="112"/>
      <c r="K120" s="2"/>
    </row>
    <row r="121" spans="1:12" x14ac:dyDescent="0.25">
      <c r="A121" s="17">
        <v>42401</v>
      </c>
      <c r="B121" s="11">
        <f t="shared" si="6"/>
        <v>3324</v>
      </c>
      <c r="C121" s="11" t="s">
        <v>787</v>
      </c>
      <c r="D121" s="12">
        <v>53324</v>
      </c>
      <c r="E121" s="47" t="s">
        <v>3502</v>
      </c>
      <c r="F121" s="14">
        <v>2136.4</v>
      </c>
      <c r="G121" s="110">
        <v>42401</v>
      </c>
      <c r="H121" s="8">
        <f t="shared" si="4"/>
        <v>2136.4</v>
      </c>
      <c r="I121" s="16">
        <f t="shared" si="5"/>
        <v>0</v>
      </c>
      <c r="J121" s="112"/>
      <c r="K121" s="2"/>
    </row>
    <row r="122" spans="1:12" x14ac:dyDescent="0.25">
      <c r="A122" s="10">
        <v>42401</v>
      </c>
      <c r="B122" s="11">
        <f t="shared" si="6"/>
        <v>3325</v>
      </c>
      <c r="C122" s="11" t="s">
        <v>787</v>
      </c>
      <c r="D122" s="12">
        <v>53325</v>
      </c>
      <c r="E122" s="47" t="s">
        <v>3414</v>
      </c>
      <c r="F122" s="14">
        <v>12.9</v>
      </c>
      <c r="G122" s="110">
        <v>42401</v>
      </c>
      <c r="H122" s="8">
        <f t="shared" si="4"/>
        <v>12.9</v>
      </c>
      <c r="I122" s="16">
        <f t="shared" si="5"/>
        <v>0</v>
      </c>
      <c r="J122" s="112"/>
      <c r="K122" s="2"/>
    </row>
    <row r="123" spans="1:12" x14ac:dyDescent="0.25">
      <c r="A123" s="17">
        <v>42401</v>
      </c>
      <c r="B123" s="11">
        <f t="shared" si="6"/>
        <v>3326</v>
      </c>
      <c r="C123" s="11" t="s">
        <v>787</v>
      </c>
      <c r="D123" s="12">
        <v>53326</v>
      </c>
      <c r="E123" s="47" t="s">
        <v>3503</v>
      </c>
      <c r="F123" s="14">
        <v>3442.6</v>
      </c>
      <c r="G123" s="110">
        <v>42401</v>
      </c>
      <c r="H123" s="8">
        <f t="shared" si="4"/>
        <v>3442.6</v>
      </c>
      <c r="I123" s="16">
        <f t="shared" si="5"/>
        <v>0</v>
      </c>
      <c r="J123" s="112"/>
      <c r="K123" s="2"/>
    </row>
    <row r="124" spans="1:12" x14ac:dyDescent="0.25">
      <c r="A124" s="10">
        <v>42401</v>
      </c>
      <c r="B124" s="11">
        <f t="shared" si="6"/>
        <v>3327</v>
      </c>
      <c r="C124" s="11" t="s">
        <v>787</v>
      </c>
      <c r="D124" s="12">
        <v>53327</v>
      </c>
      <c r="E124" s="47" t="s">
        <v>3504</v>
      </c>
      <c r="F124" s="14">
        <v>44613.2</v>
      </c>
      <c r="G124" s="110" t="s">
        <v>3505</v>
      </c>
      <c r="H124" s="8">
        <f>26600+18013.2</f>
        <v>44613.2</v>
      </c>
      <c r="I124" s="16">
        <f t="shared" si="5"/>
        <v>0</v>
      </c>
      <c r="J124" s="112"/>
      <c r="K124" s="2"/>
    </row>
    <row r="125" spans="1:12" x14ac:dyDescent="0.25">
      <c r="A125" s="17">
        <v>42401</v>
      </c>
      <c r="B125" s="11">
        <f t="shared" si="6"/>
        <v>3328</v>
      </c>
      <c r="C125" s="11" t="s">
        <v>787</v>
      </c>
      <c r="D125" s="12">
        <v>53328</v>
      </c>
      <c r="E125" s="13" t="s">
        <v>3506</v>
      </c>
      <c r="F125" s="14">
        <v>110037.6</v>
      </c>
      <c r="G125" s="110" t="s">
        <v>3507</v>
      </c>
      <c r="H125" s="8">
        <f>108031.06+2006.54</f>
        <v>110037.59999999999</v>
      </c>
      <c r="I125" s="16">
        <f t="shared" si="5"/>
        <v>0</v>
      </c>
      <c r="J125" s="112"/>
      <c r="K125" s="2"/>
    </row>
    <row r="126" spans="1:12" x14ac:dyDescent="0.25">
      <c r="A126" s="10">
        <v>42401</v>
      </c>
      <c r="B126" s="11">
        <f t="shared" si="6"/>
        <v>3329</v>
      </c>
      <c r="C126" s="11" t="s">
        <v>787</v>
      </c>
      <c r="D126" s="12">
        <v>53329</v>
      </c>
      <c r="E126" s="13" t="s">
        <v>3506</v>
      </c>
      <c r="F126" s="14">
        <v>42663.519999999997</v>
      </c>
      <c r="G126" s="110">
        <v>42409</v>
      </c>
      <c r="H126" s="8">
        <v>42663.519999999997</v>
      </c>
      <c r="I126" s="16">
        <f t="shared" si="5"/>
        <v>0</v>
      </c>
      <c r="J126" s="114"/>
      <c r="K126" s="2"/>
    </row>
    <row r="127" spans="1:12" x14ac:dyDescent="0.25">
      <c r="A127" s="17">
        <v>42401</v>
      </c>
      <c r="B127" s="11">
        <f t="shared" si="6"/>
        <v>3330</v>
      </c>
      <c r="C127" s="11" t="s">
        <v>787</v>
      </c>
      <c r="D127" s="12">
        <v>53330</v>
      </c>
      <c r="E127" s="47" t="s">
        <v>3508</v>
      </c>
      <c r="F127" s="14">
        <v>1303.4000000000001</v>
      </c>
      <c r="G127" s="110">
        <v>42401</v>
      </c>
      <c r="H127" s="8">
        <f t="shared" si="4"/>
        <v>1303.4000000000001</v>
      </c>
      <c r="I127" s="16">
        <f t="shared" si="5"/>
        <v>0</v>
      </c>
      <c r="J127" s="114"/>
      <c r="K127" s="2"/>
    </row>
    <row r="128" spans="1:12" x14ac:dyDescent="0.25">
      <c r="A128" s="10">
        <v>42401</v>
      </c>
      <c r="B128" s="11">
        <f t="shared" si="6"/>
        <v>3331</v>
      </c>
      <c r="C128" s="11" t="s">
        <v>787</v>
      </c>
      <c r="D128" s="12">
        <v>53331</v>
      </c>
      <c r="E128" s="47" t="s">
        <v>3509</v>
      </c>
      <c r="F128" s="14">
        <v>11972</v>
      </c>
      <c r="G128" s="110">
        <v>42403</v>
      </c>
      <c r="H128" s="8">
        <v>11972</v>
      </c>
      <c r="I128" s="16">
        <f t="shared" si="5"/>
        <v>0</v>
      </c>
      <c r="J128" s="114"/>
      <c r="K128" s="2"/>
    </row>
    <row r="129" spans="1:11" x14ac:dyDescent="0.25">
      <c r="A129" s="17">
        <v>42401</v>
      </c>
      <c r="B129" s="11">
        <f t="shared" si="6"/>
        <v>3332</v>
      </c>
      <c r="C129" s="11" t="s">
        <v>787</v>
      </c>
      <c r="D129" s="12">
        <v>53332</v>
      </c>
      <c r="E129" s="47" t="s">
        <v>3414</v>
      </c>
      <c r="F129" s="14">
        <v>9603</v>
      </c>
      <c r="G129" s="110">
        <v>42401</v>
      </c>
      <c r="H129" s="8">
        <f t="shared" si="4"/>
        <v>9603</v>
      </c>
      <c r="I129" s="16">
        <f t="shared" si="5"/>
        <v>0</v>
      </c>
      <c r="J129" s="114"/>
      <c r="K129" s="2"/>
    </row>
    <row r="130" spans="1:11" x14ac:dyDescent="0.25">
      <c r="A130" s="10">
        <v>42401</v>
      </c>
      <c r="B130" s="11">
        <f t="shared" si="6"/>
        <v>3333</v>
      </c>
      <c r="C130" s="11" t="s">
        <v>787</v>
      </c>
      <c r="D130" s="12">
        <v>53333</v>
      </c>
      <c r="E130" s="47" t="s">
        <v>3510</v>
      </c>
      <c r="F130" s="14">
        <v>3448</v>
      </c>
      <c r="G130" s="110">
        <v>42403</v>
      </c>
      <c r="H130" s="8">
        <v>3448</v>
      </c>
      <c r="I130" s="16">
        <f t="shared" si="5"/>
        <v>0</v>
      </c>
      <c r="J130" s="114"/>
      <c r="K130" s="2"/>
    </row>
    <row r="131" spans="1:11" x14ac:dyDescent="0.25">
      <c r="A131" s="17">
        <v>42401</v>
      </c>
      <c r="B131" s="11">
        <f t="shared" si="6"/>
        <v>3334</v>
      </c>
      <c r="C131" s="11" t="s">
        <v>787</v>
      </c>
      <c r="D131" s="12">
        <v>53334</v>
      </c>
      <c r="E131" s="47" t="s">
        <v>3511</v>
      </c>
      <c r="F131" s="14">
        <v>19943.2</v>
      </c>
      <c r="G131" s="110">
        <v>42403</v>
      </c>
      <c r="H131" s="8">
        <v>19943.2</v>
      </c>
      <c r="I131" s="16">
        <f t="shared" si="5"/>
        <v>0</v>
      </c>
      <c r="J131" s="114"/>
      <c r="K131" s="2"/>
    </row>
    <row r="132" spans="1:11" x14ac:dyDescent="0.25">
      <c r="A132" s="10">
        <v>42401</v>
      </c>
      <c r="B132" s="11">
        <f t="shared" si="6"/>
        <v>3335</v>
      </c>
      <c r="C132" s="11" t="s">
        <v>787</v>
      </c>
      <c r="D132" s="12">
        <v>53335</v>
      </c>
      <c r="E132" s="47" t="s">
        <v>3512</v>
      </c>
      <c r="F132" s="14">
        <v>2784.16</v>
      </c>
      <c r="G132" s="110">
        <v>42403</v>
      </c>
      <c r="H132" s="8">
        <v>2784.16</v>
      </c>
      <c r="I132" s="16">
        <f t="shared" si="5"/>
        <v>0</v>
      </c>
      <c r="J132" s="114"/>
      <c r="K132" s="2"/>
    </row>
    <row r="133" spans="1:11" x14ac:dyDescent="0.25">
      <c r="A133" s="17">
        <v>42401</v>
      </c>
      <c r="B133" s="11">
        <f t="shared" si="6"/>
        <v>3336</v>
      </c>
      <c r="C133" s="11" t="s">
        <v>787</v>
      </c>
      <c r="D133" s="12">
        <v>53336</v>
      </c>
      <c r="E133" s="47" t="s">
        <v>3513</v>
      </c>
      <c r="F133" s="14">
        <v>1278.9000000000001</v>
      </c>
      <c r="G133" s="110">
        <v>42403</v>
      </c>
      <c r="H133" s="8">
        <v>1278.9000000000001</v>
      </c>
      <c r="I133" s="16">
        <f t="shared" ref="I133:I197" si="7">F133-H133</f>
        <v>0</v>
      </c>
      <c r="J133" s="114"/>
      <c r="K133" s="2"/>
    </row>
    <row r="134" spans="1:11" x14ac:dyDescent="0.25">
      <c r="A134" s="10">
        <v>42401</v>
      </c>
      <c r="B134" s="11">
        <f t="shared" si="6"/>
        <v>3337</v>
      </c>
      <c r="C134" s="11" t="s">
        <v>787</v>
      </c>
      <c r="D134" s="12">
        <v>53337</v>
      </c>
      <c r="E134" s="47" t="s">
        <v>3514</v>
      </c>
      <c r="F134" s="14">
        <v>818.4</v>
      </c>
      <c r="G134" s="110">
        <v>42401</v>
      </c>
      <c r="H134" s="8">
        <f t="shared" ref="H134:H192" si="8">F134</f>
        <v>818.4</v>
      </c>
      <c r="I134" s="16">
        <f t="shared" si="7"/>
        <v>0</v>
      </c>
      <c r="J134" s="114"/>
      <c r="K134" s="2"/>
    </row>
    <row r="135" spans="1:11" x14ac:dyDescent="0.25">
      <c r="A135" s="17">
        <v>42401</v>
      </c>
      <c r="B135" s="11">
        <f t="shared" ref="B135:B198" si="9">B134+1</f>
        <v>3338</v>
      </c>
      <c r="C135" s="11" t="s">
        <v>787</v>
      </c>
      <c r="D135" s="12">
        <v>53338</v>
      </c>
      <c r="E135" s="47" t="s">
        <v>3515</v>
      </c>
      <c r="F135" s="14">
        <v>5108.2</v>
      </c>
      <c r="G135" s="110">
        <v>42401</v>
      </c>
      <c r="H135" s="8">
        <f t="shared" si="8"/>
        <v>5108.2</v>
      </c>
      <c r="I135" s="16">
        <f t="shared" si="7"/>
        <v>0</v>
      </c>
      <c r="J135" s="114"/>
      <c r="K135" s="2"/>
    </row>
    <row r="136" spans="1:11" x14ac:dyDescent="0.25">
      <c r="A136" s="10">
        <v>42401</v>
      </c>
      <c r="B136" s="11">
        <f t="shared" si="9"/>
        <v>3339</v>
      </c>
      <c r="C136" s="11" t="s">
        <v>787</v>
      </c>
      <c r="D136" s="12">
        <v>53339</v>
      </c>
      <c r="E136" s="47" t="s">
        <v>3516</v>
      </c>
      <c r="F136" s="14">
        <v>4523.2</v>
      </c>
      <c r="G136" s="110">
        <v>42403</v>
      </c>
      <c r="H136" s="8">
        <v>4523.2</v>
      </c>
      <c r="I136" s="24">
        <f t="shared" si="7"/>
        <v>0</v>
      </c>
      <c r="J136" s="114"/>
      <c r="K136" s="2"/>
    </row>
    <row r="137" spans="1:11" x14ac:dyDescent="0.25">
      <c r="A137" s="17">
        <v>42401</v>
      </c>
      <c r="B137" s="11">
        <f t="shared" si="9"/>
        <v>3340</v>
      </c>
      <c r="C137" s="11" t="s">
        <v>787</v>
      </c>
      <c r="D137" s="12">
        <v>53340</v>
      </c>
      <c r="E137" s="47" t="s">
        <v>3517</v>
      </c>
      <c r="F137" s="14">
        <v>9648.7999999999993</v>
      </c>
      <c r="G137" s="110">
        <v>42403</v>
      </c>
      <c r="H137" s="8">
        <v>9648.7999999999993</v>
      </c>
      <c r="I137" s="16">
        <f t="shared" si="7"/>
        <v>0</v>
      </c>
      <c r="J137" s="114"/>
      <c r="K137" s="2"/>
    </row>
    <row r="138" spans="1:11" x14ac:dyDescent="0.25">
      <c r="A138" s="10">
        <v>42401</v>
      </c>
      <c r="B138" s="11">
        <f t="shared" si="9"/>
        <v>3341</v>
      </c>
      <c r="C138" s="11" t="s">
        <v>787</v>
      </c>
      <c r="D138" s="12">
        <v>53341</v>
      </c>
      <c r="E138" s="47" t="s">
        <v>3518</v>
      </c>
      <c r="F138" s="14">
        <v>3939.6</v>
      </c>
      <c r="G138" s="110">
        <v>42403</v>
      </c>
      <c r="H138" s="8">
        <v>3939.6</v>
      </c>
      <c r="I138" s="16">
        <f t="shared" si="7"/>
        <v>0</v>
      </c>
      <c r="J138" s="114"/>
      <c r="K138" s="2"/>
    </row>
    <row r="139" spans="1:11" x14ac:dyDescent="0.25">
      <c r="A139" s="17">
        <v>42401</v>
      </c>
      <c r="B139" s="11">
        <f t="shared" si="9"/>
        <v>3342</v>
      </c>
      <c r="C139" s="11" t="s">
        <v>787</v>
      </c>
      <c r="D139" s="12">
        <v>53342</v>
      </c>
      <c r="E139" s="47" t="s">
        <v>3519</v>
      </c>
      <c r="F139" s="14">
        <v>2274.6999999999998</v>
      </c>
      <c r="G139" s="110">
        <v>42401</v>
      </c>
      <c r="H139" s="8">
        <f t="shared" si="8"/>
        <v>2274.6999999999998</v>
      </c>
      <c r="I139" s="16">
        <f t="shared" si="7"/>
        <v>0</v>
      </c>
      <c r="J139" s="114"/>
      <c r="K139" s="2"/>
    </row>
    <row r="140" spans="1:11" x14ac:dyDescent="0.25">
      <c r="A140" s="10">
        <v>42401</v>
      </c>
      <c r="B140" s="11">
        <f t="shared" si="9"/>
        <v>3343</v>
      </c>
      <c r="C140" s="11" t="s">
        <v>787</v>
      </c>
      <c r="D140" s="12">
        <v>53343</v>
      </c>
      <c r="E140" s="47" t="s">
        <v>3520</v>
      </c>
      <c r="F140" s="14">
        <v>4637.12</v>
      </c>
      <c r="G140" s="110">
        <v>42403</v>
      </c>
      <c r="H140" s="8">
        <v>4637.12</v>
      </c>
      <c r="I140" s="16">
        <f t="shared" si="7"/>
        <v>0</v>
      </c>
      <c r="J140" s="114"/>
      <c r="K140" s="2"/>
    </row>
    <row r="141" spans="1:11" x14ac:dyDescent="0.25">
      <c r="A141" s="17">
        <v>42401</v>
      </c>
      <c r="B141" s="11">
        <f t="shared" si="9"/>
        <v>3344</v>
      </c>
      <c r="C141" s="11" t="s">
        <v>787</v>
      </c>
      <c r="D141" s="12">
        <v>53344</v>
      </c>
      <c r="E141" s="47" t="s">
        <v>3521</v>
      </c>
      <c r="F141" s="14">
        <v>162327.62</v>
      </c>
      <c r="G141" s="110">
        <v>42406</v>
      </c>
      <c r="H141" s="8">
        <v>162327.62</v>
      </c>
      <c r="I141" s="16">
        <f t="shared" si="7"/>
        <v>0</v>
      </c>
      <c r="J141" s="114"/>
      <c r="K141" s="2"/>
    </row>
    <row r="142" spans="1:11" x14ac:dyDescent="0.25">
      <c r="A142" s="10">
        <v>42401</v>
      </c>
      <c r="B142" s="11">
        <f t="shared" si="9"/>
        <v>3345</v>
      </c>
      <c r="C142" s="11" t="s">
        <v>787</v>
      </c>
      <c r="D142" s="12">
        <v>53345</v>
      </c>
      <c r="E142" s="47" t="s">
        <v>3461</v>
      </c>
      <c r="F142" s="14">
        <v>32646.42</v>
      </c>
      <c r="G142" s="110">
        <v>42411</v>
      </c>
      <c r="H142" s="8">
        <v>32646.42</v>
      </c>
      <c r="I142" s="16">
        <f t="shared" si="7"/>
        <v>0</v>
      </c>
      <c r="J142" s="114"/>
      <c r="K142" s="2"/>
    </row>
    <row r="143" spans="1:11" x14ac:dyDescent="0.25">
      <c r="A143" s="17">
        <v>42401</v>
      </c>
      <c r="B143" s="11">
        <f t="shared" si="9"/>
        <v>3346</v>
      </c>
      <c r="C143" s="11" t="s">
        <v>787</v>
      </c>
      <c r="D143" s="12">
        <v>53346</v>
      </c>
      <c r="E143" s="47" t="s">
        <v>3522</v>
      </c>
      <c r="F143" s="14">
        <v>11392.2</v>
      </c>
      <c r="G143" s="110" t="s">
        <v>3523</v>
      </c>
      <c r="H143" s="8">
        <f>5000+6392.2</f>
        <v>11392.2</v>
      </c>
      <c r="I143" s="16">
        <f t="shared" si="7"/>
        <v>0</v>
      </c>
      <c r="J143" s="114"/>
      <c r="K143" s="2"/>
    </row>
    <row r="144" spans="1:11" x14ac:dyDescent="0.25">
      <c r="A144" s="10">
        <v>42401</v>
      </c>
      <c r="B144" s="11">
        <f t="shared" si="9"/>
        <v>3347</v>
      </c>
      <c r="C144" s="11" t="s">
        <v>787</v>
      </c>
      <c r="D144" s="12">
        <v>53347</v>
      </c>
      <c r="E144" s="47" t="s">
        <v>3524</v>
      </c>
      <c r="F144" s="14">
        <v>18209.16</v>
      </c>
      <c r="G144" s="110">
        <v>42403</v>
      </c>
      <c r="H144" s="8">
        <v>18209.16</v>
      </c>
      <c r="I144" s="16">
        <f t="shared" si="7"/>
        <v>0</v>
      </c>
      <c r="J144" s="114"/>
      <c r="K144" s="2"/>
    </row>
    <row r="145" spans="1:11" x14ac:dyDescent="0.25">
      <c r="A145" s="17">
        <v>42401</v>
      </c>
      <c r="B145" s="11">
        <f t="shared" si="9"/>
        <v>3348</v>
      </c>
      <c r="C145" s="11" t="s">
        <v>787</v>
      </c>
      <c r="D145" s="12">
        <v>53348</v>
      </c>
      <c r="E145" s="47" t="s">
        <v>3414</v>
      </c>
      <c r="F145" s="14">
        <v>38.700000000000003</v>
      </c>
      <c r="G145" s="110">
        <v>42401</v>
      </c>
      <c r="H145" s="8">
        <f t="shared" si="8"/>
        <v>38.700000000000003</v>
      </c>
      <c r="I145" s="16">
        <f t="shared" si="7"/>
        <v>0</v>
      </c>
      <c r="J145" s="114"/>
      <c r="K145" s="2"/>
    </row>
    <row r="146" spans="1:11" x14ac:dyDescent="0.25">
      <c r="A146" s="10">
        <v>42401</v>
      </c>
      <c r="B146" s="11">
        <f t="shared" si="9"/>
        <v>3349</v>
      </c>
      <c r="C146" s="11" t="s">
        <v>787</v>
      </c>
      <c r="D146" s="113">
        <v>53349</v>
      </c>
      <c r="E146" s="42" t="s">
        <v>3439</v>
      </c>
      <c r="F146" s="19">
        <v>7508.8</v>
      </c>
      <c r="G146" s="110">
        <v>42403</v>
      </c>
      <c r="H146" s="8">
        <v>7508.8</v>
      </c>
      <c r="I146" s="16">
        <f t="shared" si="7"/>
        <v>0</v>
      </c>
      <c r="J146" s="114"/>
      <c r="K146" s="2"/>
    </row>
    <row r="147" spans="1:11" x14ac:dyDescent="0.25">
      <c r="A147" s="17">
        <v>42401</v>
      </c>
      <c r="B147" s="11">
        <f t="shared" si="9"/>
        <v>3350</v>
      </c>
      <c r="C147" s="11" t="s">
        <v>787</v>
      </c>
      <c r="D147" s="20">
        <v>53350</v>
      </c>
      <c r="E147" s="45" t="s">
        <v>3525</v>
      </c>
      <c r="F147" s="22">
        <v>18615.919999999998</v>
      </c>
      <c r="G147" s="110">
        <v>42403</v>
      </c>
      <c r="H147" s="8">
        <v>18615.919999999998</v>
      </c>
      <c r="I147" s="16">
        <f t="shared" si="7"/>
        <v>0</v>
      </c>
      <c r="J147" s="114"/>
      <c r="K147" s="2"/>
    </row>
    <row r="148" spans="1:11" x14ac:dyDescent="0.25">
      <c r="A148" s="10">
        <v>42401</v>
      </c>
      <c r="B148" s="11">
        <f t="shared" si="9"/>
        <v>3351</v>
      </c>
      <c r="C148" s="11" t="s">
        <v>787</v>
      </c>
      <c r="D148" s="12">
        <v>53351</v>
      </c>
      <c r="E148" s="47" t="s">
        <v>3526</v>
      </c>
      <c r="F148" s="14">
        <v>7658.8</v>
      </c>
      <c r="G148" s="110">
        <v>42402</v>
      </c>
      <c r="H148" s="8">
        <v>7658.8</v>
      </c>
      <c r="I148" s="16">
        <f t="shared" si="7"/>
        <v>0</v>
      </c>
      <c r="J148" s="114"/>
      <c r="K148" s="2"/>
    </row>
    <row r="149" spans="1:11" x14ac:dyDescent="0.25">
      <c r="A149" s="17">
        <v>42401</v>
      </c>
      <c r="B149" s="11">
        <f t="shared" si="9"/>
        <v>3352</v>
      </c>
      <c r="C149" s="11" t="s">
        <v>787</v>
      </c>
      <c r="D149" s="12">
        <v>53352</v>
      </c>
      <c r="E149" s="47" t="s">
        <v>3527</v>
      </c>
      <c r="F149" s="14">
        <v>1285.7</v>
      </c>
      <c r="G149" s="110">
        <v>42402</v>
      </c>
      <c r="H149" s="8">
        <v>1285.7</v>
      </c>
      <c r="I149" s="16">
        <f t="shared" si="7"/>
        <v>0</v>
      </c>
      <c r="J149" s="114"/>
      <c r="K149" s="2"/>
    </row>
    <row r="150" spans="1:11" x14ac:dyDescent="0.25">
      <c r="A150" s="10">
        <v>42401</v>
      </c>
      <c r="B150" s="11">
        <f t="shared" si="9"/>
        <v>3353</v>
      </c>
      <c r="C150" s="11" t="s">
        <v>787</v>
      </c>
      <c r="D150" s="12">
        <v>53353</v>
      </c>
      <c r="E150" s="47" t="s">
        <v>3528</v>
      </c>
      <c r="F150" s="14">
        <v>2201.6</v>
      </c>
      <c r="G150" s="110">
        <v>42402</v>
      </c>
      <c r="H150" s="8">
        <v>2201.6</v>
      </c>
      <c r="I150" s="16">
        <f t="shared" si="7"/>
        <v>0</v>
      </c>
      <c r="J150" s="114"/>
      <c r="K150" s="2"/>
    </row>
    <row r="151" spans="1:11" x14ac:dyDescent="0.25">
      <c r="A151" s="17">
        <v>42401</v>
      </c>
      <c r="B151" s="11">
        <f t="shared" si="9"/>
        <v>3354</v>
      </c>
      <c r="C151" s="11" t="s">
        <v>787</v>
      </c>
      <c r="D151" s="12">
        <v>53354</v>
      </c>
      <c r="E151" s="47" t="s">
        <v>3529</v>
      </c>
      <c r="F151" s="14">
        <v>1764.5</v>
      </c>
      <c r="G151" s="110">
        <v>42402</v>
      </c>
      <c r="H151" s="8">
        <v>1764.5</v>
      </c>
      <c r="I151" s="16">
        <f t="shared" si="7"/>
        <v>0</v>
      </c>
      <c r="J151" s="114"/>
      <c r="K151" s="2"/>
    </row>
    <row r="152" spans="1:11" x14ac:dyDescent="0.25">
      <c r="A152" s="10">
        <v>42401</v>
      </c>
      <c r="B152" s="11">
        <f t="shared" si="9"/>
        <v>3355</v>
      </c>
      <c r="C152" s="11" t="s">
        <v>787</v>
      </c>
      <c r="D152" s="12">
        <v>53355</v>
      </c>
      <c r="E152" s="47" t="s">
        <v>3530</v>
      </c>
      <c r="F152" s="14">
        <v>2430</v>
      </c>
      <c r="G152" s="110">
        <v>42402</v>
      </c>
      <c r="H152" s="8">
        <v>2430</v>
      </c>
      <c r="I152" s="16">
        <f t="shared" si="7"/>
        <v>0</v>
      </c>
      <c r="J152" s="114"/>
      <c r="K152" s="2"/>
    </row>
    <row r="153" spans="1:11" x14ac:dyDescent="0.25">
      <c r="A153" s="17">
        <v>42401</v>
      </c>
      <c r="B153" s="11">
        <f t="shared" si="9"/>
        <v>3356</v>
      </c>
      <c r="C153" s="11" t="s">
        <v>787</v>
      </c>
      <c r="D153" s="12">
        <v>53356</v>
      </c>
      <c r="E153" s="47" t="s">
        <v>3411</v>
      </c>
      <c r="F153" s="14">
        <v>7554.4</v>
      </c>
      <c r="G153" s="110">
        <v>42404</v>
      </c>
      <c r="H153" s="8">
        <v>7554.4</v>
      </c>
      <c r="I153" s="16">
        <f t="shared" si="7"/>
        <v>0</v>
      </c>
      <c r="J153" s="114"/>
      <c r="K153" s="2"/>
    </row>
    <row r="154" spans="1:11" x14ac:dyDescent="0.25">
      <c r="A154" s="10">
        <v>42401</v>
      </c>
      <c r="B154" s="11">
        <f t="shared" si="9"/>
        <v>3357</v>
      </c>
      <c r="C154" s="11" t="s">
        <v>787</v>
      </c>
      <c r="D154" s="12">
        <v>53357</v>
      </c>
      <c r="E154" s="47" t="s">
        <v>3531</v>
      </c>
      <c r="F154" s="14">
        <v>6097.1</v>
      </c>
      <c r="G154" s="110">
        <v>42424</v>
      </c>
      <c r="H154" s="8">
        <v>6097.1</v>
      </c>
      <c r="I154" s="16">
        <f t="shared" si="7"/>
        <v>0</v>
      </c>
      <c r="J154" s="114"/>
      <c r="K154" s="2"/>
    </row>
    <row r="155" spans="1:11" x14ac:dyDescent="0.25">
      <c r="A155" s="17">
        <v>42401</v>
      </c>
      <c r="B155" s="11">
        <f t="shared" si="9"/>
        <v>3358</v>
      </c>
      <c r="C155" s="11" t="s">
        <v>787</v>
      </c>
      <c r="D155" s="12">
        <v>53358</v>
      </c>
      <c r="E155" s="47" t="s">
        <v>3532</v>
      </c>
      <c r="F155" s="14">
        <v>2316.6</v>
      </c>
      <c r="G155" s="110">
        <v>42403</v>
      </c>
      <c r="H155" s="8">
        <v>2316.6</v>
      </c>
      <c r="I155" s="16">
        <f t="shared" si="7"/>
        <v>0</v>
      </c>
      <c r="J155" s="114"/>
      <c r="K155" s="2"/>
    </row>
    <row r="156" spans="1:11" x14ac:dyDescent="0.25">
      <c r="A156" s="10">
        <v>42401</v>
      </c>
      <c r="B156" s="11">
        <f t="shared" si="9"/>
        <v>3359</v>
      </c>
      <c r="C156" s="11" t="s">
        <v>787</v>
      </c>
      <c r="D156" s="12">
        <v>53359</v>
      </c>
      <c r="E156" s="13" t="s">
        <v>3506</v>
      </c>
      <c r="F156" s="14">
        <v>88765.3</v>
      </c>
      <c r="G156" s="110">
        <v>42409</v>
      </c>
      <c r="H156" s="8">
        <v>88765.3</v>
      </c>
      <c r="I156" s="16">
        <f t="shared" si="7"/>
        <v>0</v>
      </c>
      <c r="J156" s="114"/>
      <c r="K156" s="2"/>
    </row>
    <row r="157" spans="1:11" x14ac:dyDescent="0.25">
      <c r="A157" s="17">
        <v>42401</v>
      </c>
      <c r="B157" s="11">
        <f t="shared" si="9"/>
        <v>3360</v>
      </c>
      <c r="C157" s="11" t="s">
        <v>787</v>
      </c>
      <c r="D157" s="12">
        <v>53360</v>
      </c>
      <c r="E157" s="47" t="s">
        <v>3533</v>
      </c>
      <c r="F157" s="14">
        <v>14058.48</v>
      </c>
      <c r="G157" s="110">
        <v>42405</v>
      </c>
      <c r="H157" s="8">
        <v>14058.48</v>
      </c>
      <c r="I157" s="16">
        <f t="shared" si="7"/>
        <v>0</v>
      </c>
      <c r="J157" s="114"/>
      <c r="K157" s="2"/>
    </row>
    <row r="158" spans="1:11" s="27" customFormat="1" x14ac:dyDescent="0.25">
      <c r="A158" s="10">
        <v>42401</v>
      </c>
      <c r="B158" s="11">
        <f t="shared" si="9"/>
        <v>3361</v>
      </c>
      <c r="C158" s="11" t="s">
        <v>787</v>
      </c>
      <c r="D158" s="12">
        <v>53361</v>
      </c>
      <c r="E158" s="47" t="s">
        <v>3534</v>
      </c>
      <c r="F158" s="14">
        <v>62101.4</v>
      </c>
      <c r="G158" s="110">
        <v>42418</v>
      </c>
      <c r="H158" s="8">
        <v>62101.4</v>
      </c>
      <c r="I158" s="16">
        <f t="shared" si="7"/>
        <v>0</v>
      </c>
      <c r="J158" s="114"/>
    </row>
    <row r="159" spans="1:11" s="27" customFormat="1" x14ac:dyDescent="0.25">
      <c r="A159" s="17">
        <v>42401</v>
      </c>
      <c r="B159" s="11">
        <f t="shared" si="9"/>
        <v>3362</v>
      </c>
      <c r="C159" s="11" t="s">
        <v>787</v>
      </c>
      <c r="D159" s="12">
        <v>53362</v>
      </c>
      <c r="E159" s="47" t="s">
        <v>3535</v>
      </c>
      <c r="F159" s="14">
        <v>4772.8</v>
      </c>
      <c r="G159" s="110">
        <v>42402</v>
      </c>
      <c r="H159" s="8">
        <v>4772.8</v>
      </c>
      <c r="I159" s="16">
        <f t="shared" si="7"/>
        <v>0</v>
      </c>
      <c r="J159" s="114"/>
    </row>
    <row r="160" spans="1:11" s="27" customFormat="1" x14ac:dyDescent="0.25">
      <c r="A160" s="10">
        <v>42401</v>
      </c>
      <c r="B160" s="11">
        <f t="shared" si="9"/>
        <v>3363</v>
      </c>
      <c r="C160" s="11" t="s">
        <v>787</v>
      </c>
      <c r="D160" s="12">
        <v>53363</v>
      </c>
      <c r="E160" s="47" t="s">
        <v>3536</v>
      </c>
      <c r="F160" s="14">
        <v>584</v>
      </c>
      <c r="G160" s="110">
        <v>42401</v>
      </c>
      <c r="H160" s="8">
        <f t="shared" si="8"/>
        <v>584</v>
      </c>
      <c r="I160" s="16">
        <f t="shared" si="7"/>
        <v>0</v>
      </c>
      <c r="J160" s="114"/>
    </row>
    <row r="161" spans="1:11" s="27" customFormat="1" x14ac:dyDescent="0.25">
      <c r="A161" s="17">
        <v>42401</v>
      </c>
      <c r="B161" s="11">
        <f t="shared" si="9"/>
        <v>3364</v>
      </c>
      <c r="C161" s="11" t="s">
        <v>787</v>
      </c>
      <c r="D161" s="12">
        <v>53364</v>
      </c>
      <c r="E161" s="47" t="s">
        <v>3537</v>
      </c>
      <c r="F161" s="14">
        <v>5145.6000000000004</v>
      </c>
      <c r="G161" s="110">
        <v>42401</v>
      </c>
      <c r="H161" s="8">
        <f t="shared" si="8"/>
        <v>5145.6000000000004</v>
      </c>
      <c r="I161" s="16">
        <f t="shared" si="7"/>
        <v>0</v>
      </c>
      <c r="J161" s="114"/>
    </row>
    <row r="162" spans="1:11" s="27" customFormat="1" x14ac:dyDescent="0.25">
      <c r="A162" s="10">
        <v>42401</v>
      </c>
      <c r="B162" s="11">
        <f t="shared" si="9"/>
        <v>3365</v>
      </c>
      <c r="C162" s="11" t="s">
        <v>787</v>
      </c>
      <c r="D162" s="12">
        <v>53365</v>
      </c>
      <c r="E162" s="47" t="s">
        <v>3538</v>
      </c>
      <c r="F162" s="14">
        <v>2172.3000000000002</v>
      </c>
      <c r="G162" s="110">
        <v>42401</v>
      </c>
      <c r="H162" s="8">
        <f t="shared" si="8"/>
        <v>2172.3000000000002</v>
      </c>
      <c r="I162" s="16">
        <f t="shared" si="7"/>
        <v>0</v>
      </c>
      <c r="J162" s="114"/>
    </row>
    <row r="163" spans="1:11" s="27" customFormat="1" x14ac:dyDescent="0.25">
      <c r="A163" s="28">
        <v>42401</v>
      </c>
      <c r="B163" s="11">
        <f t="shared" si="9"/>
        <v>3366</v>
      </c>
      <c r="C163" s="11" t="s">
        <v>787</v>
      </c>
      <c r="D163" s="12">
        <v>53366</v>
      </c>
      <c r="E163" s="13" t="s">
        <v>3506</v>
      </c>
      <c r="F163" s="14">
        <v>7972.8</v>
      </c>
      <c r="G163" s="110">
        <v>42409</v>
      </c>
      <c r="H163" s="8">
        <v>7972.8</v>
      </c>
      <c r="I163" s="16">
        <f t="shared" si="7"/>
        <v>0</v>
      </c>
      <c r="J163" s="114"/>
    </row>
    <row r="164" spans="1:11" s="27" customFormat="1" x14ac:dyDescent="0.25">
      <c r="A164" s="28">
        <v>42402</v>
      </c>
      <c r="B164" s="11">
        <f>B163+1</f>
        <v>3367</v>
      </c>
      <c r="C164" s="11" t="s">
        <v>787</v>
      </c>
      <c r="D164" s="12">
        <v>53367</v>
      </c>
      <c r="E164" s="23" t="s">
        <v>105</v>
      </c>
      <c r="F164" s="14">
        <v>0</v>
      </c>
      <c r="G164" s="15"/>
      <c r="H164" s="8"/>
      <c r="I164" s="16">
        <f t="shared" si="7"/>
        <v>0</v>
      </c>
      <c r="J164" s="114"/>
    </row>
    <row r="165" spans="1:11" s="27" customFormat="1" x14ac:dyDescent="0.25">
      <c r="A165" s="29">
        <v>42402</v>
      </c>
      <c r="B165" s="11">
        <f>B164+1</f>
        <v>3368</v>
      </c>
      <c r="C165" s="11" t="s">
        <v>787</v>
      </c>
      <c r="D165" s="12">
        <v>53368</v>
      </c>
      <c r="E165" s="47" t="s">
        <v>3539</v>
      </c>
      <c r="F165" s="14">
        <v>3267.6</v>
      </c>
      <c r="G165" s="15">
        <v>42402</v>
      </c>
      <c r="H165" s="8">
        <f t="shared" si="8"/>
        <v>3267.6</v>
      </c>
      <c r="I165" s="16">
        <f t="shared" si="7"/>
        <v>0</v>
      </c>
      <c r="J165" s="114"/>
    </row>
    <row r="166" spans="1:11" s="27" customFormat="1" x14ac:dyDescent="0.25">
      <c r="A166" s="28">
        <v>42402</v>
      </c>
      <c r="B166" s="11">
        <f t="shared" si="9"/>
        <v>3369</v>
      </c>
      <c r="C166" s="11" t="s">
        <v>787</v>
      </c>
      <c r="D166" s="12">
        <v>53369</v>
      </c>
      <c r="E166" s="47" t="s">
        <v>3540</v>
      </c>
      <c r="F166" s="14">
        <v>1958</v>
      </c>
      <c r="G166" s="15">
        <v>42402</v>
      </c>
      <c r="H166" s="8">
        <f t="shared" si="8"/>
        <v>1958</v>
      </c>
      <c r="I166" s="16">
        <f t="shared" si="7"/>
        <v>0</v>
      </c>
      <c r="J166" s="114"/>
    </row>
    <row r="167" spans="1:11" s="27" customFormat="1" x14ac:dyDescent="0.25">
      <c r="A167" s="29">
        <v>42402</v>
      </c>
      <c r="B167" s="11">
        <f t="shared" si="9"/>
        <v>3370</v>
      </c>
      <c r="C167" s="11" t="s">
        <v>787</v>
      </c>
      <c r="D167" s="12">
        <v>53370</v>
      </c>
      <c r="E167" s="47" t="s">
        <v>3541</v>
      </c>
      <c r="F167" s="14">
        <v>20675.599999999999</v>
      </c>
      <c r="G167" s="15">
        <v>42402</v>
      </c>
      <c r="H167" s="8">
        <f t="shared" si="8"/>
        <v>20675.599999999999</v>
      </c>
      <c r="I167" s="16">
        <f t="shared" si="7"/>
        <v>0</v>
      </c>
      <c r="J167" s="114"/>
    </row>
    <row r="168" spans="1:11" s="27" customFormat="1" x14ac:dyDescent="0.25">
      <c r="A168" s="28">
        <v>42402</v>
      </c>
      <c r="B168" s="11">
        <f t="shared" si="9"/>
        <v>3371</v>
      </c>
      <c r="C168" s="11" t="s">
        <v>787</v>
      </c>
      <c r="D168" s="12">
        <v>53371</v>
      </c>
      <c r="E168" s="47" t="s">
        <v>3542</v>
      </c>
      <c r="F168" s="14">
        <v>24294.7</v>
      </c>
      <c r="G168" s="15">
        <v>42403</v>
      </c>
      <c r="H168" s="8">
        <v>24294.7</v>
      </c>
      <c r="I168" s="16">
        <f t="shared" si="7"/>
        <v>0</v>
      </c>
      <c r="J168" s="114"/>
    </row>
    <row r="169" spans="1:11" s="27" customFormat="1" x14ac:dyDescent="0.25">
      <c r="A169" s="29">
        <v>42402</v>
      </c>
      <c r="B169" s="11">
        <f t="shared" si="9"/>
        <v>3372</v>
      </c>
      <c r="C169" s="11" t="s">
        <v>787</v>
      </c>
      <c r="D169" s="12">
        <v>53372</v>
      </c>
      <c r="E169" s="47" t="s">
        <v>3542</v>
      </c>
      <c r="F169" s="14">
        <v>6398.4</v>
      </c>
      <c r="G169" s="15">
        <v>42403</v>
      </c>
      <c r="H169" s="8">
        <v>6398.4</v>
      </c>
      <c r="I169" s="16">
        <f t="shared" si="7"/>
        <v>0</v>
      </c>
      <c r="J169" s="114"/>
    </row>
    <row r="170" spans="1:11" x14ac:dyDescent="0.25">
      <c r="A170" s="28">
        <v>42402</v>
      </c>
      <c r="B170" s="11">
        <f t="shared" si="9"/>
        <v>3373</v>
      </c>
      <c r="C170" s="11" t="s">
        <v>787</v>
      </c>
      <c r="D170" s="12">
        <v>53373</v>
      </c>
      <c r="E170" s="47" t="s">
        <v>3543</v>
      </c>
      <c r="F170" s="14">
        <v>4272</v>
      </c>
      <c r="G170" s="15">
        <v>42402</v>
      </c>
      <c r="H170" s="8">
        <f t="shared" si="8"/>
        <v>4272</v>
      </c>
      <c r="I170" s="16">
        <f t="shared" si="7"/>
        <v>0</v>
      </c>
      <c r="J170" s="114"/>
      <c r="K170" s="2"/>
    </row>
    <row r="171" spans="1:11" x14ac:dyDescent="0.25">
      <c r="A171" s="29">
        <v>42402</v>
      </c>
      <c r="B171" s="11">
        <f t="shared" si="9"/>
        <v>3374</v>
      </c>
      <c r="C171" s="11" t="s">
        <v>787</v>
      </c>
      <c r="D171" s="12">
        <v>53374</v>
      </c>
      <c r="E171" s="47" t="s">
        <v>3544</v>
      </c>
      <c r="F171" s="14">
        <v>43648</v>
      </c>
      <c r="G171" s="15">
        <v>42426</v>
      </c>
      <c r="H171" s="8">
        <v>43648</v>
      </c>
      <c r="I171" s="16">
        <f t="shared" si="7"/>
        <v>0</v>
      </c>
      <c r="J171" s="114"/>
      <c r="K171" s="2"/>
    </row>
    <row r="172" spans="1:11" x14ac:dyDescent="0.25">
      <c r="A172" s="28">
        <v>42402</v>
      </c>
      <c r="B172" s="11">
        <f t="shared" si="9"/>
        <v>3375</v>
      </c>
      <c r="C172" s="11" t="s">
        <v>787</v>
      </c>
      <c r="D172" s="12">
        <v>53375</v>
      </c>
      <c r="E172" s="47" t="s">
        <v>3545</v>
      </c>
      <c r="F172" s="14">
        <v>7835.6</v>
      </c>
      <c r="G172" s="15">
        <v>42406</v>
      </c>
      <c r="H172" s="8">
        <v>7835.6</v>
      </c>
      <c r="I172" s="16">
        <f t="shared" si="7"/>
        <v>0</v>
      </c>
      <c r="J172" s="114"/>
      <c r="K172" s="2"/>
    </row>
    <row r="173" spans="1:11" x14ac:dyDescent="0.25">
      <c r="A173" s="29">
        <v>42402</v>
      </c>
      <c r="B173" s="11">
        <f t="shared" si="9"/>
        <v>3376</v>
      </c>
      <c r="C173" s="11" t="s">
        <v>787</v>
      </c>
      <c r="D173" s="12">
        <v>53376</v>
      </c>
      <c r="E173" s="47" t="s">
        <v>3545</v>
      </c>
      <c r="F173" s="14">
        <v>8390.4</v>
      </c>
      <c r="G173" s="15">
        <v>42406</v>
      </c>
      <c r="H173" s="8">
        <v>8390.4</v>
      </c>
      <c r="I173" s="16">
        <f t="shared" si="7"/>
        <v>0</v>
      </c>
      <c r="J173" s="114"/>
      <c r="K173" s="2"/>
    </row>
    <row r="174" spans="1:11" x14ac:dyDescent="0.25">
      <c r="A174" s="28">
        <v>42402</v>
      </c>
      <c r="B174" s="11">
        <f t="shared" si="9"/>
        <v>3377</v>
      </c>
      <c r="C174" s="11" t="s">
        <v>787</v>
      </c>
      <c r="D174" s="12">
        <v>53377</v>
      </c>
      <c r="E174" s="47" t="s">
        <v>3546</v>
      </c>
      <c r="F174" s="14">
        <v>3062.2</v>
      </c>
      <c r="G174" s="15">
        <v>42406</v>
      </c>
      <c r="H174" s="8">
        <v>3062.2</v>
      </c>
      <c r="I174" s="16">
        <f t="shared" si="7"/>
        <v>0</v>
      </c>
      <c r="J174" s="114"/>
      <c r="K174" s="2"/>
    </row>
    <row r="175" spans="1:11" x14ac:dyDescent="0.25">
      <c r="A175" s="29">
        <v>42402</v>
      </c>
      <c r="B175" s="11">
        <f t="shared" si="9"/>
        <v>3378</v>
      </c>
      <c r="C175" s="11" t="s">
        <v>787</v>
      </c>
      <c r="D175" s="12">
        <v>53378</v>
      </c>
      <c r="E175" s="47" t="s">
        <v>3547</v>
      </c>
      <c r="F175" s="14">
        <v>1272.9000000000001</v>
      </c>
      <c r="G175" s="15">
        <v>42402</v>
      </c>
      <c r="H175" s="8">
        <f t="shared" si="8"/>
        <v>1272.9000000000001</v>
      </c>
      <c r="I175" s="16">
        <f t="shared" si="7"/>
        <v>0</v>
      </c>
      <c r="J175" s="114"/>
      <c r="K175" s="2"/>
    </row>
    <row r="176" spans="1:11" x14ac:dyDescent="0.25">
      <c r="A176" s="28">
        <v>42402</v>
      </c>
      <c r="B176" s="11">
        <f t="shared" si="9"/>
        <v>3379</v>
      </c>
      <c r="C176" s="11" t="s">
        <v>787</v>
      </c>
      <c r="D176" s="12">
        <v>53379</v>
      </c>
      <c r="E176" s="47" t="s">
        <v>3548</v>
      </c>
      <c r="F176" s="14">
        <v>529.6</v>
      </c>
      <c r="G176" s="15">
        <v>42402</v>
      </c>
      <c r="H176" s="8">
        <f t="shared" si="8"/>
        <v>529.6</v>
      </c>
      <c r="I176" s="16">
        <f t="shared" si="7"/>
        <v>0</v>
      </c>
      <c r="J176" s="114"/>
      <c r="K176" s="2"/>
    </row>
    <row r="177" spans="1:11" x14ac:dyDescent="0.25">
      <c r="A177" s="29">
        <v>42402</v>
      </c>
      <c r="B177" s="11">
        <f t="shared" si="9"/>
        <v>3380</v>
      </c>
      <c r="C177" s="11" t="s">
        <v>787</v>
      </c>
      <c r="D177" s="12">
        <v>53380</v>
      </c>
      <c r="E177" s="47" t="s">
        <v>3547</v>
      </c>
      <c r="F177" s="14">
        <v>145</v>
      </c>
      <c r="G177" s="15">
        <v>42402</v>
      </c>
      <c r="H177" s="8">
        <f t="shared" si="8"/>
        <v>145</v>
      </c>
      <c r="I177" s="16">
        <f t="shared" si="7"/>
        <v>0</v>
      </c>
      <c r="J177" s="114"/>
      <c r="K177" s="2"/>
    </row>
    <row r="178" spans="1:11" x14ac:dyDescent="0.25">
      <c r="A178" s="28">
        <v>42402</v>
      </c>
      <c r="B178" s="11">
        <f t="shared" si="9"/>
        <v>3381</v>
      </c>
      <c r="C178" s="11" t="s">
        <v>787</v>
      </c>
      <c r="D178" s="12">
        <v>53381</v>
      </c>
      <c r="E178" s="47" t="s">
        <v>3549</v>
      </c>
      <c r="F178" s="14">
        <v>1554.9</v>
      </c>
      <c r="G178" s="15">
        <v>42402</v>
      </c>
      <c r="H178" s="8">
        <f t="shared" si="8"/>
        <v>1554.9</v>
      </c>
      <c r="I178" s="16">
        <f t="shared" si="7"/>
        <v>0</v>
      </c>
      <c r="J178" s="114"/>
      <c r="K178" s="2"/>
    </row>
    <row r="179" spans="1:11" x14ac:dyDescent="0.25">
      <c r="A179" s="29">
        <v>42402</v>
      </c>
      <c r="B179" s="11">
        <f t="shared" si="9"/>
        <v>3382</v>
      </c>
      <c r="C179" s="11" t="s">
        <v>787</v>
      </c>
      <c r="D179" s="12">
        <v>53382</v>
      </c>
      <c r="E179" s="47" t="s">
        <v>3550</v>
      </c>
      <c r="F179" s="14">
        <v>12754</v>
      </c>
      <c r="G179" s="15">
        <v>42402</v>
      </c>
      <c r="H179" s="8">
        <f t="shared" si="8"/>
        <v>12754</v>
      </c>
      <c r="I179" s="16">
        <f t="shared" si="7"/>
        <v>0</v>
      </c>
      <c r="J179" s="114"/>
      <c r="K179" s="2"/>
    </row>
    <row r="180" spans="1:11" x14ac:dyDescent="0.25">
      <c r="A180" s="28">
        <v>42402</v>
      </c>
      <c r="B180" s="11">
        <f t="shared" si="9"/>
        <v>3383</v>
      </c>
      <c r="C180" s="11" t="s">
        <v>787</v>
      </c>
      <c r="D180" s="12">
        <v>53383</v>
      </c>
      <c r="E180" s="47" t="s">
        <v>3551</v>
      </c>
      <c r="F180" s="14">
        <v>7587.6</v>
      </c>
      <c r="G180" s="15">
        <v>42402</v>
      </c>
      <c r="H180" s="8">
        <f t="shared" si="8"/>
        <v>7587.6</v>
      </c>
      <c r="I180" s="16">
        <f t="shared" si="7"/>
        <v>0</v>
      </c>
      <c r="J180" s="114"/>
      <c r="K180" s="2"/>
    </row>
    <row r="181" spans="1:11" x14ac:dyDescent="0.25">
      <c r="A181" s="29">
        <v>42402</v>
      </c>
      <c r="B181" s="11">
        <f t="shared" si="9"/>
        <v>3384</v>
      </c>
      <c r="C181" s="11" t="s">
        <v>787</v>
      </c>
      <c r="D181" s="12">
        <v>53384</v>
      </c>
      <c r="E181" s="47" t="s">
        <v>3552</v>
      </c>
      <c r="F181" s="14">
        <v>9287.5</v>
      </c>
      <c r="G181" s="15">
        <v>42402</v>
      </c>
      <c r="H181" s="8">
        <f t="shared" si="8"/>
        <v>9287.5</v>
      </c>
      <c r="I181" s="16">
        <f t="shared" si="7"/>
        <v>0</v>
      </c>
      <c r="J181" s="114"/>
      <c r="K181" s="2"/>
    </row>
    <row r="182" spans="1:11" x14ac:dyDescent="0.25">
      <c r="A182" s="28">
        <v>42402</v>
      </c>
      <c r="B182" s="11">
        <f t="shared" si="9"/>
        <v>3385</v>
      </c>
      <c r="C182" s="11" t="s">
        <v>787</v>
      </c>
      <c r="D182" s="12">
        <v>53385</v>
      </c>
      <c r="E182" s="47" t="s">
        <v>3553</v>
      </c>
      <c r="F182" s="14">
        <v>2395.8000000000002</v>
      </c>
      <c r="G182" s="15">
        <v>42408</v>
      </c>
      <c r="H182" s="8">
        <v>2395.8000000000002</v>
      </c>
      <c r="I182" s="16">
        <f t="shared" si="7"/>
        <v>0</v>
      </c>
      <c r="J182" s="114"/>
      <c r="K182" s="2"/>
    </row>
    <row r="183" spans="1:11" x14ac:dyDescent="0.25">
      <c r="A183" s="29">
        <v>42402</v>
      </c>
      <c r="B183" s="11">
        <f t="shared" si="9"/>
        <v>3386</v>
      </c>
      <c r="C183" s="11" t="s">
        <v>787</v>
      </c>
      <c r="D183" s="12">
        <v>53386</v>
      </c>
      <c r="E183" s="47" t="s">
        <v>3539</v>
      </c>
      <c r="F183" s="14">
        <v>19363.400000000001</v>
      </c>
      <c r="G183" s="15" t="s">
        <v>3523</v>
      </c>
      <c r="H183" s="8">
        <f>5000+14363.4</f>
        <v>19363.400000000001</v>
      </c>
      <c r="I183" s="16">
        <f t="shared" si="7"/>
        <v>0</v>
      </c>
      <c r="J183" s="114"/>
      <c r="K183" s="2"/>
    </row>
    <row r="184" spans="1:11" x14ac:dyDescent="0.25">
      <c r="A184" s="28">
        <v>42402</v>
      </c>
      <c r="B184" s="11">
        <f t="shared" si="9"/>
        <v>3387</v>
      </c>
      <c r="C184" s="11" t="s">
        <v>787</v>
      </c>
      <c r="D184" s="12">
        <v>53387</v>
      </c>
      <c r="E184" s="47" t="s">
        <v>3554</v>
      </c>
      <c r="F184" s="14">
        <v>7552</v>
      </c>
      <c r="G184" s="15">
        <v>42403</v>
      </c>
      <c r="H184" s="8">
        <v>7552</v>
      </c>
      <c r="I184" s="16">
        <f t="shared" si="7"/>
        <v>0</v>
      </c>
      <c r="J184" s="114"/>
      <c r="K184" s="2"/>
    </row>
    <row r="185" spans="1:11" x14ac:dyDescent="0.25">
      <c r="A185" s="29">
        <v>42402</v>
      </c>
      <c r="B185" s="11">
        <f t="shared" si="9"/>
        <v>3388</v>
      </c>
      <c r="C185" s="11" t="s">
        <v>787</v>
      </c>
      <c r="D185" s="12">
        <v>53388</v>
      </c>
      <c r="E185" s="13" t="s">
        <v>3555</v>
      </c>
      <c r="F185" s="14">
        <v>52334.7</v>
      </c>
      <c r="G185" s="15">
        <v>42409</v>
      </c>
      <c r="H185" s="8">
        <v>52334.7</v>
      </c>
      <c r="I185" s="16">
        <f t="shared" si="7"/>
        <v>0</v>
      </c>
      <c r="J185" s="114"/>
      <c r="K185" s="2"/>
    </row>
    <row r="186" spans="1:11" x14ac:dyDescent="0.25">
      <c r="A186" s="28">
        <v>42402</v>
      </c>
      <c r="B186" s="11">
        <f t="shared" si="9"/>
        <v>3389</v>
      </c>
      <c r="C186" s="11" t="s">
        <v>787</v>
      </c>
      <c r="D186" s="12">
        <v>53389</v>
      </c>
      <c r="E186" s="47" t="s">
        <v>3556</v>
      </c>
      <c r="F186" s="14">
        <v>7010.8</v>
      </c>
      <c r="G186" s="15">
        <v>42402</v>
      </c>
      <c r="H186" s="8">
        <f t="shared" si="8"/>
        <v>7010.8</v>
      </c>
      <c r="I186" s="16">
        <f t="shared" si="7"/>
        <v>0</v>
      </c>
      <c r="J186" s="112"/>
      <c r="K186" s="2"/>
    </row>
    <row r="187" spans="1:11" x14ac:dyDescent="0.25">
      <c r="A187" s="29">
        <v>42402</v>
      </c>
      <c r="B187" s="11">
        <f t="shared" si="9"/>
        <v>3390</v>
      </c>
      <c r="C187" s="11" t="s">
        <v>787</v>
      </c>
      <c r="D187" s="12">
        <v>53390</v>
      </c>
      <c r="E187" s="47" t="s">
        <v>3557</v>
      </c>
      <c r="F187" s="14">
        <v>2520</v>
      </c>
      <c r="G187" s="15">
        <v>42402</v>
      </c>
      <c r="H187" s="8">
        <f t="shared" si="8"/>
        <v>2520</v>
      </c>
      <c r="I187" s="16">
        <f t="shared" si="7"/>
        <v>0</v>
      </c>
      <c r="J187" s="114"/>
      <c r="K187" s="2"/>
    </row>
    <row r="188" spans="1:11" x14ac:dyDescent="0.25">
      <c r="A188" s="28">
        <v>42402</v>
      </c>
      <c r="B188" s="11">
        <f t="shared" si="9"/>
        <v>3391</v>
      </c>
      <c r="C188" s="11" t="s">
        <v>787</v>
      </c>
      <c r="D188" s="12">
        <v>53391</v>
      </c>
      <c r="E188" s="47" t="s">
        <v>3558</v>
      </c>
      <c r="F188" s="14">
        <v>12007.9</v>
      </c>
      <c r="G188" s="15">
        <v>42402</v>
      </c>
      <c r="H188" s="8">
        <f t="shared" si="8"/>
        <v>12007.9</v>
      </c>
      <c r="I188" s="16">
        <f t="shared" si="7"/>
        <v>0</v>
      </c>
      <c r="J188" s="114"/>
      <c r="K188" s="2"/>
    </row>
    <row r="189" spans="1:11" x14ac:dyDescent="0.25">
      <c r="A189" s="29">
        <v>42402</v>
      </c>
      <c r="B189" s="11">
        <f t="shared" si="9"/>
        <v>3392</v>
      </c>
      <c r="C189" s="11" t="s">
        <v>787</v>
      </c>
      <c r="D189" s="12">
        <v>53392</v>
      </c>
      <c r="E189" s="47" t="s">
        <v>3559</v>
      </c>
      <c r="F189" s="14">
        <v>4393.8</v>
      </c>
      <c r="G189" s="15">
        <v>42402</v>
      </c>
      <c r="H189" s="8">
        <f t="shared" si="8"/>
        <v>4393.8</v>
      </c>
      <c r="I189" s="16">
        <f t="shared" si="7"/>
        <v>0</v>
      </c>
      <c r="J189" s="114"/>
      <c r="K189" s="2"/>
    </row>
    <row r="190" spans="1:11" x14ac:dyDescent="0.25">
      <c r="A190" s="28">
        <v>42402</v>
      </c>
      <c r="B190" s="11">
        <f t="shared" si="9"/>
        <v>3393</v>
      </c>
      <c r="C190" s="11" t="s">
        <v>787</v>
      </c>
      <c r="D190" s="12">
        <v>53393</v>
      </c>
      <c r="E190" s="47" t="s">
        <v>3560</v>
      </c>
      <c r="F190" s="14">
        <v>4874.1000000000004</v>
      </c>
      <c r="G190" s="15">
        <v>42402</v>
      </c>
      <c r="H190" s="8">
        <f t="shared" si="8"/>
        <v>4874.1000000000004</v>
      </c>
      <c r="I190" s="16">
        <f t="shared" si="7"/>
        <v>0</v>
      </c>
      <c r="J190" s="114"/>
      <c r="K190" s="2"/>
    </row>
    <row r="191" spans="1:11" x14ac:dyDescent="0.25">
      <c r="A191" s="29">
        <v>42402</v>
      </c>
      <c r="B191" s="11">
        <f t="shared" si="9"/>
        <v>3394</v>
      </c>
      <c r="C191" s="11" t="s">
        <v>787</v>
      </c>
      <c r="D191" s="113">
        <v>53394</v>
      </c>
      <c r="E191" s="42" t="s">
        <v>3561</v>
      </c>
      <c r="F191" s="19">
        <v>2164.8000000000002</v>
      </c>
      <c r="G191" s="15">
        <v>42402</v>
      </c>
      <c r="H191" s="8">
        <f t="shared" si="8"/>
        <v>2164.8000000000002</v>
      </c>
      <c r="I191" s="16">
        <f t="shared" si="7"/>
        <v>0</v>
      </c>
      <c r="J191" s="114"/>
      <c r="K191" s="2"/>
    </row>
    <row r="192" spans="1:11" x14ac:dyDescent="0.25">
      <c r="A192" s="28">
        <v>42402</v>
      </c>
      <c r="B192" s="11">
        <f t="shared" si="9"/>
        <v>3395</v>
      </c>
      <c r="C192" s="11" t="s">
        <v>787</v>
      </c>
      <c r="D192" s="20">
        <v>53395</v>
      </c>
      <c r="E192" s="45" t="s">
        <v>3562</v>
      </c>
      <c r="F192" s="22">
        <v>4998.2</v>
      </c>
      <c r="G192" s="15">
        <v>42402</v>
      </c>
      <c r="H192" s="8">
        <f t="shared" si="8"/>
        <v>4998.2</v>
      </c>
      <c r="I192" s="16">
        <f t="shared" si="7"/>
        <v>0</v>
      </c>
      <c r="J192" s="114"/>
      <c r="K192" s="2"/>
    </row>
    <row r="193" spans="1:11" x14ac:dyDescent="0.25">
      <c r="A193" s="29">
        <v>42402</v>
      </c>
      <c r="B193" s="11">
        <f t="shared" si="9"/>
        <v>3396</v>
      </c>
      <c r="C193" s="11" t="s">
        <v>787</v>
      </c>
      <c r="D193" s="12">
        <v>53396</v>
      </c>
      <c r="E193" s="47" t="s">
        <v>3563</v>
      </c>
      <c r="F193" s="14">
        <v>1342.4</v>
      </c>
      <c r="G193" s="15">
        <v>42403</v>
      </c>
      <c r="H193" s="8">
        <v>1342.4</v>
      </c>
      <c r="I193" s="16">
        <f t="shared" si="7"/>
        <v>0</v>
      </c>
      <c r="J193" s="114"/>
      <c r="K193" s="2"/>
    </row>
    <row r="194" spans="1:11" x14ac:dyDescent="0.25">
      <c r="A194" s="28">
        <v>42402</v>
      </c>
      <c r="B194" s="11">
        <f t="shared" si="9"/>
        <v>3397</v>
      </c>
      <c r="C194" s="11" t="s">
        <v>787</v>
      </c>
      <c r="D194" s="12">
        <v>53397</v>
      </c>
      <c r="E194" s="47" t="s">
        <v>3564</v>
      </c>
      <c r="F194" s="14">
        <v>24814.5</v>
      </c>
      <c r="G194" s="15" t="s">
        <v>3565</v>
      </c>
      <c r="H194" s="8">
        <f>24466.9+347.6</f>
        <v>24814.5</v>
      </c>
      <c r="I194" s="16">
        <f t="shared" si="7"/>
        <v>0</v>
      </c>
      <c r="J194" s="114"/>
      <c r="K194" s="2"/>
    </row>
    <row r="195" spans="1:11" x14ac:dyDescent="0.25">
      <c r="A195" s="29">
        <v>42402</v>
      </c>
      <c r="B195" s="11">
        <f t="shared" si="9"/>
        <v>3398</v>
      </c>
      <c r="C195" s="11" t="s">
        <v>787</v>
      </c>
      <c r="D195" s="12">
        <v>53398</v>
      </c>
      <c r="E195" s="47" t="s">
        <v>3566</v>
      </c>
      <c r="F195" s="14">
        <v>2226.4</v>
      </c>
      <c r="G195" s="15">
        <v>42403</v>
      </c>
      <c r="H195" s="8">
        <v>2226.4</v>
      </c>
      <c r="I195" s="16">
        <f t="shared" si="7"/>
        <v>0</v>
      </c>
      <c r="J195" s="114"/>
      <c r="K195" s="2"/>
    </row>
    <row r="196" spans="1:11" x14ac:dyDescent="0.25">
      <c r="A196" s="28">
        <v>42402</v>
      </c>
      <c r="B196" s="11">
        <f t="shared" si="9"/>
        <v>3399</v>
      </c>
      <c r="C196" s="11" t="s">
        <v>787</v>
      </c>
      <c r="D196" s="12">
        <v>53399</v>
      </c>
      <c r="E196" s="47" t="s">
        <v>3567</v>
      </c>
      <c r="F196" s="14">
        <v>2670</v>
      </c>
      <c r="G196" s="15">
        <v>42403</v>
      </c>
      <c r="H196" s="8">
        <v>2670</v>
      </c>
      <c r="I196" s="16">
        <f t="shared" si="7"/>
        <v>0</v>
      </c>
      <c r="J196" s="114"/>
      <c r="K196" s="2"/>
    </row>
    <row r="197" spans="1:11" x14ac:dyDescent="0.25">
      <c r="A197" s="29">
        <v>42402</v>
      </c>
      <c r="B197" s="11">
        <f t="shared" si="9"/>
        <v>3400</v>
      </c>
      <c r="C197" s="11" t="s">
        <v>787</v>
      </c>
      <c r="D197" s="12">
        <v>53400</v>
      </c>
      <c r="E197" s="47" t="s">
        <v>3568</v>
      </c>
      <c r="F197" s="14">
        <v>11744.8</v>
      </c>
      <c r="G197" s="15">
        <v>42403</v>
      </c>
      <c r="H197" s="8">
        <v>11744.8</v>
      </c>
      <c r="I197" s="16">
        <f t="shared" si="7"/>
        <v>0</v>
      </c>
      <c r="J197" s="114"/>
      <c r="K197" s="2"/>
    </row>
    <row r="198" spans="1:11" x14ac:dyDescent="0.25">
      <c r="A198" s="28">
        <v>42402</v>
      </c>
      <c r="B198" s="11">
        <f t="shared" si="9"/>
        <v>3401</v>
      </c>
      <c r="C198" s="11" t="s">
        <v>787</v>
      </c>
      <c r="D198" s="12">
        <v>53401</v>
      </c>
      <c r="E198" s="47" t="s">
        <v>3569</v>
      </c>
      <c r="F198" s="14">
        <v>6982.4</v>
      </c>
      <c r="G198" s="15">
        <v>42403</v>
      </c>
      <c r="H198" s="8">
        <f>6764.2+218.2</f>
        <v>6982.4</v>
      </c>
      <c r="I198" s="16">
        <f t="shared" ref="I198:I262" si="10">F198-H198</f>
        <v>0</v>
      </c>
      <c r="J198" s="114"/>
      <c r="K198" s="2"/>
    </row>
    <row r="199" spans="1:11" x14ac:dyDescent="0.25">
      <c r="A199" s="29">
        <v>42402</v>
      </c>
      <c r="B199" s="11">
        <f t="shared" ref="B199:B262" si="11">B198+1</f>
        <v>3402</v>
      </c>
      <c r="C199" s="11" t="s">
        <v>787</v>
      </c>
      <c r="D199" s="12">
        <v>53402</v>
      </c>
      <c r="E199" s="47" t="s">
        <v>3570</v>
      </c>
      <c r="F199" s="14">
        <v>30411</v>
      </c>
      <c r="G199" s="15">
        <v>42404</v>
      </c>
      <c r="H199" s="8">
        <v>30411</v>
      </c>
      <c r="I199" s="16">
        <f t="shared" si="10"/>
        <v>0</v>
      </c>
      <c r="J199" s="114"/>
      <c r="K199" s="2"/>
    </row>
    <row r="200" spans="1:11" x14ac:dyDescent="0.25">
      <c r="A200" s="28">
        <v>42402</v>
      </c>
      <c r="B200" s="11">
        <f t="shared" si="11"/>
        <v>3403</v>
      </c>
      <c r="C200" s="11" t="s">
        <v>787</v>
      </c>
      <c r="D200" s="12">
        <v>53403</v>
      </c>
      <c r="E200" s="47" t="s">
        <v>3571</v>
      </c>
      <c r="F200" s="14">
        <v>31093</v>
      </c>
      <c r="G200" s="15">
        <v>42433</v>
      </c>
      <c r="H200" s="8">
        <v>31093</v>
      </c>
      <c r="I200" s="16">
        <f t="shared" si="10"/>
        <v>0</v>
      </c>
      <c r="J200" s="114"/>
      <c r="K200" s="2"/>
    </row>
    <row r="201" spans="1:11" x14ac:dyDescent="0.25">
      <c r="A201" s="29">
        <v>42402</v>
      </c>
      <c r="B201" s="11">
        <f t="shared" si="11"/>
        <v>3404</v>
      </c>
      <c r="C201" s="11" t="s">
        <v>787</v>
      </c>
      <c r="D201" s="12">
        <v>53404</v>
      </c>
      <c r="E201" s="47" t="s">
        <v>3572</v>
      </c>
      <c r="F201" s="14">
        <v>4791.8</v>
      </c>
      <c r="G201" s="15">
        <v>42433</v>
      </c>
      <c r="H201" s="8">
        <v>4791.8</v>
      </c>
      <c r="I201" s="16">
        <f t="shared" si="10"/>
        <v>0</v>
      </c>
      <c r="J201" s="114"/>
      <c r="K201" s="2"/>
    </row>
    <row r="202" spans="1:11" x14ac:dyDescent="0.25">
      <c r="A202" s="28">
        <v>42402</v>
      </c>
      <c r="B202" s="11">
        <f t="shared" si="11"/>
        <v>3405</v>
      </c>
      <c r="C202" s="11" t="s">
        <v>787</v>
      </c>
      <c r="D202" s="12">
        <v>53405</v>
      </c>
      <c r="E202" s="47" t="s">
        <v>3573</v>
      </c>
      <c r="F202" s="14">
        <v>8040.8</v>
      </c>
      <c r="G202" s="15">
        <v>42403</v>
      </c>
      <c r="H202" s="8">
        <v>8040.8</v>
      </c>
      <c r="I202" s="16">
        <f t="shared" si="10"/>
        <v>0</v>
      </c>
      <c r="J202" s="114"/>
      <c r="K202" s="2"/>
    </row>
    <row r="203" spans="1:11" x14ac:dyDescent="0.25">
      <c r="A203" s="29">
        <v>42402</v>
      </c>
      <c r="B203" s="11">
        <f t="shared" si="11"/>
        <v>3406</v>
      </c>
      <c r="C203" s="11" t="s">
        <v>787</v>
      </c>
      <c r="D203" s="12">
        <v>53406</v>
      </c>
      <c r="E203" s="47" t="s">
        <v>3574</v>
      </c>
      <c r="F203" s="14">
        <v>4936.8</v>
      </c>
      <c r="G203" s="15">
        <v>42404</v>
      </c>
      <c r="H203" s="8">
        <v>4936.8</v>
      </c>
      <c r="I203" s="16">
        <f t="shared" si="10"/>
        <v>0</v>
      </c>
      <c r="J203" s="114"/>
      <c r="K203" s="2"/>
    </row>
    <row r="204" spans="1:11" x14ac:dyDescent="0.25">
      <c r="A204" s="28">
        <v>42402</v>
      </c>
      <c r="B204" s="11">
        <f t="shared" si="11"/>
        <v>3407</v>
      </c>
      <c r="C204" s="11" t="s">
        <v>787</v>
      </c>
      <c r="D204" s="12">
        <v>53407</v>
      </c>
      <c r="E204" s="47" t="s">
        <v>3575</v>
      </c>
      <c r="F204" s="14">
        <v>2760</v>
      </c>
      <c r="G204" s="15">
        <v>42403</v>
      </c>
      <c r="H204" s="8">
        <v>2760</v>
      </c>
      <c r="I204" s="16">
        <f t="shared" si="10"/>
        <v>0</v>
      </c>
      <c r="J204" s="114"/>
      <c r="K204" s="2"/>
    </row>
    <row r="205" spans="1:11" x14ac:dyDescent="0.25">
      <c r="A205" s="29">
        <v>42402</v>
      </c>
      <c r="B205" s="11">
        <f t="shared" si="11"/>
        <v>3408</v>
      </c>
      <c r="C205" s="11" t="s">
        <v>787</v>
      </c>
      <c r="D205" s="12">
        <v>53408</v>
      </c>
      <c r="E205" s="47" t="s">
        <v>3576</v>
      </c>
      <c r="F205" s="14">
        <v>10611.5</v>
      </c>
      <c r="G205" s="15">
        <v>42402</v>
      </c>
      <c r="H205" s="8">
        <f t="shared" ref="H205:H259" si="12">F205</f>
        <v>10611.5</v>
      </c>
      <c r="I205" s="16">
        <f t="shared" si="10"/>
        <v>0</v>
      </c>
      <c r="J205" s="114"/>
      <c r="K205" s="2"/>
    </row>
    <row r="206" spans="1:11" x14ac:dyDescent="0.25">
      <c r="A206" s="28">
        <v>42402</v>
      </c>
      <c r="B206" s="11">
        <f t="shared" si="11"/>
        <v>3409</v>
      </c>
      <c r="C206" s="11" t="s">
        <v>787</v>
      </c>
      <c r="D206" s="12">
        <v>53409</v>
      </c>
      <c r="E206" s="47" t="s">
        <v>3577</v>
      </c>
      <c r="F206" s="14">
        <v>204</v>
      </c>
      <c r="G206" s="15">
        <v>42402</v>
      </c>
      <c r="H206" s="8">
        <f t="shared" si="12"/>
        <v>204</v>
      </c>
      <c r="I206" s="16">
        <f t="shared" si="10"/>
        <v>0</v>
      </c>
      <c r="J206" s="114"/>
      <c r="K206" s="2"/>
    </row>
    <row r="207" spans="1:11" x14ac:dyDescent="0.25">
      <c r="A207" s="29">
        <v>42402</v>
      </c>
      <c r="B207" s="11">
        <f t="shared" si="11"/>
        <v>3410</v>
      </c>
      <c r="C207" s="11" t="s">
        <v>787</v>
      </c>
      <c r="D207" s="12">
        <v>53410</v>
      </c>
      <c r="E207" s="47" t="s">
        <v>3578</v>
      </c>
      <c r="F207" s="14">
        <v>3726.2</v>
      </c>
      <c r="G207" s="15" t="s">
        <v>3579</v>
      </c>
      <c r="H207" s="8">
        <f>2414.9+1311.3</f>
        <v>3726.2</v>
      </c>
      <c r="I207" s="16">
        <f t="shared" si="10"/>
        <v>0</v>
      </c>
      <c r="J207" s="114"/>
      <c r="K207" s="2"/>
    </row>
    <row r="208" spans="1:11" x14ac:dyDescent="0.25">
      <c r="A208" s="28">
        <v>42402</v>
      </c>
      <c r="B208" s="11">
        <f t="shared" si="11"/>
        <v>3411</v>
      </c>
      <c r="C208" s="11" t="s">
        <v>787</v>
      </c>
      <c r="D208" s="12">
        <v>53411</v>
      </c>
      <c r="E208" s="47" t="s">
        <v>3580</v>
      </c>
      <c r="F208" s="14">
        <v>748.2</v>
      </c>
      <c r="G208" s="15">
        <v>42402</v>
      </c>
      <c r="H208" s="8">
        <f t="shared" si="12"/>
        <v>748.2</v>
      </c>
      <c r="I208" s="30">
        <f t="shared" si="10"/>
        <v>0</v>
      </c>
      <c r="J208" s="114"/>
      <c r="K208" s="2"/>
    </row>
    <row r="209" spans="1:11" x14ac:dyDescent="0.25">
      <c r="A209" s="29">
        <v>42402</v>
      </c>
      <c r="B209" s="11">
        <f t="shared" si="11"/>
        <v>3412</v>
      </c>
      <c r="C209" s="11" t="s">
        <v>787</v>
      </c>
      <c r="D209" s="12">
        <v>53412</v>
      </c>
      <c r="E209" s="47" t="s">
        <v>3581</v>
      </c>
      <c r="F209" s="14">
        <v>2278</v>
      </c>
      <c r="G209" s="15">
        <v>42402</v>
      </c>
      <c r="H209" s="8">
        <f t="shared" si="12"/>
        <v>2278</v>
      </c>
      <c r="I209" s="30">
        <f t="shared" si="10"/>
        <v>0</v>
      </c>
      <c r="J209" s="114"/>
      <c r="K209" s="2"/>
    </row>
    <row r="210" spans="1:11" x14ac:dyDescent="0.25">
      <c r="A210" s="28">
        <v>42402</v>
      </c>
      <c r="B210" s="11">
        <f t="shared" si="11"/>
        <v>3413</v>
      </c>
      <c r="C210" s="11" t="s">
        <v>787</v>
      </c>
      <c r="D210" s="12">
        <v>53413</v>
      </c>
      <c r="E210" s="47" t="s">
        <v>3582</v>
      </c>
      <c r="F210" s="14">
        <v>262.39999999999998</v>
      </c>
      <c r="G210" s="15">
        <v>42402</v>
      </c>
      <c r="H210" s="8">
        <f t="shared" si="12"/>
        <v>262.39999999999998</v>
      </c>
      <c r="I210" s="30">
        <f t="shared" si="10"/>
        <v>0</v>
      </c>
      <c r="J210" s="114"/>
      <c r="K210" s="2"/>
    </row>
    <row r="211" spans="1:11" x14ac:dyDescent="0.25">
      <c r="A211" s="29">
        <v>42402</v>
      </c>
      <c r="B211" s="11">
        <f t="shared" si="11"/>
        <v>3414</v>
      </c>
      <c r="C211" s="11" t="s">
        <v>787</v>
      </c>
      <c r="D211" s="12">
        <v>53414</v>
      </c>
      <c r="E211" s="47" t="s">
        <v>3583</v>
      </c>
      <c r="F211" s="14">
        <v>1600.4</v>
      </c>
      <c r="G211" s="15">
        <v>42402</v>
      </c>
      <c r="H211" s="8">
        <f t="shared" si="12"/>
        <v>1600.4</v>
      </c>
      <c r="I211" s="30">
        <f t="shared" si="10"/>
        <v>0</v>
      </c>
      <c r="J211" s="114"/>
      <c r="K211" s="2"/>
    </row>
    <row r="212" spans="1:11" x14ac:dyDescent="0.25">
      <c r="A212" s="28">
        <v>42402</v>
      </c>
      <c r="B212" s="11">
        <f t="shared" si="11"/>
        <v>3415</v>
      </c>
      <c r="C212" s="11" t="s">
        <v>787</v>
      </c>
      <c r="D212" s="12">
        <v>53415</v>
      </c>
      <c r="E212" s="47" t="s">
        <v>3584</v>
      </c>
      <c r="F212" s="14">
        <v>1684.5</v>
      </c>
      <c r="G212" s="15">
        <v>42402</v>
      </c>
      <c r="H212" s="8">
        <f t="shared" si="12"/>
        <v>1684.5</v>
      </c>
      <c r="I212" s="30">
        <f t="shared" si="10"/>
        <v>0</v>
      </c>
      <c r="J212" s="114"/>
      <c r="K212" s="2"/>
    </row>
    <row r="213" spans="1:11" x14ac:dyDescent="0.25">
      <c r="A213" s="29">
        <v>42402</v>
      </c>
      <c r="B213" s="11">
        <f t="shared" si="11"/>
        <v>3416</v>
      </c>
      <c r="C213" s="11" t="s">
        <v>787</v>
      </c>
      <c r="D213" s="12">
        <v>53416</v>
      </c>
      <c r="E213" s="47" t="s">
        <v>3585</v>
      </c>
      <c r="F213" s="14">
        <v>2351.9</v>
      </c>
      <c r="G213" s="15">
        <v>42402</v>
      </c>
      <c r="H213" s="8">
        <f t="shared" si="12"/>
        <v>2351.9</v>
      </c>
      <c r="I213" s="30">
        <f t="shared" si="10"/>
        <v>0</v>
      </c>
      <c r="J213" s="114"/>
      <c r="K213" s="2"/>
    </row>
    <row r="214" spans="1:11" x14ac:dyDescent="0.25">
      <c r="A214" s="28">
        <v>42402</v>
      </c>
      <c r="B214" s="11">
        <f t="shared" si="11"/>
        <v>3417</v>
      </c>
      <c r="C214" s="11" t="s">
        <v>787</v>
      </c>
      <c r="D214" s="12">
        <v>53417</v>
      </c>
      <c r="E214" s="47" t="s">
        <v>3586</v>
      </c>
      <c r="F214" s="14">
        <v>459</v>
      </c>
      <c r="G214" s="15">
        <v>42402</v>
      </c>
      <c r="H214" s="8">
        <f t="shared" si="12"/>
        <v>459</v>
      </c>
      <c r="I214" s="30">
        <f t="shared" si="10"/>
        <v>0</v>
      </c>
      <c r="J214" s="114"/>
      <c r="K214" s="2"/>
    </row>
    <row r="215" spans="1:11" x14ac:dyDescent="0.25">
      <c r="A215" s="29">
        <v>42402</v>
      </c>
      <c r="B215" s="11">
        <f t="shared" si="11"/>
        <v>3418</v>
      </c>
      <c r="C215" s="11" t="s">
        <v>787</v>
      </c>
      <c r="D215" s="12">
        <v>53418</v>
      </c>
      <c r="E215" s="47" t="s">
        <v>3587</v>
      </c>
      <c r="F215" s="14">
        <v>1062.5999999999999</v>
      </c>
      <c r="G215" s="15">
        <v>42402</v>
      </c>
      <c r="H215" s="8">
        <f t="shared" si="12"/>
        <v>1062.5999999999999</v>
      </c>
      <c r="I215" s="30">
        <f t="shared" si="10"/>
        <v>0</v>
      </c>
      <c r="J215" s="114"/>
      <c r="K215" s="2"/>
    </row>
    <row r="216" spans="1:11" x14ac:dyDescent="0.25">
      <c r="A216" s="28">
        <v>42402</v>
      </c>
      <c r="B216" s="11">
        <f t="shared" si="11"/>
        <v>3419</v>
      </c>
      <c r="C216" s="11" t="s">
        <v>787</v>
      </c>
      <c r="D216" s="12">
        <v>53419</v>
      </c>
      <c r="E216" s="47" t="s">
        <v>3544</v>
      </c>
      <c r="F216" s="14">
        <v>21779.200000000001</v>
      </c>
      <c r="G216" s="15">
        <v>42426</v>
      </c>
      <c r="H216" s="8">
        <v>21779.200000000001</v>
      </c>
      <c r="I216" s="30">
        <f t="shared" si="10"/>
        <v>0</v>
      </c>
      <c r="J216" s="114"/>
      <c r="K216" s="2"/>
    </row>
    <row r="217" spans="1:11" x14ac:dyDescent="0.25">
      <c r="A217" s="29">
        <v>42402</v>
      </c>
      <c r="B217" s="11">
        <f t="shared" si="11"/>
        <v>3420</v>
      </c>
      <c r="C217" s="11" t="s">
        <v>787</v>
      </c>
      <c r="D217" s="12">
        <v>53420</v>
      </c>
      <c r="E217" s="47" t="s">
        <v>3560</v>
      </c>
      <c r="F217" s="14">
        <v>4996.2</v>
      </c>
      <c r="G217" s="15">
        <v>42402</v>
      </c>
      <c r="H217" s="8">
        <f t="shared" si="12"/>
        <v>4996.2</v>
      </c>
      <c r="I217" s="30">
        <f t="shared" si="10"/>
        <v>0</v>
      </c>
      <c r="J217" s="114"/>
      <c r="K217" s="2"/>
    </row>
    <row r="218" spans="1:11" x14ac:dyDescent="0.25">
      <c r="A218" s="28">
        <v>42402</v>
      </c>
      <c r="B218" s="11">
        <f t="shared" si="11"/>
        <v>3421</v>
      </c>
      <c r="C218" s="11" t="s">
        <v>787</v>
      </c>
      <c r="D218" s="12">
        <v>53421</v>
      </c>
      <c r="E218" s="47" t="s">
        <v>3588</v>
      </c>
      <c r="F218" s="14">
        <v>3034.5</v>
      </c>
      <c r="G218" s="15">
        <v>42406</v>
      </c>
      <c r="H218" s="8">
        <v>3034.5</v>
      </c>
      <c r="I218" s="30">
        <f t="shared" si="10"/>
        <v>0</v>
      </c>
      <c r="J218" s="114"/>
      <c r="K218" s="2"/>
    </row>
    <row r="219" spans="1:11" x14ac:dyDescent="0.25">
      <c r="A219" s="29">
        <v>42402</v>
      </c>
      <c r="B219" s="11">
        <f t="shared" si="11"/>
        <v>3422</v>
      </c>
      <c r="C219" s="11" t="s">
        <v>787</v>
      </c>
      <c r="D219" s="12">
        <v>53422</v>
      </c>
      <c r="E219" s="47" t="s">
        <v>3589</v>
      </c>
      <c r="F219" s="14">
        <v>2277</v>
      </c>
      <c r="G219" s="15">
        <v>42402</v>
      </c>
      <c r="H219" s="8">
        <f t="shared" si="12"/>
        <v>2277</v>
      </c>
      <c r="I219" s="30">
        <f t="shared" si="10"/>
        <v>0</v>
      </c>
      <c r="J219" s="114"/>
      <c r="K219" s="2"/>
    </row>
    <row r="220" spans="1:11" x14ac:dyDescent="0.25">
      <c r="A220" s="28">
        <v>42402</v>
      </c>
      <c r="B220" s="11">
        <f t="shared" si="11"/>
        <v>3423</v>
      </c>
      <c r="C220" s="11" t="s">
        <v>787</v>
      </c>
      <c r="D220" s="12">
        <v>53423</v>
      </c>
      <c r="E220" s="47" t="s">
        <v>3590</v>
      </c>
      <c r="F220" s="14">
        <v>8220.2000000000007</v>
      </c>
      <c r="G220" s="15">
        <v>42407</v>
      </c>
      <c r="H220" s="8">
        <v>8220.2000000000007</v>
      </c>
      <c r="I220" s="30">
        <f t="shared" si="10"/>
        <v>0</v>
      </c>
      <c r="J220" s="114"/>
      <c r="K220" s="2"/>
    </row>
    <row r="221" spans="1:11" x14ac:dyDescent="0.25">
      <c r="A221" s="29">
        <v>42402</v>
      </c>
      <c r="B221" s="11">
        <f t="shared" si="11"/>
        <v>3424</v>
      </c>
      <c r="C221" s="11" t="s">
        <v>787</v>
      </c>
      <c r="D221" s="12">
        <v>53424</v>
      </c>
      <c r="E221" s="47" t="s">
        <v>3591</v>
      </c>
      <c r="F221" s="14">
        <v>1339.4</v>
      </c>
      <c r="G221" s="15">
        <v>42402</v>
      </c>
      <c r="H221" s="8">
        <f t="shared" si="12"/>
        <v>1339.4</v>
      </c>
      <c r="I221" s="30">
        <f t="shared" si="10"/>
        <v>0</v>
      </c>
      <c r="J221" s="114"/>
      <c r="K221" s="2"/>
    </row>
    <row r="222" spans="1:11" x14ac:dyDescent="0.25">
      <c r="A222" s="28">
        <v>42402</v>
      </c>
      <c r="B222" s="11">
        <f t="shared" si="11"/>
        <v>3425</v>
      </c>
      <c r="C222" s="11" t="s">
        <v>787</v>
      </c>
      <c r="D222" s="12">
        <v>53425</v>
      </c>
      <c r="E222" s="47" t="s">
        <v>3592</v>
      </c>
      <c r="F222" s="14">
        <v>1510.8</v>
      </c>
      <c r="G222" s="15">
        <v>42404</v>
      </c>
      <c r="H222" s="8">
        <v>1510.8</v>
      </c>
      <c r="I222" s="30">
        <f t="shared" si="10"/>
        <v>0</v>
      </c>
      <c r="J222" s="114"/>
      <c r="K222" s="2"/>
    </row>
    <row r="223" spans="1:11" x14ac:dyDescent="0.25">
      <c r="A223" s="29">
        <v>42402</v>
      </c>
      <c r="B223" s="11">
        <f t="shared" si="11"/>
        <v>3426</v>
      </c>
      <c r="C223" s="11" t="s">
        <v>787</v>
      </c>
      <c r="D223" s="12">
        <v>53426</v>
      </c>
      <c r="E223" s="47" t="s">
        <v>3593</v>
      </c>
      <c r="F223" s="14">
        <v>8614.56</v>
      </c>
      <c r="G223" s="15">
        <v>42402</v>
      </c>
      <c r="H223" s="8">
        <f t="shared" si="12"/>
        <v>8614.56</v>
      </c>
      <c r="I223" s="30">
        <f t="shared" si="10"/>
        <v>0</v>
      </c>
      <c r="J223" s="114"/>
      <c r="K223" s="2"/>
    </row>
    <row r="224" spans="1:11" x14ac:dyDescent="0.25">
      <c r="A224" s="28">
        <v>42402</v>
      </c>
      <c r="B224" s="11">
        <f t="shared" si="11"/>
        <v>3427</v>
      </c>
      <c r="C224" s="11" t="s">
        <v>787</v>
      </c>
      <c r="D224" s="12">
        <v>53427</v>
      </c>
      <c r="E224" s="47" t="s">
        <v>3594</v>
      </c>
      <c r="F224" s="14">
        <v>3681.9</v>
      </c>
      <c r="G224" s="15">
        <v>42402</v>
      </c>
      <c r="H224" s="8">
        <f t="shared" si="12"/>
        <v>3681.9</v>
      </c>
      <c r="I224" s="30">
        <f t="shared" si="10"/>
        <v>0</v>
      </c>
      <c r="J224" s="114"/>
      <c r="K224" s="2"/>
    </row>
    <row r="225" spans="1:11" x14ac:dyDescent="0.25">
      <c r="A225" s="29">
        <v>42402</v>
      </c>
      <c r="B225" s="11">
        <f>B224+1</f>
        <v>3428</v>
      </c>
      <c r="C225" s="11" t="s">
        <v>787</v>
      </c>
      <c r="D225" s="12">
        <v>53428</v>
      </c>
      <c r="E225" s="49" t="s">
        <v>105</v>
      </c>
      <c r="F225" s="14">
        <v>0</v>
      </c>
      <c r="G225" s="15"/>
      <c r="H225" s="8"/>
      <c r="I225" s="30">
        <f t="shared" si="10"/>
        <v>0</v>
      </c>
      <c r="J225" s="114"/>
      <c r="K225" s="2"/>
    </row>
    <row r="226" spans="1:11" x14ac:dyDescent="0.25">
      <c r="A226" s="28">
        <v>42402</v>
      </c>
      <c r="B226" s="11">
        <f>B225+1</f>
        <v>3429</v>
      </c>
      <c r="C226" s="11" t="s">
        <v>787</v>
      </c>
      <c r="D226" s="12">
        <v>53429</v>
      </c>
      <c r="E226" s="47" t="s">
        <v>3595</v>
      </c>
      <c r="F226" s="14">
        <v>474.3</v>
      </c>
      <c r="G226" s="15">
        <v>42402</v>
      </c>
      <c r="H226" s="8">
        <f t="shared" si="12"/>
        <v>474.3</v>
      </c>
      <c r="I226" s="30">
        <f t="shared" si="10"/>
        <v>0</v>
      </c>
      <c r="J226" s="114"/>
      <c r="K226" s="2"/>
    </row>
    <row r="227" spans="1:11" x14ac:dyDescent="0.25">
      <c r="A227" s="29">
        <v>42402</v>
      </c>
      <c r="B227" s="11">
        <f t="shared" si="11"/>
        <v>3430</v>
      </c>
      <c r="C227" s="11" t="s">
        <v>787</v>
      </c>
      <c r="D227" s="12">
        <v>53430</v>
      </c>
      <c r="E227" s="47" t="s">
        <v>3596</v>
      </c>
      <c r="F227" s="14">
        <v>877.4</v>
      </c>
      <c r="G227" s="15">
        <v>42402</v>
      </c>
      <c r="H227" s="8">
        <f t="shared" si="12"/>
        <v>877.4</v>
      </c>
      <c r="I227" s="30">
        <f t="shared" si="10"/>
        <v>0</v>
      </c>
      <c r="J227" s="114"/>
      <c r="K227" s="2"/>
    </row>
    <row r="228" spans="1:11" x14ac:dyDescent="0.25">
      <c r="A228" s="28">
        <v>42402</v>
      </c>
      <c r="B228" s="11">
        <f t="shared" si="11"/>
        <v>3431</v>
      </c>
      <c r="C228" s="11" t="s">
        <v>787</v>
      </c>
      <c r="D228" s="12">
        <v>53431</v>
      </c>
      <c r="E228" s="47" t="s">
        <v>3597</v>
      </c>
      <c r="F228" s="14">
        <v>963</v>
      </c>
      <c r="G228" s="15">
        <v>42402</v>
      </c>
      <c r="H228" s="8">
        <f t="shared" si="12"/>
        <v>963</v>
      </c>
      <c r="I228" s="30">
        <f t="shared" si="10"/>
        <v>0</v>
      </c>
      <c r="J228" s="114"/>
      <c r="K228" s="2"/>
    </row>
    <row r="229" spans="1:11" x14ac:dyDescent="0.25">
      <c r="A229" s="29">
        <v>42402</v>
      </c>
      <c r="B229" s="11">
        <f t="shared" si="11"/>
        <v>3432</v>
      </c>
      <c r="C229" s="11" t="s">
        <v>787</v>
      </c>
      <c r="D229" s="12">
        <v>53432</v>
      </c>
      <c r="E229" s="47" t="s">
        <v>3554</v>
      </c>
      <c r="F229" s="14">
        <v>2336</v>
      </c>
      <c r="G229" s="15">
        <v>42402</v>
      </c>
      <c r="H229" s="8">
        <f t="shared" si="12"/>
        <v>2336</v>
      </c>
      <c r="I229" s="30">
        <f t="shared" si="10"/>
        <v>0</v>
      </c>
      <c r="J229" s="114"/>
      <c r="K229" s="2"/>
    </row>
    <row r="230" spans="1:11" x14ac:dyDescent="0.25">
      <c r="A230" s="28">
        <v>42402</v>
      </c>
      <c r="B230" s="11">
        <f t="shared" si="11"/>
        <v>3433</v>
      </c>
      <c r="C230" s="11" t="s">
        <v>787</v>
      </c>
      <c r="D230" s="12">
        <v>53433</v>
      </c>
      <c r="E230" s="47" t="s">
        <v>3598</v>
      </c>
      <c r="F230" s="14">
        <v>11237.8</v>
      </c>
      <c r="G230" s="15">
        <v>42403</v>
      </c>
      <c r="H230" s="8">
        <v>11237.8</v>
      </c>
      <c r="I230" s="30">
        <f t="shared" si="10"/>
        <v>0</v>
      </c>
      <c r="J230" s="114"/>
      <c r="K230" s="2"/>
    </row>
    <row r="231" spans="1:11" x14ac:dyDescent="0.25">
      <c r="A231" s="29">
        <v>42402</v>
      </c>
      <c r="B231" s="11">
        <f t="shared" si="11"/>
        <v>3434</v>
      </c>
      <c r="C231" s="11" t="s">
        <v>787</v>
      </c>
      <c r="D231" s="12">
        <v>53434</v>
      </c>
      <c r="E231" s="47" t="s">
        <v>3599</v>
      </c>
      <c r="F231" s="14">
        <v>13963.7</v>
      </c>
      <c r="G231" s="15">
        <v>42403</v>
      </c>
      <c r="H231" s="8">
        <v>13963.7</v>
      </c>
      <c r="I231" s="30">
        <f t="shared" si="10"/>
        <v>0</v>
      </c>
      <c r="J231" s="114"/>
      <c r="K231" s="2"/>
    </row>
    <row r="232" spans="1:11" x14ac:dyDescent="0.25">
      <c r="A232" s="28">
        <v>42402</v>
      </c>
      <c r="B232" s="11">
        <f t="shared" si="11"/>
        <v>3435</v>
      </c>
      <c r="C232" s="11" t="s">
        <v>787</v>
      </c>
      <c r="D232" s="12">
        <v>53435</v>
      </c>
      <c r="E232" s="47" t="s">
        <v>3600</v>
      </c>
      <c r="F232" s="14">
        <v>2196</v>
      </c>
      <c r="G232" s="15">
        <v>42402</v>
      </c>
      <c r="H232" s="8">
        <f t="shared" si="12"/>
        <v>2196</v>
      </c>
      <c r="I232" s="30">
        <f t="shared" si="10"/>
        <v>0</v>
      </c>
      <c r="J232" s="114"/>
      <c r="K232" s="2"/>
    </row>
    <row r="233" spans="1:11" x14ac:dyDescent="0.25">
      <c r="A233" s="29">
        <v>42402</v>
      </c>
      <c r="B233" s="11">
        <f t="shared" si="11"/>
        <v>3436</v>
      </c>
      <c r="C233" s="11" t="s">
        <v>787</v>
      </c>
      <c r="D233" s="12">
        <v>53436</v>
      </c>
      <c r="E233" s="47" t="s">
        <v>3601</v>
      </c>
      <c r="F233" s="14">
        <v>1500</v>
      </c>
      <c r="G233" s="15">
        <v>42402</v>
      </c>
      <c r="H233" s="8">
        <f t="shared" si="12"/>
        <v>1500</v>
      </c>
      <c r="I233" s="30">
        <f t="shared" si="10"/>
        <v>0</v>
      </c>
      <c r="J233" s="114"/>
      <c r="K233" s="2"/>
    </row>
    <row r="234" spans="1:11" x14ac:dyDescent="0.25">
      <c r="A234" s="28">
        <v>42402</v>
      </c>
      <c r="B234" s="11">
        <f t="shared" si="11"/>
        <v>3437</v>
      </c>
      <c r="C234" s="11" t="s">
        <v>787</v>
      </c>
      <c r="D234" s="12">
        <v>53437</v>
      </c>
      <c r="E234" s="47" t="s">
        <v>3602</v>
      </c>
      <c r="F234" s="14">
        <v>430</v>
      </c>
      <c r="G234" s="15">
        <v>42402</v>
      </c>
      <c r="H234" s="8">
        <f t="shared" si="12"/>
        <v>430</v>
      </c>
      <c r="I234" s="30">
        <f t="shared" si="10"/>
        <v>0</v>
      </c>
      <c r="J234" s="114"/>
      <c r="K234" s="2"/>
    </row>
    <row r="235" spans="1:11" x14ac:dyDescent="0.25">
      <c r="A235" s="29">
        <v>42402</v>
      </c>
      <c r="B235" s="11">
        <f t="shared" si="11"/>
        <v>3438</v>
      </c>
      <c r="C235" s="11" t="s">
        <v>787</v>
      </c>
      <c r="D235" s="12">
        <v>53438</v>
      </c>
      <c r="E235" s="47" t="s">
        <v>3574</v>
      </c>
      <c r="F235" s="14">
        <v>926.7</v>
      </c>
      <c r="G235" s="15">
        <v>42404</v>
      </c>
      <c r="H235" s="8">
        <v>926.7</v>
      </c>
      <c r="I235" s="30">
        <f t="shared" si="10"/>
        <v>0</v>
      </c>
      <c r="J235" s="114"/>
      <c r="K235" s="2"/>
    </row>
    <row r="236" spans="1:11" x14ac:dyDescent="0.25">
      <c r="A236" s="28">
        <v>42402</v>
      </c>
      <c r="B236" s="11">
        <f t="shared" si="11"/>
        <v>3439</v>
      </c>
      <c r="C236" s="11" t="s">
        <v>787</v>
      </c>
      <c r="D236" s="113">
        <v>53439</v>
      </c>
      <c r="E236" s="42" t="s">
        <v>3603</v>
      </c>
      <c r="F236" s="19">
        <v>5239.8</v>
      </c>
      <c r="G236" s="15">
        <v>42404</v>
      </c>
      <c r="H236" s="8">
        <v>5239.8</v>
      </c>
      <c r="I236" s="30">
        <f t="shared" si="10"/>
        <v>0</v>
      </c>
      <c r="J236" s="114"/>
      <c r="K236" s="2"/>
    </row>
    <row r="237" spans="1:11" x14ac:dyDescent="0.25">
      <c r="A237" s="29">
        <v>42402</v>
      </c>
      <c r="B237" s="11">
        <f t="shared" si="11"/>
        <v>3440</v>
      </c>
      <c r="C237" s="11" t="s">
        <v>787</v>
      </c>
      <c r="D237" s="20">
        <v>53440</v>
      </c>
      <c r="E237" s="45" t="s">
        <v>3604</v>
      </c>
      <c r="F237" s="22">
        <v>8514.6</v>
      </c>
      <c r="G237" s="15">
        <v>42402</v>
      </c>
      <c r="H237" s="8">
        <f t="shared" si="12"/>
        <v>8514.6</v>
      </c>
      <c r="I237" s="30">
        <f t="shared" si="10"/>
        <v>0</v>
      </c>
      <c r="J237" s="114"/>
      <c r="K237" s="2"/>
    </row>
    <row r="238" spans="1:11" x14ac:dyDescent="0.25">
      <c r="A238" s="28">
        <v>42402</v>
      </c>
      <c r="B238" s="11">
        <f t="shared" si="11"/>
        <v>3441</v>
      </c>
      <c r="C238" s="11" t="s">
        <v>787</v>
      </c>
      <c r="D238" s="12">
        <v>53441</v>
      </c>
      <c r="E238" s="47" t="s">
        <v>3605</v>
      </c>
      <c r="F238" s="14">
        <v>9787.7999999999993</v>
      </c>
      <c r="G238" s="15">
        <v>42404</v>
      </c>
      <c r="H238" s="8">
        <v>9787.7999999999993</v>
      </c>
      <c r="I238" s="30">
        <f t="shared" si="10"/>
        <v>0</v>
      </c>
      <c r="J238" s="114"/>
      <c r="K238" s="2"/>
    </row>
    <row r="239" spans="1:11" x14ac:dyDescent="0.25">
      <c r="A239" s="29">
        <v>42402</v>
      </c>
      <c r="B239" s="11">
        <f t="shared" si="11"/>
        <v>3442</v>
      </c>
      <c r="C239" s="11" t="s">
        <v>787</v>
      </c>
      <c r="D239" s="12">
        <v>53442</v>
      </c>
      <c r="E239" s="47" t="s">
        <v>3606</v>
      </c>
      <c r="F239" s="14">
        <v>3048.3</v>
      </c>
      <c r="G239" s="15">
        <v>42402</v>
      </c>
      <c r="H239" s="8">
        <f t="shared" si="12"/>
        <v>3048.3</v>
      </c>
      <c r="I239" s="30">
        <f t="shared" si="10"/>
        <v>0</v>
      </c>
      <c r="J239" s="114"/>
      <c r="K239" s="2"/>
    </row>
    <row r="240" spans="1:11" x14ac:dyDescent="0.25">
      <c r="A240" s="28">
        <v>42402</v>
      </c>
      <c r="B240" s="11">
        <f t="shared" si="11"/>
        <v>3443</v>
      </c>
      <c r="C240" s="11" t="s">
        <v>787</v>
      </c>
      <c r="D240" s="12">
        <v>53443</v>
      </c>
      <c r="E240" s="47" t="s">
        <v>3607</v>
      </c>
      <c r="F240" s="14">
        <v>197.2</v>
      </c>
      <c r="G240" s="15">
        <v>42402</v>
      </c>
      <c r="H240" s="8">
        <f t="shared" si="12"/>
        <v>197.2</v>
      </c>
      <c r="I240" s="30">
        <f t="shared" si="10"/>
        <v>0</v>
      </c>
      <c r="J240" s="114"/>
      <c r="K240" s="2"/>
    </row>
    <row r="241" spans="1:11" x14ac:dyDescent="0.25">
      <c r="A241" s="29">
        <v>42402</v>
      </c>
      <c r="B241" s="11">
        <f t="shared" si="11"/>
        <v>3444</v>
      </c>
      <c r="C241" s="11" t="s">
        <v>787</v>
      </c>
      <c r="D241" s="12">
        <v>53444</v>
      </c>
      <c r="E241" s="47" t="s">
        <v>3608</v>
      </c>
      <c r="F241" s="14">
        <v>2966.3</v>
      </c>
      <c r="G241" s="15">
        <v>42404</v>
      </c>
      <c r="H241" s="8">
        <v>2966.3</v>
      </c>
      <c r="I241" s="30">
        <f t="shared" si="10"/>
        <v>0</v>
      </c>
      <c r="J241" s="114"/>
      <c r="K241" s="2"/>
    </row>
    <row r="242" spans="1:11" x14ac:dyDescent="0.25">
      <c r="A242" s="28">
        <v>42402</v>
      </c>
      <c r="B242" s="11">
        <f t="shared" si="11"/>
        <v>3445</v>
      </c>
      <c r="C242" s="11" t="s">
        <v>787</v>
      </c>
      <c r="D242" s="12">
        <v>53445</v>
      </c>
      <c r="E242" s="47" t="s">
        <v>3609</v>
      </c>
      <c r="F242" s="14">
        <v>3148.2</v>
      </c>
      <c r="G242" s="15">
        <v>42404</v>
      </c>
      <c r="H242" s="8">
        <v>3148.2</v>
      </c>
      <c r="I242" s="30">
        <f t="shared" si="10"/>
        <v>0</v>
      </c>
      <c r="J242" s="114"/>
      <c r="K242" s="2"/>
    </row>
    <row r="243" spans="1:11" x14ac:dyDescent="0.25">
      <c r="A243" s="29">
        <v>42402</v>
      </c>
      <c r="B243" s="11">
        <f t="shared" si="11"/>
        <v>3446</v>
      </c>
      <c r="C243" s="11" t="s">
        <v>787</v>
      </c>
      <c r="D243" s="12">
        <v>53446</v>
      </c>
      <c r="E243" s="47" t="s">
        <v>3610</v>
      </c>
      <c r="F243" s="14">
        <v>30106.58</v>
      </c>
      <c r="G243" s="15">
        <v>42404</v>
      </c>
      <c r="H243" s="8">
        <v>30106.58</v>
      </c>
      <c r="I243" s="30">
        <f t="shared" si="10"/>
        <v>0</v>
      </c>
      <c r="J243" s="114"/>
      <c r="K243" s="2"/>
    </row>
    <row r="244" spans="1:11" x14ac:dyDescent="0.25">
      <c r="A244" s="28">
        <v>42402</v>
      </c>
      <c r="B244" s="11">
        <f t="shared" si="11"/>
        <v>3447</v>
      </c>
      <c r="C244" s="11" t="s">
        <v>787</v>
      </c>
      <c r="D244" s="12">
        <v>53447</v>
      </c>
      <c r="E244" s="47" t="s">
        <v>3611</v>
      </c>
      <c r="F244" s="14">
        <v>2778.48</v>
      </c>
      <c r="G244" s="15">
        <v>42404</v>
      </c>
      <c r="H244" s="8">
        <v>2778.48</v>
      </c>
      <c r="I244" s="30">
        <f t="shared" si="10"/>
        <v>0</v>
      </c>
      <c r="J244" s="114"/>
      <c r="K244" s="2"/>
    </row>
    <row r="245" spans="1:11" x14ac:dyDescent="0.25">
      <c r="A245" s="29">
        <v>42402</v>
      </c>
      <c r="B245" s="11">
        <f t="shared" si="11"/>
        <v>3448</v>
      </c>
      <c r="C245" s="11" t="s">
        <v>787</v>
      </c>
      <c r="D245" s="12">
        <v>53448</v>
      </c>
      <c r="E245" s="47" t="s">
        <v>3612</v>
      </c>
      <c r="F245" s="14">
        <v>3366</v>
      </c>
      <c r="G245" s="15">
        <v>42404</v>
      </c>
      <c r="H245" s="8">
        <v>3366</v>
      </c>
      <c r="I245" s="30">
        <f t="shared" si="10"/>
        <v>0</v>
      </c>
      <c r="J245" s="114"/>
      <c r="K245" s="2"/>
    </row>
    <row r="246" spans="1:11" x14ac:dyDescent="0.25">
      <c r="A246" s="28">
        <v>42402</v>
      </c>
      <c r="B246" s="11">
        <f t="shared" si="11"/>
        <v>3449</v>
      </c>
      <c r="C246" s="11" t="s">
        <v>787</v>
      </c>
      <c r="D246" s="12">
        <v>53449</v>
      </c>
      <c r="E246" s="47" t="s">
        <v>3613</v>
      </c>
      <c r="F246" s="14">
        <v>1050</v>
      </c>
      <c r="G246" s="15">
        <v>42404</v>
      </c>
      <c r="H246" s="8">
        <v>1050</v>
      </c>
      <c r="I246" s="30">
        <f t="shared" si="10"/>
        <v>0</v>
      </c>
      <c r="J246" s="114"/>
      <c r="K246" s="2"/>
    </row>
    <row r="247" spans="1:11" x14ac:dyDescent="0.25">
      <c r="A247" s="29">
        <v>42402</v>
      </c>
      <c r="B247" s="11">
        <f t="shared" si="11"/>
        <v>3450</v>
      </c>
      <c r="C247" s="11" t="s">
        <v>787</v>
      </c>
      <c r="D247" s="12">
        <v>53450</v>
      </c>
      <c r="E247" s="47" t="s">
        <v>3614</v>
      </c>
      <c r="F247" s="14">
        <v>645</v>
      </c>
      <c r="G247" s="15">
        <v>42404</v>
      </c>
      <c r="H247" s="8">
        <v>645</v>
      </c>
      <c r="I247" s="30">
        <f t="shared" si="10"/>
        <v>0</v>
      </c>
      <c r="J247" s="114"/>
      <c r="K247" s="2"/>
    </row>
    <row r="248" spans="1:11" x14ac:dyDescent="0.25">
      <c r="A248" s="28">
        <v>42402</v>
      </c>
      <c r="B248" s="11">
        <f t="shared" si="11"/>
        <v>3451</v>
      </c>
      <c r="C248" s="11" t="s">
        <v>787</v>
      </c>
      <c r="D248" s="12">
        <v>53451</v>
      </c>
      <c r="E248" s="47" t="s">
        <v>3607</v>
      </c>
      <c r="F248" s="14">
        <v>805.9</v>
      </c>
      <c r="G248" s="15">
        <v>42402</v>
      </c>
      <c r="H248" s="8">
        <f t="shared" si="12"/>
        <v>805.9</v>
      </c>
      <c r="I248" s="30">
        <f t="shared" si="10"/>
        <v>0</v>
      </c>
      <c r="J248" s="114"/>
      <c r="K248" s="2"/>
    </row>
    <row r="249" spans="1:11" x14ac:dyDescent="0.25">
      <c r="A249" s="29">
        <v>42402</v>
      </c>
      <c r="B249" s="11">
        <f t="shared" si="11"/>
        <v>3452</v>
      </c>
      <c r="C249" s="11" t="s">
        <v>787</v>
      </c>
      <c r="D249" s="12">
        <v>53452</v>
      </c>
      <c r="E249" s="47" t="s">
        <v>3615</v>
      </c>
      <c r="F249" s="14">
        <v>6048</v>
      </c>
      <c r="G249" s="15">
        <v>42404</v>
      </c>
      <c r="H249" s="8">
        <v>6048</v>
      </c>
      <c r="I249" s="30">
        <f t="shared" si="10"/>
        <v>0</v>
      </c>
      <c r="J249" s="114"/>
      <c r="K249" s="2"/>
    </row>
    <row r="250" spans="1:11" x14ac:dyDescent="0.25">
      <c r="A250" s="28">
        <v>42402</v>
      </c>
      <c r="B250" s="11">
        <f t="shared" si="11"/>
        <v>3453</v>
      </c>
      <c r="C250" s="11" t="s">
        <v>787</v>
      </c>
      <c r="D250" s="12">
        <v>53453</v>
      </c>
      <c r="E250" s="47" t="s">
        <v>3597</v>
      </c>
      <c r="F250" s="14">
        <v>152</v>
      </c>
      <c r="G250" s="15">
        <v>42403</v>
      </c>
      <c r="H250" s="8">
        <v>152</v>
      </c>
      <c r="I250" s="30">
        <f t="shared" si="10"/>
        <v>0</v>
      </c>
      <c r="J250" s="114"/>
      <c r="K250" s="2"/>
    </row>
    <row r="251" spans="1:11" x14ac:dyDescent="0.25">
      <c r="A251" s="29">
        <v>42402</v>
      </c>
      <c r="B251" s="11">
        <f t="shared" si="11"/>
        <v>3454</v>
      </c>
      <c r="C251" s="11" t="s">
        <v>787</v>
      </c>
      <c r="D251" s="12">
        <v>53454</v>
      </c>
      <c r="E251" s="47" t="s">
        <v>3616</v>
      </c>
      <c r="F251" s="14">
        <v>2180</v>
      </c>
      <c r="G251" s="15">
        <v>42404</v>
      </c>
      <c r="H251" s="8">
        <v>2180</v>
      </c>
      <c r="I251" s="30">
        <f t="shared" si="10"/>
        <v>0</v>
      </c>
      <c r="J251" s="114"/>
      <c r="K251" s="2"/>
    </row>
    <row r="252" spans="1:11" x14ac:dyDescent="0.25">
      <c r="A252" s="28">
        <v>42402</v>
      </c>
      <c r="B252" s="11">
        <f t="shared" si="11"/>
        <v>3455</v>
      </c>
      <c r="C252" s="11" t="s">
        <v>787</v>
      </c>
      <c r="D252" s="12">
        <v>53455</v>
      </c>
      <c r="E252" s="47" t="s">
        <v>3617</v>
      </c>
      <c r="F252" s="14">
        <v>194.3</v>
      </c>
      <c r="G252" s="15">
        <v>42402</v>
      </c>
      <c r="H252" s="8">
        <f t="shared" si="12"/>
        <v>194.3</v>
      </c>
      <c r="I252" s="30">
        <f t="shared" si="10"/>
        <v>0</v>
      </c>
      <c r="J252" s="114"/>
      <c r="K252" s="2"/>
    </row>
    <row r="253" spans="1:11" x14ac:dyDescent="0.25">
      <c r="A253" s="29">
        <v>42402</v>
      </c>
      <c r="B253" s="11">
        <f t="shared" si="11"/>
        <v>3456</v>
      </c>
      <c r="C253" s="11" t="s">
        <v>787</v>
      </c>
      <c r="D253" s="12">
        <v>53456</v>
      </c>
      <c r="E253" s="13" t="s">
        <v>3555</v>
      </c>
      <c r="F253" s="14">
        <v>143556.42000000001</v>
      </c>
      <c r="G253" s="15">
        <v>42409</v>
      </c>
      <c r="H253" s="8">
        <v>143556.42000000001</v>
      </c>
      <c r="I253" s="30">
        <f t="shared" si="10"/>
        <v>0</v>
      </c>
      <c r="J253" s="114"/>
      <c r="K253" s="2"/>
    </row>
    <row r="254" spans="1:11" x14ac:dyDescent="0.25">
      <c r="A254" s="28">
        <v>42402</v>
      </c>
      <c r="B254" s="11">
        <f t="shared" si="11"/>
        <v>3457</v>
      </c>
      <c r="C254" s="11" t="s">
        <v>787</v>
      </c>
      <c r="D254" s="12">
        <v>53457</v>
      </c>
      <c r="E254" s="47" t="s">
        <v>3618</v>
      </c>
      <c r="F254" s="14">
        <v>13526.47</v>
      </c>
      <c r="G254" s="15">
        <v>42411</v>
      </c>
      <c r="H254" s="8">
        <v>13526.47</v>
      </c>
      <c r="I254" s="30">
        <f t="shared" si="10"/>
        <v>0</v>
      </c>
      <c r="J254" s="114"/>
      <c r="K254" s="2"/>
    </row>
    <row r="255" spans="1:11" x14ac:dyDescent="0.25">
      <c r="A255" s="29">
        <v>42402</v>
      </c>
      <c r="B255" s="11">
        <f t="shared" si="11"/>
        <v>3458</v>
      </c>
      <c r="C255" s="11" t="s">
        <v>787</v>
      </c>
      <c r="D255" s="12">
        <v>53458</v>
      </c>
      <c r="E255" s="47" t="s">
        <v>3619</v>
      </c>
      <c r="F255" s="14">
        <v>2906.2</v>
      </c>
      <c r="G255" s="15">
        <v>42404</v>
      </c>
      <c r="H255" s="8">
        <v>2906.2</v>
      </c>
      <c r="I255" s="30">
        <f t="shared" si="10"/>
        <v>0</v>
      </c>
      <c r="J255" s="114"/>
      <c r="K255" s="2"/>
    </row>
    <row r="256" spans="1:11" x14ac:dyDescent="0.25">
      <c r="A256" s="28">
        <v>42402</v>
      </c>
      <c r="B256" s="11">
        <f t="shared" si="11"/>
        <v>3459</v>
      </c>
      <c r="C256" s="11" t="s">
        <v>787</v>
      </c>
      <c r="D256" s="12">
        <v>53459</v>
      </c>
      <c r="E256" s="47" t="s">
        <v>3620</v>
      </c>
      <c r="F256" s="14">
        <v>1993.2</v>
      </c>
      <c r="G256" s="15">
        <v>42404</v>
      </c>
      <c r="H256" s="8">
        <v>1993.2</v>
      </c>
      <c r="I256" s="30">
        <f t="shared" si="10"/>
        <v>0</v>
      </c>
      <c r="J256" s="114"/>
      <c r="K256" s="2"/>
    </row>
    <row r="257" spans="1:11" x14ac:dyDescent="0.25">
      <c r="A257" s="29">
        <v>42402</v>
      </c>
      <c r="B257" s="11">
        <f t="shared" si="11"/>
        <v>3460</v>
      </c>
      <c r="C257" s="11" t="s">
        <v>787</v>
      </c>
      <c r="D257" s="12">
        <v>53460</v>
      </c>
      <c r="E257" s="47" t="s">
        <v>3620</v>
      </c>
      <c r="F257" s="14">
        <v>66.5</v>
      </c>
      <c r="G257" s="15">
        <v>42404</v>
      </c>
      <c r="H257" s="8">
        <v>66.5</v>
      </c>
      <c r="I257" s="30">
        <f t="shared" si="10"/>
        <v>0</v>
      </c>
      <c r="J257" s="114"/>
      <c r="K257" s="2"/>
    </row>
    <row r="258" spans="1:11" x14ac:dyDescent="0.25">
      <c r="A258" s="28">
        <v>42402</v>
      </c>
      <c r="B258" s="11">
        <f t="shared" si="11"/>
        <v>3461</v>
      </c>
      <c r="C258" s="11" t="s">
        <v>787</v>
      </c>
      <c r="D258" s="12">
        <v>53461</v>
      </c>
      <c r="E258" s="47" t="s">
        <v>3621</v>
      </c>
      <c r="F258" s="14">
        <v>3057.6</v>
      </c>
      <c r="G258" s="15">
        <v>42402</v>
      </c>
      <c r="H258" s="8">
        <f t="shared" si="12"/>
        <v>3057.6</v>
      </c>
      <c r="I258" s="30">
        <f t="shared" si="10"/>
        <v>0</v>
      </c>
      <c r="J258" s="114"/>
      <c r="K258" s="2"/>
    </row>
    <row r="259" spans="1:11" x14ac:dyDescent="0.25">
      <c r="A259" s="29">
        <v>42402</v>
      </c>
      <c r="B259" s="11">
        <f t="shared" si="11"/>
        <v>3462</v>
      </c>
      <c r="C259" s="11" t="s">
        <v>787</v>
      </c>
      <c r="D259" s="12">
        <v>53462</v>
      </c>
      <c r="E259" s="47" t="s">
        <v>3622</v>
      </c>
      <c r="F259" s="14">
        <v>258</v>
      </c>
      <c r="G259" s="15">
        <v>42402</v>
      </c>
      <c r="H259" s="8">
        <f t="shared" si="12"/>
        <v>258</v>
      </c>
      <c r="I259" s="30">
        <f t="shared" si="10"/>
        <v>0</v>
      </c>
      <c r="J259" s="114"/>
      <c r="K259" s="2"/>
    </row>
    <row r="260" spans="1:11" x14ac:dyDescent="0.25">
      <c r="A260" s="28">
        <v>42402</v>
      </c>
      <c r="B260" s="11">
        <f t="shared" si="11"/>
        <v>3463</v>
      </c>
      <c r="C260" s="11" t="s">
        <v>787</v>
      </c>
      <c r="D260" s="12">
        <v>53463</v>
      </c>
      <c r="E260" s="47" t="s">
        <v>3620</v>
      </c>
      <c r="F260" s="14">
        <v>924</v>
      </c>
      <c r="G260" s="15">
        <v>42404</v>
      </c>
      <c r="H260" s="8">
        <v>924</v>
      </c>
      <c r="I260" s="30">
        <f t="shared" si="10"/>
        <v>0</v>
      </c>
      <c r="J260" s="114"/>
      <c r="K260" s="2"/>
    </row>
    <row r="261" spans="1:11" x14ac:dyDescent="0.25">
      <c r="A261" s="29">
        <v>42402</v>
      </c>
      <c r="B261" s="11">
        <f t="shared" si="11"/>
        <v>3464</v>
      </c>
      <c r="C261" s="11" t="s">
        <v>787</v>
      </c>
      <c r="D261" s="12">
        <v>53464</v>
      </c>
      <c r="E261" s="47" t="s">
        <v>3623</v>
      </c>
      <c r="F261" s="14">
        <v>1750.7</v>
      </c>
      <c r="G261" s="15">
        <v>42403</v>
      </c>
      <c r="H261" s="8">
        <v>1750.7</v>
      </c>
      <c r="I261" s="30">
        <f t="shared" si="10"/>
        <v>0</v>
      </c>
      <c r="J261" s="114"/>
      <c r="K261" s="2"/>
    </row>
    <row r="262" spans="1:11" x14ac:dyDescent="0.25">
      <c r="A262" s="28">
        <v>42402</v>
      </c>
      <c r="B262" s="11">
        <f t="shared" si="11"/>
        <v>3465</v>
      </c>
      <c r="C262" s="11" t="s">
        <v>787</v>
      </c>
      <c r="D262" s="12">
        <v>53465</v>
      </c>
      <c r="E262" s="47" t="s">
        <v>3624</v>
      </c>
      <c r="F262" s="14">
        <v>18136.8</v>
      </c>
      <c r="G262" s="15">
        <v>42403</v>
      </c>
      <c r="H262" s="8">
        <v>18136.8</v>
      </c>
      <c r="I262" s="30">
        <f t="shared" si="10"/>
        <v>0</v>
      </c>
      <c r="J262" s="114"/>
      <c r="K262" s="2"/>
    </row>
    <row r="263" spans="1:11" x14ac:dyDescent="0.25">
      <c r="A263" s="29">
        <v>42402</v>
      </c>
      <c r="B263" s="11">
        <f t="shared" ref="B263:B326" si="13">B262+1</f>
        <v>3466</v>
      </c>
      <c r="C263" s="11" t="s">
        <v>787</v>
      </c>
      <c r="D263" s="12">
        <v>53466</v>
      </c>
      <c r="E263" s="47" t="s">
        <v>3625</v>
      </c>
      <c r="F263" s="14">
        <v>8200</v>
      </c>
      <c r="G263" s="15">
        <v>42403</v>
      </c>
      <c r="H263" s="8">
        <v>8200</v>
      </c>
      <c r="I263" s="30">
        <f t="shared" ref="I263:I327" si="14">F263-H263</f>
        <v>0</v>
      </c>
      <c r="J263" s="114"/>
      <c r="K263" s="2"/>
    </row>
    <row r="264" spans="1:11" x14ac:dyDescent="0.25">
      <c r="A264" s="28">
        <v>42402</v>
      </c>
      <c r="B264" s="11">
        <f t="shared" si="13"/>
        <v>3467</v>
      </c>
      <c r="C264" s="11" t="s">
        <v>787</v>
      </c>
      <c r="D264" s="12">
        <v>53467</v>
      </c>
      <c r="E264" s="47" t="s">
        <v>3626</v>
      </c>
      <c r="F264" s="14">
        <v>8171.89</v>
      </c>
      <c r="G264" s="15">
        <v>42403</v>
      </c>
      <c r="H264" s="8">
        <v>8171.89</v>
      </c>
      <c r="I264" s="30">
        <f t="shared" si="14"/>
        <v>0</v>
      </c>
      <c r="J264" s="114"/>
      <c r="K264" s="2"/>
    </row>
    <row r="265" spans="1:11" x14ac:dyDescent="0.25">
      <c r="A265" s="29">
        <v>42402</v>
      </c>
      <c r="B265" s="11">
        <f t="shared" si="13"/>
        <v>3468</v>
      </c>
      <c r="C265" s="11" t="s">
        <v>787</v>
      </c>
      <c r="D265" s="12">
        <v>53468</v>
      </c>
      <c r="E265" s="47" t="s">
        <v>3627</v>
      </c>
      <c r="F265" s="14">
        <v>6632.68</v>
      </c>
      <c r="G265" s="15">
        <v>42408</v>
      </c>
      <c r="H265" s="8">
        <v>6632.68</v>
      </c>
      <c r="I265" s="30">
        <f t="shared" si="14"/>
        <v>0</v>
      </c>
      <c r="J265" s="114"/>
      <c r="K265" s="2"/>
    </row>
    <row r="266" spans="1:11" x14ac:dyDescent="0.25">
      <c r="A266" s="28">
        <v>42402</v>
      </c>
      <c r="B266" s="11">
        <f t="shared" si="13"/>
        <v>3469</v>
      </c>
      <c r="C266" s="11" t="s">
        <v>787</v>
      </c>
      <c r="D266" s="12">
        <v>53469</v>
      </c>
      <c r="E266" s="47" t="s">
        <v>3628</v>
      </c>
      <c r="F266" s="14">
        <v>448.4</v>
      </c>
      <c r="G266" s="15">
        <v>42402</v>
      </c>
      <c r="H266" s="8">
        <f t="shared" ref="H266:H328" si="15">F266</f>
        <v>448.4</v>
      </c>
      <c r="I266" s="30">
        <f t="shared" si="14"/>
        <v>0</v>
      </c>
      <c r="J266" s="114"/>
      <c r="K266" s="2"/>
    </row>
    <row r="267" spans="1:11" x14ac:dyDescent="0.25">
      <c r="A267" s="29">
        <v>42402</v>
      </c>
      <c r="B267" s="11">
        <f t="shared" si="13"/>
        <v>3470</v>
      </c>
      <c r="C267" s="11" t="s">
        <v>787</v>
      </c>
      <c r="D267" s="12">
        <v>53470</v>
      </c>
      <c r="E267" s="47" t="s">
        <v>3629</v>
      </c>
      <c r="F267" s="14">
        <v>1694</v>
      </c>
      <c r="G267" s="15">
        <v>42403</v>
      </c>
      <c r="H267" s="8">
        <v>1694</v>
      </c>
      <c r="I267" s="30">
        <f t="shared" si="14"/>
        <v>0</v>
      </c>
      <c r="J267" s="114"/>
      <c r="K267" s="2"/>
    </row>
    <row r="268" spans="1:11" x14ac:dyDescent="0.25">
      <c r="A268" s="28">
        <v>42402</v>
      </c>
      <c r="B268" s="11">
        <f t="shared" si="13"/>
        <v>3471</v>
      </c>
      <c r="C268" s="11" t="s">
        <v>787</v>
      </c>
      <c r="D268" s="12">
        <v>53471</v>
      </c>
      <c r="E268" s="47" t="s">
        <v>3630</v>
      </c>
      <c r="F268" s="14">
        <v>20864</v>
      </c>
      <c r="G268" s="15">
        <v>42412</v>
      </c>
      <c r="H268" s="8">
        <v>20864</v>
      </c>
      <c r="I268" s="30">
        <f t="shared" si="14"/>
        <v>0</v>
      </c>
      <c r="J268" s="114"/>
      <c r="K268" s="2"/>
    </row>
    <row r="269" spans="1:11" x14ac:dyDescent="0.25">
      <c r="A269" s="29">
        <v>42402</v>
      </c>
      <c r="B269" s="11">
        <f t="shared" si="13"/>
        <v>3472</v>
      </c>
      <c r="C269" s="11" t="s">
        <v>787</v>
      </c>
      <c r="D269" s="12">
        <v>53472</v>
      </c>
      <c r="E269" s="47" t="s">
        <v>3631</v>
      </c>
      <c r="F269" s="14">
        <v>29673.8</v>
      </c>
      <c r="G269" s="15">
        <v>42411</v>
      </c>
      <c r="H269" s="8">
        <v>29673.8</v>
      </c>
      <c r="I269" s="30">
        <f t="shared" si="14"/>
        <v>0</v>
      </c>
      <c r="J269" s="114"/>
      <c r="K269" s="2"/>
    </row>
    <row r="270" spans="1:11" x14ac:dyDescent="0.25">
      <c r="A270" s="28">
        <v>42402</v>
      </c>
      <c r="B270" s="11">
        <f t="shared" si="13"/>
        <v>3473</v>
      </c>
      <c r="C270" s="11" t="s">
        <v>787</v>
      </c>
      <c r="D270" s="12">
        <v>53473</v>
      </c>
      <c r="E270" s="47" t="s">
        <v>3632</v>
      </c>
      <c r="F270" s="14">
        <v>38458</v>
      </c>
      <c r="G270" s="15" t="s">
        <v>3633</v>
      </c>
      <c r="H270" s="8">
        <f>19969.3+18488.7</f>
        <v>38458</v>
      </c>
      <c r="I270" s="30">
        <f t="shared" si="14"/>
        <v>0</v>
      </c>
      <c r="J270" s="114"/>
      <c r="K270" s="2"/>
    </row>
    <row r="271" spans="1:11" x14ac:dyDescent="0.25">
      <c r="A271" s="29">
        <v>42402</v>
      </c>
      <c r="B271" s="11">
        <f t="shared" si="13"/>
        <v>3474</v>
      </c>
      <c r="C271" s="11" t="s">
        <v>787</v>
      </c>
      <c r="D271" s="12">
        <v>53474</v>
      </c>
      <c r="E271" s="47" t="s">
        <v>3634</v>
      </c>
      <c r="F271" s="14">
        <v>722.7</v>
      </c>
      <c r="G271" s="15">
        <v>42402</v>
      </c>
      <c r="H271" s="8">
        <f t="shared" si="15"/>
        <v>722.7</v>
      </c>
      <c r="I271" s="30">
        <f t="shared" si="14"/>
        <v>0</v>
      </c>
      <c r="J271" s="114"/>
      <c r="K271" s="2"/>
    </row>
    <row r="272" spans="1:11" x14ac:dyDescent="0.25">
      <c r="A272" s="28">
        <v>42402</v>
      </c>
      <c r="B272" s="11">
        <f t="shared" si="13"/>
        <v>3475</v>
      </c>
      <c r="C272" s="11" t="s">
        <v>787</v>
      </c>
      <c r="D272" s="12">
        <v>53475</v>
      </c>
      <c r="E272" s="47" t="s">
        <v>3635</v>
      </c>
      <c r="F272" s="14">
        <v>15704.7</v>
      </c>
      <c r="G272" s="15" t="s">
        <v>3636</v>
      </c>
      <c r="H272" s="8">
        <f>12000+3704.7</f>
        <v>15704.7</v>
      </c>
      <c r="I272" s="30">
        <f t="shared" si="14"/>
        <v>0</v>
      </c>
      <c r="J272" s="114"/>
      <c r="K272" s="2"/>
    </row>
    <row r="273" spans="1:11" x14ac:dyDescent="0.25">
      <c r="A273" s="29">
        <v>42402</v>
      </c>
      <c r="B273" s="11">
        <f t="shared" si="13"/>
        <v>3476</v>
      </c>
      <c r="C273" s="11" t="s">
        <v>787</v>
      </c>
      <c r="D273" s="12">
        <v>53476</v>
      </c>
      <c r="E273" s="47" t="s">
        <v>3597</v>
      </c>
      <c r="F273" s="14">
        <v>30628</v>
      </c>
      <c r="G273" s="15">
        <v>42402</v>
      </c>
      <c r="H273" s="8">
        <f t="shared" si="15"/>
        <v>30628</v>
      </c>
      <c r="I273" s="30">
        <f t="shared" si="14"/>
        <v>0</v>
      </c>
      <c r="J273" s="114"/>
      <c r="K273" s="2"/>
    </row>
    <row r="274" spans="1:11" x14ac:dyDescent="0.25">
      <c r="A274" s="28">
        <v>42402</v>
      </c>
      <c r="B274" s="11">
        <f t="shared" si="13"/>
        <v>3477</v>
      </c>
      <c r="C274" s="11" t="s">
        <v>787</v>
      </c>
      <c r="D274" s="12">
        <v>53477</v>
      </c>
      <c r="E274" s="13" t="s">
        <v>3555</v>
      </c>
      <c r="F274" s="14">
        <v>86322.2</v>
      </c>
      <c r="G274" s="15">
        <v>42409</v>
      </c>
      <c r="H274" s="8">
        <v>86322.2</v>
      </c>
      <c r="I274" s="30">
        <f t="shared" si="14"/>
        <v>0</v>
      </c>
      <c r="J274" s="114"/>
      <c r="K274" s="2"/>
    </row>
    <row r="275" spans="1:11" x14ac:dyDescent="0.25">
      <c r="A275" s="29">
        <v>42402</v>
      </c>
      <c r="B275" s="11">
        <f t="shared" si="13"/>
        <v>3478</v>
      </c>
      <c r="C275" s="11" t="s">
        <v>787</v>
      </c>
      <c r="D275" s="12">
        <v>53478</v>
      </c>
      <c r="E275" s="47" t="s">
        <v>3578</v>
      </c>
      <c r="F275" s="14">
        <v>1992.6</v>
      </c>
      <c r="G275" s="15">
        <v>42404</v>
      </c>
      <c r="H275" s="8">
        <v>1992.6</v>
      </c>
      <c r="I275" s="30">
        <f t="shared" si="14"/>
        <v>0</v>
      </c>
      <c r="J275" s="114"/>
      <c r="K275" s="2"/>
    </row>
    <row r="276" spans="1:11" x14ac:dyDescent="0.25">
      <c r="A276" s="28">
        <v>42402</v>
      </c>
      <c r="B276" s="11">
        <f t="shared" si="13"/>
        <v>3479</v>
      </c>
      <c r="C276" s="11" t="s">
        <v>787</v>
      </c>
      <c r="D276" s="12">
        <v>53479</v>
      </c>
      <c r="E276" s="47" t="s">
        <v>3637</v>
      </c>
      <c r="F276" s="14">
        <v>2749.6</v>
      </c>
      <c r="G276" s="15">
        <v>42403</v>
      </c>
      <c r="H276" s="8">
        <v>2749.6</v>
      </c>
      <c r="I276" s="30">
        <f t="shared" si="14"/>
        <v>0</v>
      </c>
      <c r="J276" s="114"/>
      <c r="K276" s="2"/>
    </row>
    <row r="277" spans="1:11" x14ac:dyDescent="0.25">
      <c r="A277" s="29">
        <v>42402</v>
      </c>
      <c r="B277" s="11">
        <f t="shared" si="13"/>
        <v>3480</v>
      </c>
      <c r="C277" s="11" t="s">
        <v>787</v>
      </c>
      <c r="D277" s="12">
        <v>53480</v>
      </c>
      <c r="E277" s="47" t="s">
        <v>3638</v>
      </c>
      <c r="F277" s="14">
        <v>1262.55</v>
      </c>
      <c r="G277" s="15">
        <v>42402</v>
      </c>
      <c r="H277" s="8">
        <f t="shared" si="15"/>
        <v>1262.55</v>
      </c>
      <c r="I277" s="30">
        <f t="shared" si="14"/>
        <v>0</v>
      </c>
      <c r="J277" s="114"/>
      <c r="K277" s="2"/>
    </row>
    <row r="278" spans="1:11" x14ac:dyDescent="0.25">
      <c r="A278" s="28">
        <v>42402</v>
      </c>
      <c r="B278" s="11">
        <f t="shared" si="13"/>
        <v>3481</v>
      </c>
      <c r="C278" s="11" t="s">
        <v>787</v>
      </c>
      <c r="D278" s="12">
        <v>53481</v>
      </c>
      <c r="E278" s="47" t="s">
        <v>3639</v>
      </c>
      <c r="F278" s="14">
        <v>52096.800000000003</v>
      </c>
      <c r="G278" s="15">
        <v>42403</v>
      </c>
      <c r="H278" s="8">
        <v>52096.800000000003</v>
      </c>
      <c r="I278" s="30">
        <f t="shared" si="14"/>
        <v>0</v>
      </c>
      <c r="J278" s="114"/>
      <c r="K278" s="2"/>
    </row>
    <row r="279" spans="1:11" x14ac:dyDescent="0.25">
      <c r="A279" s="29">
        <v>42402</v>
      </c>
      <c r="B279" s="11">
        <f t="shared" si="13"/>
        <v>3482</v>
      </c>
      <c r="C279" s="11" t="s">
        <v>787</v>
      </c>
      <c r="D279" s="12">
        <v>53482</v>
      </c>
      <c r="E279" s="13" t="s">
        <v>3640</v>
      </c>
      <c r="F279" s="14">
        <v>24387.55</v>
      </c>
      <c r="G279" s="15">
        <v>42406</v>
      </c>
      <c r="H279" s="8">
        <v>24387.55</v>
      </c>
      <c r="I279" s="30">
        <f t="shared" si="14"/>
        <v>0</v>
      </c>
      <c r="J279" s="114"/>
      <c r="K279" s="2"/>
    </row>
    <row r="280" spans="1:11" x14ac:dyDescent="0.25">
      <c r="A280" s="28">
        <v>42402</v>
      </c>
      <c r="B280" s="11">
        <f t="shared" si="13"/>
        <v>3483</v>
      </c>
      <c r="C280" s="11" t="s">
        <v>787</v>
      </c>
      <c r="D280" s="113">
        <v>53483</v>
      </c>
      <c r="E280" s="42" t="s">
        <v>3548</v>
      </c>
      <c r="F280" s="19">
        <v>2082</v>
      </c>
      <c r="G280" s="15">
        <v>42402</v>
      </c>
      <c r="H280" s="8">
        <f t="shared" si="15"/>
        <v>2082</v>
      </c>
      <c r="I280" s="30">
        <f t="shared" si="14"/>
        <v>0</v>
      </c>
      <c r="J280" s="114"/>
      <c r="K280" s="2"/>
    </row>
    <row r="281" spans="1:11" x14ac:dyDescent="0.25">
      <c r="A281" s="29">
        <v>42402</v>
      </c>
      <c r="B281" s="11">
        <f t="shared" si="13"/>
        <v>3484</v>
      </c>
      <c r="C281" s="11" t="s">
        <v>787</v>
      </c>
      <c r="D281" s="20">
        <v>53484</v>
      </c>
      <c r="E281" s="45" t="s">
        <v>3548</v>
      </c>
      <c r="F281" s="22">
        <v>2355.1999999999998</v>
      </c>
      <c r="G281" s="15">
        <v>42402</v>
      </c>
      <c r="H281" s="8">
        <f t="shared" si="15"/>
        <v>2355.1999999999998</v>
      </c>
      <c r="I281" s="30">
        <f t="shared" si="14"/>
        <v>0</v>
      </c>
      <c r="J281" s="114"/>
      <c r="K281" s="2"/>
    </row>
    <row r="282" spans="1:11" x14ac:dyDescent="0.25">
      <c r="A282" s="28">
        <v>42402</v>
      </c>
      <c r="B282" s="11">
        <f t="shared" si="13"/>
        <v>3485</v>
      </c>
      <c r="C282" s="11" t="s">
        <v>787</v>
      </c>
      <c r="D282" s="12">
        <v>53485</v>
      </c>
      <c r="E282" s="47" t="s">
        <v>3631</v>
      </c>
      <c r="F282" s="14">
        <v>35442</v>
      </c>
      <c r="G282" s="15">
        <v>42411</v>
      </c>
      <c r="H282" s="8">
        <v>35442</v>
      </c>
      <c r="I282" s="30">
        <f t="shared" si="14"/>
        <v>0</v>
      </c>
      <c r="J282" s="114"/>
      <c r="K282" s="2"/>
    </row>
    <row r="283" spans="1:11" x14ac:dyDescent="0.25">
      <c r="A283" s="29">
        <v>42402</v>
      </c>
      <c r="B283" s="11">
        <f t="shared" si="13"/>
        <v>3486</v>
      </c>
      <c r="C283" s="11" t="s">
        <v>787</v>
      </c>
      <c r="D283" s="12">
        <v>53486</v>
      </c>
      <c r="E283" s="47" t="s">
        <v>3641</v>
      </c>
      <c r="F283" s="14">
        <v>7814.4</v>
      </c>
      <c r="G283" s="15">
        <v>42402</v>
      </c>
      <c r="H283" s="8">
        <f t="shared" si="15"/>
        <v>7814.4</v>
      </c>
      <c r="I283" s="30">
        <f t="shared" si="14"/>
        <v>0</v>
      </c>
      <c r="J283" s="114"/>
      <c r="K283" s="2"/>
    </row>
    <row r="284" spans="1:11" x14ac:dyDescent="0.25">
      <c r="A284" s="28">
        <v>42402</v>
      </c>
      <c r="B284" s="11">
        <f t="shared" si="13"/>
        <v>3487</v>
      </c>
      <c r="C284" s="11" t="s">
        <v>787</v>
      </c>
      <c r="D284" s="12">
        <v>53487</v>
      </c>
      <c r="E284" s="47" t="s">
        <v>3642</v>
      </c>
      <c r="F284" s="14">
        <v>5232</v>
      </c>
      <c r="G284" s="15">
        <v>42402</v>
      </c>
      <c r="H284" s="8">
        <f t="shared" si="15"/>
        <v>5232</v>
      </c>
      <c r="I284" s="30">
        <f t="shared" si="14"/>
        <v>0</v>
      </c>
      <c r="J284" s="114"/>
      <c r="K284" s="2"/>
    </row>
    <row r="285" spans="1:11" x14ac:dyDescent="0.25">
      <c r="A285" s="29">
        <v>42402</v>
      </c>
      <c r="B285" s="11">
        <f t="shared" si="13"/>
        <v>3488</v>
      </c>
      <c r="C285" s="11" t="s">
        <v>787</v>
      </c>
      <c r="D285" s="12">
        <v>53488</v>
      </c>
      <c r="E285" s="13" t="s">
        <v>3555</v>
      </c>
      <c r="F285" s="14">
        <v>9376.7999999999993</v>
      </c>
      <c r="G285" s="15">
        <v>42409</v>
      </c>
      <c r="H285" s="8">
        <v>9376.7999999999993</v>
      </c>
      <c r="I285" s="30">
        <f t="shared" si="14"/>
        <v>0</v>
      </c>
      <c r="J285" s="114"/>
      <c r="K285" s="2"/>
    </row>
    <row r="286" spans="1:11" x14ac:dyDescent="0.25">
      <c r="A286" s="28">
        <v>42402</v>
      </c>
      <c r="B286" s="11">
        <f t="shared" si="13"/>
        <v>3489</v>
      </c>
      <c r="C286" s="11" t="s">
        <v>787</v>
      </c>
      <c r="D286" s="12">
        <v>53489</v>
      </c>
      <c r="E286" s="47" t="s">
        <v>3643</v>
      </c>
      <c r="F286" s="14">
        <v>3500.2</v>
      </c>
      <c r="G286" s="15">
        <v>42402</v>
      </c>
      <c r="H286" s="8">
        <f t="shared" si="15"/>
        <v>3500.2</v>
      </c>
      <c r="I286" s="30">
        <f t="shared" si="14"/>
        <v>0</v>
      </c>
      <c r="J286" s="114"/>
      <c r="K286" s="2"/>
    </row>
    <row r="287" spans="1:11" x14ac:dyDescent="0.25">
      <c r="A287" s="29">
        <v>42402</v>
      </c>
      <c r="B287" s="11">
        <f t="shared" si="13"/>
        <v>3490</v>
      </c>
      <c r="C287" s="11" t="s">
        <v>787</v>
      </c>
      <c r="D287" s="12">
        <v>53490</v>
      </c>
      <c r="E287" s="47" t="s">
        <v>3597</v>
      </c>
      <c r="F287" s="14">
        <v>84</v>
      </c>
      <c r="G287" s="15">
        <v>42402</v>
      </c>
      <c r="H287" s="8">
        <f t="shared" si="15"/>
        <v>84</v>
      </c>
      <c r="I287" s="30">
        <f t="shared" si="14"/>
        <v>0</v>
      </c>
      <c r="J287" s="114"/>
      <c r="K287" s="2"/>
    </row>
    <row r="288" spans="1:11" x14ac:dyDescent="0.25">
      <c r="A288" s="33">
        <v>42402</v>
      </c>
      <c r="B288" s="11">
        <f t="shared" si="13"/>
        <v>3491</v>
      </c>
      <c r="C288" s="11" t="s">
        <v>787</v>
      </c>
      <c r="D288" s="12">
        <v>53491</v>
      </c>
      <c r="E288" s="47" t="s">
        <v>3644</v>
      </c>
      <c r="F288" s="14">
        <v>17551.5</v>
      </c>
      <c r="G288" s="15">
        <v>42402</v>
      </c>
      <c r="H288" s="8">
        <f t="shared" si="15"/>
        <v>17551.5</v>
      </c>
      <c r="I288" s="30">
        <f t="shared" si="14"/>
        <v>0</v>
      </c>
      <c r="J288" s="114"/>
      <c r="K288" s="2"/>
    </row>
    <row r="289" spans="1:11" x14ac:dyDescent="0.25">
      <c r="A289" s="17">
        <v>42403</v>
      </c>
      <c r="B289" s="11">
        <f t="shared" si="13"/>
        <v>3492</v>
      </c>
      <c r="C289" s="11" t="s">
        <v>787</v>
      </c>
      <c r="D289" s="12">
        <v>53492</v>
      </c>
      <c r="E289" s="47" t="s">
        <v>3645</v>
      </c>
      <c r="F289" s="14">
        <v>9272</v>
      </c>
      <c r="G289" s="15">
        <v>42403</v>
      </c>
      <c r="H289" s="8">
        <f t="shared" si="15"/>
        <v>9272</v>
      </c>
      <c r="I289" s="30">
        <f t="shared" si="14"/>
        <v>0</v>
      </c>
      <c r="J289" s="114"/>
      <c r="K289" s="2"/>
    </row>
    <row r="290" spans="1:11" x14ac:dyDescent="0.25">
      <c r="A290" s="33">
        <v>42403</v>
      </c>
      <c r="B290" s="11">
        <f t="shared" si="13"/>
        <v>3493</v>
      </c>
      <c r="C290" s="11" t="s">
        <v>787</v>
      </c>
      <c r="D290" s="12">
        <v>53493</v>
      </c>
      <c r="E290" s="47" t="s">
        <v>3646</v>
      </c>
      <c r="F290" s="14">
        <v>2100</v>
      </c>
      <c r="G290" s="15">
        <v>42403</v>
      </c>
      <c r="H290" s="8">
        <f t="shared" si="15"/>
        <v>2100</v>
      </c>
      <c r="I290" s="30">
        <f t="shared" si="14"/>
        <v>0</v>
      </c>
      <c r="J290" s="114"/>
      <c r="K290" s="2"/>
    </row>
    <row r="291" spans="1:11" x14ac:dyDescent="0.25">
      <c r="A291" s="17">
        <v>42403</v>
      </c>
      <c r="B291" s="11">
        <f t="shared" si="13"/>
        <v>3494</v>
      </c>
      <c r="C291" s="11" t="s">
        <v>787</v>
      </c>
      <c r="D291" s="12">
        <v>53494</v>
      </c>
      <c r="E291" s="47" t="s">
        <v>3647</v>
      </c>
      <c r="F291" s="14">
        <v>48099.199999999997</v>
      </c>
      <c r="G291" s="15">
        <v>42426</v>
      </c>
      <c r="H291" s="8">
        <v>48099.199999999997</v>
      </c>
      <c r="I291" s="30">
        <f t="shared" si="14"/>
        <v>0</v>
      </c>
      <c r="J291" s="114"/>
      <c r="K291" s="2"/>
    </row>
    <row r="292" spans="1:11" x14ac:dyDescent="0.25">
      <c r="A292" s="33">
        <v>42403</v>
      </c>
      <c r="B292" s="11">
        <f t="shared" si="13"/>
        <v>3495</v>
      </c>
      <c r="C292" s="11" t="s">
        <v>787</v>
      </c>
      <c r="D292" s="12">
        <v>53495</v>
      </c>
      <c r="E292" s="47" t="s">
        <v>3648</v>
      </c>
      <c r="F292" s="14">
        <v>13782.4</v>
      </c>
      <c r="G292" s="15">
        <v>42403</v>
      </c>
      <c r="H292" s="8">
        <f t="shared" si="15"/>
        <v>13782.4</v>
      </c>
      <c r="I292" s="30">
        <f t="shared" si="14"/>
        <v>0</v>
      </c>
      <c r="J292" s="114"/>
      <c r="K292" s="2"/>
    </row>
    <row r="293" spans="1:11" x14ac:dyDescent="0.25">
      <c r="A293" s="17">
        <v>42403</v>
      </c>
      <c r="B293" s="11">
        <f t="shared" si="13"/>
        <v>3496</v>
      </c>
      <c r="C293" s="11" t="s">
        <v>787</v>
      </c>
      <c r="D293" s="12">
        <v>53496</v>
      </c>
      <c r="E293" s="47" t="s">
        <v>3649</v>
      </c>
      <c r="F293" s="14">
        <v>12688.2</v>
      </c>
      <c r="G293" s="15">
        <v>42404</v>
      </c>
      <c r="H293" s="8">
        <v>12688.2</v>
      </c>
      <c r="I293" s="30">
        <f t="shared" si="14"/>
        <v>0</v>
      </c>
      <c r="J293" s="114"/>
      <c r="K293" s="2"/>
    </row>
    <row r="294" spans="1:11" x14ac:dyDescent="0.25">
      <c r="A294" s="33">
        <v>42403</v>
      </c>
      <c r="B294" s="11">
        <f t="shared" si="13"/>
        <v>3497</v>
      </c>
      <c r="C294" s="11" t="s">
        <v>787</v>
      </c>
      <c r="D294" s="12">
        <v>53497</v>
      </c>
      <c r="E294" s="47" t="s">
        <v>3650</v>
      </c>
      <c r="F294" s="14">
        <v>14735.7</v>
      </c>
      <c r="G294" s="15" t="s">
        <v>3505</v>
      </c>
      <c r="H294" s="8">
        <f>4735+10000.7</f>
        <v>14735.7</v>
      </c>
      <c r="I294" s="30">
        <f t="shared" si="14"/>
        <v>0</v>
      </c>
      <c r="J294" s="114"/>
      <c r="K294" s="2"/>
    </row>
    <row r="295" spans="1:11" x14ac:dyDescent="0.25">
      <c r="A295" s="17">
        <v>42403</v>
      </c>
      <c r="B295" s="11">
        <f t="shared" si="13"/>
        <v>3498</v>
      </c>
      <c r="C295" s="11" t="s">
        <v>787</v>
      </c>
      <c r="D295" s="12">
        <v>53498</v>
      </c>
      <c r="E295" s="47" t="s">
        <v>3651</v>
      </c>
      <c r="F295" s="14">
        <v>2299.5</v>
      </c>
      <c r="G295" s="15">
        <v>42404</v>
      </c>
      <c r="H295" s="8">
        <v>2299.5</v>
      </c>
      <c r="I295" s="30">
        <f t="shared" si="14"/>
        <v>0</v>
      </c>
      <c r="J295" s="114"/>
      <c r="K295" s="2"/>
    </row>
    <row r="296" spans="1:11" x14ac:dyDescent="0.25">
      <c r="A296" s="33">
        <v>42403</v>
      </c>
      <c r="B296" s="11">
        <f t="shared" si="13"/>
        <v>3499</v>
      </c>
      <c r="C296" s="11" t="s">
        <v>787</v>
      </c>
      <c r="D296" s="12">
        <v>53499</v>
      </c>
      <c r="E296" s="47" t="s">
        <v>3652</v>
      </c>
      <c r="F296" s="14">
        <v>2759.7</v>
      </c>
      <c r="G296" s="15">
        <v>42403</v>
      </c>
      <c r="H296" s="8">
        <f t="shared" si="15"/>
        <v>2759.7</v>
      </c>
      <c r="I296" s="30">
        <f t="shared" si="14"/>
        <v>0</v>
      </c>
      <c r="J296" s="114"/>
      <c r="K296" s="2"/>
    </row>
    <row r="297" spans="1:11" x14ac:dyDescent="0.25">
      <c r="A297" s="17">
        <v>42403</v>
      </c>
      <c r="B297" s="11">
        <f t="shared" si="13"/>
        <v>3500</v>
      </c>
      <c r="C297" s="11" t="s">
        <v>787</v>
      </c>
      <c r="D297" s="12">
        <v>53500</v>
      </c>
      <c r="E297" s="47" t="s">
        <v>3651</v>
      </c>
      <c r="F297" s="14">
        <v>19691.2</v>
      </c>
      <c r="G297" s="15">
        <v>42404</v>
      </c>
      <c r="H297" s="8">
        <v>19691.2</v>
      </c>
      <c r="I297" s="30">
        <f t="shared" si="14"/>
        <v>0</v>
      </c>
      <c r="J297" s="112"/>
      <c r="K297" s="2"/>
    </row>
    <row r="298" spans="1:11" x14ac:dyDescent="0.25">
      <c r="A298" s="33">
        <v>42403</v>
      </c>
      <c r="B298" s="11">
        <f t="shared" si="13"/>
        <v>3501</v>
      </c>
      <c r="C298" s="11" t="s">
        <v>787</v>
      </c>
      <c r="D298" s="12">
        <v>53501</v>
      </c>
      <c r="E298" s="47" t="s">
        <v>3653</v>
      </c>
      <c r="F298" s="14">
        <v>1223.5999999999999</v>
      </c>
      <c r="G298" s="15">
        <v>42403</v>
      </c>
      <c r="H298" s="8">
        <f t="shared" si="15"/>
        <v>1223.5999999999999</v>
      </c>
      <c r="I298" s="30">
        <f t="shared" si="14"/>
        <v>0</v>
      </c>
      <c r="J298" s="112"/>
      <c r="K298" s="2"/>
    </row>
    <row r="299" spans="1:11" x14ac:dyDescent="0.25">
      <c r="A299" s="17">
        <v>42403</v>
      </c>
      <c r="B299" s="11">
        <f t="shared" si="13"/>
        <v>3502</v>
      </c>
      <c r="C299" s="11" t="s">
        <v>787</v>
      </c>
      <c r="D299" s="12">
        <v>53502</v>
      </c>
      <c r="E299" s="13" t="s">
        <v>3654</v>
      </c>
      <c r="F299" s="14">
        <v>27680.25</v>
      </c>
      <c r="G299" s="15">
        <v>42409</v>
      </c>
      <c r="H299" s="8">
        <v>27680.25</v>
      </c>
      <c r="I299" s="30">
        <f t="shared" si="14"/>
        <v>0</v>
      </c>
      <c r="J299" s="112"/>
      <c r="K299" s="2"/>
    </row>
    <row r="300" spans="1:11" x14ac:dyDescent="0.25">
      <c r="A300" s="33">
        <v>42403</v>
      </c>
      <c r="B300" s="11">
        <f t="shared" si="13"/>
        <v>3503</v>
      </c>
      <c r="C300" s="11" t="s">
        <v>787</v>
      </c>
      <c r="D300" s="12">
        <v>53503</v>
      </c>
      <c r="E300" s="47" t="s">
        <v>3655</v>
      </c>
      <c r="F300" s="14">
        <v>1240.8</v>
      </c>
      <c r="G300" s="15">
        <v>42404</v>
      </c>
      <c r="H300" s="8">
        <v>1240.8</v>
      </c>
      <c r="I300" s="30">
        <f t="shared" si="14"/>
        <v>0</v>
      </c>
      <c r="J300" s="112"/>
      <c r="K300" s="2"/>
    </row>
    <row r="301" spans="1:11" x14ac:dyDescent="0.25">
      <c r="A301" s="17">
        <v>42403</v>
      </c>
      <c r="B301" s="11">
        <f t="shared" si="13"/>
        <v>3504</v>
      </c>
      <c r="C301" s="11" t="s">
        <v>787</v>
      </c>
      <c r="D301" s="12">
        <v>53504</v>
      </c>
      <c r="E301" s="47" t="s">
        <v>3656</v>
      </c>
      <c r="F301" s="14">
        <v>2221.0500000000002</v>
      </c>
      <c r="G301" s="15">
        <v>42403</v>
      </c>
      <c r="H301" s="8">
        <f t="shared" si="15"/>
        <v>2221.0500000000002</v>
      </c>
      <c r="I301" s="30">
        <f t="shared" si="14"/>
        <v>0</v>
      </c>
      <c r="J301" s="112"/>
      <c r="K301" s="2"/>
    </row>
    <row r="302" spans="1:11" x14ac:dyDescent="0.25">
      <c r="A302" s="33">
        <v>42403</v>
      </c>
      <c r="B302" s="11">
        <f t="shared" si="13"/>
        <v>3505</v>
      </c>
      <c r="C302" s="11" t="s">
        <v>787</v>
      </c>
      <c r="D302" s="12">
        <v>53505</v>
      </c>
      <c r="E302" s="47" t="s">
        <v>3657</v>
      </c>
      <c r="F302" s="14">
        <v>1665</v>
      </c>
      <c r="G302" s="15">
        <v>42403</v>
      </c>
      <c r="H302" s="8">
        <f t="shared" si="15"/>
        <v>1665</v>
      </c>
      <c r="I302" s="30">
        <f t="shared" si="14"/>
        <v>0</v>
      </c>
      <c r="J302" s="112"/>
      <c r="K302" s="2"/>
    </row>
    <row r="303" spans="1:11" x14ac:dyDescent="0.25">
      <c r="A303" s="17">
        <v>42403</v>
      </c>
      <c r="B303" s="11">
        <f t="shared" si="13"/>
        <v>3506</v>
      </c>
      <c r="C303" s="11" t="s">
        <v>787</v>
      </c>
      <c r="D303" s="12">
        <v>53506</v>
      </c>
      <c r="E303" s="47" t="s">
        <v>3658</v>
      </c>
      <c r="F303" s="14">
        <v>1281.4000000000001</v>
      </c>
      <c r="G303" s="15">
        <v>42403</v>
      </c>
      <c r="H303" s="8">
        <f t="shared" si="15"/>
        <v>1281.4000000000001</v>
      </c>
      <c r="I303" s="30">
        <f t="shared" si="14"/>
        <v>0</v>
      </c>
      <c r="J303" s="112"/>
      <c r="K303" s="2"/>
    </row>
    <row r="304" spans="1:11" x14ac:dyDescent="0.25">
      <c r="A304" s="33">
        <v>42403</v>
      </c>
      <c r="B304" s="11">
        <f t="shared" si="13"/>
        <v>3507</v>
      </c>
      <c r="C304" s="11" t="s">
        <v>787</v>
      </c>
      <c r="D304" s="12">
        <v>53507</v>
      </c>
      <c r="E304" s="47" t="s">
        <v>3659</v>
      </c>
      <c r="F304" s="14">
        <v>2301.6</v>
      </c>
      <c r="G304" s="15">
        <v>42403</v>
      </c>
      <c r="H304" s="8">
        <f t="shared" si="15"/>
        <v>2301.6</v>
      </c>
      <c r="I304" s="30">
        <f t="shared" si="14"/>
        <v>0</v>
      </c>
      <c r="J304" s="112"/>
      <c r="K304" s="2"/>
    </row>
    <row r="305" spans="1:11" x14ac:dyDescent="0.25">
      <c r="A305" s="17">
        <v>42403</v>
      </c>
      <c r="B305" s="11">
        <f>B304+1</f>
        <v>3508</v>
      </c>
      <c r="C305" s="11" t="s">
        <v>787</v>
      </c>
      <c r="D305" s="12">
        <v>53508</v>
      </c>
      <c r="E305" s="49" t="s">
        <v>105</v>
      </c>
      <c r="F305" s="14">
        <v>0</v>
      </c>
      <c r="G305" s="15"/>
      <c r="H305" s="8">
        <f t="shared" si="15"/>
        <v>0</v>
      </c>
      <c r="I305" s="30">
        <f t="shared" si="14"/>
        <v>0</v>
      </c>
      <c r="J305" s="112"/>
      <c r="K305" s="2"/>
    </row>
    <row r="306" spans="1:11" x14ac:dyDescent="0.25">
      <c r="A306" s="33">
        <v>42403</v>
      </c>
      <c r="B306" s="11">
        <f>B305+1</f>
        <v>3509</v>
      </c>
      <c r="C306" s="11" t="s">
        <v>787</v>
      </c>
      <c r="D306" s="12">
        <v>53509</v>
      </c>
      <c r="E306" s="47" t="s">
        <v>3660</v>
      </c>
      <c r="F306" s="14">
        <v>6311.3</v>
      </c>
      <c r="G306" s="15">
        <v>42403</v>
      </c>
      <c r="H306" s="8">
        <f t="shared" si="15"/>
        <v>6311.3</v>
      </c>
      <c r="I306" s="30">
        <f t="shared" si="14"/>
        <v>0</v>
      </c>
      <c r="J306" s="112"/>
      <c r="K306" s="2"/>
    </row>
    <row r="307" spans="1:11" x14ac:dyDescent="0.25">
      <c r="A307" s="17">
        <v>42403</v>
      </c>
      <c r="B307" s="11">
        <f t="shared" si="13"/>
        <v>3510</v>
      </c>
      <c r="C307" s="11" t="s">
        <v>787</v>
      </c>
      <c r="D307" s="12">
        <v>53510</v>
      </c>
      <c r="E307" s="47" t="s">
        <v>3661</v>
      </c>
      <c r="F307" s="14">
        <v>1955</v>
      </c>
      <c r="G307" s="15">
        <v>42403</v>
      </c>
      <c r="H307" s="8">
        <f t="shared" si="15"/>
        <v>1955</v>
      </c>
      <c r="I307" s="30">
        <f t="shared" si="14"/>
        <v>0</v>
      </c>
      <c r="J307" s="112"/>
      <c r="K307" s="2"/>
    </row>
    <row r="308" spans="1:11" x14ac:dyDescent="0.25">
      <c r="A308" s="33">
        <v>42403</v>
      </c>
      <c r="B308" s="11">
        <f t="shared" si="13"/>
        <v>3511</v>
      </c>
      <c r="C308" s="11" t="s">
        <v>787</v>
      </c>
      <c r="D308" s="12">
        <v>53511</v>
      </c>
      <c r="E308" s="47" t="s">
        <v>3662</v>
      </c>
      <c r="F308" s="14">
        <v>7154.2</v>
      </c>
      <c r="G308" s="15">
        <v>42403</v>
      </c>
      <c r="H308" s="8">
        <f t="shared" si="15"/>
        <v>7154.2</v>
      </c>
      <c r="I308" s="30">
        <f t="shared" si="14"/>
        <v>0</v>
      </c>
      <c r="J308" s="112"/>
      <c r="K308" s="2"/>
    </row>
    <row r="309" spans="1:11" x14ac:dyDescent="0.25">
      <c r="A309" s="17">
        <v>42403</v>
      </c>
      <c r="B309" s="11">
        <f t="shared" si="13"/>
        <v>3512</v>
      </c>
      <c r="C309" s="11" t="s">
        <v>787</v>
      </c>
      <c r="D309" s="12">
        <v>53512</v>
      </c>
      <c r="E309" s="47" t="s">
        <v>3663</v>
      </c>
      <c r="F309" s="14">
        <v>30848</v>
      </c>
      <c r="G309" s="15">
        <v>42412</v>
      </c>
      <c r="H309" s="8">
        <v>30848</v>
      </c>
      <c r="I309" s="30">
        <f t="shared" si="14"/>
        <v>0</v>
      </c>
      <c r="J309" s="112"/>
      <c r="K309" s="2"/>
    </row>
    <row r="310" spans="1:11" x14ac:dyDescent="0.25">
      <c r="A310" s="33">
        <v>42403</v>
      </c>
      <c r="B310" s="11">
        <f t="shared" si="13"/>
        <v>3513</v>
      </c>
      <c r="C310" s="11" t="s">
        <v>787</v>
      </c>
      <c r="D310" s="12">
        <v>53513</v>
      </c>
      <c r="E310" s="47" t="s">
        <v>3664</v>
      </c>
      <c r="F310" s="14">
        <v>1650</v>
      </c>
      <c r="G310" s="15">
        <v>42403</v>
      </c>
      <c r="H310" s="8">
        <f t="shared" si="15"/>
        <v>1650</v>
      </c>
      <c r="I310" s="30">
        <f t="shared" si="14"/>
        <v>0</v>
      </c>
      <c r="J310" s="112"/>
      <c r="K310" s="2"/>
    </row>
    <row r="311" spans="1:11" x14ac:dyDescent="0.25">
      <c r="A311" s="17">
        <v>42403</v>
      </c>
      <c r="B311" s="11">
        <f t="shared" si="13"/>
        <v>3514</v>
      </c>
      <c r="C311" s="11" t="s">
        <v>787</v>
      </c>
      <c r="D311" s="12">
        <v>53514</v>
      </c>
      <c r="E311" s="47" t="s">
        <v>3665</v>
      </c>
      <c r="F311" s="14">
        <v>2406.6</v>
      </c>
      <c r="G311" s="15">
        <v>42403</v>
      </c>
      <c r="H311" s="8">
        <f t="shared" si="15"/>
        <v>2406.6</v>
      </c>
      <c r="I311" s="30">
        <f t="shared" si="14"/>
        <v>0</v>
      </c>
      <c r="J311" s="112"/>
      <c r="K311" s="2"/>
    </row>
    <row r="312" spans="1:11" x14ac:dyDescent="0.25">
      <c r="A312" s="33">
        <v>42403</v>
      </c>
      <c r="B312" s="11">
        <f t="shared" si="13"/>
        <v>3515</v>
      </c>
      <c r="C312" s="11" t="s">
        <v>787</v>
      </c>
      <c r="D312" s="12">
        <v>53515</v>
      </c>
      <c r="E312" s="47" t="s">
        <v>3666</v>
      </c>
      <c r="F312" s="14">
        <v>2146.4</v>
      </c>
      <c r="G312" s="15">
        <v>42403</v>
      </c>
      <c r="H312" s="8">
        <f t="shared" si="15"/>
        <v>2146.4</v>
      </c>
      <c r="I312" s="30">
        <f t="shared" si="14"/>
        <v>0</v>
      </c>
      <c r="J312" s="112"/>
      <c r="K312" s="2"/>
    </row>
    <row r="313" spans="1:11" x14ac:dyDescent="0.25">
      <c r="A313" s="17">
        <v>42403</v>
      </c>
      <c r="B313" s="11">
        <f t="shared" si="13"/>
        <v>3516</v>
      </c>
      <c r="C313" s="11" t="s">
        <v>787</v>
      </c>
      <c r="D313" s="12">
        <v>53516</v>
      </c>
      <c r="E313" s="47" t="s">
        <v>3667</v>
      </c>
      <c r="F313" s="14">
        <v>4646.34</v>
      </c>
      <c r="G313" s="15">
        <v>42403</v>
      </c>
      <c r="H313" s="8">
        <f t="shared" si="15"/>
        <v>4646.34</v>
      </c>
      <c r="I313" s="30">
        <f t="shared" si="14"/>
        <v>0</v>
      </c>
      <c r="J313" s="112"/>
      <c r="K313" s="2"/>
    </row>
    <row r="314" spans="1:11" x14ac:dyDescent="0.25">
      <c r="A314" s="33">
        <v>42403</v>
      </c>
      <c r="B314" s="11">
        <f t="shared" si="13"/>
        <v>3517</v>
      </c>
      <c r="C314" s="11" t="s">
        <v>787</v>
      </c>
      <c r="D314" s="12">
        <v>53517</v>
      </c>
      <c r="E314" s="47" t="s">
        <v>3668</v>
      </c>
      <c r="F314" s="14">
        <v>3019.8</v>
      </c>
      <c r="G314" s="15">
        <v>42404</v>
      </c>
      <c r="H314" s="8">
        <v>3019.8</v>
      </c>
      <c r="I314" s="30">
        <f t="shared" si="14"/>
        <v>0</v>
      </c>
      <c r="J314" s="112"/>
      <c r="K314" s="2"/>
    </row>
    <row r="315" spans="1:11" x14ac:dyDescent="0.25">
      <c r="A315" s="17">
        <v>42403</v>
      </c>
      <c r="B315" s="11">
        <f t="shared" si="13"/>
        <v>3518</v>
      </c>
      <c r="C315" s="11" t="s">
        <v>787</v>
      </c>
      <c r="D315" s="12">
        <v>53518</v>
      </c>
      <c r="E315" s="47" t="s">
        <v>3669</v>
      </c>
      <c r="F315" s="14">
        <v>7849.2</v>
      </c>
      <c r="G315" s="15">
        <v>42409</v>
      </c>
      <c r="H315" s="8">
        <v>7849.2</v>
      </c>
      <c r="I315" s="30">
        <f t="shared" si="14"/>
        <v>0</v>
      </c>
      <c r="J315" s="112"/>
      <c r="K315" s="2"/>
    </row>
    <row r="316" spans="1:11" x14ac:dyDescent="0.25">
      <c r="A316" s="33">
        <v>42403</v>
      </c>
      <c r="B316" s="11">
        <f t="shared" si="13"/>
        <v>3519</v>
      </c>
      <c r="C316" s="11" t="s">
        <v>787</v>
      </c>
      <c r="D316" s="12">
        <v>53519</v>
      </c>
      <c r="E316" s="47" t="s">
        <v>3670</v>
      </c>
      <c r="F316" s="14">
        <v>7495.8</v>
      </c>
      <c r="G316" s="15">
        <v>42409</v>
      </c>
      <c r="H316" s="8">
        <v>7495.8</v>
      </c>
      <c r="I316" s="30">
        <f t="shared" si="14"/>
        <v>0</v>
      </c>
      <c r="J316" s="112"/>
      <c r="K316" s="2"/>
    </row>
    <row r="317" spans="1:11" x14ac:dyDescent="0.25">
      <c r="A317" s="17">
        <v>42403</v>
      </c>
      <c r="B317" s="11">
        <f t="shared" si="13"/>
        <v>3520</v>
      </c>
      <c r="C317" s="11" t="s">
        <v>787</v>
      </c>
      <c r="D317" s="12">
        <v>53520</v>
      </c>
      <c r="E317" s="47" t="s">
        <v>3671</v>
      </c>
      <c r="F317" s="14">
        <v>2504.8000000000002</v>
      </c>
      <c r="G317" s="15">
        <v>42409</v>
      </c>
      <c r="H317" s="8">
        <v>2504.8000000000002</v>
      </c>
      <c r="I317" s="30">
        <f t="shared" si="14"/>
        <v>0</v>
      </c>
      <c r="J317" s="112"/>
      <c r="K317" s="2"/>
    </row>
    <row r="318" spans="1:11" x14ac:dyDescent="0.25">
      <c r="A318" s="33">
        <v>42403</v>
      </c>
      <c r="B318" s="11">
        <f t="shared" si="13"/>
        <v>3521</v>
      </c>
      <c r="C318" s="11" t="s">
        <v>787</v>
      </c>
      <c r="D318" s="12">
        <v>53521</v>
      </c>
      <c r="E318" s="47" t="s">
        <v>3672</v>
      </c>
      <c r="F318" s="14">
        <v>21632</v>
      </c>
      <c r="G318" s="15">
        <v>42409</v>
      </c>
      <c r="H318" s="8">
        <v>21632</v>
      </c>
      <c r="I318" s="30">
        <f t="shared" si="14"/>
        <v>0</v>
      </c>
      <c r="J318" s="112"/>
      <c r="K318" s="2"/>
    </row>
    <row r="319" spans="1:11" x14ac:dyDescent="0.25">
      <c r="A319" s="17">
        <v>42403</v>
      </c>
      <c r="B319" s="11">
        <f t="shared" si="13"/>
        <v>3522</v>
      </c>
      <c r="C319" s="11" t="s">
        <v>787</v>
      </c>
      <c r="D319" s="12">
        <v>53522</v>
      </c>
      <c r="E319" s="47" t="s">
        <v>3673</v>
      </c>
      <c r="F319" s="14">
        <v>10885.6</v>
      </c>
      <c r="G319" s="15">
        <v>42409</v>
      </c>
      <c r="H319" s="8">
        <v>10885.6</v>
      </c>
      <c r="I319" s="30">
        <f t="shared" si="14"/>
        <v>0</v>
      </c>
      <c r="J319" s="112"/>
      <c r="K319" s="2"/>
    </row>
    <row r="320" spans="1:11" x14ac:dyDescent="0.25">
      <c r="A320" s="33">
        <v>42403</v>
      </c>
      <c r="B320" s="11">
        <f t="shared" si="13"/>
        <v>3523</v>
      </c>
      <c r="C320" s="11" t="s">
        <v>787</v>
      </c>
      <c r="D320" s="12">
        <v>53523</v>
      </c>
      <c r="E320" s="47" t="s">
        <v>3674</v>
      </c>
      <c r="F320" s="14">
        <v>3024.3</v>
      </c>
      <c r="G320" s="15">
        <v>42409</v>
      </c>
      <c r="H320" s="8">
        <v>3024.3</v>
      </c>
      <c r="I320" s="30">
        <f t="shared" si="14"/>
        <v>0</v>
      </c>
      <c r="J320" s="112"/>
      <c r="K320" s="2"/>
    </row>
    <row r="321" spans="1:11" x14ac:dyDescent="0.25">
      <c r="A321" s="17">
        <v>42403</v>
      </c>
      <c r="B321" s="11">
        <f t="shared" si="13"/>
        <v>3524</v>
      </c>
      <c r="C321" s="11" t="s">
        <v>787</v>
      </c>
      <c r="D321" s="12">
        <v>53524</v>
      </c>
      <c r="E321" s="47" t="s">
        <v>3675</v>
      </c>
      <c r="F321" s="14">
        <v>15033.32</v>
      </c>
      <c r="G321" s="15">
        <v>42403</v>
      </c>
      <c r="H321" s="8">
        <v>15033.32</v>
      </c>
      <c r="I321" s="30">
        <f t="shared" si="14"/>
        <v>0</v>
      </c>
      <c r="J321" s="112"/>
      <c r="K321" s="2"/>
    </row>
    <row r="322" spans="1:11" x14ac:dyDescent="0.25">
      <c r="A322" s="33">
        <v>42403</v>
      </c>
      <c r="B322" s="11">
        <f t="shared" si="13"/>
        <v>3525</v>
      </c>
      <c r="C322" s="11" t="s">
        <v>787</v>
      </c>
      <c r="D322" s="12">
        <v>53525</v>
      </c>
      <c r="E322" s="47" t="s">
        <v>3676</v>
      </c>
      <c r="F322" s="14">
        <v>818.8</v>
      </c>
      <c r="G322" s="15">
        <v>42409</v>
      </c>
      <c r="H322" s="8">
        <v>818.8</v>
      </c>
      <c r="I322" s="30">
        <f t="shared" si="14"/>
        <v>0</v>
      </c>
      <c r="J322" s="112"/>
      <c r="K322" s="2"/>
    </row>
    <row r="323" spans="1:11" x14ac:dyDescent="0.25">
      <c r="A323" s="17">
        <v>42403</v>
      </c>
      <c r="B323" s="11">
        <f t="shared" si="13"/>
        <v>3526</v>
      </c>
      <c r="C323" s="11" t="s">
        <v>787</v>
      </c>
      <c r="D323" s="12">
        <v>53526</v>
      </c>
      <c r="E323" s="47" t="s">
        <v>3674</v>
      </c>
      <c r="F323" s="14">
        <v>4172.8</v>
      </c>
      <c r="G323" s="15">
        <v>42409</v>
      </c>
      <c r="H323" s="8">
        <v>4172.8</v>
      </c>
      <c r="I323" s="30">
        <f t="shared" si="14"/>
        <v>0</v>
      </c>
      <c r="J323" s="112"/>
      <c r="K323" s="2"/>
    </row>
    <row r="324" spans="1:11" x14ac:dyDescent="0.25">
      <c r="A324" s="33">
        <v>42403</v>
      </c>
      <c r="B324" s="11">
        <f t="shared" si="13"/>
        <v>3527</v>
      </c>
      <c r="C324" s="11" t="s">
        <v>787</v>
      </c>
      <c r="D324" s="12">
        <v>53527</v>
      </c>
      <c r="E324" s="47" t="s">
        <v>3677</v>
      </c>
      <c r="F324" s="14">
        <v>1316</v>
      </c>
      <c r="G324" s="15">
        <v>42409</v>
      </c>
      <c r="H324" s="8">
        <v>1316</v>
      </c>
      <c r="I324" s="30">
        <f t="shared" si="14"/>
        <v>0</v>
      </c>
      <c r="J324" s="112"/>
      <c r="K324" s="2"/>
    </row>
    <row r="325" spans="1:11" x14ac:dyDescent="0.25">
      <c r="A325" s="17">
        <v>42403</v>
      </c>
      <c r="B325" s="11">
        <f t="shared" si="13"/>
        <v>3528</v>
      </c>
      <c r="C325" s="11" t="s">
        <v>787</v>
      </c>
      <c r="D325" s="113">
        <v>53528</v>
      </c>
      <c r="E325" s="42" t="s">
        <v>3678</v>
      </c>
      <c r="F325" s="19">
        <v>7035.6</v>
      </c>
      <c r="G325" s="15">
        <v>42403</v>
      </c>
      <c r="H325" s="8">
        <f t="shared" si="15"/>
        <v>7035.6</v>
      </c>
      <c r="I325" s="30">
        <f t="shared" si="14"/>
        <v>0</v>
      </c>
      <c r="J325" s="112"/>
      <c r="K325" s="2"/>
    </row>
    <row r="326" spans="1:11" x14ac:dyDescent="0.25">
      <c r="A326" s="33">
        <v>42403</v>
      </c>
      <c r="B326" s="11">
        <f t="shared" si="13"/>
        <v>3529</v>
      </c>
      <c r="C326" s="11" t="s">
        <v>787</v>
      </c>
      <c r="D326" s="20">
        <v>53529</v>
      </c>
      <c r="E326" s="45" t="s">
        <v>3679</v>
      </c>
      <c r="F326" s="22">
        <v>1416.48</v>
      </c>
      <c r="G326" s="15">
        <v>42403</v>
      </c>
      <c r="H326" s="8">
        <f t="shared" si="15"/>
        <v>1416.48</v>
      </c>
      <c r="I326" s="30">
        <f t="shared" si="14"/>
        <v>0</v>
      </c>
      <c r="J326" s="112"/>
      <c r="K326" s="2"/>
    </row>
    <row r="327" spans="1:11" x14ac:dyDescent="0.25">
      <c r="A327" s="17">
        <v>42403</v>
      </c>
      <c r="B327" s="11">
        <f t="shared" ref="B327:B390" si="16">B326+1</f>
        <v>3530</v>
      </c>
      <c r="C327" s="11" t="s">
        <v>787</v>
      </c>
      <c r="D327" s="12">
        <v>53530</v>
      </c>
      <c r="E327" s="47" t="s">
        <v>3680</v>
      </c>
      <c r="F327" s="14">
        <v>7803.25</v>
      </c>
      <c r="G327" s="15">
        <v>42403</v>
      </c>
      <c r="H327" s="8">
        <f t="shared" si="15"/>
        <v>7803.25</v>
      </c>
      <c r="I327" s="30">
        <f t="shared" si="14"/>
        <v>0</v>
      </c>
      <c r="J327" s="112"/>
      <c r="K327" s="2"/>
    </row>
    <row r="328" spans="1:11" x14ac:dyDescent="0.25">
      <c r="A328" s="33">
        <v>42403</v>
      </c>
      <c r="B328" s="11">
        <f t="shared" si="16"/>
        <v>3531</v>
      </c>
      <c r="C328" s="11" t="s">
        <v>787</v>
      </c>
      <c r="D328" s="12">
        <v>53531</v>
      </c>
      <c r="E328" s="47" t="s">
        <v>3681</v>
      </c>
      <c r="F328" s="14">
        <v>604.6</v>
      </c>
      <c r="G328" s="15">
        <v>42403</v>
      </c>
      <c r="H328" s="8">
        <f t="shared" si="15"/>
        <v>604.6</v>
      </c>
      <c r="I328" s="30">
        <f t="shared" ref="I328:I393" si="17">F328-H328</f>
        <v>0</v>
      </c>
      <c r="J328" s="112"/>
      <c r="K328" s="2"/>
    </row>
    <row r="329" spans="1:11" x14ac:dyDescent="0.25">
      <c r="A329" s="17">
        <v>42403</v>
      </c>
      <c r="B329" s="11">
        <f t="shared" si="16"/>
        <v>3532</v>
      </c>
      <c r="C329" s="11" t="s">
        <v>787</v>
      </c>
      <c r="D329" s="12">
        <v>53532</v>
      </c>
      <c r="E329" s="47" t="s">
        <v>3682</v>
      </c>
      <c r="F329" s="14">
        <v>2346.5</v>
      </c>
      <c r="G329" s="15">
        <v>42418</v>
      </c>
      <c r="H329" s="8">
        <v>2346.5</v>
      </c>
      <c r="I329" s="30">
        <f t="shared" si="17"/>
        <v>0</v>
      </c>
      <c r="J329" s="112"/>
      <c r="K329" s="2"/>
    </row>
    <row r="330" spans="1:11" x14ac:dyDescent="0.25">
      <c r="A330" s="33">
        <v>42403</v>
      </c>
      <c r="B330" s="11">
        <f t="shared" si="16"/>
        <v>3533</v>
      </c>
      <c r="C330" s="11" t="s">
        <v>787</v>
      </c>
      <c r="D330" s="12">
        <v>53533</v>
      </c>
      <c r="E330" s="47" t="s">
        <v>3683</v>
      </c>
      <c r="F330" s="14">
        <v>1881</v>
      </c>
      <c r="G330" s="15">
        <v>42403</v>
      </c>
      <c r="H330" s="8">
        <f t="shared" ref="H330:H392" si="18">F330</f>
        <v>1881</v>
      </c>
      <c r="I330" s="30">
        <f t="shared" si="17"/>
        <v>0</v>
      </c>
      <c r="J330" s="112"/>
      <c r="K330" s="2"/>
    </row>
    <row r="331" spans="1:11" x14ac:dyDescent="0.25">
      <c r="A331" s="17">
        <v>42403</v>
      </c>
      <c r="B331" s="11">
        <f t="shared" si="16"/>
        <v>3534</v>
      </c>
      <c r="C331" s="11" t="s">
        <v>787</v>
      </c>
      <c r="D331" s="12">
        <v>53534</v>
      </c>
      <c r="E331" s="47" t="s">
        <v>3684</v>
      </c>
      <c r="F331" s="14">
        <v>9331.2000000000007</v>
      </c>
      <c r="G331" s="15">
        <v>42403</v>
      </c>
      <c r="H331" s="8">
        <f t="shared" si="18"/>
        <v>9331.2000000000007</v>
      </c>
      <c r="I331" s="30">
        <f t="shared" si="17"/>
        <v>0</v>
      </c>
      <c r="J331" s="112"/>
      <c r="K331" s="2"/>
    </row>
    <row r="332" spans="1:11" x14ac:dyDescent="0.25">
      <c r="A332" s="33">
        <v>42403</v>
      </c>
      <c r="B332" s="11">
        <f t="shared" si="16"/>
        <v>3535</v>
      </c>
      <c r="C332" s="11" t="s">
        <v>787</v>
      </c>
      <c r="D332" s="12">
        <v>53535</v>
      </c>
      <c r="E332" s="47" t="s">
        <v>3685</v>
      </c>
      <c r="F332" s="14">
        <v>1806</v>
      </c>
      <c r="G332" s="15">
        <v>42403</v>
      </c>
      <c r="H332" s="8">
        <f t="shared" si="18"/>
        <v>1806</v>
      </c>
      <c r="I332" s="30">
        <f t="shared" si="17"/>
        <v>0</v>
      </c>
      <c r="J332" s="112"/>
      <c r="K332" s="2"/>
    </row>
    <row r="333" spans="1:11" x14ac:dyDescent="0.25">
      <c r="A333" s="17">
        <v>42403</v>
      </c>
      <c r="B333" s="11">
        <f t="shared" si="16"/>
        <v>3536</v>
      </c>
      <c r="C333" s="11" t="s">
        <v>787</v>
      </c>
      <c r="D333" s="12">
        <v>53536</v>
      </c>
      <c r="E333" s="47" t="s">
        <v>3686</v>
      </c>
      <c r="F333" s="14">
        <v>1394</v>
      </c>
      <c r="G333" s="15">
        <v>42403</v>
      </c>
      <c r="H333" s="8">
        <f t="shared" si="18"/>
        <v>1394</v>
      </c>
      <c r="I333" s="30">
        <f t="shared" si="17"/>
        <v>0</v>
      </c>
      <c r="J333" s="112"/>
      <c r="K333" s="2"/>
    </row>
    <row r="334" spans="1:11" x14ac:dyDescent="0.25">
      <c r="A334" s="33">
        <v>42403</v>
      </c>
      <c r="B334" s="11">
        <f t="shared" si="16"/>
        <v>3537</v>
      </c>
      <c r="C334" s="11" t="s">
        <v>787</v>
      </c>
      <c r="D334" s="12">
        <v>53537</v>
      </c>
      <c r="E334" s="47" t="s">
        <v>3687</v>
      </c>
      <c r="F334" s="14">
        <v>135863</v>
      </c>
      <c r="G334" s="15">
        <v>42411</v>
      </c>
      <c r="H334" s="8">
        <v>135863</v>
      </c>
      <c r="I334" s="30">
        <f t="shared" si="17"/>
        <v>0</v>
      </c>
      <c r="J334" s="112"/>
      <c r="K334" s="2"/>
    </row>
    <row r="335" spans="1:11" x14ac:dyDescent="0.25">
      <c r="A335" s="17">
        <v>42403</v>
      </c>
      <c r="B335" s="11">
        <f t="shared" si="16"/>
        <v>3538</v>
      </c>
      <c r="C335" s="11" t="s">
        <v>787</v>
      </c>
      <c r="D335" s="12">
        <v>53538</v>
      </c>
      <c r="E335" s="47" t="s">
        <v>3688</v>
      </c>
      <c r="F335" s="14">
        <v>2996.2</v>
      </c>
      <c r="G335" s="15">
        <v>42403</v>
      </c>
      <c r="H335" s="8">
        <f t="shared" si="18"/>
        <v>2996.2</v>
      </c>
      <c r="I335" s="30">
        <f t="shared" si="17"/>
        <v>0</v>
      </c>
      <c r="J335" s="112"/>
      <c r="K335" s="2"/>
    </row>
    <row r="336" spans="1:11" x14ac:dyDescent="0.25">
      <c r="A336" s="33">
        <v>42403</v>
      </c>
      <c r="B336" s="11">
        <f t="shared" si="16"/>
        <v>3539</v>
      </c>
      <c r="C336" s="11" t="s">
        <v>787</v>
      </c>
      <c r="D336" s="12">
        <v>53539</v>
      </c>
      <c r="E336" s="47" t="s">
        <v>3689</v>
      </c>
      <c r="F336" s="14">
        <v>2218.5</v>
      </c>
      <c r="G336" s="15">
        <v>42403</v>
      </c>
      <c r="H336" s="8">
        <f t="shared" si="18"/>
        <v>2218.5</v>
      </c>
      <c r="I336" s="30">
        <f t="shared" si="17"/>
        <v>0</v>
      </c>
      <c r="J336" s="112"/>
      <c r="K336" s="2"/>
    </row>
    <row r="337" spans="1:11" x14ac:dyDescent="0.25">
      <c r="A337" s="17">
        <v>42403</v>
      </c>
      <c r="B337" s="11">
        <f t="shared" si="16"/>
        <v>3540</v>
      </c>
      <c r="C337" s="11" t="s">
        <v>787</v>
      </c>
      <c r="D337" s="12">
        <v>53540</v>
      </c>
      <c r="E337" s="47" t="s">
        <v>3690</v>
      </c>
      <c r="F337" s="14">
        <v>3235.5</v>
      </c>
      <c r="G337" s="15">
        <v>42403</v>
      </c>
      <c r="H337" s="8">
        <f t="shared" si="18"/>
        <v>3235.5</v>
      </c>
      <c r="I337" s="30">
        <f t="shared" si="17"/>
        <v>0</v>
      </c>
      <c r="J337" s="112"/>
      <c r="K337" s="2"/>
    </row>
    <row r="338" spans="1:11" x14ac:dyDescent="0.25">
      <c r="A338" s="33">
        <v>42403</v>
      </c>
      <c r="B338" s="11">
        <f t="shared" si="16"/>
        <v>3541</v>
      </c>
      <c r="C338" s="11" t="s">
        <v>787</v>
      </c>
      <c r="D338" s="12">
        <v>53541</v>
      </c>
      <c r="E338" s="47" t="s">
        <v>3691</v>
      </c>
      <c r="F338" s="14">
        <v>2553</v>
      </c>
      <c r="G338" s="15">
        <v>42403</v>
      </c>
      <c r="H338" s="8">
        <f t="shared" si="18"/>
        <v>2553</v>
      </c>
      <c r="I338" s="30">
        <f t="shared" si="17"/>
        <v>0</v>
      </c>
      <c r="J338" s="112"/>
      <c r="K338" s="2"/>
    </row>
    <row r="339" spans="1:11" x14ac:dyDescent="0.25">
      <c r="A339" s="17">
        <v>42403</v>
      </c>
      <c r="B339" s="11">
        <f t="shared" si="16"/>
        <v>3542</v>
      </c>
      <c r="C339" s="11" t="s">
        <v>787</v>
      </c>
      <c r="D339" s="12">
        <v>53542</v>
      </c>
      <c r="E339" s="47" t="s">
        <v>3687</v>
      </c>
      <c r="F339" s="14">
        <v>530.4</v>
      </c>
      <c r="G339" s="15">
        <v>42411</v>
      </c>
      <c r="H339" s="8">
        <v>530.4</v>
      </c>
      <c r="I339" s="30">
        <f t="shared" si="17"/>
        <v>0</v>
      </c>
      <c r="J339" s="112"/>
      <c r="K339" s="2"/>
    </row>
    <row r="340" spans="1:11" x14ac:dyDescent="0.25">
      <c r="A340" s="33">
        <v>42403</v>
      </c>
      <c r="B340" s="11">
        <f t="shared" si="16"/>
        <v>3543</v>
      </c>
      <c r="C340" s="11" t="s">
        <v>787</v>
      </c>
      <c r="D340" s="12">
        <v>53543</v>
      </c>
      <c r="E340" s="47" t="s">
        <v>3692</v>
      </c>
      <c r="F340" s="14">
        <v>2814.5</v>
      </c>
      <c r="G340" s="15">
        <v>42404</v>
      </c>
      <c r="H340" s="8">
        <v>2814.5</v>
      </c>
      <c r="I340" s="30">
        <f t="shared" si="17"/>
        <v>0</v>
      </c>
      <c r="J340" s="112"/>
      <c r="K340" s="2"/>
    </row>
    <row r="341" spans="1:11" x14ac:dyDescent="0.25">
      <c r="A341" s="17">
        <v>42403</v>
      </c>
      <c r="B341" s="11">
        <f t="shared" si="16"/>
        <v>3544</v>
      </c>
      <c r="C341" s="11" t="s">
        <v>787</v>
      </c>
      <c r="D341" s="12">
        <v>53544</v>
      </c>
      <c r="E341" s="47" t="s">
        <v>3647</v>
      </c>
      <c r="F341" s="14">
        <v>23638.400000000001</v>
      </c>
      <c r="G341" s="15">
        <v>42426</v>
      </c>
      <c r="H341" s="8">
        <v>23638.400000000001</v>
      </c>
      <c r="I341" s="30">
        <f t="shared" si="17"/>
        <v>0</v>
      </c>
      <c r="J341" s="112"/>
    </row>
    <row r="342" spans="1:11" x14ac:dyDescent="0.25">
      <c r="A342" s="33">
        <v>42403</v>
      </c>
      <c r="B342" s="11">
        <f t="shared" si="16"/>
        <v>3545</v>
      </c>
      <c r="C342" s="11" t="s">
        <v>787</v>
      </c>
      <c r="D342" s="12">
        <v>53545</v>
      </c>
      <c r="E342" s="47" t="s">
        <v>3693</v>
      </c>
      <c r="F342" s="14">
        <v>2474.1999999999998</v>
      </c>
      <c r="G342" s="15">
        <v>42406</v>
      </c>
      <c r="H342" s="8">
        <v>2474.1999999999998</v>
      </c>
      <c r="I342" s="30">
        <f t="shared" si="17"/>
        <v>0</v>
      </c>
      <c r="J342" s="112"/>
    </row>
    <row r="343" spans="1:11" x14ac:dyDescent="0.25">
      <c r="A343" s="17">
        <v>42403</v>
      </c>
      <c r="B343" s="11">
        <f t="shared" si="16"/>
        <v>3546</v>
      </c>
      <c r="C343" s="11" t="s">
        <v>787</v>
      </c>
      <c r="D343" s="12">
        <v>53546</v>
      </c>
      <c r="E343" s="47" t="s">
        <v>3694</v>
      </c>
      <c r="F343" s="14">
        <v>8162.4</v>
      </c>
      <c r="G343" s="15">
        <v>42406</v>
      </c>
      <c r="H343" s="8">
        <v>8162.4</v>
      </c>
      <c r="I343" s="30">
        <f t="shared" si="17"/>
        <v>0</v>
      </c>
      <c r="J343" s="112"/>
    </row>
    <row r="344" spans="1:11" x14ac:dyDescent="0.25">
      <c r="A344" s="33">
        <v>42403</v>
      </c>
      <c r="B344" s="11">
        <f t="shared" si="16"/>
        <v>3547</v>
      </c>
      <c r="C344" s="11" t="s">
        <v>787</v>
      </c>
      <c r="D344" s="12">
        <v>53547</v>
      </c>
      <c r="E344" s="47" t="s">
        <v>3695</v>
      </c>
      <c r="F344" s="14">
        <v>692.9</v>
      </c>
      <c r="G344" s="15">
        <v>42403</v>
      </c>
      <c r="H344" s="8">
        <f t="shared" si="18"/>
        <v>692.9</v>
      </c>
      <c r="I344" s="30">
        <f t="shared" si="17"/>
        <v>0</v>
      </c>
      <c r="J344" s="112"/>
    </row>
    <row r="345" spans="1:11" x14ac:dyDescent="0.25">
      <c r="A345" s="17">
        <v>42403</v>
      </c>
      <c r="B345" s="11">
        <f t="shared" si="16"/>
        <v>3548</v>
      </c>
      <c r="C345" s="11" t="s">
        <v>787</v>
      </c>
      <c r="D345" s="12">
        <v>53548</v>
      </c>
      <c r="E345" s="47" t="s">
        <v>3696</v>
      </c>
      <c r="F345" s="14">
        <v>4224</v>
      </c>
      <c r="G345" s="15">
        <v>42403</v>
      </c>
      <c r="H345" s="8">
        <f t="shared" si="18"/>
        <v>4224</v>
      </c>
      <c r="I345" s="30">
        <f t="shared" si="17"/>
        <v>0</v>
      </c>
      <c r="J345" s="112"/>
    </row>
    <row r="346" spans="1:11" x14ac:dyDescent="0.25">
      <c r="A346" s="33">
        <v>42403</v>
      </c>
      <c r="B346" s="11">
        <f t="shared" si="16"/>
        <v>3549</v>
      </c>
      <c r="C346" s="11" t="s">
        <v>787</v>
      </c>
      <c r="D346" s="12">
        <v>53549</v>
      </c>
      <c r="E346" s="47" t="s">
        <v>3697</v>
      </c>
      <c r="F346" s="14">
        <v>2324.6999999999998</v>
      </c>
      <c r="G346" s="15">
        <v>42403</v>
      </c>
      <c r="H346" s="8">
        <f t="shared" si="18"/>
        <v>2324.6999999999998</v>
      </c>
      <c r="I346" s="30">
        <f t="shared" si="17"/>
        <v>0</v>
      </c>
      <c r="J346" s="112"/>
    </row>
    <row r="347" spans="1:11" x14ac:dyDescent="0.25">
      <c r="A347" s="17">
        <v>42403</v>
      </c>
      <c r="B347" s="11">
        <f t="shared" si="16"/>
        <v>3550</v>
      </c>
      <c r="C347" s="11" t="s">
        <v>787</v>
      </c>
      <c r="D347" s="12">
        <v>53550</v>
      </c>
      <c r="E347" s="47" t="s">
        <v>3698</v>
      </c>
      <c r="F347" s="14">
        <v>7129.4</v>
      </c>
      <c r="G347" s="15">
        <v>42403</v>
      </c>
      <c r="H347" s="8">
        <f t="shared" si="18"/>
        <v>7129.4</v>
      </c>
      <c r="I347" s="30">
        <f t="shared" si="17"/>
        <v>0</v>
      </c>
      <c r="J347" s="112"/>
    </row>
    <row r="348" spans="1:11" x14ac:dyDescent="0.25">
      <c r="A348" s="33">
        <v>42403</v>
      </c>
      <c r="B348" s="11">
        <f t="shared" si="16"/>
        <v>3551</v>
      </c>
      <c r="C348" s="11" t="s">
        <v>787</v>
      </c>
      <c r="D348" s="12">
        <v>53551</v>
      </c>
      <c r="E348" s="47" t="s">
        <v>3699</v>
      </c>
      <c r="F348" s="14">
        <v>516.79999999999995</v>
      </c>
      <c r="G348" s="15">
        <v>42403</v>
      </c>
      <c r="H348" s="8">
        <f t="shared" si="18"/>
        <v>516.79999999999995</v>
      </c>
      <c r="I348" s="30">
        <f t="shared" si="17"/>
        <v>0</v>
      </c>
      <c r="J348" s="112"/>
    </row>
    <row r="349" spans="1:11" x14ac:dyDescent="0.25">
      <c r="A349" s="17">
        <v>42403</v>
      </c>
      <c r="B349" s="11">
        <f t="shared" si="16"/>
        <v>3552</v>
      </c>
      <c r="C349" s="11" t="s">
        <v>787</v>
      </c>
      <c r="D349" s="12">
        <v>53552</v>
      </c>
      <c r="E349" s="47" t="s">
        <v>3700</v>
      </c>
      <c r="F349" s="14">
        <v>1113.7</v>
      </c>
      <c r="G349" s="15">
        <v>42403</v>
      </c>
      <c r="H349" s="8">
        <f t="shared" si="18"/>
        <v>1113.7</v>
      </c>
      <c r="I349" s="30">
        <v>2</v>
      </c>
      <c r="J349" s="112"/>
    </row>
    <row r="350" spans="1:11" x14ac:dyDescent="0.25">
      <c r="A350" s="33">
        <v>42403</v>
      </c>
      <c r="B350" s="11">
        <f t="shared" si="16"/>
        <v>3553</v>
      </c>
      <c r="C350" s="11" t="s">
        <v>787</v>
      </c>
      <c r="D350" s="12">
        <v>53553</v>
      </c>
      <c r="E350" s="47" t="s">
        <v>3701</v>
      </c>
      <c r="F350" s="14">
        <v>1128.5999999999999</v>
      </c>
      <c r="G350" s="15">
        <v>42403</v>
      </c>
      <c r="H350" s="8">
        <f t="shared" si="18"/>
        <v>1128.5999999999999</v>
      </c>
      <c r="I350" s="30">
        <f t="shared" si="17"/>
        <v>0</v>
      </c>
      <c r="J350" s="112"/>
    </row>
    <row r="351" spans="1:11" x14ac:dyDescent="0.25">
      <c r="A351" s="17">
        <v>42403</v>
      </c>
      <c r="B351" s="11">
        <f t="shared" si="16"/>
        <v>3554</v>
      </c>
      <c r="C351" s="11" t="s">
        <v>787</v>
      </c>
      <c r="D351" s="12">
        <v>53554</v>
      </c>
      <c r="E351" s="47" t="s">
        <v>3702</v>
      </c>
      <c r="F351" s="14">
        <v>2490.4</v>
      </c>
      <c r="G351" s="15">
        <v>42403</v>
      </c>
      <c r="H351" s="8">
        <f t="shared" si="18"/>
        <v>2490.4</v>
      </c>
      <c r="I351" s="30">
        <f t="shared" si="17"/>
        <v>0</v>
      </c>
      <c r="J351" s="112"/>
    </row>
    <row r="352" spans="1:11" x14ac:dyDescent="0.25">
      <c r="A352" s="33">
        <v>42403</v>
      </c>
      <c r="B352" s="11">
        <f t="shared" si="16"/>
        <v>3555</v>
      </c>
      <c r="C352" s="11" t="s">
        <v>787</v>
      </c>
      <c r="D352" s="12">
        <v>53555</v>
      </c>
      <c r="E352" s="47" t="s">
        <v>3703</v>
      </c>
      <c r="F352" s="14">
        <v>2969.4</v>
      </c>
      <c r="G352" s="15">
        <v>42403</v>
      </c>
      <c r="H352" s="8">
        <f t="shared" si="18"/>
        <v>2969.4</v>
      </c>
      <c r="I352" s="30">
        <f t="shared" si="17"/>
        <v>0</v>
      </c>
      <c r="J352" s="112"/>
    </row>
    <row r="353" spans="1:14" ht="18.75" x14ac:dyDescent="0.3">
      <c r="A353" s="17">
        <v>42403</v>
      </c>
      <c r="B353" s="11">
        <f t="shared" si="16"/>
        <v>3556</v>
      </c>
      <c r="C353" s="11" t="s">
        <v>787</v>
      </c>
      <c r="D353" s="12">
        <v>53556</v>
      </c>
      <c r="E353" s="47" t="s">
        <v>3704</v>
      </c>
      <c r="F353" s="14">
        <v>11396</v>
      </c>
      <c r="G353" s="15">
        <v>42404</v>
      </c>
      <c r="H353" s="8">
        <v>11396</v>
      </c>
      <c r="I353" s="30">
        <f t="shared" si="17"/>
        <v>0</v>
      </c>
      <c r="J353" s="112"/>
      <c r="L353" s="32"/>
      <c r="M353" s="32"/>
      <c r="N353" s="27"/>
    </row>
    <row r="354" spans="1:14" x14ac:dyDescent="0.25">
      <c r="A354" s="33">
        <v>42403</v>
      </c>
      <c r="B354" s="11">
        <f t="shared" si="16"/>
        <v>3557</v>
      </c>
      <c r="C354" s="11" t="s">
        <v>787</v>
      </c>
      <c r="D354" s="12">
        <v>53557</v>
      </c>
      <c r="E354" s="47" t="s">
        <v>3705</v>
      </c>
      <c r="F354" s="14">
        <v>952</v>
      </c>
      <c r="G354" s="15">
        <v>42403</v>
      </c>
      <c r="H354" s="8">
        <f t="shared" si="18"/>
        <v>952</v>
      </c>
      <c r="I354" s="30">
        <f t="shared" si="17"/>
        <v>0</v>
      </c>
      <c r="J354" s="112"/>
    </row>
    <row r="355" spans="1:14" x14ac:dyDescent="0.25">
      <c r="A355" s="17">
        <v>42403</v>
      </c>
      <c r="B355" s="11">
        <f>B354+1</f>
        <v>3558</v>
      </c>
      <c r="C355" s="11" t="s">
        <v>787</v>
      </c>
      <c r="D355" s="12">
        <v>53558</v>
      </c>
      <c r="E355" s="49" t="s">
        <v>105</v>
      </c>
      <c r="F355" s="14">
        <v>0</v>
      </c>
      <c r="G355" s="15"/>
      <c r="H355" s="8">
        <f t="shared" si="18"/>
        <v>0</v>
      </c>
      <c r="I355" s="30">
        <f t="shared" si="17"/>
        <v>0</v>
      </c>
      <c r="J355" s="112"/>
    </row>
    <row r="356" spans="1:14" x14ac:dyDescent="0.25">
      <c r="A356" s="33">
        <v>42403</v>
      </c>
      <c r="B356" s="11">
        <f>B355+1</f>
        <v>3559</v>
      </c>
      <c r="C356" s="11" t="s">
        <v>787</v>
      </c>
      <c r="D356" s="12">
        <v>53559</v>
      </c>
      <c r="E356" s="47" t="s">
        <v>3706</v>
      </c>
      <c r="F356" s="14">
        <v>7913.4</v>
      </c>
      <c r="G356" s="15">
        <v>42404</v>
      </c>
      <c r="H356" s="8">
        <v>7913.4</v>
      </c>
      <c r="I356" s="30">
        <f t="shared" si="17"/>
        <v>0</v>
      </c>
      <c r="J356" s="112"/>
    </row>
    <row r="357" spans="1:14" x14ac:dyDescent="0.25">
      <c r="A357" s="17">
        <v>42403</v>
      </c>
      <c r="B357" s="11">
        <f t="shared" si="16"/>
        <v>3560</v>
      </c>
      <c r="C357" s="11" t="s">
        <v>787</v>
      </c>
      <c r="D357" s="12">
        <v>53560</v>
      </c>
      <c r="E357" s="47" t="s">
        <v>3707</v>
      </c>
      <c r="F357" s="14">
        <v>50924.08</v>
      </c>
      <c r="G357" s="15">
        <v>42407</v>
      </c>
      <c r="H357" s="8">
        <v>50924.08</v>
      </c>
      <c r="I357" s="30">
        <f t="shared" si="17"/>
        <v>0</v>
      </c>
      <c r="J357" s="112"/>
    </row>
    <row r="358" spans="1:14" x14ac:dyDescent="0.25">
      <c r="A358" s="33">
        <v>42403</v>
      </c>
      <c r="B358" s="11">
        <f t="shared" si="16"/>
        <v>3561</v>
      </c>
      <c r="C358" s="11" t="s">
        <v>787</v>
      </c>
      <c r="D358" s="12">
        <v>53561</v>
      </c>
      <c r="E358" s="47" t="s">
        <v>3708</v>
      </c>
      <c r="F358" s="14">
        <v>24444</v>
      </c>
      <c r="G358" s="15">
        <v>42419</v>
      </c>
      <c r="H358" s="8">
        <v>24444</v>
      </c>
      <c r="I358" s="30">
        <f t="shared" si="17"/>
        <v>0</v>
      </c>
      <c r="J358" s="112"/>
      <c r="K358" s="2"/>
    </row>
    <row r="359" spans="1:14" x14ac:dyDescent="0.25">
      <c r="A359" s="17">
        <v>42403</v>
      </c>
      <c r="B359" s="11">
        <f t="shared" si="16"/>
        <v>3562</v>
      </c>
      <c r="C359" s="11" t="s">
        <v>787</v>
      </c>
      <c r="D359" s="12">
        <v>53562</v>
      </c>
      <c r="E359" s="47" t="s">
        <v>3709</v>
      </c>
      <c r="F359" s="14">
        <v>3877.6</v>
      </c>
      <c r="G359" s="15">
        <v>42404</v>
      </c>
      <c r="H359" s="8">
        <v>3877.6</v>
      </c>
      <c r="I359" s="30">
        <f t="shared" si="17"/>
        <v>0</v>
      </c>
      <c r="J359" s="112"/>
      <c r="K359" s="2"/>
    </row>
    <row r="360" spans="1:14" x14ac:dyDescent="0.25">
      <c r="A360" s="33">
        <v>42403</v>
      </c>
      <c r="B360" s="11">
        <f t="shared" si="16"/>
        <v>3563</v>
      </c>
      <c r="C360" s="11" t="s">
        <v>787</v>
      </c>
      <c r="D360" s="12">
        <v>53563</v>
      </c>
      <c r="E360" s="47" t="s">
        <v>3710</v>
      </c>
      <c r="F360" s="14">
        <v>18608.8</v>
      </c>
      <c r="G360" s="15">
        <v>42404</v>
      </c>
      <c r="H360" s="8">
        <v>18608.8</v>
      </c>
      <c r="I360" s="30">
        <f t="shared" si="17"/>
        <v>0</v>
      </c>
      <c r="J360" s="112"/>
      <c r="K360" s="2"/>
    </row>
    <row r="361" spans="1:14" x14ac:dyDescent="0.25">
      <c r="A361" s="17">
        <v>42403</v>
      </c>
      <c r="B361" s="11">
        <f t="shared" si="16"/>
        <v>3564</v>
      </c>
      <c r="C361" s="11" t="s">
        <v>787</v>
      </c>
      <c r="D361" s="12">
        <v>53564</v>
      </c>
      <c r="E361" s="47" t="s">
        <v>3667</v>
      </c>
      <c r="F361" s="14">
        <v>286</v>
      </c>
      <c r="G361" s="15">
        <v>42403</v>
      </c>
      <c r="H361" s="8">
        <f t="shared" si="18"/>
        <v>286</v>
      </c>
      <c r="I361" s="30">
        <f t="shared" si="17"/>
        <v>0</v>
      </c>
      <c r="J361" s="112"/>
      <c r="K361" s="2"/>
    </row>
    <row r="362" spans="1:14" x14ac:dyDescent="0.25">
      <c r="A362" s="33">
        <v>42403</v>
      </c>
      <c r="B362" s="11">
        <f t="shared" si="16"/>
        <v>3565</v>
      </c>
      <c r="C362" s="11" t="s">
        <v>787</v>
      </c>
      <c r="D362" s="12">
        <v>53565</v>
      </c>
      <c r="E362" s="47" t="s">
        <v>3711</v>
      </c>
      <c r="F362" s="14">
        <v>26480.799999999999</v>
      </c>
      <c r="G362" s="15">
        <v>42404</v>
      </c>
      <c r="H362" s="8">
        <v>26480.799999999999</v>
      </c>
      <c r="I362" s="30">
        <f t="shared" si="17"/>
        <v>0</v>
      </c>
      <c r="J362" s="112"/>
      <c r="K362" s="2"/>
    </row>
    <row r="363" spans="1:14" x14ac:dyDescent="0.25">
      <c r="A363" s="17">
        <v>42403</v>
      </c>
      <c r="B363" s="11">
        <f t="shared" si="16"/>
        <v>3566</v>
      </c>
      <c r="C363" s="11" t="s">
        <v>787</v>
      </c>
      <c r="D363" s="12">
        <v>53566</v>
      </c>
      <c r="E363" s="47" t="s">
        <v>3712</v>
      </c>
      <c r="F363" s="14">
        <v>10617.75</v>
      </c>
      <c r="G363" s="15">
        <v>42418</v>
      </c>
      <c r="H363" s="8">
        <v>10617.75</v>
      </c>
      <c r="I363" s="30">
        <f t="shared" si="17"/>
        <v>0</v>
      </c>
      <c r="J363" s="112"/>
      <c r="K363" s="2"/>
    </row>
    <row r="364" spans="1:14" x14ac:dyDescent="0.25">
      <c r="A364" s="33">
        <v>42403</v>
      </c>
      <c r="B364" s="11">
        <f t="shared" si="16"/>
        <v>3567</v>
      </c>
      <c r="C364" s="11" t="s">
        <v>787</v>
      </c>
      <c r="D364" s="12">
        <v>53567</v>
      </c>
      <c r="E364" s="47" t="s">
        <v>3713</v>
      </c>
      <c r="F364" s="14">
        <v>861</v>
      </c>
      <c r="G364" s="15">
        <v>42403</v>
      </c>
      <c r="H364" s="8">
        <f t="shared" si="18"/>
        <v>861</v>
      </c>
      <c r="I364" s="30">
        <f t="shared" si="17"/>
        <v>0</v>
      </c>
      <c r="J364" s="112"/>
      <c r="K364" s="2"/>
    </row>
    <row r="365" spans="1:14" x14ac:dyDescent="0.25">
      <c r="A365" s="17">
        <v>42403</v>
      </c>
      <c r="B365" s="11">
        <f t="shared" si="16"/>
        <v>3568</v>
      </c>
      <c r="C365" s="11" t="s">
        <v>787</v>
      </c>
      <c r="D365" s="12">
        <v>53568</v>
      </c>
      <c r="E365" s="47" t="s">
        <v>3713</v>
      </c>
      <c r="F365" s="14">
        <v>192</v>
      </c>
      <c r="G365" s="15">
        <v>42403</v>
      </c>
      <c r="H365" s="8">
        <f t="shared" si="18"/>
        <v>192</v>
      </c>
      <c r="I365" s="30">
        <f t="shared" si="17"/>
        <v>0</v>
      </c>
      <c r="J365" s="112"/>
      <c r="K365" s="2"/>
    </row>
    <row r="366" spans="1:14" x14ac:dyDescent="0.25">
      <c r="A366" s="33">
        <v>42403</v>
      </c>
      <c r="B366" s="11">
        <f t="shared" si="16"/>
        <v>3569</v>
      </c>
      <c r="C366" s="11" t="s">
        <v>787</v>
      </c>
      <c r="D366" s="12">
        <v>53569</v>
      </c>
      <c r="E366" s="47" t="s">
        <v>3714</v>
      </c>
      <c r="F366" s="14">
        <v>18807.2</v>
      </c>
      <c r="G366" s="15">
        <v>42403</v>
      </c>
      <c r="H366" s="8">
        <f t="shared" si="18"/>
        <v>18807.2</v>
      </c>
      <c r="I366" s="30">
        <f t="shared" si="17"/>
        <v>0</v>
      </c>
      <c r="J366" s="112"/>
      <c r="K366" s="2"/>
    </row>
    <row r="367" spans="1:14" ht="15.75" customHeight="1" x14ac:dyDescent="0.25">
      <c r="A367" s="17">
        <v>42403</v>
      </c>
      <c r="B367" s="11">
        <f t="shared" si="16"/>
        <v>3570</v>
      </c>
      <c r="C367" s="11" t="s">
        <v>787</v>
      </c>
      <c r="D367" s="12">
        <v>53570</v>
      </c>
      <c r="E367" s="47" t="s">
        <v>3715</v>
      </c>
      <c r="F367" s="14">
        <v>1266</v>
      </c>
      <c r="G367" s="15">
        <v>42403</v>
      </c>
      <c r="H367" s="8">
        <f t="shared" si="18"/>
        <v>1266</v>
      </c>
      <c r="I367" s="30">
        <f t="shared" si="17"/>
        <v>0</v>
      </c>
      <c r="J367" s="112"/>
      <c r="K367" s="2"/>
    </row>
    <row r="368" spans="1:14" x14ac:dyDescent="0.25">
      <c r="A368" s="33">
        <v>42403</v>
      </c>
      <c r="B368" s="11">
        <f t="shared" si="16"/>
        <v>3571</v>
      </c>
      <c r="C368" s="11" t="s">
        <v>787</v>
      </c>
      <c r="D368" s="12">
        <v>53571</v>
      </c>
      <c r="E368" s="47" t="s">
        <v>3716</v>
      </c>
      <c r="F368" s="14">
        <v>6166.4</v>
      </c>
      <c r="G368" s="15" t="s">
        <v>3717</v>
      </c>
      <c r="H368" s="8">
        <f>1353.6+4812.8</f>
        <v>6166.4</v>
      </c>
      <c r="I368" s="30">
        <f t="shared" si="17"/>
        <v>0</v>
      </c>
      <c r="J368" s="112"/>
      <c r="K368" s="2"/>
    </row>
    <row r="369" spans="1:11" x14ac:dyDescent="0.25">
      <c r="A369" s="17">
        <v>42403</v>
      </c>
      <c r="B369" s="11">
        <f t="shared" si="16"/>
        <v>3572</v>
      </c>
      <c r="C369" s="11" t="s">
        <v>787</v>
      </c>
      <c r="D369" s="12">
        <v>53572</v>
      </c>
      <c r="E369" s="47" t="s">
        <v>3718</v>
      </c>
      <c r="F369" s="14">
        <v>2552.6999999999998</v>
      </c>
      <c r="G369" s="15">
        <v>42403</v>
      </c>
      <c r="H369" s="8">
        <f t="shared" si="18"/>
        <v>2552.6999999999998</v>
      </c>
      <c r="I369" s="30">
        <f t="shared" si="17"/>
        <v>0</v>
      </c>
      <c r="J369" s="112"/>
      <c r="K369" s="2"/>
    </row>
    <row r="370" spans="1:11" x14ac:dyDescent="0.25">
      <c r="A370" s="33">
        <v>42403</v>
      </c>
      <c r="B370" s="11">
        <f t="shared" si="16"/>
        <v>3573</v>
      </c>
      <c r="C370" s="11" t="s">
        <v>787</v>
      </c>
      <c r="D370" s="113">
        <v>53573</v>
      </c>
      <c r="E370" s="115" t="s">
        <v>3719</v>
      </c>
      <c r="F370" s="19">
        <v>209952</v>
      </c>
      <c r="G370" s="15">
        <v>42406</v>
      </c>
      <c r="H370" s="8">
        <v>209952</v>
      </c>
      <c r="I370" s="30">
        <f t="shared" si="17"/>
        <v>0</v>
      </c>
      <c r="J370" s="112"/>
      <c r="K370" s="2"/>
    </row>
    <row r="371" spans="1:11" x14ac:dyDescent="0.25">
      <c r="A371" s="17">
        <v>42403</v>
      </c>
      <c r="B371" s="11">
        <f t="shared" si="16"/>
        <v>3574</v>
      </c>
      <c r="C371" s="11" t="s">
        <v>787</v>
      </c>
      <c r="D371" s="20">
        <v>53574</v>
      </c>
      <c r="E371" s="45" t="s">
        <v>3720</v>
      </c>
      <c r="F371" s="22">
        <v>23244.3</v>
      </c>
      <c r="G371" s="15">
        <v>42404</v>
      </c>
      <c r="H371" s="8">
        <v>23244.3</v>
      </c>
      <c r="I371" s="30">
        <f t="shared" si="17"/>
        <v>0</v>
      </c>
      <c r="J371" s="112"/>
      <c r="K371" s="2"/>
    </row>
    <row r="372" spans="1:11" x14ac:dyDescent="0.25">
      <c r="A372" s="33">
        <v>42403</v>
      </c>
      <c r="B372" s="11">
        <f t="shared" si="16"/>
        <v>3575</v>
      </c>
      <c r="C372" s="11" t="s">
        <v>787</v>
      </c>
      <c r="D372" s="12">
        <v>53575</v>
      </c>
      <c r="E372" s="47" t="s">
        <v>3721</v>
      </c>
      <c r="F372" s="14">
        <v>6298.2</v>
      </c>
      <c r="G372" s="15">
        <v>42403</v>
      </c>
      <c r="H372" s="8">
        <f t="shared" si="18"/>
        <v>6298.2</v>
      </c>
      <c r="I372" s="30">
        <f t="shared" si="17"/>
        <v>0</v>
      </c>
      <c r="J372" s="112"/>
      <c r="K372" s="2"/>
    </row>
    <row r="373" spans="1:11" x14ac:dyDescent="0.25">
      <c r="A373" s="17">
        <v>42403</v>
      </c>
      <c r="B373" s="11">
        <f t="shared" si="16"/>
        <v>3576</v>
      </c>
      <c r="C373" s="11" t="s">
        <v>787</v>
      </c>
      <c r="D373" s="12">
        <v>53576</v>
      </c>
      <c r="E373" s="13" t="s">
        <v>3719</v>
      </c>
      <c r="F373" s="14">
        <v>156512</v>
      </c>
      <c r="G373" s="15">
        <v>42406</v>
      </c>
      <c r="H373" s="8">
        <v>156512</v>
      </c>
      <c r="I373" s="30">
        <f t="shared" si="17"/>
        <v>0</v>
      </c>
      <c r="J373" s="112"/>
      <c r="K373" s="2"/>
    </row>
    <row r="374" spans="1:11" x14ac:dyDescent="0.25">
      <c r="A374" s="33">
        <v>42403</v>
      </c>
      <c r="B374" s="11">
        <f t="shared" si="16"/>
        <v>3577</v>
      </c>
      <c r="C374" s="11" t="s">
        <v>787</v>
      </c>
      <c r="D374" s="12">
        <v>53577</v>
      </c>
      <c r="E374" s="47" t="s">
        <v>3722</v>
      </c>
      <c r="F374" s="14">
        <v>450.9</v>
      </c>
      <c r="G374" s="15">
        <v>42403</v>
      </c>
      <c r="H374" s="8">
        <f t="shared" si="18"/>
        <v>450.9</v>
      </c>
      <c r="I374" s="30">
        <f t="shared" si="17"/>
        <v>0</v>
      </c>
      <c r="J374" s="112"/>
      <c r="K374" s="2"/>
    </row>
    <row r="375" spans="1:11" x14ac:dyDescent="0.25">
      <c r="A375" s="17">
        <v>42403</v>
      </c>
      <c r="B375" s="11">
        <f t="shared" si="16"/>
        <v>3578</v>
      </c>
      <c r="C375" s="11" t="s">
        <v>787</v>
      </c>
      <c r="D375" s="12">
        <v>53578</v>
      </c>
      <c r="E375" s="47" t="s">
        <v>3723</v>
      </c>
      <c r="F375" s="14">
        <v>1723</v>
      </c>
      <c r="G375" s="15">
        <v>42403</v>
      </c>
      <c r="H375" s="8">
        <f t="shared" si="18"/>
        <v>1723</v>
      </c>
      <c r="I375" s="30">
        <f t="shared" si="17"/>
        <v>0</v>
      </c>
      <c r="J375" s="112"/>
      <c r="K375" s="2"/>
    </row>
    <row r="376" spans="1:11" x14ac:dyDescent="0.25">
      <c r="A376" s="33">
        <v>42403</v>
      </c>
      <c r="B376" s="11">
        <f t="shared" si="16"/>
        <v>3579</v>
      </c>
      <c r="C376" s="11" t="s">
        <v>787</v>
      </c>
      <c r="D376" s="12">
        <v>53579</v>
      </c>
      <c r="E376" s="47" t="s">
        <v>3724</v>
      </c>
      <c r="F376" s="14">
        <v>271684</v>
      </c>
      <c r="G376" s="15" t="s">
        <v>3725</v>
      </c>
      <c r="H376" s="8">
        <f>271030.61+653.39</f>
        <v>271684</v>
      </c>
      <c r="I376" s="30">
        <f t="shared" si="17"/>
        <v>0</v>
      </c>
      <c r="J376" s="112"/>
      <c r="K376" s="2"/>
    </row>
    <row r="377" spans="1:11" x14ac:dyDescent="0.25">
      <c r="A377" s="17">
        <v>42403</v>
      </c>
      <c r="B377" s="11">
        <f>B376+1</f>
        <v>3580</v>
      </c>
      <c r="C377" s="11" t="s">
        <v>787</v>
      </c>
      <c r="D377" s="12">
        <v>53580</v>
      </c>
      <c r="E377" s="49" t="s">
        <v>105</v>
      </c>
      <c r="F377" s="14">
        <v>0</v>
      </c>
      <c r="G377" s="15"/>
      <c r="H377" s="8"/>
      <c r="I377" s="30">
        <f t="shared" si="17"/>
        <v>0</v>
      </c>
      <c r="J377" s="112"/>
      <c r="K377" s="2"/>
    </row>
    <row r="378" spans="1:11" x14ac:dyDescent="0.25">
      <c r="A378" s="33">
        <v>42403</v>
      </c>
      <c r="B378" s="11">
        <f>B377+1</f>
        <v>3581</v>
      </c>
      <c r="C378" s="11" t="s">
        <v>787</v>
      </c>
      <c r="D378" s="12">
        <v>53581</v>
      </c>
      <c r="E378" s="47" t="s">
        <v>3726</v>
      </c>
      <c r="F378" s="14">
        <v>4712.58</v>
      </c>
      <c r="G378" s="15">
        <v>42406</v>
      </c>
      <c r="H378" s="8">
        <v>4712.58</v>
      </c>
      <c r="I378" s="30">
        <f t="shared" si="17"/>
        <v>0</v>
      </c>
      <c r="J378" s="112"/>
      <c r="K378" s="2"/>
    </row>
    <row r="379" spans="1:11" x14ac:dyDescent="0.25">
      <c r="A379" s="17">
        <v>42403</v>
      </c>
      <c r="B379" s="11">
        <f t="shared" si="16"/>
        <v>3582</v>
      </c>
      <c r="C379" s="11" t="s">
        <v>787</v>
      </c>
      <c r="D379" s="12">
        <v>53582</v>
      </c>
      <c r="E379" s="47" t="s">
        <v>3727</v>
      </c>
      <c r="F379" s="14">
        <v>23720.400000000001</v>
      </c>
      <c r="G379" s="15">
        <v>42404</v>
      </c>
      <c r="H379" s="8">
        <v>23720.400000000001</v>
      </c>
      <c r="I379" s="30">
        <f t="shared" si="17"/>
        <v>0</v>
      </c>
      <c r="J379" s="112"/>
      <c r="K379" s="2"/>
    </row>
    <row r="380" spans="1:11" x14ac:dyDescent="0.25">
      <c r="A380" s="33">
        <v>42403</v>
      </c>
      <c r="B380" s="11">
        <f t="shared" si="16"/>
        <v>3583</v>
      </c>
      <c r="C380" s="11" t="s">
        <v>787</v>
      </c>
      <c r="D380" s="12">
        <v>53583</v>
      </c>
      <c r="E380" s="47" t="s">
        <v>3728</v>
      </c>
      <c r="F380" s="14">
        <v>1644.7</v>
      </c>
      <c r="G380" s="15">
        <v>42404</v>
      </c>
      <c r="H380" s="8">
        <v>1644.7</v>
      </c>
      <c r="I380" s="30">
        <f t="shared" si="17"/>
        <v>0</v>
      </c>
      <c r="J380" s="112"/>
      <c r="K380" s="2"/>
    </row>
    <row r="381" spans="1:11" x14ac:dyDescent="0.25">
      <c r="A381" s="17">
        <v>42403</v>
      </c>
      <c r="B381" s="11">
        <f t="shared" si="16"/>
        <v>3584</v>
      </c>
      <c r="C381" s="11" t="s">
        <v>787</v>
      </c>
      <c r="D381" s="12">
        <v>53584</v>
      </c>
      <c r="E381" s="47" t="s">
        <v>3729</v>
      </c>
      <c r="F381" s="14">
        <v>1929.8</v>
      </c>
      <c r="G381" s="15">
        <v>42403</v>
      </c>
      <c r="H381" s="8">
        <f t="shared" si="18"/>
        <v>1929.8</v>
      </c>
      <c r="I381" s="30">
        <f t="shared" si="17"/>
        <v>0</v>
      </c>
      <c r="J381" s="112"/>
      <c r="K381" s="2"/>
    </row>
    <row r="382" spans="1:11" x14ac:dyDescent="0.25">
      <c r="A382" s="33">
        <v>42403</v>
      </c>
      <c r="B382" s="11">
        <f t="shared" si="16"/>
        <v>3585</v>
      </c>
      <c r="C382" s="11" t="s">
        <v>787</v>
      </c>
      <c r="D382" s="12">
        <v>53585</v>
      </c>
      <c r="E382" s="47" t="s">
        <v>3730</v>
      </c>
      <c r="F382" s="14">
        <v>3696.2</v>
      </c>
      <c r="G382" s="15">
        <v>42404</v>
      </c>
      <c r="H382" s="8">
        <v>3696.2</v>
      </c>
      <c r="I382" s="30">
        <f t="shared" si="17"/>
        <v>0</v>
      </c>
      <c r="J382" s="112"/>
      <c r="K382" s="2"/>
    </row>
    <row r="383" spans="1:11" x14ac:dyDescent="0.25">
      <c r="A383" s="17">
        <v>42403</v>
      </c>
      <c r="B383" s="11">
        <f t="shared" si="16"/>
        <v>3586</v>
      </c>
      <c r="C383" s="11" t="s">
        <v>787</v>
      </c>
      <c r="D383" s="12">
        <v>53586</v>
      </c>
      <c r="E383" s="47" t="s">
        <v>3731</v>
      </c>
      <c r="F383" s="14">
        <v>42156.2</v>
      </c>
      <c r="G383" s="15" t="s">
        <v>3732</v>
      </c>
      <c r="H383" s="8">
        <f>24111.3+6000+12044.9</f>
        <v>42156.2</v>
      </c>
      <c r="I383" s="30">
        <f t="shared" si="17"/>
        <v>0</v>
      </c>
      <c r="J383" s="112"/>
      <c r="K383" s="2"/>
    </row>
    <row r="384" spans="1:11" x14ac:dyDescent="0.25">
      <c r="A384" s="33">
        <v>42403</v>
      </c>
      <c r="B384" s="11">
        <f t="shared" si="16"/>
        <v>3587</v>
      </c>
      <c r="C384" s="11" t="s">
        <v>787</v>
      </c>
      <c r="D384" s="12">
        <v>53587</v>
      </c>
      <c r="E384" s="47" t="s">
        <v>3733</v>
      </c>
      <c r="F384" s="14">
        <v>17593.400000000001</v>
      </c>
      <c r="G384" s="15">
        <v>42404</v>
      </c>
      <c r="H384" s="8">
        <v>17593.400000000001</v>
      </c>
      <c r="I384" s="30">
        <f t="shared" si="17"/>
        <v>0</v>
      </c>
      <c r="J384" s="112"/>
      <c r="K384" s="2"/>
    </row>
    <row r="385" spans="1:11" x14ac:dyDescent="0.25">
      <c r="A385" s="17">
        <v>42403</v>
      </c>
      <c r="B385" s="11">
        <f t="shared" si="16"/>
        <v>3588</v>
      </c>
      <c r="C385" s="11" t="s">
        <v>787</v>
      </c>
      <c r="D385" s="12">
        <v>53588</v>
      </c>
      <c r="E385" s="47" t="s">
        <v>3667</v>
      </c>
      <c r="F385" s="14">
        <v>3960.6</v>
      </c>
      <c r="G385" s="15">
        <v>42403</v>
      </c>
      <c r="H385" s="8">
        <f t="shared" si="18"/>
        <v>3960.6</v>
      </c>
      <c r="I385" s="30">
        <f t="shared" si="17"/>
        <v>0</v>
      </c>
      <c r="J385" s="112"/>
      <c r="K385" s="2"/>
    </row>
    <row r="386" spans="1:11" x14ac:dyDescent="0.25">
      <c r="A386" s="33">
        <v>42403</v>
      </c>
      <c r="B386" s="11">
        <f t="shared" si="16"/>
        <v>3589</v>
      </c>
      <c r="C386" s="11" t="s">
        <v>787</v>
      </c>
      <c r="D386" s="12">
        <v>53589</v>
      </c>
      <c r="E386" s="47" t="s">
        <v>3734</v>
      </c>
      <c r="F386" s="14">
        <v>1648.2</v>
      </c>
      <c r="G386" s="15">
        <v>42404</v>
      </c>
      <c r="H386" s="8">
        <v>1648.2</v>
      </c>
      <c r="I386" s="30">
        <f t="shared" si="17"/>
        <v>0</v>
      </c>
      <c r="J386" s="112"/>
      <c r="K386" s="2"/>
    </row>
    <row r="387" spans="1:11" x14ac:dyDescent="0.25">
      <c r="A387" s="17">
        <v>42403</v>
      </c>
      <c r="B387" s="11">
        <f t="shared" si="16"/>
        <v>3590</v>
      </c>
      <c r="C387" s="11" t="s">
        <v>787</v>
      </c>
      <c r="D387" s="12">
        <v>53590</v>
      </c>
      <c r="E387" s="47" t="s">
        <v>3735</v>
      </c>
      <c r="F387" s="14">
        <v>884.4</v>
      </c>
      <c r="G387" s="15">
        <v>42403</v>
      </c>
      <c r="H387" s="8">
        <f t="shared" si="18"/>
        <v>884.4</v>
      </c>
      <c r="I387" s="30">
        <f t="shared" si="17"/>
        <v>0</v>
      </c>
      <c r="J387" s="112"/>
      <c r="K387" s="2"/>
    </row>
    <row r="388" spans="1:11" x14ac:dyDescent="0.25">
      <c r="A388" s="33">
        <v>42403</v>
      </c>
      <c r="B388" s="11">
        <f t="shared" si="16"/>
        <v>3591</v>
      </c>
      <c r="C388" s="11" t="s">
        <v>787</v>
      </c>
      <c r="D388" s="12">
        <v>53591</v>
      </c>
      <c r="E388" s="47" t="s">
        <v>3736</v>
      </c>
      <c r="F388" s="14">
        <v>1099.2</v>
      </c>
      <c r="G388" s="15">
        <v>42403</v>
      </c>
      <c r="H388" s="8">
        <f t="shared" si="18"/>
        <v>1099.2</v>
      </c>
      <c r="I388" s="30">
        <f t="shared" si="17"/>
        <v>0</v>
      </c>
      <c r="J388" s="112"/>
      <c r="K388" s="2"/>
    </row>
    <row r="389" spans="1:11" x14ac:dyDescent="0.25">
      <c r="A389" s="17">
        <v>42403</v>
      </c>
      <c r="B389" s="11">
        <f t="shared" si="16"/>
        <v>3592</v>
      </c>
      <c r="C389" s="11" t="s">
        <v>787</v>
      </c>
      <c r="D389" s="12">
        <v>53592</v>
      </c>
      <c r="E389" s="47" t="s">
        <v>3737</v>
      </c>
      <c r="F389" s="14">
        <v>2602.9499999999998</v>
      </c>
      <c r="G389" s="15">
        <v>42404</v>
      </c>
      <c r="H389" s="8">
        <v>2602.9499999999998</v>
      </c>
      <c r="I389" s="30">
        <f t="shared" si="17"/>
        <v>0</v>
      </c>
      <c r="J389" s="112"/>
      <c r="K389" s="2"/>
    </row>
    <row r="390" spans="1:11" x14ac:dyDescent="0.25">
      <c r="A390" s="33">
        <v>42403</v>
      </c>
      <c r="B390" s="11">
        <f t="shared" si="16"/>
        <v>3593</v>
      </c>
      <c r="C390" s="11" t="s">
        <v>787</v>
      </c>
      <c r="D390" s="12">
        <v>53593</v>
      </c>
      <c r="E390" s="47" t="s">
        <v>3738</v>
      </c>
      <c r="F390" s="14">
        <v>31093</v>
      </c>
      <c r="G390" s="15">
        <v>42411</v>
      </c>
      <c r="H390" s="8">
        <v>31093</v>
      </c>
      <c r="I390" s="30">
        <f t="shared" si="17"/>
        <v>0</v>
      </c>
      <c r="J390" s="112"/>
      <c r="K390" s="2"/>
    </row>
    <row r="391" spans="1:11" x14ac:dyDescent="0.25">
      <c r="A391" s="17">
        <v>42403</v>
      </c>
      <c r="B391" s="11">
        <f t="shared" ref="B391:B454" si="19">B390+1</f>
        <v>3594</v>
      </c>
      <c r="C391" s="11" t="s">
        <v>787</v>
      </c>
      <c r="D391" s="12">
        <v>53594</v>
      </c>
      <c r="E391" s="13" t="s">
        <v>3654</v>
      </c>
      <c r="F391" s="14">
        <v>117352.8</v>
      </c>
      <c r="G391" s="15">
        <v>42409</v>
      </c>
      <c r="H391" s="8">
        <v>117352.8</v>
      </c>
      <c r="I391" s="30">
        <f t="shared" si="17"/>
        <v>0</v>
      </c>
      <c r="J391" s="112"/>
      <c r="K391" s="2"/>
    </row>
    <row r="392" spans="1:11" x14ac:dyDescent="0.25">
      <c r="A392" s="33">
        <v>42403</v>
      </c>
      <c r="B392" s="11">
        <f t="shared" si="19"/>
        <v>3595</v>
      </c>
      <c r="C392" s="11" t="s">
        <v>787</v>
      </c>
      <c r="D392" s="12">
        <v>53595</v>
      </c>
      <c r="E392" s="47" t="s">
        <v>3739</v>
      </c>
      <c r="F392" s="14">
        <v>754.6</v>
      </c>
      <c r="G392" s="15">
        <v>42403</v>
      </c>
      <c r="H392" s="8">
        <f t="shared" si="18"/>
        <v>754.6</v>
      </c>
      <c r="I392" s="30">
        <f t="shared" si="17"/>
        <v>0</v>
      </c>
      <c r="J392" s="112"/>
      <c r="K392" s="2"/>
    </row>
    <row r="393" spans="1:11" x14ac:dyDescent="0.25">
      <c r="A393" s="17">
        <v>42403</v>
      </c>
      <c r="B393" s="11">
        <f t="shared" si="19"/>
        <v>3596</v>
      </c>
      <c r="C393" s="11" t="s">
        <v>787</v>
      </c>
      <c r="D393" s="12">
        <v>53596</v>
      </c>
      <c r="E393" s="47" t="s">
        <v>3658</v>
      </c>
      <c r="F393" s="14">
        <v>1239</v>
      </c>
      <c r="G393" s="15">
        <v>42404</v>
      </c>
      <c r="H393" s="8">
        <v>1239</v>
      </c>
      <c r="I393" s="30">
        <f t="shared" si="17"/>
        <v>0</v>
      </c>
      <c r="J393" s="112"/>
      <c r="K393" s="2"/>
    </row>
    <row r="394" spans="1:11" x14ac:dyDescent="0.25">
      <c r="A394" s="33">
        <v>42403</v>
      </c>
      <c r="B394" s="11">
        <f t="shared" si="19"/>
        <v>3597</v>
      </c>
      <c r="C394" s="11" t="s">
        <v>787</v>
      </c>
      <c r="D394" s="12">
        <v>53597</v>
      </c>
      <c r="E394" s="47" t="s">
        <v>3740</v>
      </c>
      <c r="F394" s="14">
        <v>3100.8</v>
      </c>
      <c r="G394" s="15">
        <v>42410</v>
      </c>
      <c r="H394" s="8">
        <v>3100.8</v>
      </c>
      <c r="I394" s="30">
        <f t="shared" ref="I394:I457" si="20">F394-H394</f>
        <v>0</v>
      </c>
      <c r="J394" s="112"/>
      <c r="K394" s="2"/>
    </row>
    <row r="395" spans="1:11" x14ac:dyDescent="0.25">
      <c r="A395" s="17">
        <v>42403</v>
      </c>
      <c r="B395" s="11">
        <f t="shared" si="19"/>
        <v>3598</v>
      </c>
      <c r="C395" s="11" t="s">
        <v>787</v>
      </c>
      <c r="D395" s="12">
        <v>53598</v>
      </c>
      <c r="E395" s="47" t="s">
        <v>3741</v>
      </c>
      <c r="F395" s="14">
        <v>4710.6000000000004</v>
      </c>
      <c r="G395" s="15">
        <v>42404</v>
      </c>
      <c r="H395" s="8">
        <v>4710.6000000000004</v>
      </c>
      <c r="I395" s="30">
        <f t="shared" si="20"/>
        <v>0</v>
      </c>
      <c r="J395" s="112"/>
      <c r="K395" s="2"/>
    </row>
    <row r="396" spans="1:11" x14ac:dyDescent="0.25">
      <c r="A396" s="33">
        <v>42403</v>
      </c>
      <c r="B396" s="11">
        <f t="shared" si="19"/>
        <v>3599</v>
      </c>
      <c r="C396" s="11" t="s">
        <v>787</v>
      </c>
      <c r="D396" s="12">
        <v>53599</v>
      </c>
      <c r="E396" s="47" t="s">
        <v>3742</v>
      </c>
      <c r="F396" s="14">
        <v>59257.79</v>
      </c>
      <c r="G396" s="15">
        <v>42418</v>
      </c>
      <c r="H396" s="8">
        <v>59257.79</v>
      </c>
      <c r="I396" s="30">
        <f t="shared" si="20"/>
        <v>0</v>
      </c>
      <c r="J396" s="112"/>
      <c r="K396" s="2"/>
    </row>
    <row r="397" spans="1:11" x14ac:dyDescent="0.25">
      <c r="A397" s="17">
        <v>42403</v>
      </c>
      <c r="B397" s="11">
        <f t="shared" si="19"/>
        <v>3600</v>
      </c>
      <c r="C397" s="11" t="s">
        <v>787</v>
      </c>
      <c r="D397" s="12">
        <v>53600</v>
      </c>
      <c r="E397" s="47" t="s">
        <v>3743</v>
      </c>
      <c r="F397" s="14">
        <v>2886.2</v>
      </c>
      <c r="G397" s="15">
        <v>42403</v>
      </c>
      <c r="H397" s="8">
        <f t="shared" ref="H397:H457" si="21">F397</f>
        <v>2886.2</v>
      </c>
      <c r="I397" s="30">
        <f t="shared" si="20"/>
        <v>0</v>
      </c>
      <c r="J397" s="112"/>
      <c r="K397" s="2"/>
    </row>
    <row r="398" spans="1:11" x14ac:dyDescent="0.25">
      <c r="A398" s="33">
        <v>42403</v>
      </c>
      <c r="B398" s="11">
        <f t="shared" si="19"/>
        <v>3601</v>
      </c>
      <c r="C398" s="11" t="s">
        <v>787</v>
      </c>
      <c r="D398" s="12">
        <v>53601</v>
      </c>
      <c r="E398" s="13" t="s">
        <v>3654</v>
      </c>
      <c r="F398" s="14">
        <v>15277</v>
      </c>
      <c r="G398" s="15">
        <v>42409</v>
      </c>
      <c r="H398" s="8">
        <v>15277</v>
      </c>
      <c r="I398" s="30">
        <f t="shared" si="20"/>
        <v>0</v>
      </c>
      <c r="J398" s="112"/>
      <c r="K398" s="2"/>
    </row>
    <row r="399" spans="1:11" x14ac:dyDescent="0.25">
      <c r="A399" s="17">
        <v>42403</v>
      </c>
      <c r="B399" s="11">
        <f t="shared" si="19"/>
        <v>3602</v>
      </c>
      <c r="C399" s="11" t="s">
        <v>787</v>
      </c>
      <c r="D399" s="12">
        <v>53602</v>
      </c>
      <c r="E399" s="47" t="s">
        <v>3744</v>
      </c>
      <c r="F399" s="14">
        <v>5100</v>
      </c>
      <c r="G399" s="15">
        <v>42403</v>
      </c>
      <c r="H399" s="8">
        <f t="shared" si="21"/>
        <v>5100</v>
      </c>
      <c r="I399" s="30">
        <f t="shared" si="20"/>
        <v>0</v>
      </c>
      <c r="J399" s="112"/>
      <c r="K399" s="2"/>
    </row>
    <row r="400" spans="1:11" x14ac:dyDescent="0.25">
      <c r="A400" s="33">
        <v>42403</v>
      </c>
      <c r="B400" s="11">
        <f t="shared" si="19"/>
        <v>3603</v>
      </c>
      <c r="C400" s="11" t="s">
        <v>787</v>
      </c>
      <c r="D400" s="12">
        <v>53603</v>
      </c>
      <c r="E400" s="13" t="s">
        <v>3654</v>
      </c>
      <c r="F400" s="14">
        <v>57905.25</v>
      </c>
      <c r="G400" s="15" t="s">
        <v>3745</v>
      </c>
      <c r="H400" s="8">
        <f>20595.15+37310.1</f>
        <v>57905.25</v>
      </c>
      <c r="I400" s="30">
        <f t="shared" si="20"/>
        <v>0</v>
      </c>
      <c r="J400" s="112"/>
      <c r="K400" s="2"/>
    </row>
    <row r="401" spans="1:11" x14ac:dyDescent="0.25">
      <c r="A401" s="17">
        <v>42403</v>
      </c>
      <c r="B401" s="11">
        <f t="shared" si="19"/>
        <v>3604</v>
      </c>
      <c r="C401" s="11" t="s">
        <v>787</v>
      </c>
      <c r="D401" s="12">
        <v>53604</v>
      </c>
      <c r="E401" s="47" t="s">
        <v>3746</v>
      </c>
      <c r="F401" s="14">
        <v>1410.5</v>
      </c>
      <c r="G401" s="15">
        <v>42403</v>
      </c>
      <c r="H401" s="8">
        <f t="shared" si="21"/>
        <v>1410.5</v>
      </c>
      <c r="I401" s="30">
        <f t="shared" si="20"/>
        <v>0</v>
      </c>
      <c r="J401" s="112"/>
      <c r="K401" s="2"/>
    </row>
    <row r="402" spans="1:11" x14ac:dyDescent="0.25">
      <c r="A402" s="33">
        <v>42403</v>
      </c>
      <c r="B402" s="11">
        <f t="shared" si="19"/>
        <v>3605</v>
      </c>
      <c r="C402" s="11" t="s">
        <v>787</v>
      </c>
      <c r="D402" s="12">
        <v>53605</v>
      </c>
      <c r="E402" s="47" t="s">
        <v>3667</v>
      </c>
      <c r="F402" s="14">
        <v>86</v>
      </c>
      <c r="G402" s="15">
        <v>42403</v>
      </c>
      <c r="H402" s="8">
        <f t="shared" si="21"/>
        <v>86</v>
      </c>
      <c r="I402" s="30">
        <f t="shared" si="20"/>
        <v>0</v>
      </c>
      <c r="J402" s="112"/>
      <c r="K402" s="2"/>
    </row>
    <row r="403" spans="1:11" x14ac:dyDescent="0.25">
      <c r="A403" s="17">
        <v>42403</v>
      </c>
      <c r="B403" s="11">
        <f t="shared" si="19"/>
        <v>3606</v>
      </c>
      <c r="C403" s="11" t="s">
        <v>787</v>
      </c>
      <c r="D403" s="12">
        <v>53606</v>
      </c>
      <c r="E403" s="47" t="s">
        <v>3747</v>
      </c>
      <c r="F403" s="14">
        <v>124.5</v>
      </c>
      <c r="G403" s="15">
        <v>42405</v>
      </c>
      <c r="H403" s="8">
        <v>124.5</v>
      </c>
      <c r="I403" s="30">
        <f t="shared" si="20"/>
        <v>0</v>
      </c>
      <c r="J403" s="112"/>
      <c r="K403" s="2"/>
    </row>
    <row r="404" spans="1:11" x14ac:dyDescent="0.25">
      <c r="A404" s="17">
        <v>42403</v>
      </c>
      <c r="B404" s="11">
        <f t="shared" si="19"/>
        <v>3607</v>
      </c>
      <c r="C404" s="11" t="s">
        <v>787</v>
      </c>
      <c r="D404" s="12">
        <v>53607</v>
      </c>
      <c r="E404" s="47" t="s">
        <v>3748</v>
      </c>
      <c r="F404" s="14">
        <v>168</v>
      </c>
      <c r="G404" s="107">
        <v>42440</v>
      </c>
      <c r="H404" s="108">
        <v>168</v>
      </c>
      <c r="I404" s="30">
        <f t="shared" si="20"/>
        <v>0</v>
      </c>
      <c r="J404" s="112"/>
      <c r="K404" s="2"/>
    </row>
    <row r="405" spans="1:11" x14ac:dyDescent="0.25">
      <c r="A405" s="33">
        <v>42404</v>
      </c>
      <c r="B405" s="11">
        <f t="shared" si="19"/>
        <v>3608</v>
      </c>
      <c r="C405" s="11" t="s">
        <v>787</v>
      </c>
      <c r="D405" s="12">
        <v>53608</v>
      </c>
      <c r="E405" s="47" t="s">
        <v>3749</v>
      </c>
      <c r="F405" s="14">
        <v>6841.8</v>
      </c>
      <c r="G405" s="15">
        <v>42404</v>
      </c>
      <c r="H405" s="8">
        <f t="shared" si="21"/>
        <v>6841.8</v>
      </c>
      <c r="I405" s="30">
        <f t="shared" si="20"/>
        <v>0</v>
      </c>
      <c r="J405" s="112"/>
      <c r="K405" s="2"/>
    </row>
    <row r="406" spans="1:11" x14ac:dyDescent="0.25">
      <c r="A406" s="17">
        <v>42404</v>
      </c>
      <c r="B406" s="11">
        <f t="shared" si="19"/>
        <v>3609</v>
      </c>
      <c r="C406" s="11" t="s">
        <v>787</v>
      </c>
      <c r="D406" s="12">
        <v>53609</v>
      </c>
      <c r="E406" s="47" t="s">
        <v>3750</v>
      </c>
      <c r="F406" s="14">
        <v>55969.2</v>
      </c>
      <c r="G406" s="15">
        <v>42426</v>
      </c>
      <c r="H406" s="8">
        <v>55969.2</v>
      </c>
      <c r="I406" s="30">
        <f t="shared" si="20"/>
        <v>0</v>
      </c>
      <c r="J406" s="112"/>
      <c r="K406" s="2"/>
    </row>
    <row r="407" spans="1:11" x14ac:dyDescent="0.25">
      <c r="A407" s="33">
        <v>42404</v>
      </c>
      <c r="B407" s="11">
        <f t="shared" si="19"/>
        <v>3610</v>
      </c>
      <c r="C407" s="11" t="s">
        <v>787</v>
      </c>
      <c r="D407" s="12">
        <v>53610</v>
      </c>
      <c r="E407" s="47" t="s">
        <v>3751</v>
      </c>
      <c r="F407" s="14">
        <v>4364.8</v>
      </c>
      <c r="G407" s="15">
        <v>42526</v>
      </c>
      <c r="H407" s="8">
        <v>4364.8</v>
      </c>
      <c r="I407" s="30">
        <f t="shared" si="20"/>
        <v>0</v>
      </c>
      <c r="J407" s="112"/>
      <c r="K407" s="2"/>
    </row>
    <row r="408" spans="1:11" x14ac:dyDescent="0.25">
      <c r="A408" s="17">
        <v>42404</v>
      </c>
      <c r="B408" s="11">
        <f t="shared" si="19"/>
        <v>3611</v>
      </c>
      <c r="C408" s="11" t="s">
        <v>787</v>
      </c>
      <c r="D408" s="12">
        <v>53611</v>
      </c>
      <c r="E408" s="47" t="s">
        <v>3752</v>
      </c>
      <c r="F408" s="14">
        <v>2483.6999999999998</v>
      </c>
      <c r="G408" s="15">
        <v>42404</v>
      </c>
      <c r="H408" s="8">
        <f t="shared" si="21"/>
        <v>2483.6999999999998</v>
      </c>
      <c r="I408" s="30">
        <f t="shared" si="20"/>
        <v>0</v>
      </c>
      <c r="J408" s="112"/>
      <c r="K408" s="2"/>
    </row>
    <row r="409" spans="1:11" x14ac:dyDescent="0.25">
      <c r="A409" s="33">
        <v>42404</v>
      </c>
      <c r="B409" s="11">
        <f t="shared" si="19"/>
        <v>3612</v>
      </c>
      <c r="C409" s="11" t="s">
        <v>787</v>
      </c>
      <c r="D409" s="12">
        <v>53612</v>
      </c>
      <c r="E409" s="47" t="s">
        <v>3751</v>
      </c>
      <c r="F409" s="14">
        <v>20190.3</v>
      </c>
      <c r="G409" s="15">
        <v>42405</v>
      </c>
      <c r="H409" s="8">
        <v>20190.3</v>
      </c>
      <c r="I409" s="30">
        <f t="shared" si="20"/>
        <v>0</v>
      </c>
      <c r="J409" s="112"/>
      <c r="K409" s="2"/>
    </row>
    <row r="410" spans="1:11" x14ac:dyDescent="0.25">
      <c r="A410" s="17">
        <v>42404</v>
      </c>
      <c r="B410" s="11">
        <f t="shared" si="19"/>
        <v>3613</v>
      </c>
      <c r="C410" s="11" t="s">
        <v>787</v>
      </c>
      <c r="D410" s="12">
        <v>53613</v>
      </c>
      <c r="E410" s="47" t="s">
        <v>3753</v>
      </c>
      <c r="F410" s="14">
        <v>5172.3999999999996</v>
      </c>
      <c r="G410" s="15">
        <v>42404</v>
      </c>
      <c r="H410" s="8">
        <f t="shared" si="21"/>
        <v>5172.3999999999996</v>
      </c>
      <c r="I410" s="30">
        <f t="shared" si="20"/>
        <v>0</v>
      </c>
      <c r="J410" s="112"/>
      <c r="K410" s="2"/>
    </row>
    <row r="411" spans="1:11" x14ac:dyDescent="0.25">
      <c r="A411" s="33">
        <v>42404</v>
      </c>
      <c r="B411" s="11">
        <f t="shared" si="19"/>
        <v>3614</v>
      </c>
      <c r="C411" s="11" t="s">
        <v>787</v>
      </c>
      <c r="D411" s="12">
        <v>53614</v>
      </c>
      <c r="E411" s="47" t="s">
        <v>3754</v>
      </c>
      <c r="F411" s="14">
        <v>1890</v>
      </c>
      <c r="G411" s="15">
        <v>42404</v>
      </c>
      <c r="H411" s="8">
        <f t="shared" si="21"/>
        <v>1890</v>
      </c>
      <c r="I411" s="30">
        <f t="shared" si="20"/>
        <v>0</v>
      </c>
      <c r="J411" s="112"/>
      <c r="K411" s="2"/>
    </row>
    <row r="412" spans="1:11" x14ac:dyDescent="0.25">
      <c r="A412" s="17">
        <v>42404</v>
      </c>
      <c r="B412" s="11">
        <f t="shared" si="19"/>
        <v>3615</v>
      </c>
      <c r="C412" s="11" t="s">
        <v>787</v>
      </c>
      <c r="D412" s="12">
        <v>53615</v>
      </c>
      <c r="E412" s="47" t="s">
        <v>3755</v>
      </c>
      <c r="F412" s="14">
        <v>1407.6</v>
      </c>
      <c r="G412" s="15">
        <v>42404</v>
      </c>
      <c r="H412" s="8">
        <f t="shared" si="21"/>
        <v>1407.6</v>
      </c>
      <c r="I412" s="30">
        <f t="shared" si="20"/>
        <v>0</v>
      </c>
      <c r="J412" s="112"/>
      <c r="K412" s="2"/>
    </row>
    <row r="413" spans="1:11" x14ac:dyDescent="0.25">
      <c r="A413" s="33">
        <v>42404</v>
      </c>
      <c r="B413" s="11">
        <f t="shared" si="19"/>
        <v>3616</v>
      </c>
      <c r="C413" s="11" t="s">
        <v>787</v>
      </c>
      <c r="D413" s="12">
        <v>53616</v>
      </c>
      <c r="E413" s="47" t="s">
        <v>3756</v>
      </c>
      <c r="F413" s="14">
        <v>2619.5</v>
      </c>
      <c r="G413" s="15">
        <v>42405</v>
      </c>
      <c r="H413" s="8">
        <v>2619.5</v>
      </c>
      <c r="I413" s="30">
        <f t="shared" si="20"/>
        <v>0</v>
      </c>
      <c r="J413" s="112"/>
      <c r="K413" s="2"/>
    </row>
    <row r="414" spans="1:11" x14ac:dyDescent="0.25">
      <c r="A414" s="17">
        <v>42404</v>
      </c>
      <c r="B414" s="11">
        <f t="shared" si="19"/>
        <v>3617</v>
      </c>
      <c r="C414" s="11" t="s">
        <v>787</v>
      </c>
      <c r="D414" s="12">
        <v>53617</v>
      </c>
      <c r="E414" s="47" t="s">
        <v>3757</v>
      </c>
      <c r="F414" s="14">
        <v>2456.1999999999998</v>
      </c>
      <c r="G414" s="15">
        <v>42404</v>
      </c>
      <c r="H414" s="8">
        <f t="shared" si="21"/>
        <v>2456.1999999999998</v>
      </c>
      <c r="I414" s="30">
        <f t="shared" si="20"/>
        <v>0</v>
      </c>
      <c r="J414" s="112"/>
      <c r="K414" s="2"/>
    </row>
    <row r="415" spans="1:11" x14ac:dyDescent="0.25">
      <c r="A415" s="33">
        <v>42404</v>
      </c>
      <c r="B415" s="11">
        <f t="shared" si="19"/>
        <v>3618</v>
      </c>
      <c r="C415" s="11" t="s">
        <v>787</v>
      </c>
      <c r="D415" s="113">
        <v>53618</v>
      </c>
      <c r="E415" s="42" t="s">
        <v>3758</v>
      </c>
      <c r="F415" s="19">
        <v>13919.55</v>
      </c>
      <c r="G415" s="15">
        <v>42404</v>
      </c>
      <c r="H415" s="8">
        <f t="shared" si="21"/>
        <v>13919.55</v>
      </c>
      <c r="I415" s="30">
        <f t="shared" si="20"/>
        <v>0</v>
      </c>
      <c r="J415" s="112"/>
      <c r="K415" s="2"/>
    </row>
    <row r="416" spans="1:11" x14ac:dyDescent="0.25">
      <c r="A416" s="17">
        <v>42404</v>
      </c>
      <c r="B416" s="11">
        <f t="shared" si="19"/>
        <v>3619</v>
      </c>
      <c r="C416" s="11" t="s">
        <v>787</v>
      </c>
      <c r="D416" s="20">
        <v>53619</v>
      </c>
      <c r="E416" s="45" t="s">
        <v>3759</v>
      </c>
      <c r="F416" s="22">
        <v>11258.1</v>
      </c>
      <c r="G416" s="15">
        <v>42404</v>
      </c>
      <c r="H416" s="8">
        <f t="shared" si="21"/>
        <v>11258.1</v>
      </c>
      <c r="I416" s="30">
        <f t="shared" si="20"/>
        <v>0</v>
      </c>
      <c r="J416" s="112"/>
      <c r="K416" s="2"/>
    </row>
    <row r="417" spans="1:11" x14ac:dyDescent="0.25">
      <c r="A417" s="33">
        <v>42404</v>
      </c>
      <c r="B417" s="11">
        <f t="shared" si="19"/>
        <v>3620</v>
      </c>
      <c r="C417" s="11" t="s">
        <v>787</v>
      </c>
      <c r="D417" s="12">
        <v>53620</v>
      </c>
      <c r="E417" s="47" t="s">
        <v>3760</v>
      </c>
      <c r="F417" s="14">
        <v>13173.3</v>
      </c>
      <c r="G417" s="15">
        <v>42405</v>
      </c>
      <c r="H417" s="8">
        <v>13173.3</v>
      </c>
      <c r="I417" s="30">
        <f t="shared" si="20"/>
        <v>0</v>
      </c>
      <c r="J417" s="112"/>
      <c r="K417" s="2"/>
    </row>
    <row r="418" spans="1:11" x14ac:dyDescent="0.25">
      <c r="A418" s="17">
        <v>42404</v>
      </c>
      <c r="B418" s="11">
        <f t="shared" si="19"/>
        <v>3621</v>
      </c>
      <c r="C418" s="11" t="s">
        <v>787</v>
      </c>
      <c r="D418" s="12">
        <v>53621</v>
      </c>
      <c r="E418" s="47" t="s">
        <v>3761</v>
      </c>
      <c r="F418" s="14">
        <v>1692</v>
      </c>
      <c r="G418" s="15">
        <v>42404</v>
      </c>
      <c r="H418" s="8">
        <f t="shared" si="21"/>
        <v>1692</v>
      </c>
      <c r="I418" s="30">
        <f t="shared" si="20"/>
        <v>0</v>
      </c>
      <c r="J418" s="112"/>
      <c r="K418" s="2"/>
    </row>
    <row r="419" spans="1:11" x14ac:dyDescent="0.25">
      <c r="A419" s="33">
        <v>42404</v>
      </c>
      <c r="B419" s="11">
        <f t="shared" si="19"/>
        <v>3622</v>
      </c>
      <c r="C419" s="11" t="s">
        <v>787</v>
      </c>
      <c r="D419" s="12">
        <v>53622</v>
      </c>
      <c r="E419" s="47" t="s">
        <v>3762</v>
      </c>
      <c r="F419" s="14">
        <v>21501.9</v>
      </c>
      <c r="G419" s="15">
        <v>42404</v>
      </c>
      <c r="H419" s="8">
        <f t="shared" si="21"/>
        <v>21501.9</v>
      </c>
      <c r="I419" s="30">
        <f t="shared" si="20"/>
        <v>0</v>
      </c>
      <c r="J419" s="112"/>
      <c r="K419" s="2"/>
    </row>
    <row r="420" spans="1:11" x14ac:dyDescent="0.25">
      <c r="A420" s="17">
        <v>42404</v>
      </c>
      <c r="B420" s="11">
        <f t="shared" si="19"/>
        <v>3623</v>
      </c>
      <c r="C420" s="11" t="s">
        <v>787</v>
      </c>
      <c r="D420" s="12">
        <v>53623</v>
      </c>
      <c r="E420" s="47" t="s">
        <v>3763</v>
      </c>
      <c r="F420" s="14">
        <v>20160</v>
      </c>
      <c r="G420" s="15">
        <v>42412</v>
      </c>
      <c r="H420" s="8">
        <v>20160</v>
      </c>
      <c r="I420" s="30">
        <f t="shared" si="20"/>
        <v>0</v>
      </c>
      <c r="J420" s="112"/>
      <c r="K420" s="2"/>
    </row>
    <row r="421" spans="1:11" x14ac:dyDescent="0.25">
      <c r="A421" s="33">
        <v>42404</v>
      </c>
      <c r="B421" s="11">
        <f t="shared" si="19"/>
        <v>3624</v>
      </c>
      <c r="C421" s="11" t="s">
        <v>787</v>
      </c>
      <c r="D421" s="12">
        <v>53624</v>
      </c>
      <c r="E421" s="47" t="s">
        <v>3764</v>
      </c>
      <c r="F421" s="14">
        <v>2116</v>
      </c>
      <c r="G421" s="15">
        <v>42404</v>
      </c>
      <c r="H421" s="8">
        <f t="shared" si="21"/>
        <v>2116</v>
      </c>
      <c r="I421" s="30">
        <f t="shared" si="20"/>
        <v>0</v>
      </c>
      <c r="J421" s="112"/>
      <c r="K421" s="2"/>
    </row>
    <row r="422" spans="1:11" x14ac:dyDescent="0.25">
      <c r="A422" s="17">
        <v>42404</v>
      </c>
      <c r="B422" s="11">
        <f t="shared" si="19"/>
        <v>3625</v>
      </c>
      <c r="C422" s="11" t="s">
        <v>787</v>
      </c>
      <c r="D422" s="12">
        <v>53625</v>
      </c>
      <c r="E422" s="47" t="s">
        <v>3765</v>
      </c>
      <c r="F422" s="14">
        <v>1794</v>
      </c>
      <c r="G422" s="15">
        <v>42404</v>
      </c>
      <c r="H422" s="8">
        <f t="shared" si="21"/>
        <v>1794</v>
      </c>
      <c r="I422" s="30">
        <f t="shared" si="20"/>
        <v>0</v>
      </c>
      <c r="J422" s="112"/>
      <c r="K422" s="2"/>
    </row>
    <row r="423" spans="1:11" x14ac:dyDescent="0.25">
      <c r="A423" s="33">
        <v>42404</v>
      </c>
      <c r="B423" s="11">
        <f t="shared" si="19"/>
        <v>3626</v>
      </c>
      <c r="C423" s="11" t="s">
        <v>787</v>
      </c>
      <c r="D423" s="12">
        <v>53626</v>
      </c>
      <c r="E423" s="47" t="s">
        <v>3766</v>
      </c>
      <c r="F423" s="14">
        <v>3978.6</v>
      </c>
      <c r="G423" s="15">
        <v>42404</v>
      </c>
      <c r="H423" s="8">
        <f t="shared" si="21"/>
        <v>3978.6</v>
      </c>
      <c r="I423" s="30">
        <f t="shared" si="20"/>
        <v>0</v>
      </c>
      <c r="J423" s="112"/>
      <c r="K423" s="2"/>
    </row>
    <row r="424" spans="1:11" x14ac:dyDescent="0.25">
      <c r="A424" s="17">
        <v>42404</v>
      </c>
      <c r="B424" s="11">
        <f t="shared" si="19"/>
        <v>3627</v>
      </c>
      <c r="C424" s="11" t="s">
        <v>787</v>
      </c>
      <c r="D424" s="12">
        <v>53627</v>
      </c>
      <c r="E424" s="47" t="s">
        <v>3767</v>
      </c>
      <c r="F424" s="14">
        <v>1346.4</v>
      </c>
      <c r="G424" s="15">
        <v>42408</v>
      </c>
      <c r="H424" s="8">
        <v>1346.4</v>
      </c>
      <c r="I424" s="30">
        <f t="shared" si="20"/>
        <v>0</v>
      </c>
      <c r="J424" s="112"/>
      <c r="K424" s="2"/>
    </row>
    <row r="425" spans="1:11" x14ac:dyDescent="0.25">
      <c r="A425" s="33">
        <v>42404</v>
      </c>
      <c r="B425" s="11">
        <f t="shared" si="19"/>
        <v>3628</v>
      </c>
      <c r="C425" s="11" t="s">
        <v>787</v>
      </c>
      <c r="D425" s="12">
        <v>53628</v>
      </c>
      <c r="E425" s="47" t="s">
        <v>3767</v>
      </c>
      <c r="F425" s="14">
        <v>8854</v>
      </c>
      <c r="G425" s="15">
        <v>42408</v>
      </c>
      <c r="H425" s="8">
        <v>8854</v>
      </c>
      <c r="I425" s="30">
        <f t="shared" si="20"/>
        <v>0</v>
      </c>
      <c r="J425" s="112"/>
      <c r="K425" s="2"/>
    </row>
    <row r="426" spans="1:11" x14ac:dyDescent="0.25">
      <c r="A426" s="17">
        <v>42404</v>
      </c>
      <c r="B426" s="11">
        <f t="shared" si="19"/>
        <v>3629</v>
      </c>
      <c r="C426" s="11" t="s">
        <v>787</v>
      </c>
      <c r="D426" s="12">
        <v>53629</v>
      </c>
      <c r="E426" s="47" t="s">
        <v>3768</v>
      </c>
      <c r="F426" s="14">
        <v>3226.6</v>
      </c>
      <c r="G426" s="15">
        <v>42409</v>
      </c>
      <c r="H426" s="8">
        <v>3226.6</v>
      </c>
      <c r="I426" s="30">
        <f t="shared" si="20"/>
        <v>0</v>
      </c>
      <c r="J426" s="112"/>
      <c r="K426" s="2"/>
    </row>
    <row r="427" spans="1:11" x14ac:dyDescent="0.25">
      <c r="A427" s="33">
        <v>42404</v>
      </c>
      <c r="B427" s="11">
        <f t="shared" si="19"/>
        <v>3630</v>
      </c>
      <c r="C427" s="11" t="s">
        <v>787</v>
      </c>
      <c r="D427" s="12">
        <v>53630</v>
      </c>
      <c r="E427" s="47" t="s">
        <v>3769</v>
      </c>
      <c r="F427" s="14">
        <v>4724.3999999999996</v>
      </c>
      <c r="G427" s="15">
        <v>42418</v>
      </c>
      <c r="H427" s="8">
        <v>4724.3999999999996</v>
      </c>
      <c r="I427" s="30">
        <f t="shared" si="20"/>
        <v>0</v>
      </c>
      <c r="J427" s="112"/>
      <c r="K427" s="2"/>
    </row>
    <row r="428" spans="1:11" x14ac:dyDescent="0.25">
      <c r="A428" s="17">
        <v>42404</v>
      </c>
      <c r="B428" s="11">
        <f t="shared" si="19"/>
        <v>3631</v>
      </c>
      <c r="C428" s="11" t="s">
        <v>787</v>
      </c>
      <c r="D428" s="12">
        <v>53631</v>
      </c>
      <c r="E428" s="47" t="s">
        <v>3770</v>
      </c>
      <c r="F428" s="14">
        <v>7334.6</v>
      </c>
      <c r="G428" s="15">
        <v>42409</v>
      </c>
      <c r="H428" s="8">
        <v>7334.6</v>
      </c>
      <c r="I428" s="30">
        <f t="shared" si="20"/>
        <v>0</v>
      </c>
      <c r="J428" s="112"/>
      <c r="K428" s="2"/>
    </row>
    <row r="429" spans="1:11" x14ac:dyDescent="0.25">
      <c r="A429" s="33">
        <v>42404</v>
      </c>
      <c r="B429" s="11">
        <f t="shared" si="19"/>
        <v>3632</v>
      </c>
      <c r="C429" s="11" t="s">
        <v>787</v>
      </c>
      <c r="D429" s="12">
        <v>53632</v>
      </c>
      <c r="E429" s="47" t="s">
        <v>3771</v>
      </c>
      <c r="F429" s="14">
        <v>12829.2</v>
      </c>
      <c r="G429" s="15">
        <v>42404</v>
      </c>
      <c r="H429" s="8">
        <f t="shared" si="21"/>
        <v>12829.2</v>
      </c>
      <c r="I429" s="30">
        <f t="shared" si="20"/>
        <v>0</v>
      </c>
      <c r="J429" s="112"/>
      <c r="K429" s="2"/>
    </row>
    <row r="430" spans="1:11" x14ac:dyDescent="0.25">
      <c r="A430" s="17">
        <v>42404</v>
      </c>
      <c r="B430" s="11">
        <f t="shared" si="19"/>
        <v>3633</v>
      </c>
      <c r="C430" s="11" t="s">
        <v>787</v>
      </c>
      <c r="D430" s="12">
        <v>53633</v>
      </c>
      <c r="E430" s="47" t="s">
        <v>3771</v>
      </c>
      <c r="F430" s="14">
        <v>316</v>
      </c>
      <c r="G430" s="15">
        <v>42404</v>
      </c>
      <c r="H430" s="8">
        <f t="shared" si="21"/>
        <v>316</v>
      </c>
      <c r="I430" s="30">
        <f t="shared" si="20"/>
        <v>0</v>
      </c>
      <c r="J430" s="112"/>
      <c r="K430" s="2"/>
    </row>
    <row r="431" spans="1:11" x14ac:dyDescent="0.25">
      <c r="A431" s="33">
        <v>42404</v>
      </c>
      <c r="B431" s="11">
        <f t="shared" si="19"/>
        <v>3634</v>
      </c>
      <c r="C431" s="11" t="s">
        <v>787</v>
      </c>
      <c r="D431" s="12">
        <v>53634</v>
      </c>
      <c r="E431" s="47" t="s">
        <v>3772</v>
      </c>
      <c r="F431" s="14">
        <v>23168</v>
      </c>
      <c r="G431" s="15">
        <v>42409</v>
      </c>
      <c r="H431" s="8">
        <v>23168</v>
      </c>
      <c r="I431" s="30">
        <f t="shared" si="20"/>
        <v>0</v>
      </c>
      <c r="J431" s="112"/>
      <c r="K431" s="2"/>
    </row>
    <row r="432" spans="1:11" x14ac:dyDescent="0.25">
      <c r="A432" s="17">
        <v>42404</v>
      </c>
      <c r="B432" s="11">
        <f t="shared" si="19"/>
        <v>3635</v>
      </c>
      <c r="C432" s="11" t="s">
        <v>787</v>
      </c>
      <c r="D432" s="12">
        <v>53635</v>
      </c>
      <c r="E432" s="47" t="s">
        <v>3773</v>
      </c>
      <c r="F432" s="14">
        <v>23138.400000000001</v>
      </c>
      <c r="G432" s="15">
        <v>42410</v>
      </c>
      <c r="H432" s="8">
        <v>23138.400000000001</v>
      </c>
      <c r="I432" s="30">
        <f t="shared" si="20"/>
        <v>0</v>
      </c>
      <c r="J432" s="112"/>
      <c r="K432" s="2"/>
    </row>
    <row r="433" spans="1:11" x14ac:dyDescent="0.25">
      <c r="A433" s="33">
        <v>42404</v>
      </c>
      <c r="B433" s="11">
        <f t="shared" si="19"/>
        <v>3636</v>
      </c>
      <c r="C433" s="11" t="s">
        <v>787</v>
      </c>
      <c r="D433" s="12">
        <v>53636</v>
      </c>
      <c r="E433" s="47" t="s">
        <v>3771</v>
      </c>
      <c r="F433" s="14">
        <v>1313.2</v>
      </c>
      <c r="G433" s="15">
        <v>42404</v>
      </c>
      <c r="H433" s="8">
        <f t="shared" si="21"/>
        <v>1313.2</v>
      </c>
      <c r="I433" s="30">
        <f t="shared" si="20"/>
        <v>0</v>
      </c>
      <c r="J433" s="112"/>
      <c r="K433" s="2"/>
    </row>
    <row r="434" spans="1:11" x14ac:dyDescent="0.25">
      <c r="A434" s="17">
        <v>42404</v>
      </c>
      <c r="B434" s="11">
        <f t="shared" si="19"/>
        <v>3637</v>
      </c>
      <c r="C434" s="11" t="s">
        <v>787</v>
      </c>
      <c r="D434" s="12">
        <v>53637</v>
      </c>
      <c r="E434" s="47" t="s">
        <v>3774</v>
      </c>
      <c r="F434" s="14">
        <v>1606.6</v>
      </c>
      <c r="G434" s="15">
        <v>42404</v>
      </c>
      <c r="H434" s="8">
        <f t="shared" si="21"/>
        <v>1606.6</v>
      </c>
      <c r="I434" s="30">
        <f t="shared" si="20"/>
        <v>0</v>
      </c>
      <c r="J434" s="112"/>
      <c r="K434" s="2"/>
    </row>
    <row r="435" spans="1:11" x14ac:dyDescent="0.25">
      <c r="A435" s="33">
        <v>42404</v>
      </c>
      <c r="B435" s="11">
        <f t="shared" si="19"/>
        <v>3638</v>
      </c>
      <c r="C435" s="11" t="s">
        <v>787</v>
      </c>
      <c r="D435" s="12">
        <v>53638</v>
      </c>
      <c r="E435" s="47" t="s">
        <v>3775</v>
      </c>
      <c r="F435" s="14">
        <v>867.3</v>
      </c>
      <c r="G435" s="15">
        <v>42404</v>
      </c>
      <c r="H435" s="8">
        <f t="shared" si="21"/>
        <v>867.3</v>
      </c>
      <c r="I435" s="30">
        <f t="shared" si="20"/>
        <v>0</v>
      </c>
      <c r="J435" s="112"/>
      <c r="K435" s="2"/>
    </row>
    <row r="436" spans="1:11" x14ac:dyDescent="0.25">
      <c r="A436" s="17">
        <v>42404</v>
      </c>
      <c r="B436" s="11">
        <f t="shared" si="19"/>
        <v>3639</v>
      </c>
      <c r="C436" s="11" t="s">
        <v>787</v>
      </c>
      <c r="D436" s="12">
        <v>53639</v>
      </c>
      <c r="E436" s="47" t="s">
        <v>3776</v>
      </c>
      <c r="F436" s="14">
        <v>1125.9000000000001</v>
      </c>
      <c r="G436" s="15">
        <v>42404</v>
      </c>
      <c r="H436" s="8">
        <f t="shared" si="21"/>
        <v>1125.9000000000001</v>
      </c>
      <c r="I436" s="35">
        <f t="shared" si="20"/>
        <v>0</v>
      </c>
      <c r="J436" s="112"/>
      <c r="K436" s="2"/>
    </row>
    <row r="437" spans="1:11" x14ac:dyDescent="0.25">
      <c r="A437" s="33">
        <v>42404</v>
      </c>
      <c r="B437" s="11">
        <f t="shared" si="19"/>
        <v>3640</v>
      </c>
      <c r="C437" s="11" t="s">
        <v>787</v>
      </c>
      <c r="D437" s="12">
        <v>53640</v>
      </c>
      <c r="E437" s="47" t="s">
        <v>3777</v>
      </c>
      <c r="F437" s="14">
        <v>12949.2</v>
      </c>
      <c r="G437" s="15">
        <v>42404</v>
      </c>
      <c r="H437" s="8">
        <f t="shared" si="21"/>
        <v>12949.2</v>
      </c>
      <c r="I437" s="30">
        <f t="shared" si="20"/>
        <v>0</v>
      </c>
      <c r="J437" s="112"/>
      <c r="K437" s="2"/>
    </row>
    <row r="438" spans="1:11" x14ac:dyDescent="0.25">
      <c r="A438" s="17">
        <v>42404</v>
      </c>
      <c r="B438" s="11">
        <f t="shared" si="19"/>
        <v>3641</v>
      </c>
      <c r="C438" s="11" t="s">
        <v>787</v>
      </c>
      <c r="D438" s="12">
        <v>53641</v>
      </c>
      <c r="E438" s="47" t="s">
        <v>3778</v>
      </c>
      <c r="F438" s="14">
        <v>714.4</v>
      </c>
      <c r="G438" s="15">
        <v>42404</v>
      </c>
      <c r="H438" s="8">
        <f t="shared" si="21"/>
        <v>714.4</v>
      </c>
      <c r="I438" s="30">
        <f t="shared" si="20"/>
        <v>0</v>
      </c>
      <c r="J438" s="112"/>
      <c r="K438" s="2"/>
    </row>
    <row r="439" spans="1:11" x14ac:dyDescent="0.25">
      <c r="A439" s="33">
        <v>42404</v>
      </c>
      <c r="B439" s="11">
        <f t="shared" si="19"/>
        <v>3642</v>
      </c>
      <c r="C439" s="11" t="s">
        <v>787</v>
      </c>
      <c r="D439" s="12">
        <v>53642</v>
      </c>
      <c r="E439" s="47" t="s">
        <v>3779</v>
      </c>
      <c r="F439" s="14">
        <v>786.9</v>
      </c>
      <c r="G439" s="15">
        <v>42404</v>
      </c>
      <c r="H439" s="8">
        <f t="shared" si="21"/>
        <v>786.9</v>
      </c>
      <c r="I439" s="30">
        <f t="shared" si="20"/>
        <v>0</v>
      </c>
      <c r="J439" s="112"/>
      <c r="K439" s="2"/>
    </row>
    <row r="440" spans="1:11" x14ac:dyDescent="0.25">
      <c r="A440" s="17">
        <v>42404</v>
      </c>
      <c r="B440" s="11">
        <f t="shared" si="19"/>
        <v>3643</v>
      </c>
      <c r="C440" s="11" t="s">
        <v>787</v>
      </c>
      <c r="D440" s="12">
        <v>53643</v>
      </c>
      <c r="E440" s="47" t="s">
        <v>3780</v>
      </c>
      <c r="F440" s="14">
        <v>5830.2</v>
      </c>
      <c r="G440" s="15">
        <v>42404</v>
      </c>
      <c r="H440" s="8">
        <f t="shared" si="21"/>
        <v>5830.2</v>
      </c>
      <c r="I440" s="30">
        <f t="shared" si="20"/>
        <v>0</v>
      </c>
      <c r="J440" s="112"/>
      <c r="K440" s="2"/>
    </row>
    <row r="441" spans="1:11" x14ac:dyDescent="0.25">
      <c r="A441" s="33">
        <v>42404</v>
      </c>
      <c r="B441" s="11">
        <f t="shared" si="19"/>
        <v>3644</v>
      </c>
      <c r="C441" s="11" t="s">
        <v>787</v>
      </c>
      <c r="D441" s="12">
        <v>53644</v>
      </c>
      <c r="E441" s="47" t="s">
        <v>3781</v>
      </c>
      <c r="F441" s="14">
        <v>2151.3000000000002</v>
      </c>
      <c r="G441" s="15">
        <v>42406</v>
      </c>
      <c r="H441" s="8">
        <v>2151.3000000000002</v>
      </c>
      <c r="I441" s="30">
        <f t="shared" si="20"/>
        <v>0</v>
      </c>
      <c r="J441" s="112"/>
      <c r="K441" s="2"/>
    </row>
    <row r="442" spans="1:11" x14ac:dyDescent="0.25">
      <c r="A442" s="17">
        <v>42404</v>
      </c>
      <c r="B442" s="11">
        <f t="shared" si="19"/>
        <v>3645</v>
      </c>
      <c r="C442" s="11" t="s">
        <v>787</v>
      </c>
      <c r="D442" s="12">
        <v>53645</v>
      </c>
      <c r="E442" s="47" t="s">
        <v>3782</v>
      </c>
      <c r="F442" s="14">
        <v>31682</v>
      </c>
      <c r="G442" s="15">
        <v>42404</v>
      </c>
      <c r="H442" s="8">
        <f t="shared" si="21"/>
        <v>31682</v>
      </c>
      <c r="I442" s="30">
        <f t="shared" si="20"/>
        <v>0</v>
      </c>
      <c r="J442" s="112"/>
      <c r="K442" s="2"/>
    </row>
    <row r="443" spans="1:11" x14ac:dyDescent="0.25">
      <c r="A443" s="33">
        <v>42404</v>
      </c>
      <c r="B443" s="11">
        <f t="shared" si="19"/>
        <v>3646</v>
      </c>
      <c r="C443" s="11" t="s">
        <v>787</v>
      </c>
      <c r="D443" s="12">
        <v>53646</v>
      </c>
      <c r="E443" s="47" t="s">
        <v>3783</v>
      </c>
      <c r="F443" s="14">
        <v>890.1</v>
      </c>
      <c r="G443" s="15">
        <v>42404</v>
      </c>
      <c r="H443" s="8">
        <f t="shared" si="21"/>
        <v>890.1</v>
      </c>
      <c r="I443" s="30">
        <f t="shared" si="20"/>
        <v>0</v>
      </c>
      <c r="J443" s="112"/>
      <c r="K443" s="2"/>
    </row>
    <row r="444" spans="1:11" x14ac:dyDescent="0.25">
      <c r="A444" s="17">
        <v>42404</v>
      </c>
      <c r="B444" s="11">
        <f t="shared" si="19"/>
        <v>3647</v>
      </c>
      <c r="C444" s="11" t="s">
        <v>787</v>
      </c>
      <c r="D444" s="12">
        <v>53647</v>
      </c>
      <c r="E444" s="47" t="s">
        <v>3782</v>
      </c>
      <c r="F444" s="14">
        <v>227.9</v>
      </c>
      <c r="G444" s="15">
        <v>42404</v>
      </c>
      <c r="H444" s="8">
        <f t="shared" si="21"/>
        <v>227.9</v>
      </c>
      <c r="I444" s="30">
        <f t="shared" si="20"/>
        <v>0</v>
      </c>
      <c r="J444" s="112"/>
      <c r="K444" s="2"/>
    </row>
    <row r="445" spans="1:11" x14ac:dyDescent="0.25">
      <c r="A445" s="33">
        <v>42404</v>
      </c>
      <c r="B445" s="11">
        <f t="shared" si="19"/>
        <v>3648</v>
      </c>
      <c r="C445" s="11" t="s">
        <v>787</v>
      </c>
      <c r="D445" s="12">
        <v>53648</v>
      </c>
      <c r="E445" s="47" t="s">
        <v>3784</v>
      </c>
      <c r="F445" s="14">
        <v>815.1</v>
      </c>
      <c r="G445" s="15">
        <v>42404</v>
      </c>
      <c r="H445" s="8">
        <f t="shared" si="21"/>
        <v>815.1</v>
      </c>
      <c r="I445" s="30">
        <f t="shared" si="20"/>
        <v>0</v>
      </c>
      <c r="J445" s="112"/>
      <c r="K445" s="2"/>
    </row>
    <row r="446" spans="1:11" x14ac:dyDescent="0.25">
      <c r="A446" s="17">
        <v>42404</v>
      </c>
      <c r="B446" s="11">
        <f t="shared" si="19"/>
        <v>3649</v>
      </c>
      <c r="C446" s="11" t="s">
        <v>787</v>
      </c>
      <c r="D446" s="12">
        <v>53649</v>
      </c>
      <c r="E446" s="47" t="s">
        <v>3765</v>
      </c>
      <c r="F446" s="14">
        <v>660</v>
      </c>
      <c r="G446" s="15">
        <v>42404</v>
      </c>
      <c r="H446" s="8">
        <f t="shared" si="21"/>
        <v>660</v>
      </c>
      <c r="I446" s="30">
        <f t="shared" si="20"/>
        <v>0</v>
      </c>
      <c r="J446" s="112"/>
      <c r="K446" s="2"/>
    </row>
    <row r="447" spans="1:11" x14ac:dyDescent="0.25">
      <c r="A447" s="33">
        <v>42404</v>
      </c>
      <c r="B447" s="11">
        <f t="shared" si="19"/>
        <v>3650</v>
      </c>
      <c r="C447" s="11" t="s">
        <v>787</v>
      </c>
      <c r="D447" s="12">
        <v>53650</v>
      </c>
      <c r="E447" s="47" t="s">
        <v>3785</v>
      </c>
      <c r="F447" s="14">
        <v>1353.7</v>
      </c>
      <c r="G447" s="15">
        <v>42404</v>
      </c>
      <c r="H447" s="8">
        <f t="shared" si="21"/>
        <v>1353.7</v>
      </c>
      <c r="I447" s="30">
        <f t="shared" si="20"/>
        <v>0</v>
      </c>
      <c r="J447" s="112"/>
      <c r="K447" s="2"/>
    </row>
    <row r="448" spans="1:11" x14ac:dyDescent="0.25">
      <c r="A448" s="17">
        <v>42404</v>
      </c>
      <c r="B448" s="11">
        <f t="shared" si="19"/>
        <v>3651</v>
      </c>
      <c r="C448" s="11" t="s">
        <v>787</v>
      </c>
      <c r="D448" s="12">
        <v>53651</v>
      </c>
      <c r="E448" s="47" t="s">
        <v>3786</v>
      </c>
      <c r="F448" s="14">
        <v>315.7</v>
      </c>
      <c r="G448" s="15">
        <v>42404</v>
      </c>
      <c r="H448" s="8">
        <f t="shared" si="21"/>
        <v>315.7</v>
      </c>
      <c r="I448" s="30">
        <f t="shared" si="20"/>
        <v>0</v>
      </c>
      <c r="J448" s="112"/>
      <c r="K448" s="2"/>
    </row>
    <row r="449" spans="1:11" x14ac:dyDescent="0.25">
      <c r="A449" s="33">
        <v>42404</v>
      </c>
      <c r="B449" s="11">
        <f t="shared" si="19"/>
        <v>3652</v>
      </c>
      <c r="C449" s="11" t="s">
        <v>787</v>
      </c>
      <c r="D449" s="12">
        <v>53652</v>
      </c>
      <c r="E449" s="47" t="s">
        <v>3787</v>
      </c>
      <c r="F449" s="14">
        <v>324.39999999999998</v>
      </c>
      <c r="G449" s="15">
        <v>42404</v>
      </c>
      <c r="H449" s="8">
        <f t="shared" si="21"/>
        <v>324.39999999999998</v>
      </c>
      <c r="I449" s="30">
        <f t="shared" si="20"/>
        <v>0</v>
      </c>
      <c r="J449" s="112"/>
      <c r="K449" s="2"/>
    </row>
    <row r="450" spans="1:11" x14ac:dyDescent="0.25">
      <c r="A450" s="17">
        <v>42404</v>
      </c>
      <c r="B450" s="11">
        <f t="shared" si="19"/>
        <v>3653</v>
      </c>
      <c r="C450" s="11" t="s">
        <v>787</v>
      </c>
      <c r="D450" s="12">
        <v>53653</v>
      </c>
      <c r="E450" s="47" t="s">
        <v>3778</v>
      </c>
      <c r="F450" s="14">
        <v>600.6</v>
      </c>
      <c r="G450" s="15">
        <v>42404</v>
      </c>
      <c r="H450" s="8">
        <f t="shared" si="21"/>
        <v>600.6</v>
      </c>
      <c r="I450" s="30">
        <f t="shared" si="20"/>
        <v>0</v>
      </c>
      <c r="J450" s="112"/>
      <c r="K450" s="2"/>
    </row>
    <row r="451" spans="1:11" x14ac:dyDescent="0.25">
      <c r="A451" s="33">
        <v>42404</v>
      </c>
      <c r="B451" s="11">
        <f t="shared" si="19"/>
        <v>3654</v>
      </c>
      <c r="C451" s="11" t="s">
        <v>787</v>
      </c>
      <c r="D451" s="12">
        <v>53654</v>
      </c>
      <c r="E451" s="47" t="s">
        <v>3788</v>
      </c>
      <c r="F451" s="14">
        <v>1364</v>
      </c>
      <c r="G451" s="15">
        <v>42411</v>
      </c>
      <c r="H451" s="8">
        <v>1364</v>
      </c>
      <c r="I451" s="30">
        <f t="shared" si="20"/>
        <v>0</v>
      </c>
      <c r="J451" s="112"/>
      <c r="K451" s="2"/>
    </row>
    <row r="452" spans="1:11" x14ac:dyDescent="0.25">
      <c r="A452" s="17">
        <v>42404</v>
      </c>
      <c r="B452" s="11">
        <f t="shared" si="19"/>
        <v>3655</v>
      </c>
      <c r="C452" s="11" t="s">
        <v>787</v>
      </c>
      <c r="D452" s="12">
        <v>53655</v>
      </c>
      <c r="E452" s="47" t="s">
        <v>3789</v>
      </c>
      <c r="F452" s="14">
        <v>457.7</v>
      </c>
      <c r="G452" s="15">
        <v>42406</v>
      </c>
      <c r="H452" s="8">
        <v>457.7</v>
      </c>
      <c r="I452" s="30">
        <f t="shared" si="20"/>
        <v>0</v>
      </c>
      <c r="J452" s="112"/>
      <c r="K452" s="2"/>
    </row>
    <row r="453" spans="1:11" x14ac:dyDescent="0.25">
      <c r="A453" s="33">
        <v>42404</v>
      </c>
      <c r="B453" s="11">
        <f t="shared" si="19"/>
        <v>3656</v>
      </c>
      <c r="C453" s="11" t="s">
        <v>787</v>
      </c>
      <c r="D453" s="12">
        <v>53656</v>
      </c>
      <c r="E453" s="47" t="s">
        <v>3790</v>
      </c>
      <c r="F453" s="14">
        <v>4552.72</v>
      </c>
      <c r="G453" s="15">
        <v>42404</v>
      </c>
      <c r="H453" s="8">
        <f t="shared" si="21"/>
        <v>4552.72</v>
      </c>
      <c r="I453" s="30">
        <f t="shared" si="20"/>
        <v>0</v>
      </c>
      <c r="J453" s="112"/>
      <c r="K453" s="2"/>
    </row>
    <row r="454" spans="1:11" x14ac:dyDescent="0.25">
      <c r="A454" s="17">
        <v>42404</v>
      </c>
      <c r="B454" s="11">
        <f t="shared" si="19"/>
        <v>3657</v>
      </c>
      <c r="C454" s="11" t="s">
        <v>787</v>
      </c>
      <c r="D454" s="12">
        <v>53657</v>
      </c>
      <c r="E454" s="47" t="s">
        <v>3791</v>
      </c>
      <c r="F454" s="14">
        <v>2552</v>
      </c>
      <c r="G454" s="15">
        <v>42404</v>
      </c>
      <c r="H454" s="8">
        <f t="shared" si="21"/>
        <v>2552</v>
      </c>
      <c r="I454" s="30">
        <f t="shared" si="20"/>
        <v>0</v>
      </c>
      <c r="J454" s="112"/>
      <c r="K454" s="2"/>
    </row>
    <row r="455" spans="1:11" x14ac:dyDescent="0.25">
      <c r="A455" s="33">
        <v>42404</v>
      </c>
      <c r="B455" s="11">
        <f t="shared" ref="B455:B518" si="22">B454+1</f>
        <v>3658</v>
      </c>
      <c r="C455" s="11" t="s">
        <v>787</v>
      </c>
      <c r="D455" s="12">
        <v>53658</v>
      </c>
      <c r="E455" s="47" t="s">
        <v>3792</v>
      </c>
      <c r="F455" s="14">
        <v>2151.3000000000002</v>
      </c>
      <c r="G455" s="15">
        <v>42404</v>
      </c>
      <c r="H455" s="8">
        <f t="shared" si="21"/>
        <v>2151.3000000000002</v>
      </c>
      <c r="I455" s="30">
        <f t="shared" si="20"/>
        <v>0</v>
      </c>
      <c r="J455" s="112"/>
      <c r="K455" s="2"/>
    </row>
    <row r="456" spans="1:11" x14ac:dyDescent="0.25">
      <c r="A456" s="17">
        <v>42404</v>
      </c>
      <c r="B456" s="11">
        <f t="shared" si="22"/>
        <v>3659</v>
      </c>
      <c r="C456" s="11" t="s">
        <v>787</v>
      </c>
      <c r="D456" s="12">
        <v>53659</v>
      </c>
      <c r="E456" s="47" t="s">
        <v>3793</v>
      </c>
      <c r="F456" s="14">
        <v>392.7</v>
      </c>
      <c r="G456" s="15">
        <v>42404</v>
      </c>
      <c r="H456" s="8">
        <f t="shared" si="21"/>
        <v>392.7</v>
      </c>
      <c r="I456" s="30">
        <f t="shared" si="20"/>
        <v>0</v>
      </c>
      <c r="J456" s="112"/>
      <c r="K456" s="2"/>
    </row>
    <row r="457" spans="1:11" x14ac:dyDescent="0.25">
      <c r="A457" s="33">
        <v>42404</v>
      </c>
      <c r="B457" s="11">
        <f t="shared" si="22"/>
        <v>3660</v>
      </c>
      <c r="C457" s="11" t="s">
        <v>787</v>
      </c>
      <c r="D457" s="12">
        <v>53660</v>
      </c>
      <c r="E457" s="47" t="s">
        <v>3794</v>
      </c>
      <c r="F457" s="14">
        <v>2416.6</v>
      </c>
      <c r="G457" s="15">
        <v>42404</v>
      </c>
      <c r="H457" s="8">
        <f t="shared" si="21"/>
        <v>2416.6</v>
      </c>
      <c r="I457" s="30">
        <f t="shared" si="20"/>
        <v>0</v>
      </c>
      <c r="J457" s="112"/>
      <c r="K457" s="2"/>
    </row>
    <row r="458" spans="1:11" x14ac:dyDescent="0.25">
      <c r="A458" s="17">
        <v>42404</v>
      </c>
      <c r="B458" s="11">
        <f t="shared" si="22"/>
        <v>3661</v>
      </c>
      <c r="C458" s="11" t="s">
        <v>787</v>
      </c>
      <c r="D458" s="12">
        <v>53661</v>
      </c>
      <c r="E458" s="47" t="s">
        <v>3795</v>
      </c>
      <c r="F458" s="14">
        <v>1179.2</v>
      </c>
      <c r="G458" s="15">
        <v>42406</v>
      </c>
      <c r="H458" s="8">
        <v>1179.2</v>
      </c>
      <c r="I458" s="30">
        <f t="shared" ref="I458:I524" si="23">F458-H458</f>
        <v>0</v>
      </c>
      <c r="J458" s="112"/>
      <c r="K458" s="2"/>
    </row>
    <row r="459" spans="1:11" x14ac:dyDescent="0.25">
      <c r="A459" s="33">
        <v>42404</v>
      </c>
      <c r="B459" s="11">
        <f t="shared" si="22"/>
        <v>3662</v>
      </c>
      <c r="C459" s="11" t="s">
        <v>787</v>
      </c>
      <c r="D459" s="113">
        <v>53662</v>
      </c>
      <c r="E459" s="42" t="s">
        <v>3796</v>
      </c>
      <c r="F459" s="19">
        <v>1696.5</v>
      </c>
      <c r="G459" s="15">
        <v>42404</v>
      </c>
      <c r="H459" s="8">
        <f t="shared" ref="H459:H522" si="24">F459</f>
        <v>1696.5</v>
      </c>
      <c r="I459" s="30">
        <f t="shared" si="23"/>
        <v>0</v>
      </c>
      <c r="J459" s="112"/>
      <c r="K459" s="2"/>
    </row>
    <row r="460" spans="1:11" x14ac:dyDescent="0.25">
      <c r="A460" s="17">
        <v>42404</v>
      </c>
      <c r="B460" s="11">
        <f t="shared" si="22"/>
        <v>3663</v>
      </c>
      <c r="C460" s="11" t="s">
        <v>787</v>
      </c>
      <c r="D460" s="20">
        <v>53663</v>
      </c>
      <c r="E460" s="45" t="s">
        <v>3797</v>
      </c>
      <c r="F460" s="22">
        <v>4657.5</v>
      </c>
      <c r="G460" s="15">
        <v>42404</v>
      </c>
      <c r="H460" s="8">
        <f t="shared" si="24"/>
        <v>4657.5</v>
      </c>
      <c r="I460" s="30">
        <f t="shared" si="23"/>
        <v>0</v>
      </c>
      <c r="J460" s="112"/>
      <c r="K460" s="2"/>
    </row>
    <row r="461" spans="1:11" x14ac:dyDescent="0.25">
      <c r="A461" s="33">
        <v>42404</v>
      </c>
      <c r="B461" s="11">
        <f t="shared" si="22"/>
        <v>3664</v>
      </c>
      <c r="C461" s="11" t="s">
        <v>787</v>
      </c>
      <c r="D461" s="12">
        <v>53664</v>
      </c>
      <c r="E461" s="47" t="s">
        <v>3798</v>
      </c>
      <c r="F461" s="14">
        <v>15903.6</v>
      </c>
      <c r="G461" s="15">
        <v>42411</v>
      </c>
      <c r="H461" s="8">
        <v>15903.6</v>
      </c>
      <c r="I461" s="30">
        <f t="shared" si="23"/>
        <v>0</v>
      </c>
      <c r="J461" s="112"/>
      <c r="K461" s="2"/>
    </row>
    <row r="462" spans="1:11" x14ac:dyDescent="0.25">
      <c r="A462" s="17">
        <v>42404</v>
      </c>
      <c r="B462" s="11">
        <f t="shared" si="22"/>
        <v>3665</v>
      </c>
      <c r="C462" s="11" t="s">
        <v>787</v>
      </c>
      <c r="D462" s="12">
        <v>53665</v>
      </c>
      <c r="E462" s="47" t="s">
        <v>3799</v>
      </c>
      <c r="F462" s="14">
        <v>2150</v>
      </c>
      <c r="G462" s="15">
        <v>42404</v>
      </c>
      <c r="H462" s="8">
        <f t="shared" si="24"/>
        <v>2150</v>
      </c>
      <c r="I462" s="30">
        <f t="shared" si="23"/>
        <v>0</v>
      </c>
      <c r="J462" s="112"/>
      <c r="K462" s="2"/>
    </row>
    <row r="463" spans="1:11" x14ac:dyDescent="0.25">
      <c r="A463" s="33">
        <v>42404</v>
      </c>
      <c r="B463" s="11">
        <f t="shared" si="22"/>
        <v>3666</v>
      </c>
      <c r="C463" s="11" t="s">
        <v>787</v>
      </c>
      <c r="D463" s="12">
        <v>53666</v>
      </c>
      <c r="E463" s="47" t="s">
        <v>3800</v>
      </c>
      <c r="F463" s="14">
        <v>4321.3999999999996</v>
      </c>
      <c r="G463" s="15">
        <v>42404</v>
      </c>
      <c r="H463" s="8">
        <f t="shared" si="24"/>
        <v>4321.3999999999996</v>
      </c>
      <c r="I463" s="30">
        <f t="shared" si="23"/>
        <v>0</v>
      </c>
      <c r="J463" s="112"/>
      <c r="K463" s="2"/>
    </row>
    <row r="464" spans="1:11" x14ac:dyDescent="0.25">
      <c r="A464" s="17">
        <v>42404</v>
      </c>
      <c r="B464" s="11">
        <f t="shared" si="22"/>
        <v>3667</v>
      </c>
      <c r="C464" s="11" t="s">
        <v>787</v>
      </c>
      <c r="D464" s="12">
        <v>53667</v>
      </c>
      <c r="E464" s="47" t="s">
        <v>3801</v>
      </c>
      <c r="F464" s="14">
        <v>22333.85</v>
      </c>
      <c r="G464" s="15">
        <v>42411</v>
      </c>
      <c r="H464" s="8">
        <v>22333.85</v>
      </c>
      <c r="I464" s="30">
        <f t="shared" si="23"/>
        <v>0</v>
      </c>
      <c r="J464" s="112"/>
      <c r="K464" s="2"/>
    </row>
    <row r="465" spans="1:11" x14ac:dyDescent="0.25">
      <c r="A465" s="33">
        <v>42404</v>
      </c>
      <c r="B465" s="11">
        <f t="shared" si="22"/>
        <v>3668</v>
      </c>
      <c r="C465" s="11" t="s">
        <v>787</v>
      </c>
      <c r="D465" s="12">
        <v>53668</v>
      </c>
      <c r="E465" s="47" t="s">
        <v>3802</v>
      </c>
      <c r="F465" s="14">
        <v>4933.95</v>
      </c>
      <c r="G465" s="15">
        <v>42406</v>
      </c>
      <c r="H465" s="8">
        <v>4933.95</v>
      </c>
      <c r="I465" s="30">
        <f t="shared" si="23"/>
        <v>0</v>
      </c>
      <c r="J465" s="112"/>
      <c r="K465" s="2"/>
    </row>
    <row r="466" spans="1:11" x14ac:dyDescent="0.25">
      <c r="A466" s="17">
        <v>42404</v>
      </c>
      <c r="B466" s="11">
        <f t="shared" si="22"/>
        <v>3669</v>
      </c>
      <c r="C466" s="11" t="s">
        <v>787</v>
      </c>
      <c r="D466" s="12">
        <v>53669</v>
      </c>
      <c r="E466" s="47" t="s">
        <v>3803</v>
      </c>
      <c r="F466" s="14">
        <v>2520</v>
      </c>
      <c r="G466" s="15">
        <v>42404</v>
      </c>
      <c r="H466" s="8">
        <f t="shared" si="24"/>
        <v>2520</v>
      </c>
      <c r="I466" s="30">
        <f t="shared" si="23"/>
        <v>0</v>
      </c>
      <c r="J466" s="112"/>
      <c r="K466" s="2"/>
    </row>
    <row r="467" spans="1:11" x14ac:dyDescent="0.25">
      <c r="A467" s="33">
        <v>42404</v>
      </c>
      <c r="B467" s="11">
        <f t="shared" si="22"/>
        <v>3670</v>
      </c>
      <c r="C467" s="11" t="s">
        <v>787</v>
      </c>
      <c r="D467" s="12">
        <v>53670</v>
      </c>
      <c r="E467" s="47" t="s">
        <v>3753</v>
      </c>
      <c r="F467" s="14">
        <v>127.6</v>
      </c>
      <c r="G467" s="15">
        <v>42404</v>
      </c>
      <c r="H467" s="8">
        <f t="shared" si="24"/>
        <v>127.6</v>
      </c>
      <c r="I467" s="30">
        <f t="shared" si="23"/>
        <v>0</v>
      </c>
      <c r="J467" s="112"/>
      <c r="K467" s="2"/>
    </row>
    <row r="468" spans="1:11" x14ac:dyDescent="0.25">
      <c r="A468" s="17">
        <v>42404</v>
      </c>
      <c r="B468" s="11">
        <f t="shared" si="22"/>
        <v>3671</v>
      </c>
      <c r="C468" s="11" t="s">
        <v>787</v>
      </c>
      <c r="D468" s="12">
        <v>53671</v>
      </c>
      <c r="E468" s="47" t="s">
        <v>3804</v>
      </c>
      <c r="F468" s="14">
        <v>1974.8</v>
      </c>
      <c r="G468" s="15">
        <v>42404</v>
      </c>
      <c r="H468" s="8">
        <f t="shared" si="24"/>
        <v>1974.8</v>
      </c>
      <c r="I468" s="30">
        <f t="shared" si="23"/>
        <v>0</v>
      </c>
      <c r="J468" s="112"/>
      <c r="K468" s="2"/>
    </row>
    <row r="469" spans="1:11" x14ac:dyDescent="0.25">
      <c r="A469" s="33">
        <v>42404</v>
      </c>
      <c r="B469" s="11">
        <f t="shared" si="22"/>
        <v>3672</v>
      </c>
      <c r="C469" s="11" t="s">
        <v>787</v>
      </c>
      <c r="D469" s="12">
        <v>53672</v>
      </c>
      <c r="E469" s="47" t="s">
        <v>3805</v>
      </c>
      <c r="F469" s="14">
        <v>4350.1000000000004</v>
      </c>
      <c r="G469" s="15">
        <v>42410</v>
      </c>
      <c r="H469" s="8">
        <v>4350.1000000000004</v>
      </c>
      <c r="I469" s="30">
        <f t="shared" si="23"/>
        <v>0</v>
      </c>
      <c r="J469" s="112"/>
      <c r="K469" s="2"/>
    </row>
    <row r="470" spans="1:11" x14ac:dyDescent="0.25">
      <c r="A470" s="17">
        <v>42404</v>
      </c>
      <c r="B470" s="11">
        <f t="shared" si="22"/>
        <v>3673</v>
      </c>
      <c r="C470" s="11" t="s">
        <v>787</v>
      </c>
      <c r="D470" s="12">
        <v>53673</v>
      </c>
      <c r="E470" s="47" t="s">
        <v>3806</v>
      </c>
      <c r="F470" s="14">
        <v>2915.25</v>
      </c>
      <c r="G470" s="15">
        <v>42404</v>
      </c>
      <c r="H470" s="8">
        <f t="shared" si="24"/>
        <v>2915.25</v>
      </c>
      <c r="I470" s="30">
        <f t="shared" si="23"/>
        <v>0</v>
      </c>
      <c r="J470" s="112"/>
      <c r="K470" s="2"/>
    </row>
    <row r="471" spans="1:11" x14ac:dyDescent="0.25">
      <c r="A471" s="33">
        <v>42404</v>
      </c>
      <c r="B471" s="11">
        <f t="shared" si="22"/>
        <v>3674</v>
      </c>
      <c r="C471" s="11" t="s">
        <v>787</v>
      </c>
      <c r="D471" s="12">
        <v>53674</v>
      </c>
      <c r="E471" s="47" t="s">
        <v>3807</v>
      </c>
      <c r="F471" s="14">
        <v>2999.8</v>
      </c>
      <c r="G471" s="15">
        <v>42405</v>
      </c>
      <c r="H471" s="8">
        <v>2999.8</v>
      </c>
      <c r="I471" s="30">
        <f t="shared" si="23"/>
        <v>0</v>
      </c>
      <c r="J471" s="112"/>
      <c r="K471" s="2"/>
    </row>
    <row r="472" spans="1:11" x14ac:dyDescent="0.25">
      <c r="A472" s="17">
        <v>42404</v>
      </c>
      <c r="B472" s="11">
        <f t="shared" si="22"/>
        <v>3675</v>
      </c>
      <c r="C472" s="11" t="s">
        <v>787</v>
      </c>
      <c r="D472" s="12">
        <v>53675</v>
      </c>
      <c r="E472" s="47" t="s">
        <v>3750</v>
      </c>
      <c r="F472" s="14">
        <v>37176.300000000003</v>
      </c>
      <c r="G472" s="15">
        <v>42426</v>
      </c>
      <c r="H472" s="8">
        <v>37176.300000000003</v>
      </c>
      <c r="I472" s="30">
        <f t="shared" si="23"/>
        <v>0</v>
      </c>
      <c r="J472" s="112"/>
      <c r="K472" s="2"/>
    </row>
    <row r="473" spans="1:11" x14ac:dyDescent="0.25">
      <c r="A473" s="33">
        <v>42404</v>
      </c>
      <c r="B473" s="11">
        <f t="shared" si="22"/>
        <v>3676</v>
      </c>
      <c r="C473" s="11" t="s">
        <v>787</v>
      </c>
      <c r="D473" s="12">
        <v>53676</v>
      </c>
      <c r="E473" s="47" t="s">
        <v>3778</v>
      </c>
      <c r="F473" s="14">
        <v>430</v>
      </c>
      <c r="G473" s="15">
        <v>42404</v>
      </c>
      <c r="H473" s="8">
        <f t="shared" si="24"/>
        <v>430</v>
      </c>
      <c r="I473" s="30">
        <f t="shared" si="23"/>
        <v>0</v>
      </c>
      <c r="J473" s="112"/>
      <c r="K473" s="2"/>
    </row>
    <row r="474" spans="1:11" x14ac:dyDescent="0.25">
      <c r="A474" s="17">
        <v>42404</v>
      </c>
      <c r="B474" s="11">
        <f t="shared" si="22"/>
        <v>3677</v>
      </c>
      <c r="C474" s="11" t="s">
        <v>787</v>
      </c>
      <c r="D474" s="12">
        <v>53677</v>
      </c>
      <c r="E474" s="47" t="s">
        <v>3808</v>
      </c>
      <c r="F474" s="14">
        <v>468</v>
      </c>
      <c r="G474" s="15">
        <v>42404</v>
      </c>
      <c r="H474" s="8">
        <f t="shared" si="24"/>
        <v>468</v>
      </c>
      <c r="I474" s="30">
        <f t="shared" si="23"/>
        <v>0</v>
      </c>
      <c r="J474" s="112"/>
      <c r="K474" s="2"/>
    </row>
    <row r="475" spans="1:11" x14ac:dyDescent="0.25">
      <c r="A475" s="33">
        <v>42404</v>
      </c>
      <c r="B475" s="11">
        <f t="shared" si="22"/>
        <v>3678</v>
      </c>
      <c r="C475" s="11" t="s">
        <v>787</v>
      </c>
      <c r="D475" s="12">
        <v>53678</v>
      </c>
      <c r="E475" s="47" t="s">
        <v>3809</v>
      </c>
      <c r="F475" s="14">
        <v>601.6</v>
      </c>
      <c r="G475" s="15">
        <v>42404</v>
      </c>
      <c r="H475" s="8">
        <f t="shared" si="24"/>
        <v>601.6</v>
      </c>
      <c r="I475" s="30">
        <f t="shared" si="23"/>
        <v>0</v>
      </c>
      <c r="J475" s="112"/>
      <c r="K475" s="2"/>
    </row>
    <row r="476" spans="1:11" x14ac:dyDescent="0.25">
      <c r="A476" s="17">
        <v>42404</v>
      </c>
      <c r="B476" s="11">
        <f t="shared" si="22"/>
        <v>3679</v>
      </c>
      <c r="C476" s="11" t="s">
        <v>787</v>
      </c>
      <c r="D476" s="12">
        <v>53679</v>
      </c>
      <c r="E476" s="47" t="s">
        <v>3810</v>
      </c>
      <c r="F476" s="14">
        <v>4207.25</v>
      </c>
      <c r="G476" s="15">
        <v>42404</v>
      </c>
      <c r="H476" s="8">
        <f t="shared" si="24"/>
        <v>4207.25</v>
      </c>
      <c r="I476" s="30">
        <f t="shared" si="23"/>
        <v>0</v>
      </c>
      <c r="J476" s="112"/>
      <c r="K476" s="2"/>
    </row>
    <row r="477" spans="1:11" x14ac:dyDescent="0.25">
      <c r="A477" s="33">
        <v>42404</v>
      </c>
      <c r="B477" s="11">
        <f t="shared" si="22"/>
        <v>3680</v>
      </c>
      <c r="C477" s="11" t="s">
        <v>787</v>
      </c>
      <c r="D477" s="12">
        <v>53680</v>
      </c>
      <c r="E477" s="47" t="s">
        <v>3811</v>
      </c>
      <c r="F477" s="14">
        <v>1716</v>
      </c>
      <c r="G477" s="15">
        <v>42404</v>
      </c>
      <c r="H477" s="8">
        <f t="shared" si="24"/>
        <v>1716</v>
      </c>
      <c r="I477" s="30">
        <f t="shared" si="23"/>
        <v>0</v>
      </c>
      <c r="J477" s="112"/>
      <c r="K477" s="2"/>
    </row>
    <row r="478" spans="1:11" x14ac:dyDescent="0.25">
      <c r="A478" s="17">
        <v>42404</v>
      </c>
      <c r="B478" s="11">
        <f t="shared" si="22"/>
        <v>3681</v>
      </c>
      <c r="C478" s="11" t="s">
        <v>787</v>
      </c>
      <c r="D478" s="12">
        <v>53681</v>
      </c>
      <c r="E478" s="47" t="s">
        <v>3812</v>
      </c>
      <c r="F478" s="14">
        <v>2968.25</v>
      </c>
      <c r="G478" s="15">
        <v>42404</v>
      </c>
      <c r="H478" s="8">
        <f t="shared" si="24"/>
        <v>2968.25</v>
      </c>
      <c r="I478" s="30">
        <f t="shared" si="23"/>
        <v>0</v>
      </c>
      <c r="J478" s="112"/>
      <c r="K478" s="2"/>
    </row>
    <row r="479" spans="1:11" x14ac:dyDescent="0.25">
      <c r="A479" s="33">
        <v>42404</v>
      </c>
      <c r="B479" s="11">
        <f t="shared" si="22"/>
        <v>3682</v>
      </c>
      <c r="C479" s="11" t="s">
        <v>787</v>
      </c>
      <c r="D479" s="12">
        <v>53682</v>
      </c>
      <c r="E479" s="47" t="s">
        <v>3813</v>
      </c>
      <c r="F479" s="14">
        <v>2749.5</v>
      </c>
      <c r="G479" s="15">
        <v>42404</v>
      </c>
      <c r="H479" s="8">
        <f t="shared" si="24"/>
        <v>2749.5</v>
      </c>
      <c r="I479" s="30">
        <f t="shared" si="23"/>
        <v>0</v>
      </c>
      <c r="J479" s="112"/>
      <c r="K479" s="2"/>
    </row>
    <row r="480" spans="1:11" x14ac:dyDescent="0.25">
      <c r="A480" s="17">
        <v>42404</v>
      </c>
      <c r="B480" s="11">
        <f t="shared" si="22"/>
        <v>3683</v>
      </c>
      <c r="C480" s="11" t="s">
        <v>787</v>
      </c>
      <c r="D480" s="12">
        <v>53683</v>
      </c>
      <c r="E480" s="47" t="s">
        <v>3814</v>
      </c>
      <c r="F480" s="14">
        <v>8284</v>
      </c>
      <c r="G480" s="15">
        <v>42408</v>
      </c>
      <c r="H480" s="8">
        <v>8284</v>
      </c>
      <c r="I480" s="30">
        <f t="shared" si="23"/>
        <v>0</v>
      </c>
      <c r="J480" s="112"/>
      <c r="K480" s="2"/>
    </row>
    <row r="481" spans="1:11" x14ac:dyDescent="0.25">
      <c r="A481" s="33">
        <v>42404</v>
      </c>
      <c r="B481" s="11">
        <f t="shared" si="22"/>
        <v>3684</v>
      </c>
      <c r="C481" s="11" t="s">
        <v>787</v>
      </c>
      <c r="D481" s="12">
        <v>53684</v>
      </c>
      <c r="E481" s="47" t="s">
        <v>3815</v>
      </c>
      <c r="F481" s="14">
        <v>107.2</v>
      </c>
      <c r="G481" s="15">
        <v>42404</v>
      </c>
      <c r="H481" s="8">
        <f t="shared" si="24"/>
        <v>107.2</v>
      </c>
      <c r="I481" s="30">
        <f t="shared" si="23"/>
        <v>0</v>
      </c>
      <c r="J481" s="112"/>
      <c r="K481" s="2"/>
    </row>
    <row r="482" spans="1:11" x14ac:dyDescent="0.25">
      <c r="A482" s="17">
        <v>42404</v>
      </c>
      <c r="B482" s="11">
        <f t="shared" si="22"/>
        <v>3685</v>
      </c>
      <c r="C482" s="11" t="s">
        <v>787</v>
      </c>
      <c r="D482" s="12">
        <v>53685</v>
      </c>
      <c r="E482" s="47" t="s">
        <v>3816</v>
      </c>
      <c r="F482" s="14">
        <v>1447.2</v>
      </c>
      <c r="G482" s="15">
        <v>42404</v>
      </c>
      <c r="H482" s="8">
        <f t="shared" si="24"/>
        <v>1447.2</v>
      </c>
      <c r="I482" s="30">
        <f t="shared" si="23"/>
        <v>0</v>
      </c>
      <c r="J482" s="112"/>
      <c r="K482" s="2"/>
    </row>
    <row r="483" spans="1:11" x14ac:dyDescent="0.25">
      <c r="A483" s="33">
        <v>42404</v>
      </c>
      <c r="B483" s="11">
        <f t="shared" si="22"/>
        <v>3686</v>
      </c>
      <c r="C483" s="11" t="s">
        <v>787</v>
      </c>
      <c r="D483" s="12">
        <v>53686</v>
      </c>
      <c r="E483" s="47" t="s">
        <v>3817</v>
      </c>
      <c r="F483" s="14">
        <v>5332</v>
      </c>
      <c r="G483" s="15">
        <v>42404</v>
      </c>
      <c r="H483" s="8">
        <f t="shared" si="24"/>
        <v>5332</v>
      </c>
      <c r="I483" s="30">
        <f t="shared" si="23"/>
        <v>0</v>
      </c>
      <c r="J483" s="112"/>
      <c r="K483" s="2"/>
    </row>
    <row r="484" spans="1:11" x14ac:dyDescent="0.25">
      <c r="A484" s="17">
        <v>42404</v>
      </c>
      <c r="B484" s="11">
        <f t="shared" si="22"/>
        <v>3687</v>
      </c>
      <c r="C484" s="11" t="s">
        <v>787</v>
      </c>
      <c r="D484" s="12">
        <v>53687</v>
      </c>
      <c r="E484" s="47" t="s">
        <v>3817</v>
      </c>
      <c r="F484" s="14">
        <v>2762.6</v>
      </c>
      <c r="G484" s="15">
        <v>42404</v>
      </c>
      <c r="H484" s="8">
        <f t="shared" si="24"/>
        <v>2762.6</v>
      </c>
      <c r="I484" s="30">
        <f t="shared" si="23"/>
        <v>0</v>
      </c>
      <c r="J484" s="112"/>
      <c r="K484" s="2"/>
    </row>
    <row r="485" spans="1:11" x14ac:dyDescent="0.25">
      <c r="A485" s="33">
        <v>42404</v>
      </c>
      <c r="B485" s="11">
        <f t="shared" si="22"/>
        <v>3688</v>
      </c>
      <c r="C485" s="11" t="s">
        <v>787</v>
      </c>
      <c r="D485" s="12">
        <v>53688</v>
      </c>
      <c r="E485" s="47" t="s">
        <v>3753</v>
      </c>
      <c r="F485" s="14">
        <v>303.60000000000002</v>
      </c>
      <c r="G485" s="15">
        <v>42404</v>
      </c>
      <c r="H485" s="8">
        <f t="shared" si="24"/>
        <v>303.60000000000002</v>
      </c>
      <c r="I485" s="30">
        <f t="shared" si="23"/>
        <v>0</v>
      </c>
      <c r="J485" s="112"/>
      <c r="K485" s="2"/>
    </row>
    <row r="486" spans="1:11" x14ac:dyDescent="0.25">
      <c r="A486" s="17">
        <v>42404</v>
      </c>
      <c r="B486" s="11">
        <f t="shared" si="22"/>
        <v>3689</v>
      </c>
      <c r="C486" s="11" t="s">
        <v>787</v>
      </c>
      <c r="D486" s="12">
        <v>53689</v>
      </c>
      <c r="E486" s="47" t="s">
        <v>3818</v>
      </c>
      <c r="F486" s="14">
        <v>20848.8</v>
      </c>
      <c r="G486" s="15">
        <v>42404</v>
      </c>
      <c r="H486" s="8">
        <f t="shared" si="24"/>
        <v>20848.8</v>
      </c>
      <c r="I486" s="30">
        <f t="shared" si="23"/>
        <v>0</v>
      </c>
      <c r="J486" s="112"/>
      <c r="K486" s="2"/>
    </row>
    <row r="487" spans="1:11" x14ac:dyDescent="0.25">
      <c r="A487" s="33">
        <v>42404</v>
      </c>
      <c r="B487" s="11">
        <f t="shared" si="22"/>
        <v>3690</v>
      </c>
      <c r="C487" s="11" t="s">
        <v>787</v>
      </c>
      <c r="D487" s="12">
        <v>53690</v>
      </c>
      <c r="E487" s="47" t="s">
        <v>3819</v>
      </c>
      <c r="F487" s="14">
        <v>1474.9</v>
      </c>
      <c r="G487" s="15">
        <v>42404</v>
      </c>
      <c r="H487" s="8">
        <f t="shared" si="24"/>
        <v>1474.9</v>
      </c>
      <c r="I487" s="30">
        <f t="shared" si="23"/>
        <v>0</v>
      </c>
      <c r="J487" s="112"/>
      <c r="K487" s="2"/>
    </row>
    <row r="488" spans="1:11" x14ac:dyDescent="0.25">
      <c r="A488" s="17">
        <v>42404</v>
      </c>
      <c r="B488" s="11">
        <f t="shared" si="22"/>
        <v>3691</v>
      </c>
      <c r="C488" s="11" t="s">
        <v>787</v>
      </c>
      <c r="D488" s="12">
        <v>53691</v>
      </c>
      <c r="E488" s="47" t="s">
        <v>3820</v>
      </c>
      <c r="F488" s="14">
        <v>5684.2</v>
      </c>
      <c r="G488" s="15">
        <v>42404</v>
      </c>
      <c r="H488" s="8">
        <f t="shared" si="24"/>
        <v>5684.2</v>
      </c>
      <c r="I488" s="30">
        <f t="shared" si="23"/>
        <v>0</v>
      </c>
      <c r="J488" s="112"/>
      <c r="K488" s="2"/>
    </row>
    <row r="489" spans="1:11" x14ac:dyDescent="0.25">
      <c r="A489" s="33">
        <v>42404</v>
      </c>
      <c r="B489" s="11">
        <f t="shared" si="22"/>
        <v>3692</v>
      </c>
      <c r="C489" s="11" t="s">
        <v>787</v>
      </c>
      <c r="D489" s="12">
        <v>53692</v>
      </c>
      <c r="E489" s="47" t="s">
        <v>3821</v>
      </c>
      <c r="F489" s="14">
        <v>23603.22</v>
      </c>
      <c r="G489" s="15">
        <v>42407</v>
      </c>
      <c r="H489" s="8">
        <v>23603.22</v>
      </c>
      <c r="I489" s="30">
        <f t="shared" si="23"/>
        <v>0</v>
      </c>
      <c r="J489" s="112"/>
      <c r="K489" s="2"/>
    </row>
    <row r="490" spans="1:11" x14ac:dyDescent="0.25">
      <c r="A490" s="17">
        <v>42404</v>
      </c>
      <c r="B490" s="11">
        <f t="shared" si="22"/>
        <v>3693</v>
      </c>
      <c r="C490" s="11" t="s">
        <v>787</v>
      </c>
      <c r="D490" s="12">
        <v>53693</v>
      </c>
      <c r="E490" s="47" t="s">
        <v>3822</v>
      </c>
      <c r="F490" s="14">
        <v>258</v>
      </c>
      <c r="G490" s="15">
        <v>42404</v>
      </c>
      <c r="H490" s="8">
        <f t="shared" si="24"/>
        <v>258</v>
      </c>
      <c r="I490" s="30">
        <f t="shared" si="23"/>
        <v>0</v>
      </c>
      <c r="J490" s="112"/>
      <c r="K490" s="2"/>
    </row>
    <row r="491" spans="1:11" x14ac:dyDescent="0.25">
      <c r="A491" s="33">
        <v>42404</v>
      </c>
      <c r="B491" s="11">
        <f t="shared" si="22"/>
        <v>3694</v>
      </c>
      <c r="C491" s="11" t="s">
        <v>787</v>
      </c>
      <c r="D491" s="12">
        <v>53694</v>
      </c>
      <c r="E491" s="47" t="s">
        <v>3823</v>
      </c>
      <c r="F491" s="14">
        <v>1506</v>
      </c>
      <c r="G491" s="15">
        <v>42405</v>
      </c>
      <c r="H491" s="8">
        <v>1506</v>
      </c>
      <c r="I491" s="30">
        <f t="shared" si="23"/>
        <v>0</v>
      </c>
      <c r="J491" s="112"/>
      <c r="K491" s="2"/>
    </row>
    <row r="492" spans="1:11" x14ac:dyDescent="0.25">
      <c r="A492" s="17">
        <v>42404</v>
      </c>
      <c r="B492" s="11">
        <f>B491+1</f>
        <v>3695</v>
      </c>
      <c r="C492" s="11" t="s">
        <v>787</v>
      </c>
      <c r="D492" s="12">
        <v>53695</v>
      </c>
      <c r="E492" s="49" t="s">
        <v>105</v>
      </c>
      <c r="F492" s="14">
        <v>0</v>
      </c>
      <c r="G492" s="15"/>
      <c r="H492" s="8"/>
      <c r="I492" s="30">
        <f t="shared" si="23"/>
        <v>0</v>
      </c>
      <c r="J492" s="112"/>
      <c r="K492" s="2"/>
    </row>
    <row r="493" spans="1:11" x14ac:dyDescent="0.25">
      <c r="A493" s="33">
        <v>42404</v>
      </c>
      <c r="B493" s="11">
        <f>B492+1</f>
        <v>3696</v>
      </c>
      <c r="C493" s="11" t="s">
        <v>787</v>
      </c>
      <c r="D493" s="12">
        <v>53696</v>
      </c>
      <c r="E493" s="47" t="s">
        <v>3824</v>
      </c>
      <c r="F493" s="14">
        <v>1765.25</v>
      </c>
      <c r="G493" s="15">
        <v>42404</v>
      </c>
      <c r="H493" s="8">
        <f t="shared" si="24"/>
        <v>1765.25</v>
      </c>
      <c r="I493" s="30">
        <f t="shared" si="23"/>
        <v>0</v>
      </c>
      <c r="J493" s="112"/>
      <c r="K493" s="2"/>
    </row>
    <row r="494" spans="1:11" x14ac:dyDescent="0.25">
      <c r="A494" s="17">
        <v>42404</v>
      </c>
      <c r="B494" s="11">
        <f t="shared" si="22"/>
        <v>3697</v>
      </c>
      <c r="C494" s="11">
        <v>0</v>
      </c>
      <c r="D494" s="12">
        <v>53697</v>
      </c>
      <c r="E494" s="47" t="s">
        <v>3825</v>
      </c>
      <c r="F494" s="14">
        <v>650</v>
      </c>
      <c r="G494" s="15">
        <v>42404</v>
      </c>
      <c r="H494" s="8">
        <f t="shared" si="24"/>
        <v>650</v>
      </c>
      <c r="I494" s="30">
        <f t="shared" si="23"/>
        <v>0</v>
      </c>
      <c r="J494" s="112"/>
      <c r="K494" s="2"/>
    </row>
    <row r="495" spans="1:11" x14ac:dyDescent="0.25">
      <c r="A495" s="33">
        <v>42404</v>
      </c>
      <c r="B495" s="11">
        <f t="shared" si="22"/>
        <v>3698</v>
      </c>
      <c r="C495" s="11" t="s">
        <v>787</v>
      </c>
      <c r="D495" s="12">
        <v>53698</v>
      </c>
      <c r="E495" s="47" t="s">
        <v>3824</v>
      </c>
      <c r="F495" s="14">
        <v>220.8</v>
      </c>
      <c r="G495" s="15">
        <v>42404</v>
      </c>
      <c r="H495" s="8">
        <f t="shared" si="24"/>
        <v>220.8</v>
      </c>
      <c r="I495" s="30">
        <f t="shared" si="23"/>
        <v>0</v>
      </c>
      <c r="J495" s="112"/>
      <c r="K495" s="2"/>
    </row>
    <row r="496" spans="1:11" x14ac:dyDescent="0.25">
      <c r="A496" s="17">
        <v>42404</v>
      </c>
      <c r="B496" s="11">
        <f t="shared" si="22"/>
        <v>3699</v>
      </c>
      <c r="C496" s="11" t="s">
        <v>787</v>
      </c>
      <c r="D496" s="12">
        <v>53699</v>
      </c>
      <c r="E496" s="47" t="s">
        <v>3826</v>
      </c>
      <c r="F496" s="14">
        <v>31734</v>
      </c>
      <c r="G496" s="15">
        <v>42407</v>
      </c>
      <c r="H496" s="8">
        <v>31734</v>
      </c>
      <c r="I496" s="30">
        <f t="shared" si="23"/>
        <v>0</v>
      </c>
      <c r="J496" s="112"/>
      <c r="K496" s="2"/>
    </row>
    <row r="497" spans="1:11" x14ac:dyDescent="0.25">
      <c r="A497" s="33">
        <v>42404</v>
      </c>
      <c r="B497" s="11">
        <f t="shared" si="22"/>
        <v>3700</v>
      </c>
      <c r="C497" s="11" t="s">
        <v>787</v>
      </c>
      <c r="D497" s="12">
        <v>53700</v>
      </c>
      <c r="E497" s="13" t="s">
        <v>3827</v>
      </c>
      <c r="F497" s="14">
        <v>187561</v>
      </c>
      <c r="G497" s="15">
        <v>42406</v>
      </c>
      <c r="H497" s="8">
        <v>187561</v>
      </c>
      <c r="I497" s="30">
        <f t="shared" si="23"/>
        <v>0</v>
      </c>
      <c r="J497" s="112"/>
      <c r="K497" s="2"/>
    </row>
    <row r="498" spans="1:11" x14ac:dyDescent="0.25">
      <c r="A498" s="17">
        <v>42404</v>
      </c>
      <c r="B498" s="11">
        <f t="shared" si="22"/>
        <v>3701</v>
      </c>
      <c r="C498" s="11" t="s">
        <v>787</v>
      </c>
      <c r="D498" s="12">
        <v>53701</v>
      </c>
      <c r="E498" s="13" t="s">
        <v>3827</v>
      </c>
      <c r="F498" s="14">
        <v>135272</v>
      </c>
      <c r="G498" s="15">
        <v>42406</v>
      </c>
      <c r="H498" s="8">
        <v>135272</v>
      </c>
      <c r="I498" s="30">
        <f t="shared" si="23"/>
        <v>0</v>
      </c>
      <c r="J498" s="112"/>
      <c r="K498" s="2"/>
    </row>
    <row r="499" spans="1:11" x14ac:dyDescent="0.25">
      <c r="A499" s="33">
        <v>42404</v>
      </c>
      <c r="B499" s="11">
        <f t="shared" si="22"/>
        <v>3702</v>
      </c>
      <c r="C499" s="11" t="s">
        <v>787</v>
      </c>
      <c r="D499" s="12">
        <v>53702</v>
      </c>
      <c r="E499" s="47" t="s">
        <v>3826</v>
      </c>
      <c r="F499" s="14">
        <v>12685</v>
      </c>
      <c r="G499" s="15">
        <v>42407</v>
      </c>
      <c r="H499" s="8">
        <v>12685</v>
      </c>
      <c r="I499" s="30">
        <f t="shared" si="23"/>
        <v>0</v>
      </c>
      <c r="J499" s="112"/>
      <c r="K499" s="2"/>
    </row>
    <row r="500" spans="1:11" x14ac:dyDescent="0.25">
      <c r="A500" s="17">
        <v>42404</v>
      </c>
      <c r="B500" s="11">
        <f t="shared" si="22"/>
        <v>3703</v>
      </c>
      <c r="C500" s="11" t="s">
        <v>787</v>
      </c>
      <c r="D500" s="12">
        <v>53703</v>
      </c>
      <c r="E500" s="13" t="s">
        <v>3828</v>
      </c>
      <c r="F500" s="14">
        <v>549667.69999999995</v>
      </c>
      <c r="G500" s="15"/>
      <c r="H500" s="8"/>
      <c r="I500" s="30">
        <f t="shared" si="23"/>
        <v>549667.69999999995</v>
      </c>
      <c r="J500" s="112"/>
      <c r="K500" s="2"/>
    </row>
    <row r="501" spans="1:11" x14ac:dyDescent="0.25">
      <c r="A501" s="33">
        <v>42404</v>
      </c>
      <c r="B501" s="11">
        <f t="shared" si="22"/>
        <v>3704</v>
      </c>
      <c r="C501" s="11" t="s">
        <v>787</v>
      </c>
      <c r="D501" s="12">
        <v>53704</v>
      </c>
      <c r="E501" s="47" t="s">
        <v>3829</v>
      </c>
      <c r="F501" s="14">
        <v>1557.72</v>
      </c>
      <c r="G501" s="15">
        <v>42404</v>
      </c>
      <c r="H501" s="8">
        <f t="shared" si="24"/>
        <v>1557.72</v>
      </c>
      <c r="I501" s="30">
        <f t="shared" si="23"/>
        <v>0</v>
      </c>
      <c r="J501" s="112"/>
      <c r="K501" s="2"/>
    </row>
    <row r="502" spans="1:11" x14ac:dyDescent="0.25">
      <c r="A502" s="17">
        <v>42404</v>
      </c>
      <c r="B502" s="11">
        <f t="shared" si="22"/>
        <v>3705</v>
      </c>
      <c r="C502" s="11" t="s">
        <v>787</v>
      </c>
      <c r="D502" s="12">
        <v>53705</v>
      </c>
      <c r="E502" s="47" t="s">
        <v>3829</v>
      </c>
      <c r="F502" s="14">
        <v>319.2</v>
      </c>
      <c r="G502" s="15">
        <v>42404</v>
      </c>
      <c r="H502" s="8">
        <f t="shared" si="24"/>
        <v>319.2</v>
      </c>
      <c r="I502" s="30">
        <f t="shared" si="23"/>
        <v>0</v>
      </c>
      <c r="J502" s="112"/>
      <c r="K502" s="2"/>
    </row>
    <row r="503" spans="1:11" x14ac:dyDescent="0.25">
      <c r="A503" s="33">
        <v>42404</v>
      </c>
      <c r="B503" s="11">
        <f>B502+1</f>
        <v>3706</v>
      </c>
      <c r="C503" s="11" t="s">
        <v>787</v>
      </c>
      <c r="D503" s="12">
        <v>53706</v>
      </c>
      <c r="E503" s="49" t="s">
        <v>105</v>
      </c>
      <c r="F503" s="14">
        <v>0</v>
      </c>
      <c r="G503" s="15"/>
      <c r="H503" s="8"/>
      <c r="I503" s="30">
        <f t="shared" si="23"/>
        <v>0</v>
      </c>
      <c r="J503" s="112"/>
      <c r="K503" s="2"/>
    </row>
    <row r="504" spans="1:11" x14ac:dyDescent="0.25">
      <c r="A504" s="17">
        <v>42404</v>
      </c>
      <c r="B504" s="11">
        <f>B503+1</f>
        <v>3707</v>
      </c>
      <c r="C504" s="11" t="s">
        <v>787</v>
      </c>
      <c r="D504" s="12">
        <v>53707</v>
      </c>
      <c r="E504" s="47" t="s">
        <v>3830</v>
      </c>
      <c r="F504" s="14">
        <v>6834.1</v>
      </c>
      <c r="G504" s="15">
        <v>42406</v>
      </c>
      <c r="H504" s="8">
        <v>6834.1</v>
      </c>
      <c r="I504" s="30">
        <f t="shared" si="23"/>
        <v>0</v>
      </c>
      <c r="J504" s="112"/>
      <c r="K504" s="2"/>
    </row>
    <row r="505" spans="1:11" x14ac:dyDescent="0.25">
      <c r="A505" s="33">
        <v>42404</v>
      </c>
      <c r="B505" s="11">
        <f t="shared" si="22"/>
        <v>3708</v>
      </c>
      <c r="C505" s="11" t="s">
        <v>787</v>
      </c>
      <c r="D505" s="113">
        <v>53708</v>
      </c>
      <c r="E505" s="42" t="s">
        <v>3771</v>
      </c>
      <c r="F505" s="19">
        <v>18013.3</v>
      </c>
      <c r="G505" s="15">
        <v>42416</v>
      </c>
      <c r="H505" s="8">
        <v>18013.3</v>
      </c>
      <c r="I505" s="30">
        <f t="shared" si="23"/>
        <v>0</v>
      </c>
      <c r="J505" s="112"/>
      <c r="K505" s="2"/>
    </row>
    <row r="506" spans="1:11" x14ac:dyDescent="0.25">
      <c r="A506" s="17">
        <v>42404</v>
      </c>
      <c r="B506" s="11">
        <f t="shared" si="22"/>
        <v>3709</v>
      </c>
      <c r="C506" s="11" t="s">
        <v>787</v>
      </c>
      <c r="D506" s="20">
        <v>53709</v>
      </c>
      <c r="E506" s="45" t="s">
        <v>3831</v>
      </c>
      <c r="F506" s="22">
        <v>877.4</v>
      </c>
      <c r="G506" s="15">
        <v>42404</v>
      </c>
      <c r="H506" s="8">
        <f t="shared" si="24"/>
        <v>877.4</v>
      </c>
      <c r="I506" s="30">
        <f t="shared" si="23"/>
        <v>0</v>
      </c>
      <c r="J506" s="112"/>
      <c r="K506" s="2"/>
    </row>
    <row r="507" spans="1:11" x14ac:dyDescent="0.25">
      <c r="A507" s="33">
        <v>42404</v>
      </c>
      <c r="B507" s="11">
        <f t="shared" si="22"/>
        <v>3710</v>
      </c>
      <c r="C507" s="11" t="s">
        <v>787</v>
      </c>
      <c r="D507" s="12">
        <v>53710</v>
      </c>
      <c r="E507" s="47" t="s">
        <v>3832</v>
      </c>
      <c r="F507" s="14">
        <v>1600</v>
      </c>
      <c r="G507" s="15">
        <v>42404</v>
      </c>
      <c r="H507" s="8">
        <f t="shared" si="24"/>
        <v>1600</v>
      </c>
      <c r="I507" s="30">
        <f t="shared" si="23"/>
        <v>0</v>
      </c>
      <c r="J507" s="112"/>
      <c r="K507" s="2"/>
    </row>
    <row r="508" spans="1:11" x14ac:dyDescent="0.25">
      <c r="A508" s="17">
        <v>42404</v>
      </c>
      <c r="B508" s="11">
        <f t="shared" si="22"/>
        <v>3711</v>
      </c>
      <c r="C508" s="11" t="s">
        <v>787</v>
      </c>
      <c r="D508" s="12">
        <v>53711</v>
      </c>
      <c r="E508" s="47" t="s">
        <v>3833</v>
      </c>
      <c r="F508" s="14">
        <v>1819</v>
      </c>
      <c r="G508" s="15">
        <v>42405</v>
      </c>
      <c r="H508" s="8">
        <v>1819</v>
      </c>
      <c r="I508" s="30">
        <f t="shared" si="23"/>
        <v>0</v>
      </c>
      <c r="J508" s="112"/>
      <c r="K508" s="2"/>
    </row>
    <row r="509" spans="1:11" x14ac:dyDescent="0.25">
      <c r="A509" s="33">
        <v>42404</v>
      </c>
      <c r="B509" s="11">
        <f t="shared" si="22"/>
        <v>3712</v>
      </c>
      <c r="C509" s="11" t="s">
        <v>787</v>
      </c>
      <c r="D509" s="12">
        <v>53712</v>
      </c>
      <c r="E509" s="47" t="s">
        <v>3834</v>
      </c>
      <c r="F509" s="14">
        <v>3756</v>
      </c>
      <c r="G509" s="15">
        <v>42404</v>
      </c>
      <c r="H509" s="8">
        <f t="shared" si="24"/>
        <v>3756</v>
      </c>
      <c r="I509" s="30">
        <f t="shared" si="23"/>
        <v>0</v>
      </c>
      <c r="J509" s="112"/>
      <c r="K509" s="2"/>
    </row>
    <row r="510" spans="1:11" x14ac:dyDescent="0.25">
      <c r="A510" s="17">
        <v>42404</v>
      </c>
      <c r="B510" s="11">
        <f t="shared" si="22"/>
        <v>3713</v>
      </c>
      <c r="C510" s="11" t="s">
        <v>787</v>
      </c>
      <c r="D510" s="12">
        <v>53713</v>
      </c>
      <c r="E510" s="47" t="s">
        <v>3835</v>
      </c>
      <c r="F510" s="14">
        <v>27881.4</v>
      </c>
      <c r="G510" s="15">
        <v>42405</v>
      </c>
      <c r="H510" s="8">
        <v>27881.4</v>
      </c>
      <c r="I510" s="30">
        <f t="shared" si="23"/>
        <v>0</v>
      </c>
      <c r="J510" s="112"/>
      <c r="K510" s="2"/>
    </row>
    <row r="511" spans="1:11" x14ac:dyDescent="0.25">
      <c r="A511" s="33">
        <v>42404</v>
      </c>
      <c r="B511" s="11">
        <f>B510+1</f>
        <v>3714</v>
      </c>
      <c r="C511" s="11" t="s">
        <v>787</v>
      </c>
      <c r="D511" s="12">
        <v>53714</v>
      </c>
      <c r="E511" s="49" t="s">
        <v>105</v>
      </c>
      <c r="F511" s="14">
        <v>0</v>
      </c>
      <c r="G511" s="15"/>
      <c r="H511" s="8"/>
      <c r="I511" s="30">
        <f t="shared" si="23"/>
        <v>0</v>
      </c>
      <c r="J511" s="112"/>
      <c r="K511" s="2"/>
    </row>
    <row r="512" spans="1:11" x14ac:dyDescent="0.25">
      <c r="A512" s="17">
        <v>42404</v>
      </c>
      <c r="B512" s="11">
        <f>B511+1</f>
        <v>3715</v>
      </c>
      <c r="C512" s="11" t="s">
        <v>787</v>
      </c>
      <c r="D512" s="12">
        <v>53715</v>
      </c>
      <c r="E512" s="47" t="s">
        <v>3753</v>
      </c>
      <c r="F512" s="14">
        <v>2111.5</v>
      </c>
      <c r="G512" s="15">
        <v>42405</v>
      </c>
      <c r="H512" s="8">
        <v>2111.5</v>
      </c>
      <c r="I512" s="30">
        <f t="shared" si="23"/>
        <v>0</v>
      </c>
      <c r="J512" s="112"/>
      <c r="K512" s="2"/>
    </row>
    <row r="513" spans="1:11" x14ac:dyDescent="0.25">
      <c r="A513" s="33">
        <v>42404</v>
      </c>
      <c r="B513" s="11">
        <f t="shared" si="22"/>
        <v>3716</v>
      </c>
      <c r="C513" s="11" t="s">
        <v>787</v>
      </c>
      <c r="D513" s="12">
        <v>53716</v>
      </c>
      <c r="E513" s="47" t="s">
        <v>3753</v>
      </c>
      <c r="F513" s="14">
        <v>345</v>
      </c>
      <c r="G513" s="15">
        <v>42409</v>
      </c>
      <c r="H513" s="8">
        <v>345</v>
      </c>
      <c r="I513" s="30">
        <f t="shared" si="23"/>
        <v>0</v>
      </c>
      <c r="J513" s="112"/>
      <c r="K513" s="2"/>
    </row>
    <row r="514" spans="1:11" x14ac:dyDescent="0.25">
      <c r="A514" s="17">
        <v>42404</v>
      </c>
      <c r="B514" s="11">
        <f t="shared" si="22"/>
        <v>3717</v>
      </c>
      <c r="C514" s="11" t="s">
        <v>787</v>
      </c>
      <c r="D514" s="12">
        <v>53717</v>
      </c>
      <c r="E514" s="13" t="s">
        <v>3827</v>
      </c>
      <c r="F514" s="14">
        <v>15357.6</v>
      </c>
      <c r="G514" s="15">
        <v>42406</v>
      </c>
      <c r="H514" s="8">
        <v>15357.6</v>
      </c>
      <c r="I514" s="30">
        <f t="shared" si="23"/>
        <v>0</v>
      </c>
      <c r="J514" s="112"/>
      <c r="K514" s="2"/>
    </row>
    <row r="515" spans="1:11" x14ac:dyDescent="0.25">
      <c r="A515" s="33">
        <v>42404</v>
      </c>
      <c r="B515" s="11">
        <f t="shared" si="22"/>
        <v>3718</v>
      </c>
      <c r="C515" s="11" t="s">
        <v>787</v>
      </c>
      <c r="D515" s="12">
        <v>53718</v>
      </c>
      <c r="E515" s="47" t="s">
        <v>3836</v>
      </c>
      <c r="F515" s="14">
        <v>59349.4</v>
      </c>
      <c r="G515" s="107" t="s">
        <v>9336</v>
      </c>
      <c r="H515" s="171">
        <f>55460.8+3888.6</f>
        <v>59349.4</v>
      </c>
      <c r="I515" s="34">
        <f t="shared" si="23"/>
        <v>0</v>
      </c>
      <c r="J515" s="112"/>
      <c r="K515" s="2"/>
    </row>
    <row r="516" spans="1:11" x14ac:dyDescent="0.25">
      <c r="A516" s="17">
        <v>42404</v>
      </c>
      <c r="B516" s="11">
        <f t="shared" si="22"/>
        <v>3719</v>
      </c>
      <c r="C516" s="11" t="s">
        <v>787</v>
      </c>
      <c r="D516" s="12">
        <v>53719</v>
      </c>
      <c r="E516" s="47" t="s">
        <v>3837</v>
      </c>
      <c r="F516" s="14">
        <v>1416.48</v>
      </c>
      <c r="G516" s="15">
        <v>42405</v>
      </c>
      <c r="H516" s="8">
        <v>1416.48</v>
      </c>
      <c r="I516" s="30">
        <f t="shared" si="23"/>
        <v>0</v>
      </c>
      <c r="J516" s="112"/>
      <c r="K516" s="2"/>
    </row>
    <row r="517" spans="1:11" x14ac:dyDescent="0.25">
      <c r="A517" s="33">
        <v>42404</v>
      </c>
      <c r="B517" s="11">
        <f t="shared" si="22"/>
        <v>3720</v>
      </c>
      <c r="C517" s="11" t="s">
        <v>787</v>
      </c>
      <c r="D517" s="12">
        <v>53720</v>
      </c>
      <c r="E517" s="47" t="s">
        <v>3838</v>
      </c>
      <c r="F517" s="14">
        <v>30128.32</v>
      </c>
      <c r="G517" s="15">
        <v>42405</v>
      </c>
      <c r="H517" s="8">
        <v>30128.32</v>
      </c>
      <c r="I517" s="30">
        <f t="shared" si="23"/>
        <v>0</v>
      </c>
      <c r="J517" s="112"/>
      <c r="K517" s="2"/>
    </row>
    <row r="518" spans="1:11" x14ac:dyDescent="0.25">
      <c r="A518" s="17">
        <v>42404</v>
      </c>
      <c r="B518" s="11">
        <f t="shared" si="22"/>
        <v>3721</v>
      </c>
      <c r="C518" s="11" t="s">
        <v>787</v>
      </c>
      <c r="D518" s="12">
        <v>53721</v>
      </c>
      <c r="E518" s="47" t="s">
        <v>3838</v>
      </c>
      <c r="F518" s="14">
        <v>770</v>
      </c>
      <c r="G518" s="15">
        <v>42405</v>
      </c>
      <c r="H518" s="8">
        <v>770</v>
      </c>
      <c r="I518" s="30">
        <f t="shared" si="23"/>
        <v>0</v>
      </c>
      <c r="J518" s="112"/>
      <c r="K518" s="2"/>
    </row>
    <row r="519" spans="1:11" x14ac:dyDescent="0.25">
      <c r="A519" s="33">
        <v>42404</v>
      </c>
      <c r="B519" s="11">
        <f t="shared" ref="B519:B582" si="25">B518+1</f>
        <v>3722</v>
      </c>
      <c r="C519" s="11" t="s">
        <v>787</v>
      </c>
      <c r="D519" s="12">
        <v>53722</v>
      </c>
      <c r="E519" s="47" t="s">
        <v>3839</v>
      </c>
      <c r="F519" s="14">
        <v>4832</v>
      </c>
      <c r="G519" s="15">
        <v>42406</v>
      </c>
      <c r="H519" s="8">
        <v>4832</v>
      </c>
      <c r="I519" s="30">
        <f t="shared" si="23"/>
        <v>0</v>
      </c>
      <c r="J519" s="112"/>
      <c r="K519" s="2"/>
    </row>
    <row r="520" spans="1:11" x14ac:dyDescent="0.25">
      <c r="A520" s="17">
        <v>42404</v>
      </c>
      <c r="B520" s="11">
        <f t="shared" si="25"/>
        <v>3723</v>
      </c>
      <c r="C520" s="11" t="s">
        <v>787</v>
      </c>
      <c r="D520" s="12">
        <v>53723</v>
      </c>
      <c r="E520" s="47" t="s">
        <v>3780</v>
      </c>
      <c r="F520" s="14">
        <v>2352</v>
      </c>
      <c r="G520" s="15">
        <v>42405</v>
      </c>
      <c r="H520" s="8">
        <v>2352</v>
      </c>
      <c r="I520" s="30">
        <f t="shared" si="23"/>
        <v>0</v>
      </c>
      <c r="J520" s="112"/>
      <c r="K520" s="2"/>
    </row>
    <row r="521" spans="1:11" x14ac:dyDescent="0.25">
      <c r="A521" s="33">
        <v>42404</v>
      </c>
      <c r="B521" s="11">
        <f t="shared" si="25"/>
        <v>3724</v>
      </c>
      <c r="C521" s="11" t="s">
        <v>787</v>
      </c>
      <c r="D521" s="12">
        <v>53724</v>
      </c>
      <c r="E521" s="13" t="s">
        <v>3840</v>
      </c>
      <c r="F521" s="14">
        <v>195922.3</v>
      </c>
      <c r="G521" s="15">
        <v>42411</v>
      </c>
      <c r="H521" s="8">
        <v>195922.3</v>
      </c>
      <c r="I521" s="30">
        <f t="shared" si="23"/>
        <v>0</v>
      </c>
      <c r="J521" s="112"/>
      <c r="K521" s="2"/>
    </row>
    <row r="522" spans="1:11" x14ac:dyDescent="0.25">
      <c r="A522" s="17">
        <v>42404</v>
      </c>
      <c r="B522" s="11">
        <f t="shared" si="25"/>
        <v>3725</v>
      </c>
      <c r="C522" s="11" t="s">
        <v>787</v>
      </c>
      <c r="D522" s="12">
        <v>53725</v>
      </c>
      <c r="E522" s="47" t="s">
        <v>3841</v>
      </c>
      <c r="F522" s="14">
        <v>859.2</v>
      </c>
      <c r="G522" s="15">
        <v>42404</v>
      </c>
      <c r="H522" s="8">
        <f t="shared" si="24"/>
        <v>859.2</v>
      </c>
      <c r="I522" s="30">
        <f t="shared" si="23"/>
        <v>0</v>
      </c>
      <c r="J522" s="112"/>
      <c r="K522" s="2"/>
    </row>
    <row r="523" spans="1:11" x14ac:dyDescent="0.25">
      <c r="A523" s="33">
        <v>42404</v>
      </c>
      <c r="B523" s="11">
        <f t="shared" si="25"/>
        <v>3726</v>
      </c>
      <c r="C523" s="11" t="s">
        <v>787</v>
      </c>
      <c r="D523" s="12">
        <v>53726</v>
      </c>
      <c r="E523" s="47" t="s">
        <v>3842</v>
      </c>
      <c r="F523" s="14">
        <v>32019.200000000001</v>
      </c>
      <c r="G523" s="15">
        <v>42413</v>
      </c>
      <c r="H523" s="8">
        <v>32019.200000000001</v>
      </c>
      <c r="I523" s="30">
        <f t="shared" si="23"/>
        <v>0</v>
      </c>
      <c r="J523" s="112"/>
      <c r="K523" s="2"/>
    </row>
    <row r="524" spans="1:11" x14ac:dyDescent="0.25">
      <c r="A524" s="17">
        <v>42404</v>
      </c>
      <c r="B524" s="11">
        <f t="shared" si="25"/>
        <v>3727</v>
      </c>
      <c r="C524" s="11" t="s">
        <v>787</v>
      </c>
      <c r="D524" s="12">
        <v>53727</v>
      </c>
      <c r="E524" s="47" t="s">
        <v>3842</v>
      </c>
      <c r="F524" s="14">
        <v>6739.6</v>
      </c>
      <c r="G524" s="15">
        <v>42413</v>
      </c>
      <c r="H524" s="8">
        <v>6739.6</v>
      </c>
      <c r="I524" s="30">
        <f t="shared" si="23"/>
        <v>0</v>
      </c>
      <c r="J524" s="112"/>
      <c r="K524" s="2"/>
    </row>
    <row r="525" spans="1:11" x14ac:dyDescent="0.25">
      <c r="A525" s="33">
        <v>42404</v>
      </c>
      <c r="B525" s="11">
        <f t="shared" si="25"/>
        <v>3728</v>
      </c>
      <c r="C525" s="11" t="s">
        <v>787</v>
      </c>
      <c r="D525" s="12">
        <v>53728</v>
      </c>
      <c r="E525" s="47" t="s">
        <v>3843</v>
      </c>
      <c r="F525" s="14">
        <v>1333.56</v>
      </c>
      <c r="G525" s="15">
        <v>42406</v>
      </c>
      <c r="H525" s="8">
        <v>1333.56</v>
      </c>
      <c r="I525" s="30">
        <f t="shared" ref="I525:I591" si="26">F525-H525</f>
        <v>0</v>
      </c>
      <c r="J525" s="112"/>
      <c r="K525" s="2"/>
    </row>
    <row r="526" spans="1:11" x14ac:dyDescent="0.25">
      <c r="A526" s="17">
        <v>42404</v>
      </c>
      <c r="B526" s="11">
        <f t="shared" si="25"/>
        <v>3729</v>
      </c>
      <c r="C526" s="11" t="s">
        <v>787</v>
      </c>
      <c r="D526" s="12">
        <v>53729</v>
      </c>
      <c r="E526" s="13" t="s">
        <v>3840</v>
      </c>
      <c r="F526" s="14">
        <v>32578</v>
      </c>
      <c r="G526" s="15" t="s">
        <v>3725</v>
      </c>
      <c r="H526" s="8">
        <f>667.9+31910.1</f>
        <v>32578</v>
      </c>
      <c r="I526" s="30">
        <f t="shared" si="26"/>
        <v>0</v>
      </c>
      <c r="J526" s="112"/>
      <c r="K526" s="2"/>
    </row>
    <row r="527" spans="1:11" x14ac:dyDescent="0.25">
      <c r="A527" s="33">
        <v>42404</v>
      </c>
      <c r="B527" s="11">
        <f t="shared" si="25"/>
        <v>3730</v>
      </c>
      <c r="C527" s="11" t="s">
        <v>787</v>
      </c>
      <c r="D527" s="12">
        <v>53730</v>
      </c>
      <c r="E527" s="47" t="s">
        <v>3844</v>
      </c>
      <c r="F527" s="14">
        <v>13956.4</v>
      </c>
      <c r="G527" s="15">
        <v>42406</v>
      </c>
      <c r="H527" s="8">
        <v>13956.4</v>
      </c>
      <c r="I527" s="30">
        <f t="shared" si="26"/>
        <v>0</v>
      </c>
      <c r="J527" s="112"/>
      <c r="K527" s="2"/>
    </row>
    <row r="528" spans="1:11" x14ac:dyDescent="0.25">
      <c r="A528" s="17">
        <v>42404</v>
      </c>
      <c r="B528" s="11">
        <f t="shared" si="25"/>
        <v>3731</v>
      </c>
      <c r="C528" s="11" t="s">
        <v>787</v>
      </c>
      <c r="D528" s="12">
        <v>53731</v>
      </c>
      <c r="E528" s="47" t="s">
        <v>3845</v>
      </c>
      <c r="F528" s="14">
        <v>2513.4</v>
      </c>
      <c r="G528" s="15">
        <v>42406</v>
      </c>
      <c r="H528" s="8">
        <v>2513.4</v>
      </c>
      <c r="I528" s="30">
        <f t="shared" si="26"/>
        <v>0</v>
      </c>
      <c r="J528" s="112"/>
      <c r="K528" s="2"/>
    </row>
    <row r="529" spans="1:11" x14ac:dyDescent="0.25">
      <c r="A529" s="33">
        <v>42404</v>
      </c>
      <c r="B529" s="11">
        <f t="shared" si="25"/>
        <v>3732</v>
      </c>
      <c r="C529" s="11" t="s">
        <v>787</v>
      </c>
      <c r="D529" s="12">
        <v>53732</v>
      </c>
      <c r="E529" s="47" t="s">
        <v>3846</v>
      </c>
      <c r="F529" s="14">
        <v>1278</v>
      </c>
      <c r="G529" s="15">
        <v>42406</v>
      </c>
      <c r="H529" s="8">
        <v>1278</v>
      </c>
      <c r="I529" s="30">
        <f t="shared" si="26"/>
        <v>0</v>
      </c>
      <c r="J529" s="112"/>
      <c r="K529" s="2"/>
    </row>
    <row r="530" spans="1:11" x14ac:dyDescent="0.25">
      <c r="A530" s="17">
        <v>42404</v>
      </c>
      <c r="B530" s="11">
        <f t="shared" si="25"/>
        <v>3733</v>
      </c>
      <c r="C530" s="11" t="s">
        <v>787</v>
      </c>
      <c r="D530" s="12">
        <v>53733</v>
      </c>
      <c r="E530" s="47" t="s">
        <v>3847</v>
      </c>
      <c r="F530" s="14">
        <v>7283.4</v>
      </c>
      <c r="G530" s="15">
        <v>42413</v>
      </c>
      <c r="H530" s="8">
        <v>7283.4</v>
      </c>
      <c r="I530" s="30">
        <f t="shared" si="26"/>
        <v>0</v>
      </c>
      <c r="J530" s="112"/>
      <c r="K530" s="2"/>
    </row>
    <row r="531" spans="1:11" x14ac:dyDescent="0.25">
      <c r="A531" s="33">
        <v>42404</v>
      </c>
      <c r="B531" s="11">
        <f t="shared" si="25"/>
        <v>3734</v>
      </c>
      <c r="C531" s="11" t="s">
        <v>787</v>
      </c>
      <c r="D531" s="12">
        <v>53734</v>
      </c>
      <c r="E531" s="47" t="s">
        <v>3846</v>
      </c>
      <c r="F531" s="14">
        <v>1708.4</v>
      </c>
      <c r="G531" s="15">
        <v>42406</v>
      </c>
      <c r="H531" s="8">
        <v>1708.4</v>
      </c>
      <c r="I531" s="30">
        <f t="shared" si="26"/>
        <v>0</v>
      </c>
      <c r="J531" s="112"/>
      <c r="K531" s="2"/>
    </row>
    <row r="532" spans="1:11" x14ac:dyDescent="0.25">
      <c r="A532" s="17">
        <v>42404</v>
      </c>
      <c r="B532" s="11">
        <f t="shared" si="25"/>
        <v>3735</v>
      </c>
      <c r="C532" s="11" t="s">
        <v>787</v>
      </c>
      <c r="D532" s="12">
        <v>53735</v>
      </c>
      <c r="E532" s="47" t="s">
        <v>3848</v>
      </c>
      <c r="F532" s="14">
        <v>7202.3</v>
      </c>
      <c r="G532" s="15">
        <v>42406</v>
      </c>
      <c r="H532" s="8">
        <v>7202.3</v>
      </c>
      <c r="I532" s="30">
        <f t="shared" si="26"/>
        <v>0</v>
      </c>
      <c r="J532" s="112"/>
      <c r="K532" s="2"/>
    </row>
    <row r="533" spans="1:11" x14ac:dyDescent="0.25">
      <c r="A533" s="33">
        <v>42404</v>
      </c>
      <c r="B533" s="11">
        <f t="shared" si="25"/>
        <v>3736</v>
      </c>
      <c r="C533" s="11" t="s">
        <v>787</v>
      </c>
      <c r="D533" s="12">
        <v>53736</v>
      </c>
      <c r="E533" s="47" t="s">
        <v>3849</v>
      </c>
      <c r="F533" s="14">
        <v>7773.68</v>
      </c>
      <c r="G533" s="15">
        <v>42413</v>
      </c>
      <c r="H533" s="8">
        <v>7773.68</v>
      </c>
      <c r="I533" s="30">
        <f t="shared" si="26"/>
        <v>0</v>
      </c>
      <c r="J533" s="112"/>
      <c r="K533" s="2"/>
    </row>
    <row r="534" spans="1:11" x14ac:dyDescent="0.25">
      <c r="A534" s="17">
        <v>42404</v>
      </c>
      <c r="B534" s="11">
        <f t="shared" si="25"/>
        <v>3737</v>
      </c>
      <c r="C534" s="11" t="s">
        <v>787</v>
      </c>
      <c r="D534" s="12">
        <v>53737</v>
      </c>
      <c r="E534" s="47" t="s">
        <v>3850</v>
      </c>
      <c r="F534" s="14">
        <v>3852.8</v>
      </c>
      <c r="G534" s="15">
        <v>42405</v>
      </c>
      <c r="H534" s="8">
        <v>3852.8</v>
      </c>
      <c r="I534" s="30">
        <f t="shared" si="26"/>
        <v>0</v>
      </c>
      <c r="J534" s="112"/>
      <c r="K534" s="2"/>
    </row>
    <row r="535" spans="1:11" x14ac:dyDescent="0.25">
      <c r="A535" s="33">
        <v>42404</v>
      </c>
      <c r="B535" s="11">
        <f t="shared" si="25"/>
        <v>3738</v>
      </c>
      <c r="C535" s="11" t="s">
        <v>787</v>
      </c>
      <c r="D535" s="12">
        <v>53738</v>
      </c>
      <c r="E535" s="47" t="s">
        <v>3851</v>
      </c>
      <c r="F535" s="14">
        <v>2184.4</v>
      </c>
      <c r="G535" s="15">
        <v>42405</v>
      </c>
      <c r="H535" s="8">
        <v>2184.4</v>
      </c>
      <c r="I535" s="30">
        <f t="shared" si="26"/>
        <v>0</v>
      </c>
      <c r="J535" s="112"/>
      <c r="K535" s="2"/>
    </row>
    <row r="536" spans="1:11" x14ac:dyDescent="0.25">
      <c r="A536" s="17">
        <v>42404</v>
      </c>
      <c r="B536" s="11">
        <f t="shared" si="25"/>
        <v>3739</v>
      </c>
      <c r="C536" s="11" t="s">
        <v>787</v>
      </c>
      <c r="D536" s="12">
        <v>53739</v>
      </c>
      <c r="E536" s="47" t="s">
        <v>3788</v>
      </c>
      <c r="F536" s="14">
        <v>32804.400000000001</v>
      </c>
      <c r="G536" s="15">
        <v>42411</v>
      </c>
      <c r="H536" s="8">
        <v>32804.400000000001</v>
      </c>
      <c r="I536" s="30">
        <f t="shared" si="26"/>
        <v>0</v>
      </c>
      <c r="J536" s="112"/>
      <c r="K536" s="2"/>
    </row>
    <row r="537" spans="1:11" x14ac:dyDescent="0.25">
      <c r="A537" s="33">
        <v>42404</v>
      </c>
      <c r="B537" s="11">
        <f t="shared" si="25"/>
        <v>3740</v>
      </c>
      <c r="C537" s="11" t="s">
        <v>787</v>
      </c>
      <c r="D537" s="12">
        <v>53740</v>
      </c>
      <c r="E537" s="47" t="s">
        <v>3852</v>
      </c>
      <c r="F537" s="14">
        <v>4128.96</v>
      </c>
      <c r="G537" s="15">
        <v>42406</v>
      </c>
      <c r="H537" s="8">
        <v>4128.96</v>
      </c>
      <c r="I537" s="30">
        <f t="shared" si="26"/>
        <v>0</v>
      </c>
      <c r="J537" s="112"/>
      <c r="K537" s="2"/>
    </row>
    <row r="538" spans="1:11" x14ac:dyDescent="0.25">
      <c r="A538" s="17">
        <v>42404</v>
      </c>
      <c r="B538" s="11">
        <f t="shared" si="25"/>
        <v>3741</v>
      </c>
      <c r="C538" s="11" t="s">
        <v>787</v>
      </c>
      <c r="D538" s="12">
        <v>53741</v>
      </c>
      <c r="E538" s="47" t="s">
        <v>3853</v>
      </c>
      <c r="F538" s="14">
        <v>12536.8</v>
      </c>
      <c r="G538" s="15">
        <v>42406</v>
      </c>
      <c r="H538" s="8">
        <v>12536.8</v>
      </c>
      <c r="I538" s="30">
        <f t="shared" si="26"/>
        <v>0</v>
      </c>
      <c r="J538" s="112"/>
      <c r="K538" s="2"/>
    </row>
    <row r="539" spans="1:11" x14ac:dyDescent="0.25">
      <c r="A539" s="33">
        <v>42404</v>
      </c>
      <c r="B539" s="11">
        <f t="shared" si="25"/>
        <v>3742</v>
      </c>
      <c r="C539" s="11" t="s">
        <v>787</v>
      </c>
      <c r="D539" s="12">
        <v>53742</v>
      </c>
      <c r="E539" s="47" t="s">
        <v>3854</v>
      </c>
      <c r="F539" s="14">
        <v>16373.2</v>
      </c>
      <c r="G539" s="15">
        <v>42406</v>
      </c>
      <c r="H539" s="8">
        <v>16373.2</v>
      </c>
      <c r="I539" s="30">
        <f t="shared" si="26"/>
        <v>0</v>
      </c>
      <c r="J539" s="112"/>
      <c r="K539" s="2"/>
    </row>
    <row r="540" spans="1:11" x14ac:dyDescent="0.25">
      <c r="A540" s="17">
        <v>42404</v>
      </c>
      <c r="B540" s="11">
        <f t="shared" si="25"/>
        <v>3743</v>
      </c>
      <c r="C540" s="11" t="s">
        <v>787</v>
      </c>
      <c r="D540" s="12">
        <v>53743</v>
      </c>
      <c r="E540" s="47" t="s">
        <v>3855</v>
      </c>
      <c r="F540" s="14">
        <v>854.8</v>
      </c>
      <c r="G540" s="15">
        <v>42404</v>
      </c>
      <c r="H540" s="8">
        <f t="shared" ref="H540:H603" si="27">F540</f>
        <v>854.8</v>
      </c>
      <c r="I540" s="30">
        <f t="shared" si="26"/>
        <v>0</v>
      </c>
      <c r="J540" s="112"/>
      <c r="K540" s="2"/>
    </row>
    <row r="541" spans="1:11" x14ac:dyDescent="0.25">
      <c r="A541" s="33">
        <v>42404</v>
      </c>
      <c r="B541" s="11">
        <f t="shared" si="25"/>
        <v>3744</v>
      </c>
      <c r="C541" s="11" t="s">
        <v>787</v>
      </c>
      <c r="D541" s="12">
        <v>53744</v>
      </c>
      <c r="E541" s="47" t="s">
        <v>3856</v>
      </c>
      <c r="F541" s="14">
        <v>18910.5</v>
      </c>
      <c r="G541" s="15">
        <v>42406</v>
      </c>
      <c r="H541" s="8">
        <v>18910.5</v>
      </c>
      <c r="I541" s="30">
        <f t="shared" si="26"/>
        <v>0</v>
      </c>
      <c r="J541" s="112"/>
      <c r="K541" s="2"/>
    </row>
    <row r="542" spans="1:11" x14ac:dyDescent="0.25">
      <c r="A542" s="17">
        <v>42404</v>
      </c>
      <c r="B542" s="11">
        <f t="shared" si="25"/>
        <v>3745</v>
      </c>
      <c r="C542" s="11" t="s">
        <v>787</v>
      </c>
      <c r="D542" s="12">
        <v>53745</v>
      </c>
      <c r="E542" s="47" t="s">
        <v>3753</v>
      </c>
      <c r="F542" s="14">
        <v>369</v>
      </c>
      <c r="G542" s="15">
        <v>42406</v>
      </c>
      <c r="H542" s="8">
        <v>369</v>
      </c>
      <c r="I542" s="30">
        <f t="shared" si="26"/>
        <v>0</v>
      </c>
      <c r="J542" s="112"/>
      <c r="K542" s="2"/>
    </row>
    <row r="543" spans="1:11" x14ac:dyDescent="0.25">
      <c r="A543" s="33">
        <v>42404</v>
      </c>
      <c r="B543" s="11">
        <f>B542+1</f>
        <v>3746</v>
      </c>
      <c r="C543" s="11" t="s">
        <v>787</v>
      </c>
      <c r="D543" s="12">
        <v>53746</v>
      </c>
      <c r="E543" s="49" t="s">
        <v>105</v>
      </c>
      <c r="F543" s="14">
        <v>0</v>
      </c>
      <c r="G543" s="15"/>
      <c r="H543" s="8"/>
      <c r="I543" s="30">
        <f t="shared" si="26"/>
        <v>0</v>
      </c>
      <c r="J543" s="112"/>
      <c r="K543" s="2"/>
    </row>
    <row r="544" spans="1:11" x14ac:dyDescent="0.25">
      <c r="A544" s="17">
        <v>42404</v>
      </c>
      <c r="B544" s="11">
        <f>B543+1</f>
        <v>3747</v>
      </c>
      <c r="C544" s="11" t="s">
        <v>787</v>
      </c>
      <c r="D544" s="12">
        <v>53747</v>
      </c>
      <c r="E544" s="47" t="s">
        <v>3857</v>
      </c>
      <c r="F544" s="14">
        <v>4855.2</v>
      </c>
      <c r="G544" s="15">
        <v>42404</v>
      </c>
      <c r="H544" s="8">
        <f t="shared" si="27"/>
        <v>4855.2</v>
      </c>
      <c r="I544" s="30">
        <f t="shared" si="26"/>
        <v>0</v>
      </c>
      <c r="J544" s="112"/>
      <c r="K544" s="2"/>
    </row>
    <row r="545" spans="1:11" x14ac:dyDescent="0.25">
      <c r="A545" s="33">
        <v>42404</v>
      </c>
      <c r="B545" s="11">
        <f t="shared" si="25"/>
        <v>3748</v>
      </c>
      <c r="C545" s="11" t="s">
        <v>787</v>
      </c>
      <c r="D545" s="12">
        <v>53748</v>
      </c>
      <c r="E545" s="47" t="s">
        <v>3788</v>
      </c>
      <c r="F545" s="14">
        <v>29698</v>
      </c>
      <c r="G545" s="15">
        <v>42411</v>
      </c>
      <c r="H545" s="8">
        <v>29698</v>
      </c>
      <c r="I545" s="30">
        <f t="shared" si="26"/>
        <v>0</v>
      </c>
      <c r="J545" s="112"/>
      <c r="K545" s="2"/>
    </row>
    <row r="546" spans="1:11" x14ac:dyDescent="0.25">
      <c r="A546" s="17">
        <v>42404</v>
      </c>
      <c r="B546" s="11">
        <f t="shared" si="25"/>
        <v>3749</v>
      </c>
      <c r="C546" s="11" t="s">
        <v>787</v>
      </c>
      <c r="D546" s="12">
        <v>53749</v>
      </c>
      <c r="E546" s="47" t="s">
        <v>3858</v>
      </c>
      <c r="F546" s="14">
        <v>22541.1</v>
      </c>
      <c r="G546" s="15">
        <v>42411</v>
      </c>
      <c r="H546" s="8">
        <v>22541.1</v>
      </c>
      <c r="I546" s="30">
        <f t="shared" si="26"/>
        <v>0</v>
      </c>
      <c r="J546" s="112"/>
      <c r="K546" s="2"/>
    </row>
    <row r="547" spans="1:11" x14ac:dyDescent="0.25">
      <c r="A547" s="33">
        <v>42404</v>
      </c>
      <c r="B547" s="11">
        <f t="shared" si="25"/>
        <v>3750</v>
      </c>
      <c r="C547" s="11" t="s">
        <v>787</v>
      </c>
      <c r="D547" s="12">
        <v>53750</v>
      </c>
      <c r="E547" s="47" t="s">
        <v>3859</v>
      </c>
      <c r="F547" s="14">
        <v>151638.89000000001</v>
      </c>
      <c r="G547" s="15">
        <v>42410</v>
      </c>
      <c r="H547" s="8">
        <v>151638.89000000001</v>
      </c>
      <c r="I547" s="30">
        <f t="shared" si="26"/>
        <v>0</v>
      </c>
      <c r="J547" s="112"/>
      <c r="K547" s="2"/>
    </row>
    <row r="548" spans="1:11" x14ac:dyDescent="0.25">
      <c r="A548" s="17">
        <v>42404</v>
      </c>
      <c r="B548" s="11">
        <f t="shared" si="25"/>
        <v>3751</v>
      </c>
      <c r="C548" s="11" t="s">
        <v>787</v>
      </c>
      <c r="D548" s="12">
        <v>53751</v>
      </c>
      <c r="E548" s="47" t="s">
        <v>3860</v>
      </c>
      <c r="F548" s="14">
        <v>66893.58</v>
      </c>
      <c r="G548" s="15">
        <v>42417</v>
      </c>
      <c r="H548" s="8">
        <v>66893.58</v>
      </c>
      <c r="I548" s="30">
        <f t="shared" si="26"/>
        <v>0</v>
      </c>
      <c r="J548" s="112"/>
      <c r="K548" s="2"/>
    </row>
    <row r="549" spans="1:11" x14ac:dyDescent="0.25">
      <c r="A549" s="33">
        <v>42404</v>
      </c>
      <c r="B549" s="11">
        <f t="shared" si="25"/>
        <v>3752</v>
      </c>
      <c r="C549" s="11" t="s">
        <v>787</v>
      </c>
      <c r="D549" s="12">
        <v>53752</v>
      </c>
      <c r="E549" s="13" t="s">
        <v>3828</v>
      </c>
      <c r="F549" s="14">
        <v>57762.3</v>
      </c>
      <c r="G549" s="107">
        <v>42486</v>
      </c>
      <c r="H549" s="108">
        <v>57762.3</v>
      </c>
      <c r="I549" s="30">
        <f t="shared" si="26"/>
        <v>0</v>
      </c>
      <c r="J549" s="112"/>
      <c r="K549" s="2"/>
    </row>
    <row r="550" spans="1:11" x14ac:dyDescent="0.25">
      <c r="A550" s="17">
        <v>42404</v>
      </c>
      <c r="B550" s="11">
        <f t="shared" si="25"/>
        <v>3753</v>
      </c>
      <c r="C550" s="11" t="s">
        <v>787</v>
      </c>
      <c r="D550" s="12">
        <v>53753</v>
      </c>
      <c r="E550" s="47" t="s">
        <v>3861</v>
      </c>
      <c r="F550" s="14">
        <v>1960.8</v>
      </c>
      <c r="G550" s="15">
        <v>42406</v>
      </c>
      <c r="H550" s="8">
        <v>1960.8</v>
      </c>
      <c r="I550" s="30">
        <f t="shared" si="26"/>
        <v>0</v>
      </c>
      <c r="J550" s="112"/>
      <c r="K550" s="2"/>
    </row>
    <row r="551" spans="1:11" x14ac:dyDescent="0.25">
      <c r="A551" s="33">
        <v>42405</v>
      </c>
      <c r="B551" s="11">
        <f t="shared" si="25"/>
        <v>3754</v>
      </c>
      <c r="C551" s="11" t="s">
        <v>787</v>
      </c>
      <c r="D551" s="113">
        <v>53754</v>
      </c>
      <c r="E551" s="42" t="s">
        <v>3862</v>
      </c>
      <c r="F551" s="19">
        <v>11080</v>
      </c>
      <c r="G551" s="15">
        <v>42405</v>
      </c>
      <c r="H551" s="8">
        <f t="shared" si="27"/>
        <v>11080</v>
      </c>
      <c r="I551" s="30">
        <f t="shared" si="26"/>
        <v>0</v>
      </c>
      <c r="J551" s="112"/>
      <c r="K551" s="2"/>
    </row>
    <row r="552" spans="1:11" x14ac:dyDescent="0.25">
      <c r="A552" s="17">
        <v>42405</v>
      </c>
      <c r="B552" s="11">
        <f t="shared" si="25"/>
        <v>3755</v>
      </c>
      <c r="C552" s="11" t="s">
        <v>787</v>
      </c>
      <c r="D552" s="20">
        <v>53755</v>
      </c>
      <c r="E552" s="45" t="s">
        <v>3863</v>
      </c>
      <c r="F552" s="22">
        <v>3765.5</v>
      </c>
      <c r="G552" s="15">
        <v>42405</v>
      </c>
      <c r="H552" s="8">
        <f t="shared" si="27"/>
        <v>3765.5</v>
      </c>
      <c r="I552" s="30">
        <f t="shared" si="26"/>
        <v>0</v>
      </c>
      <c r="J552" s="112"/>
      <c r="K552" s="2"/>
    </row>
    <row r="553" spans="1:11" x14ac:dyDescent="0.25">
      <c r="A553" s="33">
        <v>42405</v>
      </c>
      <c r="B553" s="11">
        <f t="shared" si="25"/>
        <v>3756</v>
      </c>
      <c r="C553" s="11" t="s">
        <v>787</v>
      </c>
      <c r="D553" s="12">
        <v>53756</v>
      </c>
      <c r="E553" s="47" t="s">
        <v>3864</v>
      </c>
      <c r="F553" s="14">
        <v>387.2</v>
      </c>
      <c r="G553" s="15">
        <v>42405</v>
      </c>
      <c r="H553" s="8">
        <f t="shared" si="27"/>
        <v>387.2</v>
      </c>
      <c r="I553" s="30">
        <f t="shared" si="26"/>
        <v>0</v>
      </c>
      <c r="J553" s="112"/>
      <c r="K553" s="2"/>
    </row>
    <row r="554" spans="1:11" x14ac:dyDescent="0.25">
      <c r="A554" s="17">
        <v>42405</v>
      </c>
      <c r="B554" s="11">
        <f t="shared" si="25"/>
        <v>3757</v>
      </c>
      <c r="C554" s="11" t="s">
        <v>787</v>
      </c>
      <c r="D554" s="12">
        <v>53757</v>
      </c>
      <c r="E554" s="47" t="s">
        <v>3865</v>
      </c>
      <c r="F554" s="14">
        <v>5685.4</v>
      </c>
      <c r="G554" s="15">
        <v>42406</v>
      </c>
      <c r="H554" s="8">
        <v>5685.4</v>
      </c>
      <c r="I554" s="30">
        <f t="shared" si="26"/>
        <v>0</v>
      </c>
      <c r="J554" s="112"/>
      <c r="K554" s="2"/>
    </row>
    <row r="555" spans="1:11" x14ac:dyDescent="0.25">
      <c r="A555" s="33">
        <v>42405</v>
      </c>
      <c r="B555" s="11">
        <f t="shared" si="25"/>
        <v>3758</v>
      </c>
      <c r="C555" s="11" t="s">
        <v>787</v>
      </c>
      <c r="D555" s="12">
        <v>53758</v>
      </c>
      <c r="E555" s="47" t="s">
        <v>3865</v>
      </c>
      <c r="F555" s="14">
        <v>132.30000000000001</v>
      </c>
      <c r="G555" s="15">
        <v>42405</v>
      </c>
      <c r="H555" s="8">
        <f t="shared" si="27"/>
        <v>132.30000000000001</v>
      </c>
      <c r="I555" s="30">
        <f t="shared" si="26"/>
        <v>0</v>
      </c>
      <c r="J555" s="112"/>
      <c r="K555" s="2"/>
    </row>
    <row r="556" spans="1:11" x14ac:dyDescent="0.25">
      <c r="A556" s="17">
        <v>42405</v>
      </c>
      <c r="B556" s="11">
        <f t="shared" si="25"/>
        <v>3759</v>
      </c>
      <c r="C556" s="11" t="s">
        <v>787</v>
      </c>
      <c r="D556" s="12">
        <v>53759</v>
      </c>
      <c r="E556" s="47" t="s">
        <v>3866</v>
      </c>
      <c r="F556" s="14">
        <v>14868</v>
      </c>
      <c r="G556" s="15">
        <v>42406</v>
      </c>
      <c r="H556" s="8">
        <v>14868</v>
      </c>
      <c r="I556" s="30">
        <f t="shared" si="26"/>
        <v>0</v>
      </c>
      <c r="J556" s="112"/>
      <c r="K556" s="2"/>
    </row>
    <row r="557" spans="1:11" x14ac:dyDescent="0.25">
      <c r="A557" s="33">
        <v>42405</v>
      </c>
      <c r="B557" s="11">
        <f t="shared" si="25"/>
        <v>3760</v>
      </c>
      <c r="C557" s="11" t="s">
        <v>787</v>
      </c>
      <c r="D557" s="12">
        <v>53760</v>
      </c>
      <c r="E557" s="47" t="s">
        <v>3867</v>
      </c>
      <c r="F557" s="14">
        <v>12025.4</v>
      </c>
      <c r="G557" s="15">
        <v>42405</v>
      </c>
      <c r="H557" s="8">
        <f t="shared" si="27"/>
        <v>12025.4</v>
      </c>
      <c r="I557" s="30">
        <f t="shared" si="26"/>
        <v>0</v>
      </c>
      <c r="J557" s="112"/>
      <c r="K557" s="2"/>
    </row>
    <row r="558" spans="1:11" x14ac:dyDescent="0.25">
      <c r="A558" s="17">
        <v>42405</v>
      </c>
      <c r="B558" s="11">
        <f t="shared" si="25"/>
        <v>3761</v>
      </c>
      <c r="C558" s="11" t="s">
        <v>787</v>
      </c>
      <c r="D558" s="12">
        <v>53761</v>
      </c>
      <c r="E558" s="47" t="s">
        <v>3868</v>
      </c>
      <c r="F558" s="14">
        <v>5729.9</v>
      </c>
      <c r="G558" s="15">
        <v>42405</v>
      </c>
      <c r="H558" s="8">
        <f t="shared" si="27"/>
        <v>5729.9</v>
      </c>
      <c r="I558" s="30">
        <f t="shared" si="26"/>
        <v>0</v>
      </c>
      <c r="J558" s="112"/>
      <c r="K558" s="2"/>
    </row>
    <row r="559" spans="1:11" x14ac:dyDescent="0.25">
      <c r="A559" s="33">
        <v>42405</v>
      </c>
      <c r="B559" s="11">
        <f t="shared" si="25"/>
        <v>3762</v>
      </c>
      <c r="C559" s="11" t="s">
        <v>787</v>
      </c>
      <c r="D559" s="12">
        <v>53762</v>
      </c>
      <c r="E559" s="47" t="s">
        <v>3869</v>
      </c>
      <c r="F559" s="14">
        <v>16722.599999999999</v>
      </c>
      <c r="G559" s="15">
        <v>42405</v>
      </c>
      <c r="H559" s="8">
        <f t="shared" si="27"/>
        <v>16722.599999999999</v>
      </c>
      <c r="I559" s="30">
        <f t="shared" si="26"/>
        <v>0</v>
      </c>
      <c r="J559" s="112"/>
      <c r="K559" s="2"/>
    </row>
    <row r="560" spans="1:11" x14ac:dyDescent="0.25">
      <c r="A560" s="17">
        <v>42405</v>
      </c>
      <c r="B560" s="11">
        <f t="shared" si="25"/>
        <v>3763</v>
      </c>
      <c r="C560" s="11" t="s">
        <v>787</v>
      </c>
      <c r="D560" s="12">
        <v>53763</v>
      </c>
      <c r="E560" s="47" t="s">
        <v>3869</v>
      </c>
      <c r="F560" s="14">
        <v>5751.9</v>
      </c>
      <c r="G560" s="15">
        <v>42406</v>
      </c>
      <c r="H560" s="8">
        <v>5751.9</v>
      </c>
      <c r="I560" s="30">
        <f t="shared" si="26"/>
        <v>0</v>
      </c>
      <c r="J560" s="112"/>
      <c r="K560" s="2"/>
    </row>
    <row r="561" spans="1:11" x14ac:dyDescent="0.25">
      <c r="A561" s="33">
        <v>42405</v>
      </c>
      <c r="B561" s="11">
        <f t="shared" si="25"/>
        <v>3764</v>
      </c>
      <c r="C561" s="11" t="s">
        <v>787</v>
      </c>
      <c r="D561" s="12">
        <v>53764</v>
      </c>
      <c r="E561" s="47" t="s">
        <v>3870</v>
      </c>
      <c r="F561" s="14">
        <v>516.79999999999995</v>
      </c>
      <c r="G561" s="15">
        <v>42405</v>
      </c>
      <c r="H561" s="8">
        <f t="shared" si="27"/>
        <v>516.79999999999995</v>
      </c>
      <c r="I561" s="30">
        <f t="shared" si="26"/>
        <v>0</v>
      </c>
      <c r="J561" s="112"/>
      <c r="K561" s="2"/>
    </row>
    <row r="562" spans="1:11" x14ac:dyDescent="0.25">
      <c r="A562" s="17">
        <v>42405</v>
      </c>
      <c r="B562" s="11">
        <f t="shared" si="25"/>
        <v>3765</v>
      </c>
      <c r="C562" s="11" t="s">
        <v>787</v>
      </c>
      <c r="D562" s="12">
        <v>53765</v>
      </c>
      <c r="E562" s="47" t="s">
        <v>3865</v>
      </c>
      <c r="F562" s="14">
        <v>18077.099999999999</v>
      </c>
      <c r="G562" s="15">
        <v>42405</v>
      </c>
      <c r="H562" s="8">
        <f t="shared" si="27"/>
        <v>18077.099999999999</v>
      </c>
      <c r="I562" s="30">
        <f t="shared" si="26"/>
        <v>0</v>
      </c>
      <c r="J562" s="112"/>
      <c r="K562" s="2"/>
    </row>
    <row r="563" spans="1:11" x14ac:dyDescent="0.25">
      <c r="A563" s="33">
        <v>42405</v>
      </c>
      <c r="B563" s="11">
        <f t="shared" si="25"/>
        <v>3766</v>
      </c>
      <c r="C563" s="11" t="s">
        <v>787</v>
      </c>
      <c r="D563" s="12">
        <v>53766</v>
      </c>
      <c r="E563" s="47" t="s">
        <v>3871</v>
      </c>
      <c r="F563" s="14">
        <v>1658.8</v>
      </c>
      <c r="G563" s="15">
        <v>42405</v>
      </c>
      <c r="H563" s="8">
        <f t="shared" si="27"/>
        <v>1658.8</v>
      </c>
      <c r="I563" s="30">
        <f t="shared" si="26"/>
        <v>0</v>
      </c>
      <c r="J563" s="112"/>
      <c r="K563" s="2"/>
    </row>
    <row r="564" spans="1:11" x14ac:dyDescent="0.25">
      <c r="A564" s="17">
        <v>42405</v>
      </c>
      <c r="B564" s="11">
        <f t="shared" si="25"/>
        <v>3767</v>
      </c>
      <c r="C564" s="11" t="s">
        <v>787</v>
      </c>
      <c r="D564" s="12">
        <v>53767</v>
      </c>
      <c r="E564" s="47" t="s">
        <v>3872</v>
      </c>
      <c r="F564" s="14">
        <v>29732.85</v>
      </c>
      <c r="G564" s="15">
        <v>42405</v>
      </c>
      <c r="H564" s="8">
        <f t="shared" si="27"/>
        <v>29732.85</v>
      </c>
      <c r="I564" s="30">
        <f t="shared" si="26"/>
        <v>0</v>
      </c>
      <c r="J564" s="112"/>
      <c r="K564" s="2"/>
    </row>
    <row r="565" spans="1:11" x14ac:dyDescent="0.25">
      <c r="A565" s="33">
        <v>42405</v>
      </c>
      <c r="B565" s="11">
        <f t="shared" si="25"/>
        <v>3768</v>
      </c>
      <c r="C565" s="11" t="s">
        <v>787</v>
      </c>
      <c r="D565" s="12">
        <v>53768</v>
      </c>
      <c r="E565" s="47" t="s">
        <v>3872</v>
      </c>
      <c r="F565" s="14">
        <v>356.4</v>
      </c>
      <c r="G565" s="15">
        <v>42405</v>
      </c>
      <c r="H565" s="8">
        <f t="shared" si="27"/>
        <v>356.4</v>
      </c>
      <c r="I565" s="30">
        <f t="shared" si="26"/>
        <v>0</v>
      </c>
      <c r="J565" s="112"/>
      <c r="K565" s="2"/>
    </row>
    <row r="566" spans="1:11" x14ac:dyDescent="0.25">
      <c r="A566" s="17">
        <v>42405</v>
      </c>
      <c r="B566" s="11">
        <f t="shared" si="25"/>
        <v>3769</v>
      </c>
      <c r="C566" s="11" t="s">
        <v>787</v>
      </c>
      <c r="D566" s="12">
        <v>53769</v>
      </c>
      <c r="E566" s="47" t="s">
        <v>3873</v>
      </c>
      <c r="F566" s="14">
        <v>2310</v>
      </c>
      <c r="G566" s="15">
        <v>42405</v>
      </c>
      <c r="H566" s="8">
        <f t="shared" si="27"/>
        <v>2310</v>
      </c>
      <c r="I566" s="30">
        <f t="shared" si="26"/>
        <v>0</v>
      </c>
      <c r="J566" s="112"/>
      <c r="K566" s="2"/>
    </row>
    <row r="567" spans="1:11" x14ac:dyDescent="0.25">
      <c r="A567" s="33">
        <v>42405</v>
      </c>
      <c r="B567" s="11">
        <f t="shared" si="25"/>
        <v>3770</v>
      </c>
      <c r="C567" s="11" t="s">
        <v>787</v>
      </c>
      <c r="D567" s="12">
        <v>53770</v>
      </c>
      <c r="E567" s="47" t="s">
        <v>3874</v>
      </c>
      <c r="F567" s="14">
        <v>3114.6</v>
      </c>
      <c r="G567" s="15">
        <v>42410</v>
      </c>
      <c r="H567" s="8">
        <v>3114.6</v>
      </c>
      <c r="I567" s="30">
        <f t="shared" si="26"/>
        <v>0</v>
      </c>
      <c r="J567" s="112"/>
      <c r="K567" s="2"/>
    </row>
    <row r="568" spans="1:11" x14ac:dyDescent="0.25">
      <c r="A568" s="17">
        <v>42405</v>
      </c>
      <c r="B568" s="11">
        <f t="shared" si="25"/>
        <v>3771</v>
      </c>
      <c r="C568" s="11" t="s">
        <v>787</v>
      </c>
      <c r="D568" s="12">
        <v>53771</v>
      </c>
      <c r="E568" s="47" t="s">
        <v>3875</v>
      </c>
      <c r="F568" s="14">
        <v>2910</v>
      </c>
      <c r="G568" s="15">
        <v>42405</v>
      </c>
      <c r="H568" s="8">
        <f t="shared" si="27"/>
        <v>2910</v>
      </c>
      <c r="I568" s="30">
        <f t="shared" si="26"/>
        <v>0</v>
      </c>
      <c r="J568" s="112"/>
      <c r="K568" s="2"/>
    </row>
    <row r="569" spans="1:11" x14ac:dyDescent="0.25">
      <c r="A569" s="33">
        <v>42405</v>
      </c>
      <c r="B569" s="11">
        <f t="shared" si="25"/>
        <v>3772</v>
      </c>
      <c r="C569" s="11" t="s">
        <v>787</v>
      </c>
      <c r="D569" s="12">
        <v>53772</v>
      </c>
      <c r="E569" s="47" t="s">
        <v>3876</v>
      </c>
      <c r="F569" s="14">
        <v>2100</v>
      </c>
      <c r="G569" s="15">
        <v>42405</v>
      </c>
      <c r="H569" s="8">
        <f t="shared" si="27"/>
        <v>2100</v>
      </c>
      <c r="I569" s="30">
        <f t="shared" si="26"/>
        <v>0</v>
      </c>
      <c r="J569" s="112"/>
      <c r="K569" s="2"/>
    </row>
    <row r="570" spans="1:11" x14ac:dyDescent="0.25">
      <c r="A570" s="17">
        <v>42405</v>
      </c>
      <c r="B570" s="11">
        <f t="shared" si="25"/>
        <v>3773</v>
      </c>
      <c r="C570" s="11" t="s">
        <v>787</v>
      </c>
      <c r="D570" s="12">
        <v>53773</v>
      </c>
      <c r="E570" s="47" t="s">
        <v>3877</v>
      </c>
      <c r="F570" s="14">
        <v>109865.7</v>
      </c>
      <c r="G570" s="15">
        <v>42426</v>
      </c>
      <c r="H570" s="8">
        <v>109865.7</v>
      </c>
      <c r="I570" s="30">
        <f t="shared" si="26"/>
        <v>0</v>
      </c>
      <c r="J570" s="112"/>
      <c r="K570" s="2"/>
    </row>
    <row r="571" spans="1:11" x14ac:dyDescent="0.25">
      <c r="A571" s="33">
        <v>42405</v>
      </c>
      <c r="B571" s="11">
        <f t="shared" si="25"/>
        <v>3774</v>
      </c>
      <c r="C571" s="11" t="s">
        <v>787</v>
      </c>
      <c r="D571" s="12">
        <v>53774</v>
      </c>
      <c r="E571" s="47" t="s">
        <v>3878</v>
      </c>
      <c r="F571" s="14">
        <v>1428</v>
      </c>
      <c r="G571" s="15">
        <v>42405</v>
      </c>
      <c r="H571" s="8">
        <f t="shared" si="27"/>
        <v>1428</v>
      </c>
      <c r="I571" s="30">
        <f t="shared" si="26"/>
        <v>0</v>
      </c>
      <c r="J571" s="112"/>
      <c r="K571" s="2"/>
    </row>
    <row r="572" spans="1:11" x14ac:dyDescent="0.25">
      <c r="A572" s="17">
        <v>42405</v>
      </c>
      <c r="B572" s="11">
        <f t="shared" si="25"/>
        <v>3775</v>
      </c>
      <c r="C572" s="11" t="s">
        <v>787</v>
      </c>
      <c r="D572" s="12">
        <v>53775</v>
      </c>
      <c r="E572" s="47" t="s">
        <v>3879</v>
      </c>
      <c r="F572" s="14">
        <v>2157.5</v>
      </c>
      <c r="G572" s="15">
        <v>42405</v>
      </c>
      <c r="H572" s="8">
        <f t="shared" si="27"/>
        <v>2157.5</v>
      </c>
      <c r="I572" s="30">
        <f t="shared" si="26"/>
        <v>0</v>
      </c>
      <c r="J572" s="112"/>
      <c r="K572" s="2"/>
    </row>
    <row r="573" spans="1:11" x14ac:dyDescent="0.25">
      <c r="A573" s="33">
        <v>42405</v>
      </c>
      <c r="B573" s="11">
        <f t="shared" si="25"/>
        <v>3776</v>
      </c>
      <c r="C573" s="11" t="s">
        <v>787</v>
      </c>
      <c r="D573" s="12">
        <v>53776</v>
      </c>
      <c r="E573" s="47" t="s">
        <v>3880</v>
      </c>
      <c r="F573" s="14">
        <v>590.29999999999995</v>
      </c>
      <c r="G573" s="15">
        <v>42405</v>
      </c>
      <c r="H573" s="8">
        <f t="shared" si="27"/>
        <v>590.29999999999995</v>
      </c>
      <c r="I573" s="30">
        <f t="shared" si="26"/>
        <v>0</v>
      </c>
      <c r="J573" s="112"/>
      <c r="K573" s="2"/>
    </row>
    <row r="574" spans="1:11" x14ac:dyDescent="0.25">
      <c r="A574" s="17">
        <v>42405</v>
      </c>
      <c r="B574" s="11">
        <f t="shared" si="25"/>
        <v>3777</v>
      </c>
      <c r="C574" s="11" t="s">
        <v>787</v>
      </c>
      <c r="D574" s="12">
        <v>53777</v>
      </c>
      <c r="E574" s="47" t="s">
        <v>3881</v>
      </c>
      <c r="F574" s="14">
        <v>5343.5</v>
      </c>
      <c r="G574" s="15">
        <v>42405</v>
      </c>
      <c r="H574" s="8">
        <f t="shared" si="27"/>
        <v>5343.5</v>
      </c>
      <c r="I574" s="30">
        <f t="shared" si="26"/>
        <v>0</v>
      </c>
      <c r="J574" s="112"/>
      <c r="K574" s="2"/>
    </row>
    <row r="575" spans="1:11" x14ac:dyDescent="0.25">
      <c r="A575" s="33">
        <v>42405</v>
      </c>
      <c r="B575" s="11">
        <f t="shared" si="25"/>
        <v>3778</v>
      </c>
      <c r="C575" s="11" t="s">
        <v>787</v>
      </c>
      <c r="D575" s="12">
        <v>53778</v>
      </c>
      <c r="E575" s="47" t="s">
        <v>3882</v>
      </c>
      <c r="F575" s="14">
        <v>782.1</v>
      </c>
      <c r="G575" s="15">
        <v>42405</v>
      </c>
      <c r="H575" s="8">
        <f t="shared" si="27"/>
        <v>782.1</v>
      </c>
      <c r="I575" s="30">
        <f t="shared" si="26"/>
        <v>0</v>
      </c>
      <c r="J575" s="112"/>
      <c r="K575" s="2"/>
    </row>
    <row r="576" spans="1:11" x14ac:dyDescent="0.25">
      <c r="A576" s="17">
        <v>42405</v>
      </c>
      <c r="B576" s="11">
        <f t="shared" si="25"/>
        <v>3779</v>
      </c>
      <c r="C576" s="11" t="s">
        <v>787</v>
      </c>
      <c r="D576" s="12">
        <v>53779</v>
      </c>
      <c r="E576" s="47" t="s">
        <v>3883</v>
      </c>
      <c r="F576" s="14">
        <v>13888</v>
      </c>
      <c r="G576" s="15">
        <v>42409</v>
      </c>
      <c r="H576" s="8">
        <v>13888</v>
      </c>
      <c r="I576" s="30">
        <f t="shared" si="26"/>
        <v>0</v>
      </c>
      <c r="J576" s="112"/>
      <c r="K576" s="2"/>
    </row>
    <row r="577" spans="1:11" x14ac:dyDescent="0.25">
      <c r="A577" s="33">
        <v>42405</v>
      </c>
      <c r="B577" s="11">
        <f>B576+1</f>
        <v>3780</v>
      </c>
      <c r="C577" s="11" t="s">
        <v>787</v>
      </c>
      <c r="D577" s="12">
        <v>53780</v>
      </c>
      <c r="E577" s="49" t="s">
        <v>105</v>
      </c>
      <c r="F577" s="14">
        <v>0</v>
      </c>
      <c r="G577" s="15"/>
      <c r="H577" s="8"/>
      <c r="I577" s="30">
        <f t="shared" si="26"/>
        <v>0</v>
      </c>
      <c r="J577" s="112"/>
      <c r="K577" s="2"/>
    </row>
    <row r="578" spans="1:11" x14ac:dyDescent="0.25">
      <c r="A578" s="17">
        <v>42405</v>
      </c>
      <c r="B578" s="11">
        <f>B577+1</f>
        <v>3781</v>
      </c>
      <c r="C578" s="11" t="s">
        <v>787</v>
      </c>
      <c r="D578" s="12">
        <v>53781</v>
      </c>
      <c r="E578" s="49" t="s">
        <v>105</v>
      </c>
      <c r="F578" s="14">
        <v>0</v>
      </c>
      <c r="G578" s="15"/>
      <c r="H578" s="8"/>
      <c r="I578" s="30">
        <f t="shared" si="26"/>
        <v>0</v>
      </c>
      <c r="J578" s="112"/>
      <c r="K578" s="2"/>
    </row>
    <row r="579" spans="1:11" x14ac:dyDescent="0.25">
      <c r="A579" s="33">
        <v>42405</v>
      </c>
      <c r="B579" s="11">
        <f>B578+1</f>
        <v>3782</v>
      </c>
      <c r="C579" s="11" t="s">
        <v>787</v>
      </c>
      <c r="D579" s="12">
        <v>53782</v>
      </c>
      <c r="E579" s="47" t="s">
        <v>3884</v>
      </c>
      <c r="F579" s="14">
        <v>14820.2</v>
      </c>
      <c r="G579" s="15">
        <v>42409</v>
      </c>
      <c r="H579" s="8">
        <v>14820.2</v>
      </c>
      <c r="I579" s="30">
        <f t="shared" si="26"/>
        <v>0</v>
      </c>
      <c r="J579" s="112"/>
      <c r="K579" s="2"/>
    </row>
    <row r="580" spans="1:11" x14ac:dyDescent="0.25">
      <c r="A580" s="17">
        <v>42405</v>
      </c>
      <c r="B580" s="11">
        <f t="shared" si="25"/>
        <v>3783</v>
      </c>
      <c r="C580" s="11" t="s">
        <v>787</v>
      </c>
      <c r="D580" s="12">
        <v>53783</v>
      </c>
      <c r="E580" s="47" t="s">
        <v>3885</v>
      </c>
      <c r="F580" s="14">
        <v>2715.6</v>
      </c>
      <c r="G580" s="15">
        <v>42409</v>
      </c>
      <c r="H580" s="8">
        <v>2715.6</v>
      </c>
      <c r="I580" s="30">
        <f t="shared" si="26"/>
        <v>0</v>
      </c>
      <c r="J580" s="112"/>
      <c r="K580" s="2"/>
    </row>
    <row r="581" spans="1:11" x14ac:dyDescent="0.25">
      <c r="A581" s="33">
        <v>42405</v>
      </c>
      <c r="B581" s="11">
        <f t="shared" si="25"/>
        <v>3784</v>
      </c>
      <c r="C581" s="11" t="s">
        <v>787</v>
      </c>
      <c r="D581" s="12">
        <v>53784</v>
      </c>
      <c r="E581" s="47" t="s">
        <v>3886</v>
      </c>
      <c r="F581" s="14">
        <v>3576.7</v>
      </c>
      <c r="G581" s="15">
        <v>42409</v>
      </c>
      <c r="H581" s="8">
        <v>3576.7</v>
      </c>
      <c r="I581" s="30">
        <f t="shared" si="26"/>
        <v>0</v>
      </c>
      <c r="J581" s="112"/>
      <c r="K581" s="2"/>
    </row>
    <row r="582" spans="1:11" x14ac:dyDescent="0.25">
      <c r="A582" s="17">
        <v>42405</v>
      </c>
      <c r="B582" s="11">
        <f t="shared" si="25"/>
        <v>3785</v>
      </c>
      <c r="C582" s="11" t="s">
        <v>787</v>
      </c>
      <c r="D582" s="12">
        <v>53785</v>
      </c>
      <c r="E582" s="47" t="s">
        <v>3887</v>
      </c>
      <c r="F582" s="14">
        <v>25766.2</v>
      </c>
      <c r="G582" s="15">
        <v>42409</v>
      </c>
      <c r="H582" s="8">
        <v>25766.2</v>
      </c>
      <c r="I582" s="30">
        <f t="shared" si="26"/>
        <v>0</v>
      </c>
      <c r="J582" s="112"/>
      <c r="K582" s="2"/>
    </row>
    <row r="583" spans="1:11" x14ac:dyDescent="0.25">
      <c r="A583" s="33">
        <v>42405</v>
      </c>
      <c r="B583" s="11">
        <f t="shared" ref="B583:B646" si="28">B582+1</f>
        <v>3786</v>
      </c>
      <c r="C583" s="11" t="s">
        <v>787</v>
      </c>
      <c r="D583" s="12">
        <v>53786</v>
      </c>
      <c r="E583" s="47" t="s">
        <v>3888</v>
      </c>
      <c r="F583" s="14">
        <v>2798.7</v>
      </c>
      <c r="G583" s="15">
        <v>42409</v>
      </c>
      <c r="H583" s="8">
        <v>2798.7</v>
      </c>
      <c r="I583" s="30">
        <f t="shared" si="26"/>
        <v>0</v>
      </c>
      <c r="J583" s="112"/>
      <c r="K583" s="2"/>
    </row>
    <row r="584" spans="1:11" x14ac:dyDescent="0.25">
      <c r="A584" s="17">
        <v>42405</v>
      </c>
      <c r="B584" s="11">
        <f t="shared" si="28"/>
        <v>3787</v>
      </c>
      <c r="C584" s="11" t="s">
        <v>787</v>
      </c>
      <c r="D584" s="12">
        <v>53787</v>
      </c>
      <c r="E584" s="47" t="s">
        <v>3887</v>
      </c>
      <c r="F584" s="14">
        <v>4804.8</v>
      </c>
      <c r="G584" s="15">
        <v>42409</v>
      </c>
      <c r="H584" s="8">
        <v>4804.8</v>
      </c>
      <c r="I584" s="30">
        <f t="shared" si="26"/>
        <v>0</v>
      </c>
      <c r="J584" s="112"/>
      <c r="K584" s="2"/>
    </row>
    <row r="585" spans="1:11" x14ac:dyDescent="0.25">
      <c r="A585" s="33">
        <v>42405</v>
      </c>
      <c r="B585" s="11">
        <f t="shared" si="28"/>
        <v>3788</v>
      </c>
      <c r="C585" s="11" t="s">
        <v>787</v>
      </c>
      <c r="D585" s="12">
        <v>53788</v>
      </c>
      <c r="E585" s="47" t="s">
        <v>3889</v>
      </c>
      <c r="F585" s="14">
        <v>10455.200000000001</v>
      </c>
      <c r="G585" s="15">
        <v>42409</v>
      </c>
      <c r="H585" s="8">
        <v>10455.200000000001</v>
      </c>
      <c r="I585" s="30">
        <f t="shared" si="26"/>
        <v>0</v>
      </c>
      <c r="J585" s="112"/>
      <c r="K585" s="2"/>
    </row>
    <row r="586" spans="1:11" x14ac:dyDescent="0.25">
      <c r="A586" s="17">
        <v>42405</v>
      </c>
      <c r="B586" s="11">
        <f t="shared" si="28"/>
        <v>3789</v>
      </c>
      <c r="C586" s="11" t="s">
        <v>787</v>
      </c>
      <c r="D586" s="12">
        <v>53789</v>
      </c>
      <c r="E586" s="47" t="s">
        <v>3890</v>
      </c>
      <c r="F586" s="14">
        <v>3544.2</v>
      </c>
      <c r="G586" s="15">
        <v>42406</v>
      </c>
      <c r="H586" s="8">
        <v>3544.2</v>
      </c>
      <c r="I586" s="30">
        <f t="shared" si="26"/>
        <v>0</v>
      </c>
      <c r="J586" s="112"/>
      <c r="K586" s="2"/>
    </row>
    <row r="587" spans="1:11" x14ac:dyDescent="0.25">
      <c r="A587" s="33">
        <v>42405</v>
      </c>
      <c r="B587" s="11">
        <f t="shared" si="28"/>
        <v>3790</v>
      </c>
      <c r="C587" s="11" t="s">
        <v>787</v>
      </c>
      <c r="D587" s="12">
        <v>53790</v>
      </c>
      <c r="E587" s="47" t="s">
        <v>3891</v>
      </c>
      <c r="F587" s="14">
        <v>29205.1</v>
      </c>
      <c r="G587" s="15">
        <v>42409</v>
      </c>
      <c r="H587" s="8">
        <v>29205.1</v>
      </c>
      <c r="I587" s="30">
        <f t="shared" si="26"/>
        <v>0</v>
      </c>
      <c r="J587" s="112"/>
      <c r="K587" s="2"/>
    </row>
    <row r="588" spans="1:11" x14ac:dyDescent="0.25">
      <c r="A588" s="17">
        <v>42405</v>
      </c>
      <c r="B588" s="11">
        <f t="shared" si="28"/>
        <v>3791</v>
      </c>
      <c r="C588" s="11" t="s">
        <v>787</v>
      </c>
      <c r="D588" s="12">
        <v>53791</v>
      </c>
      <c r="E588" s="47" t="s">
        <v>3892</v>
      </c>
      <c r="F588" s="14">
        <v>34090.1</v>
      </c>
      <c r="G588" s="15">
        <v>42405</v>
      </c>
      <c r="H588" s="8">
        <f t="shared" si="27"/>
        <v>34090.1</v>
      </c>
      <c r="I588" s="30">
        <f t="shared" si="26"/>
        <v>0</v>
      </c>
      <c r="J588" s="112"/>
      <c r="K588" s="2"/>
    </row>
    <row r="589" spans="1:11" x14ac:dyDescent="0.25">
      <c r="A589" s="33">
        <v>42405</v>
      </c>
      <c r="B589" s="11">
        <f t="shared" si="28"/>
        <v>3792</v>
      </c>
      <c r="C589" s="11" t="s">
        <v>787</v>
      </c>
      <c r="D589" s="12">
        <v>53792</v>
      </c>
      <c r="E589" s="47" t="s">
        <v>3893</v>
      </c>
      <c r="F589" s="14">
        <v>8807.2000000000007</v>
      </c>
      <c r="G589" s="15">
        <v>42405</v>
      </c>
      <c r="H589" s="8">
        <f t="shared" si="27"/>
        <v>8807.2000000000007</v>
      </c>
      <c r="I589" s="30">
        <f t="shared" si="26"/>
        <v>0</v>
      </c>
      <c r="J589" s="112"/>
      <c r="K589" s="2"/>
    </row>
    <row r="590" spans="1:11" x14ac:dyDescent="0.25">
      <c r="A590" s="17">
        <v>42405</v>
      </c>
      <c r="B590" s="11">
        <f t="shared" si="28"/>
        <v>3793</v>
      </c>
      <c r="C590" s="11" t="s">
        <v>787</v>
      </c>
      <c r="D590" s="12">
        <v>53793</v>
      </c>
      <c r="E590" s="47" t="s">
        <v>3864</v>
      </c>
      <c r="F590" s="14">
        <v>1461</v>
      </c>
      <c r="G590" s="15">
        <v>42405</v>
      </c>
      <c r="H590" s="8">
        <f t="shared" si="27"/>
        <v>1461</v>
      </c>
      <c r="I590" s="30">
        <f t="shared" si="26"/>
        <v>0</v>
      </c>
      <c r="J590" s="112"/>
      <c r="K590" s="2"/>
    </row>
    <row r="591" spans="1:11" x14ac:dyDescent="0.25">
      <c r="A591" s="33">
        <v>42405</v>
      </c>
      <c r="B591" s="11">
        <f t="shared" si="28"/>
        <v>3794</v>
      </c>
      <c r="C591" s="11" t="s">
        <v>787</v>
      </c>
      <c r="D591" s="12">
        <v>53794</v>
      </c>
      <c r="E591" s="47" t="s">
        <v>3892</v>
      </c>
      <c r="F591" s="14">
        <v>1389.24</v>
      </c>
      <c r="G591" s="15">
        <v>42405</v>
      </c>
      <c r="H591" s="8">
        <f t="shared" si="27"/>
        <v>1389.24</v>
      </c>
      <c r="I591" s="30">
        <f t="shared" si="26"/>
        <v>0</v>
      </c>
      <c r="J591" s="112"/>
      <c r="K591" s="2"/>
    </row>
    <row r="592" spans="1:11" x14ac:dyDescent="0.25">
      <c r="A592" s="17">
        <v>42405</v>
      </c>
      <c r="B592" s="11">
        <f t="shared" si="28"/>
        <v>3795</v>
      </c>
      <c r="C592" s="11" t="s">
        <v>787</v>
      </c>
      <c r="D592" s="12">
        <v>53795</v>
      </c>
      <c r="E592" s="47" t="s">
        <v>3894</v>
      </c>
      <c r="F592" s="14">
        <v>954.6</v>
      </c>
      <c r="G592" s="15">
        <v>42405</v>
      </c>
      <c r="H592" s="8">
        <f t="shared" si="27"/>
        <v>954.6</v>
      </c>
      <c r="I592" s="30">
        <f t="shared" ref="I592:I656" si="29">F592-H592</f>
        <v>0</v>
      </c>
      <c r="J592" s="112"/>
      <c r="K592" s="2"/>
    </row>
    <row r="593" spans="1:11" x14ac:dyDescent="0.25">
      <c r="A593" s="33">
        <v>42405</v>
      </c>
      <c r="B593" s="11">
        <f t="shared" si="28"/>
        <v>3796</v>
      </c>
      <c r="C593" s="11" t="s">
        <v>787</v>
      </c>
      <c r="D593" s="12">
        <v>53796</v>
      </c>
      <c r="E593" s="47" t="s">
        <v>3874</v>
      </c>
      <c r="F593" s="14">
        <v>5196.75</v>
      </c>
      <c r="G593" s="15">
        <v>42408</v>
      </c>
      <c r="H593" s="8">
        <v>5196.75</v>
      </c>
      <c r="I593" s="30">
        <f t="shared" si="29"/>
        <v>0</v>
      </c>
      <c r="J593" s="112"/>
      <c r="K593" s="2"/>
    </row>
    <row r="594" spans="1:11" x14ac:dyDescent="0.25">
      <c r="A594" s="17">
        <v>42405</v>
      </c>
      <c r="B594" s="11">
        <f t="shared" si="28"/>
        <v>3797</v>
      </c>
      <c r="C594" s="11" t="s">
        <v>787</v>
      </c>
      <c r="D594" s="12">
        <v>53797</v>
      </c>
      <c r="E594" s="47" t="s">
        <v>3895</v>
      </c>
      <c r="F594" s="14">
        <v>3413.01</v>
      </c>
      <c r="G594" s="15">
        <v>42405</v>
      </c>
      <c r="H594" s="8">
        <f t="shared" si="27"/>
        <v>3413.01</v>
      </c>
      <c r="I594" s="30">
        <f t="shared" si="29"/>
        <v>0</v>
      </c>
      <c r="J594" s="112"/>
      <c r="K594" s="2"/>
    </row>
    <row r="595" spans="1:11" x14ac:dyDescent="0.25">
      <c r="A595" s="33">
        <v>42405</v>
      </c>
      <c r="B595" s="11">
        <f t="shared" si="28"/>
        <v>3798</v>
      </c>
      <c r="C595" s="11" t="s">
        <v>787</v>
      </c>
      <c r="D595" s="12">
        <v>53798</v>
      </c>
      <c r="E595" s="47" t="s">
        <v>3896</v>
      </c>
      <c r="F595" s="14">
        <v>13922.85</v>
      </c>
      <c r="G595" s="15">
        <v>42405</v>
      </c>
      <c r="H595" s="8">
        <f t="shared" si="27"/>
        <v>13922.85</v>
      </c>
      <c r="I595" s="30">
        <f t="shared" si="29"/>
        <v>0</v>
      </c>
      <c r="J595" s="112"/>
      <c r="K595" s="2"/>
    </row>
    <row r="596" spans="1:11" x14ac:dyDescent="0.25">
      <c r="A596" s="17">
        <v>42405</v>
      </c>
      <c r="B596" s="11">
        <f t="shared" si="28"/>
        <v>3799</v>
      </c>
      <c r="C596" s="11" t="s">
        <v>787</v>
      </c>
      <c r="D596" s="12">
        <v>53799</v>
      </c>
      <c r="E596" s="47" t="s">
        <v>3897</v>
      </c>
      <c r="F596" s="14">
        <v>6230.25</v>
      </c>
      <c r="G596" s="15">
        <v>42405</v>
      </c>
      <c r="H596" s="8">
        <f t="shared" si="27"/>
        <v>6230.25</v>
      </c>
      <c r="I596" s="30">
        <f t="shared" si="29"/>
        <v>0</v>
      </c>
      <c r="J596" s="112"/>
      <c r="K596" s="2"/>
    </row>
    <row r="597" spans="1:11" x14ac:dyDescent="0.25">
      <c r="A597" s="33">
        <v>42405</v>
      </c>
      <c r="B597" s="11">
        <f t="shared" si="28"/>
        <v>3800</v>
      </c>
      <c r="C597" s="11" t="s">
        <v>787</v>
      </c>
      <c r="D597" s="113">
        <v>53800</v>
      </c>
      <c r="E597" s="42" t="s">
        <v>3898</v>
      </c>
      <c r="F597" s="19">
        <v>1142.2</v>
      </c>
      <c r="G597" s="15">
        <v>42405</v>
      </c>
      <c r="H597" s="8">
        <f t="shared" si="27"/>
        <v>1142.2</v>
      </c>
      <c r="I597" s="30">
        <f t="shared" si="29"/>
        <v>0</v>
      </c>
      <c r="J597" s="112"/>
      <c r="K597" s="2"/>
    </row>
    <row r="598" spans="1:11" x14ac:dyDescent="0.25">
      <c r="A598" s="17">
        <v>42405</v>
      </c>
      <c r="B598" s="11">
        <f t="shared" si="28"/>
        <v>3801</v>
      </c>
      <c r="C598" s="11" t="s">
        <v>787</v>
      </c>
      <c r="D598" s="20">
        <v>53801</v>
      </c>
      <c r="E598" s="45" t="s">
        <v>3899</v>
      </c>
      <c r="F598" s="22">
        <v>2763.4</v>
      </c>
      <c r="G598" s="15">
        <v>42405</v>
      </c>
      <c r="H598" s="8">
        <f t="shared" si="27"/>
        <v>2763.4</v>
      </c>
      <c r="I598" s="30">
        <f t="shared" si="29"/>
        <v>0</v>
      </c>
      <c r="J598" s="112"/>
      <c r="K598" s="2"/>
    </row>
    <row r="599" spans="1:11" x14ac:dyDescent="0.25">
      <c r="A599" s="33">
        <v>42405</v>
      </c>
      <c r="B599" s="11">
        <f t="shared" si="28"/>
        <v>3802</v>
      </c>
      <c r="C599" s="11" t="s">
        <v>787</v>
      </c>
      <c r="D599" s="12">
        <v>53802</v>
      </c>
      <c r="E599" s="47" t="s">
        <v>3900</v>
      </c>
      <c r="F599" s="14">
        <v>2300.5</v>
      </c>
      <c r="G599" s="15">
        <v>42406</v>
      </c>
      <c r="H599" s="8">
        <v>2300.5</v>
      </c>
      <c r="I599" s="30">
        <f t="shared" si="29"/>
        <v>0</v>
      </c>
      <c r="J599" s="112"/>
      <c r="K599" s="2"/>
    </row>
    <row r="600" spans="1:11" x14ac:dyDescent="0.25">
      <c r="A600" s="17">
        <v>42405</v>
      </c>
      <c r="B600" s="11">
        <f t="shared" si="28"/>
        <v>3803</v>
      </c>
      <c r="C600" s="11" t="s">
        <v>787</v>
      </c>
      <c r="D600" s="12">
        <v>53803</v>
      </c>
      <c r="E600" s="47" t="s">
        <v>3901</v>
      </c>
      <c r="F600" s="14">
        <v>24258.3</v>
      </c>
      <c r="G600" s="15">
        <v>42405</v>
      </c>
      <c r="H600" s="8">
        <f t="shared" si="27"/>
        <v>24258.3</v>
      </c>
      <c r="I600" s="30">
        <f t="shared" si="29"/>
        <v>0</v>
      </c>
      <c r="J600" s="112"/>
      <c r="K600" s="2"/>
    </row>
    <row r="601" spans="1:11" x14ac:dyDescent="0.25">
      <c r="A601" s="33">
        <v>42405</v>
      </c>
      <c r="B601" s="11">
        <f t="shared" si="28"/>
        <v>3804</v>
      </c>
      <c r="C601" s="11" t="s">
        <v>787</v>
      </c>
      <c r="D601" s="12">
        <v>53804</v>
      </c>
      <c r="E601" s="47" t="s">
        <v>3902</v>
      </c>
      <c r="F601" s="14">
        <v>1541</v>
      </c>
      <c r="G601" s="15">
        <v>42405</v>
      </c>
      <c r="H601" s="8">
        <f t="shared" si="27"/>
        <v>1541</v>
      </c>
      <c r="I601" s="30">
        <f t="shared" si="29"/>
        <v>0</v>
      </c>
      <c r="J601" s="112"/>
      <c r="K601" s="2"/>
    </row>
    <row r="602" spans="1:11" x14ac:dyDescent="0.25">
      <c r="A602" s="17">
        <v>42405</v>
      </c>
      <c r="B602" s="11">
        <f t="shared" si="28"/>
        <v>3805</v>
      </c>
      <c r="C602" s="11" t="s">
        <v>787</v>
      </c>
      <c r="D602" s="12">
        <v>53805</v>
      </c>
      <c r="E602" s="47" t="s">
        <v>3903</v>
      </c>
      <c r="F602" s="14">
        <v>723.6</v>
      </c>
      <c r="G602" s="15">
        <v>42405</v>
      </c>
      <c r="H602" s="8">
        <f t="shared" si="27"/>
        <v>723.6</v>
      </c>
      <c r="I602" s="30">
        <f t="shared" si="29"/>
        <v>0</v>
      </c>
      <c r="J602" s="112"/>
      <c r="K602" s="2"/>
    </row>
    <row r="603" spans="1:11" x14ac:dyDescent="0.25">
      <c r="A603" s="33">
        <v>42405</v>
      </c>
      <c r="B603" s="11">
        <f t="shared" si="28"/>
        <v>3806</v>
      </c>
      <c r="C603" s="11" t="s">
        <v>787</v>
      </c>
      <c r="D603" s="12">
        <v>53806</v>
      </c>
      <c r="E603" s="47" t="s">
        <v>3904</v>
      </c>
      <c r="F603" s="14">
        <v>1207.8</v>
      </c>
      <c r="G603" s="15">
        <v>42405</v>
      </c>
      <c r="H603" s="8">
        <f t="shared" si="27"/>
        <v>1207.8</v>
      </c>
      <c r="I603" s="30">
        <f t="shared" si="29"/>
        <v>0</v>
      </c>
      <c r="J603" s="112"/>
      <c r="K603" s="2"/>
    </row>
    <row r="604" spans="1:11" x14ac:dyDescent="0.25">
      <c r="A604" s="17">
        <v>42405</v>
      </c>
      <c r="B604" s="11">
        <f t="shared" si="28"/>
        <v>3807</v>
      </c>
      <c r="C604" s="11" t="s">
        <v>787</v>
      </c>
      <c r="D604" s="12">
        <v>53807</v>
      </c>
      <c r="E604" s="47" t="s">
        <v>3905</v>
      </c>
      <c r="F604" s="14">
        <v>1193.0999999999999</v>
      </c>
      <c r="G604" s="15">
        <v>42405</v>
      </c>
      <c r="H604" s="8">
        <f t="shared" ref="H604:H650" si="30">F604</f>
        <v>1193.0999999999999</v>
      </c>
      <c r="I604" s="30">
        <f t="shared" si="29"/>
        <v>0</v>
      </c>
      <c r="J604" s="112"/>
      <c r="K604" s="2"/>
    </row>
    <row r="605" spans="1:11" x14ac:dyDescent="0.25">
      <c r="A605" s="33">
        <v>42405</v>
      </c>
      <c r="B605" s="11">
        <f t="shared" si="28"/>
        <v>3808</v>
      </c>
      <c r="C605" s="11" t="s">
        <v>787</v>
      </c>
      <c r="D605" s="12">
        <v>53808</v>
      </c>
      <c r="E605" s="47" t="s">
        <v>3906</v>
      </c>
      <c r="F605" s="14">
        <v>338.4</v>
      </c>
      <c r="G605" s="15">
        <v>42405</v>
      </c>
      <c r="H605" s="8">
        <f t="shared" si="30"/>
        <v>338.4</v>
      </c>
      <c r="I605" s="30">
        <f t="shared" si="29"/>
        <v>0</v>
      </c>
      <c r="J605" s="112"/>
      <c r="K605" s="2"/>
    </row>
    <row r="606" spans="1:11" x14ac:dyDescent="0.25">
      <c r="A606" s="17">
        <v>42405</v>
      </c>
      <c r="B606" s="11">
        <f t="shared" si="28"/>
        <v>3809</v>
      </c>
      <c r="C606" s="11" t="s">
        <v>787</v>
      </c>
      <c r="D606" s="12">
        <v>53809</v>
      </c>
      <c r="E606" s="47" t="s">
        <v>3907</v>
      </c>
      <c r="F606" s="14">
        <v>2736</v>
      </c>
      <c r="G606" s="15">
        <v>42405</v>
      </c>
      <c r="H606" s="8">
        <f t="shared" si="30"/>
        <v>2736</v>
      </c>
      <c r="I606" s="30">
        <f t="shared" si="29"/>
        <v>0</v>
      </c>
      <c r="J606" s="112"/>
      <c r="K606" s="2"/>
    </row>
    <row r="607" spans="1:11" x14ac:dyDescent="0.25">
      <c r="A607" s="33">
        <v>42405</v>
      </c>
      <c r="B607" s="11">
        <f t="shared" si="28"/>
        <v>3810</v>
      </c>
      <c r="C607" s="11" t="s">
        <v>787</v>
      </c>
      <c r="D607" s="12">
        <v>53810</v>
      </c>
      <c r="E607" s="47" t="s">
        <v>3908</v>
      </c>
      <c r="F607" s="14">
        <v>2447.6999999999998</v>
      </c>
      <c r="G607" s="15">
        <v>42406</v>
      </c>
      <c r="H607" s="8">
        <v>2447.6999999999998</v>
      </c>
      <c r="I607" s="30">
        <f t="shared" si="29"/>
        <v>0</v>
      </c>
      <c r="J607" s="112"/>
      <c r="K607" s="2"/>
    </row>
    <row r="608" spans="1:11" x14ac:dyDescent="0.25">
      <c r="A608" s="17">
        <v>42405</v>
      </c>
      <c r="B608" s="11">
        <f t="shared" si="28"/>
        <v>3811</v>
      </c>
      <c r="C608" s="11" t="s">
        <v>787</v>
      </c>
      <c r="D608" s="12">
        <v>53811</v>
      </c>
      <c r="E608" s="47" t="s">
        <v>3909</v>
      </c>
      <c r="F608" s="14">
        <v>2291.9</v>
      </c>
      <c r="G608" s="15">
        <v>42406</v>
      </c>
      <c r="H608" s="8">
        <v>2291.9</v>
      </c>
      <c r="I608" s="30">
        <f t="shared" si="29"/>
        <v>0</v>
      </c>
      <c r="J608" s="112"/>
      <c r="K608" s="2"/>
    </row>
    <row r="609" spans="1:11" x14ac:dyDescent="0.25">
      <c r="A609" s="33">
        <v>42405</v>
      </c>
      <c r="B609" s="11">
        <f t="shared" si="28"/>
        <v>3812</v>
      </c>
      <c r="C609" s="11" t="s">
        <v>787</v>
      </c>
      <c r="D609" s="12">
        <v>53812</v>
      </c>
      <c r="E609" s="47" t="s">
        <v>3910</v>
      </c>
      <c r="F609" s="14">
        <v>3592.3</v>
      </c>
      <c r="G609" s="15">
        <v>42408</v>
      </c>
      <c r="H609" s="8">
        <v>3592.3</v>
      </c>
      <c r="I609" s="30">
        <f t="shared" si="29"/>
        <v>0</v>
      </c>
      <c r="J609" s="112"/>
      <c r="K609" s="2"/>
    </row>
    <row r="610" spans="1:11" x14ac:dyDescent="0.25">
      <c r="A610" s="17">
        <v>42405</v>
      </c>
      <c r="B610" s="11">
        <f t="shared" si="28"/>
        <v>3813</v>
      </c>
      <c r="C610" s="11" t="s">
        <v>787</v>
      </c>
      <c r="D610" s="12">
        <v>53813</v>
      </c>
      <c r="E610" s="47" t="s">
        <v>3911</v>
      </c>
      <c r="F610" s="14">
        <v>26973.1</v>
      </c>
      <c r="G610" s="15">
        <v>42406</v>
      </c>
      <c r="H610" s="8">
        <v>26973.1</v>
      </c>
      <c r="I610" s="30">
        <f t="shared" si="29"/>
        <v>0</v>
      </c>
      <c r="J610" s="112"/>
      <c r="K610" s="2"/>
    </row>
    <row r="611" spans="1:11" x14ac:dyDescent="0.25">
      <c r="A611" s="33">
        <v>42405</v>
      </c>
      <c r="B611" s="11">
        <f t="shared" si="28"/>
        <v>3814</v>
      </c>
      <c r="C611" s="11" t="s">
        <v>787</v>
      </c>
      <c r="D611" s="12">
        <v>53814</v>
      </c>
      <c r="E611" s="47" t="s">
        <v>3912</v>
      </c>
      <c r="F611" s="14">
        <v>1264.8</v>
      </c>
      <c r="G611" s="15">
        <v>42405</v>
      </c>
      <c r="H611" s="8">
        <f t="shared" si="30"/>
        <v>1264.8</v>
      </c>
      <c r="I611" s="30">
        <f t="shared" si="29"/>
        <v>0</v>
      </c>
      <c r="J611" s="112"/>
      <c r="K611" s="2"/>
    </row>
    <row r="612" spans="1:11" x14ac:dyDescent="0.25">
      <c r="A612" s="17">
        <v>42405</v>
      </c>
      <c r="B612" s="11">
        <f t="shared" si="28"/>
        <v>3815</v>
      </c>
      <c r="C612" s="11" t="s">
        <v>787</v>
      </c>
      <c r="D612" s="12">
        <v>53815</v>
      </c>
      <c r="E612" s="47" t="s">
        <v>3913</v>
      </c>
      <c r="F612" s="14">
        <v>29225.599999999999</v>
      </c>
      <c r="G612" s="15">
        <v>42412</v>
      </c>
      <c r="H612" s="8">
        <v>29225.599999999999</v>
      </c>
      <c r="I612" s="30">
        <f t="shared" si="29"/>
        <v>0</v>
      </c>
      <c r="J612" s="112"/>
      <c r="K612" s="2"/>
    </row>
    <row r="613" spans="1:11" x14ac:dyDescent="0.25">
      <c r="A613" s="33">
        <v>42405</v>
      </c>
      <c r="B613" s="11">
        <f t="shared" si="28"/>
        <v>3816</v>
      </c>
      <c r="C613" s="11" t="s">
        <v>787</v>
      </c>
      <c r="D613" s="12">
        <v>53816</v>
      </c>
      <c r="E613" s="47" t="s">
        <v>3914</v>
      </c>
      <c r="F613" s="14">
        <v>44771.8</v>
      </c>
      <c r="G613" s="15">
        <v>42405</v>
      </c>
      <c r="H613" s="8">
        <f t="shared" si="30"/>
        <v>44771.8</v>
      </c>
      <c r="I613" s="30">
        <f t="shared" si="29"/>
        <v>0</v>
      </c>
      <c r="J613" s="112"/>
      <c r="K613" s="2"/>
    </row>
    <row r="614" spans="1:11" x14ac:dyDescent="0.25">
      <c r="A614" s="17">
        <v>42405</v>
      </c>
      <c r="B614" s="11">
        <f t="shared" si="28"/>
        <v>3817</v>
      </c>
      <c r="C614" s="11" t="s">
        <v>787</v>
      </c>
      <c r="D614" s="12">
        <v>53817</v>
      </c>
      <c r="E614" s="47" t="s">
        <v>3915</v>
      </c>
      <c r="F614" s="14">
        <v>12349.08</v>
      </c>
      <c r="G614" s="15">
        <v>42405</v>
      </c>
      <c r="H614" s="8">
        <f t="shared" si="30"/>
        <v>12349.08</v>
      </c>
      <c r="I614" s="30">
        <f t="shared" si="29"/>
        <v>0</v>
      </c>
      <c r="J614" s="112"/>
      <c r="K614" s="2"/>
    </row>
    <row r="615" spans="1:11" x14ac:dyDescent="0.25">
      <c r="A615" s="33">
        <v>42405</v>
      </c>
      <c r="B615" s="11">
        <f t="shared" si="28"/>
        <v>3818</v>
      </c>
      <c r="C615" s="11" t="s">
        <v>787</v>
      </c>
      <c r="D615" s="12">
        <v>53818</v>
      </c>
      <c r="E615" s="47" t="s">
        <v>3916</v>
      </c>
      <c r="F615" s="14">
        <v>7181.24</v>
      </c>
      <c r="G615" s="15">
        <v>42406</v>
      </c>
      <c r="H615" s="8">
        <v>7181.24</v>
      </c>
      <c r="I615" s="30">
        <f t="shared" si="29"/>
        <v>0</v>
      </c>
      <c r="J615" s="112"/>
      <c r="K615" s="2"/>
    </row>
    <row r="616" spans="1:11" x14ac:dyDescent="0.25">
      <c r="A616" s="17">
        <v>42405</v>
      </c>
      <c r="B616" s="11">
        <f t="shared" si="28"/>
        <v>3819</v>
      </c>
      <c r="C616" s="11" t="s">
        <v>787</v>
      </c>
      <c r="D616" s="12">
        <v>53819</v>
      </c>
      <c r="E616" s="47" t="s">
        <v>3917</v>
      </c>
      <c r="F616" s="14">
        <v>2196.48</v>
      </c>
      <c r="G616" s="15">
        <v>42406</v>
      </c>
      <c r="H616" s="8">
        <v>2196.48</v>
      </c>
      <c r="I616" s="30">
        <f t="shared" si="29"/>
        <v>0</v>
      </c>
      <c r="J616" s="112"/>
      <c r="K616" s="2"/>
    </row>
    <row r="617" spans="1:11" x14ac:dyDescent="0.25">
      <c r="A617" s="33">
        <v>42405</v>
      </c>
      <c r="B617" s="11">
        <f t="shared" si="28"/>
        <v>3820</v>
      </c>
      <c r="C617" s="11" t="s">
        <v>787</v>
      </c>
      <c r="D617" s="12">
        <v>53820</v>
      </c>
      <c r="E617" s="47" t="s">
        <v>3918</v>
      </c>
      <c r="F617" s="14">
        <v>1485.2</v>
      </c>
      <c r="G617" s="15">
        <v>42405</v>
      </c>
      <c r="H617" s="8">
        <f t="shared" si="30"/>
        <v>1485.2</v>
      </c>
      <c r="I617" s="30">
        <f t="shared" si="29"/>
        <v>0</v>
      </c>
      <c r="J617" s="112"/>
      <c r="K617" s="2"/>
    </row>
    <row r="618" spans="1:11" x14ac:dyDescent="0.25">
      <c r="A618" s="17">
        <v>42405</v>
      </c>
      <c r="B618" s="11">
        <f t="shared" si="28"/>
        <v>3821</v>
      </c>
      <c r="C618" s="11" t="s">
        <v>787</v>
      </c>
      <c r="D618" s="12">
        <v>53821</v>
      </c>
      <c r="E618" s="47" t="s">
        <v>3919</v>
      </c>
      <c r="F618" s="14">
        <v>63348.2</v>
      </c>
      <c r="G618" s="15">
        <v>42411</v>
      </c>
      <c r="H618" s="8">
        <v>63348.2</v>
      </c>
      <c r="I618" s="30">
        <f t="shared" si="29"/>
        <v>0</v>
      </c>
      <c r="J618" s="112"/>
      <c r="K618" s="2"/>
    </row>
    <row r="619" spans="1:11" x14ac:dyDescent="0.25">
      <c r="A619" s="33">
        <v>42405</v>
      </c>
      <c r="B619" s="11">
        <f t="shared" si="28"/>
        <v>3822</v>
      </c>
      <c r="C619" s="11" t="s">
        <v>787</v>
      </c>
      <c r="D619" s="12">
        <v>53822</v>
      </c>
      <c r="E619" s="47" t="s">
        <v>3920</v>
      </c>
      <c r="F619" s="14">
        <v>11413.6</v>
      </c>
      <c r="G619" s="15">
        <v>42406</v>
      </c>
      <c r="H619" s="8">
        <v>11413.6</v>
      </c>
      <c r="I619" s="30">
        <f t="shared" si="29"/>
        <v>0</v>
      </c>
      <c r="J619" s="112"/>
      <c r="K619" s="2"/>
    </row>
    <row r="620" spans="1:11" x14ac:dyDescent="0.25">
      <c r="A620" s="17">
        <v>42405</v>
      </c>
      <c r="B620" s="11">
        <f t="shared" si="28"/>
        <v>3823</v>
      </c>
      <c r="C620" s="11" t="s">
        <v>787</v>
      </c>
      <c r="D620" s="12">
        <v>53823</v>
      </c>
      <c r="E620" s="47" t="s">
        <v>3921</v>
      </c>
      <c r="F620" s="14">
        <v>29968</v>
      </c>
      <c r="G620" s="15">
        <v>42419</v>
      </c>
      <c r="H620" s="8">
        <v>29968</v>
      </c>
      <c r="I620" s="30">
        <f t="shared" si="29"/>
        <v>0</v>
      </c>
      <c r="J620" s="112"/>
      <c r="K620" s="2"/>
    </row>
    <row r="621" spans="1:11" x14ac:dyDescent="0.25">
      <c r="A621" s="33">
        <v>42405</v>
      </c>
      <c r="B621" s="11">
        <f t="shared" si="28"/>
        <v>3824</v>
      </c>
      <c r="C621" s="11" t="s">
        <v>787</v>
      </c>
      <c r="D621" s="12">
        <v>53824</v>
      </c>
      <c r="E621" s="47" t="s">
        <v>3922</v>
      </c>
      <c r="F621" s="14">
        <v>50370.75</v>
      </c>
      <c r="G621" s="15">
        <v>42419</v>
      </c>
      <c r="H621" s="8">
        <v>50370.75</v>
      </c>
      <c r="I621" s="30">
        <f t="shared" si="29"/>
        <v>0</v>
      </c>
      <c r="J621" s="112"/>
      <c r="K621" s="2"/>
    </row>
    <row r="622" spans="1:11" x14ac:dyDescent="0.25">
      <c r="A622" s="17">
        <v>42405</v>
      </c>
      <c r="B622" s="11">
        <f t="shared" si="28"/>
        <v>3825</v>
      </c>
      <c r="C622" s="11" t="s">
        <v>787</v>
      </c>
      <c r="D622" s="12">
        <v>53825</v>
      </c>
      <c r="E622" s="47" t="s">
        <v>3923</v>
      </c>
      <c r="F622" s="14">
        <v>19053</v>
      </c>
      <c r="G622" s="15">
        <v>42411</v>
      </c>
      <c r="H622" s="8">
        <v>19053</v>
      </c>
      <c r="I622" s="30">
        <f t="shared" si="29"/>
        <v>0</v>
      </c>
      <c r="J622" s="112"/>
      <c r="K622" s="2"/>
    </row>
    <row r="623" spans="1:11" x14ac:dyDescent="0.25">
      <c r="A623" s="33">
        <v>42405</v>
      </c>
      <c r="B623" s="11">
        <f t="shared" si="28"/>
        <v>3826</v>
      </c>
      <c r="C623" s="11" t="s">
        <v>787</v>
      </c>
      <c r="D623" s="12">
        <v>53826</v>
      </c>
      <c r="E623" s="47" t="s">
        <v>3924</v>
      </c>
      <c r="F623" s="14">
        <v>1494.9</v>
      </c>
      <c r="G623" s="15">
        <v>42405</v>
      </c>
      <c r="H623" s="8">
        <f t="shared" si="30"/>
        <v>1494.9</v>
      </c>
      <c r="I623" s="30">
        <f t="shared" si="29"/>
        <v>0</v>
      </c>
      <c r="J623" s="112"/>
      <c r="K623" s="2"/>
    </row>
    <row r="624" spans="1:11" x14ac:dyDescent="0.25">
      <c r="A624" s="17">
        <v>42405</v>
      </c>
      <c r="B624" s="11">
        <f t="shared" si="28"/>
        <v>3827</v>
      </c>
      <c r="C624" s="11" t="s">
        <v>787</v>
      </c>
      <c r="D624" s="12">
        <v>53827</v>
      </c>
      <c r="E624" s="47" t="s">
        <v>3924</v>
      </c>
      <c r="F624" s="14">
        <v>325.60000000000002</v>
      </c>
      <c r="G624" s="15">
        <v>42405</v>
      </c>
      <c r="H624" s="8">
        <f t="shared" si="30"/>
        <v>325.60000000000002</v>
      </c>
      <c r="I624" s="30">
        <f t="shared" si="29"/>
        <v>0</v>
      </c>
      <c r="J624" s="112"/>
      <c r="K624" s="2"/>
    </row>
    <row r="625" spans="1:11" x14ac:dyDescent="0.25">
      <c r="A625" s="33">
        <v>42405</v>
      </c>
      <c r="B625" s="11">
        <f t="shared" si="28"/>
        <v>3828</v>
      </c>
      <c r="C625" s="11" t="s">
        <v>787</v>
      </c>
      <c r="D625" s="12">
        <v>53828</v>
      </c>
      <c r="E625" s="47" t="s">
        <v>3923</v>
      </c>
      <c r="F625" s="14">
        <v>2189.5</v>
      </c>
      <c r="G625" s="15">
        <v>42411</v>
      </c>
      <c r="H625" s="8">
        <v>2189.5</v>
      </c>
      <c r="I625" s="30">
        <f t="shared" si="29"/>
        <v>0</v>
      </c>
      <c r="J625" s="112"/>
      <c r="K625" s="2"/>
    </row>
    <row r="626" spans="1:11" x14ac:dyDescent="0.25">
      <c r="A626" s="17">
        <v>42405</v>
      </c>
      <c r="B626" s="11">
        <f t="shared" si="28"/>
        <v>3829</v>
      </c>
      <c r="C626" s="11" t="s">
        <v>787</v>
      </c>
      <c r="D626" s="12">
        <v>53829</v>
      </c>
      <c r="E626" s="47" t="s">
        <v>3925</v>
      </c>
      <c r="F626" s="14">
        <v>11407</v>
      </c>
      <c r="G626" s="15">
        <v>42409</v>
      </c>
      <c r="H626" s="8">
        <v>11407</v>
      </c>
      <c r="I626" s="30">
        <f t="shared" si="29"/>
        <v>0</v>
      </c>
      <c r="J626" s="112"/>
      <c r="K626" s="2"/>
    </row>
    <row r="627" spans="1:11" x14ac:dyDescent="0.25">
      <c r="A627" s="33">
        <v>42405</v>
      </c>
      <c r="B627" s="11">
        <f t="shared" si="28"/>
        <v>3830</v>
      </c>
      <c r="C627" s="11" t="s">
        <v>787</v>
      </c>
      <c r="D627" s="12">
        <v>53830</v>
      </c>
      <c r="E627" s="47" t="s">
        <v>3926</v>
      </c>
      <c r="F627" s="14">
        <v>13865.65</v>
      </c>
      <c r="G627" s="15">
        <v>42411</v>
      </c>
      <c r="H627" s="8">
        <v>13865.65</v>
      </c>
      <c r="I627" s="30">
        <f t="shared" si="29"/>
        <v>0</v>
      </c>
      <c r="J627" s="112"/>
      <c r="K627" s="2"/>
    </row>
    <row r="628" spans="1:11" x14ac:dyDescent="0.25">
      <c r="A628" s="17">
        <v>42405</v>
      </c>
      <c r="B628" s="11">
        <f t="shared" si="28"/>
        <v>3831</v>
      </c>
      <c r="C628" s="11" t="s">
        <v>787</v>
      </c>
      <c r="D628" s="12">
        <v>53831</v>
      </c>
      <c r="E628" s="47" t="s">
        <v>3927</v>
      </c>
      <c r="F628" s="14">
        <v>4302.95</v>
      </c>
      <c r="G628" s="15">
        <v>42406</v>
      </c>
      <c r="H628" s="8">
        <v>4302.95</v>
      </c>
      <c r="I628" s="30">
        <f t="shared" si="29"/>
        <v>0</v>
      </c>
      <c r="J628" s="112"/>
      <c r="K628" s="2"/>
    </row>
    <row r="629" spans="1:11" x14ac:dyDescent="0.25">
      <c r="A629" s="33">
        <v>42405</v>
      </c>
      <c r="B629" s="11">
        <f t="shared" si="28"/>
        <v>3832</v>
      </c>
      <c r="C629" s="11" t="s">
        <v>787</v>
      </c>
      <c r="D629" s="12">
        <v>53832</v>
      </c>
      <c r="E629" s="47" t="s">
        <v>3928</v>
      </c>
      <c r="F629" s="14">
        <v>4464.8</v>
      </c>
      <c r="G629" s="15">
        <v>42409</v>
      </c>
      <c r="H629" s="8">
        <v>4464.8</v>
      </c>
      <c r="I629" s="30">
        <f t="shared" si="29"/>
        <v>0</v>
      </c>
      <c r="J629" s="112"/>
      <c r="K629" s="2"/>
    </row>
    <row r="630" spans="1:11" x14ac:dyDescent="0.25">
      <c r="A630" s="17">
        <v>42405</v>
      </c>
      <c r="B630" s="11">
        <f t="shared" si="28"/>
        <v>3833</v>
      </c>
      <c r="C630" s="11" t="s">
        <v>787</v>
      </c>
      <c r="D630" s="12">
        <v>53833</v>
      </c>
      <c r="E630" s="47" t="s">
        <v>3929</v>
      </c>
      <c r="F630" s="14">
        <v>6641.7</v>
      </c>
      <c r="G630" s="15">
        <v>42406</v>
      </c>
      <c r="H630" s="8">
        <v>6641.7</v>
      </c>
      <c r="I630" s="30">
        <f t="shared" si="29"/>
        <v>0</v>
      </c>
      <c r="J630" s="112"/>
      <c r="K630" s="2"/>
    </row>
    <row r="631" spans="1:11" x14ac:dyDescent="0.25">
      <c r="A631" s="33">
        <v>42405</v>
      </c>
      <c r="B631" s="11">
        <f t="shared" si="28"/>
        <v>3834</v>
      </c>
      <c r="C631" s="11" t="s">
        <v>787</v>
      </c>
      <c r="D631" s="12">
        <v>53834</v>
      </c>
      <c r="E631" s="47" t="s">
        <v>3930</v>
      </c>
      <c r="F631" s="14">
        <v>5139.43</v>
      </c>
      <c r="G631" s="15">
        <v>42405</v>
      </c>
      <c r="H631" s="8">
        <f t="shared" si="30"/>
        <v>5139.43</v>
      </c>
      <c r="I631" s="30">
        <f t="shared" si="29"/>
        <v>0</v>
      </c>
      <c r="J631" s="112"/>
      <c r="K631" s="2"/>
    </row>
    <row r="632" spans="1:11" x14ac:dyDescent="0.25">
      <c r="A632" s="17">
        <v>42405</v>
      </c>
      <c r="B632" s="11">
        <f t="shared" si="28"/>
        <v>3835</v>
      </c>
      <c r="C632" s="11" t="s">
        <v>787</v>
      </c>
      <c r="D632" s="12">
        <v>53835</v>
      </c>
      <c r="E632" s="47" t="s">
        <v>3931</v>
      </c>
      <c r="F632" s="14">
        <v>1861</v>
      </c>
      <c r="G632" s="15">
        <v>42406</v>
      </c>
      <c r="H632" s="8">
        <v>1861</v>
      </c>
      <c r="I632" s="30">
        <f t="shared" si="29"/>
        <v>0</v>
      </c>
      <c r="J632" s="112"/>
      <c r="K632" s="2"/>
    </row>
    <row r="633" spans="1:11" x14ac:dyDescent="0.25">
      <c r="A633" s="33">
        <v>42405</v>
      </c>
      <c r="B633" s="11">
        <f t="shared" si="28"/>
        <v>3836</v>
      </c>
      <c r="C633" s="11" t="s">
        <v>787</v>
      </c>
      <c r="D633" s="12">
        <v>53836</v>
      </c>
      <c r="E633" s="47" t="s">
        <v>3932</v>
      </c>
      <c r="F633" s="14">
        <v>4784.8</v>
      </c>
      <c r="G633" s="15">
        <v>42406</v>
      </c>
      <c r="H633" s="8">
        <v>4784.8</v>
      </c>
      <c r="I633" s="30">
        <f t="shared" si="29"/>
        <v>0</v>
      </c>
      <c r="J633" s="112"/>
      <c r="K633" s="2"/>
    </row>
    <row r="634" spans="1:11" x14ac:dyDescent="0.25">
      <c r="A634" s="17">
        <v>42405</v>
      </c>
      <c r="B634" s="11">
        <f t="shared" si="28"/>
        <v>3837</v>
      </c>
      <c r="C634" s="11" t="s">
        <v>787</v>
      </c>
      <c r="D634" s="12">
        <v>53837</v>
      </c>
      <c r="E634" s="47" t="s">
        <v>3933</v>
      </c>
      <c r="F634" s="14">
        <v>5051.2</v>
      </c>
      <c r="G634" s="15">
        <v>42406</v>
      </c>
      <c r="H634" s="8">
        <v>5051.2</v>
      </c>
      <c r="I634" s="30">
        <f t="shared" si="29"/>
        <v>0</v>
      </c>
      <c r="J634" s="112"/>
      <c r="K634" s="2"/>
    </row>
    <row r="635" spans="1:11" x14ac:dyDescent="0.25">
      <c r="A635" s="33">
        <v>42405</v>
      </c>
      <c r="B635" s="11">
        <f t="shared" si="28"/>
        <v>3838</v>
      </c>
      <c r="C635" s="11" t="s">
        <v>787</v>
      </c>
      <c r="D635" s="12">
        <v>53838</v>
      </c>
      <c r="E635" s="47" t="s">
        <v>3934</v>
      </c>
      <c r="F635" s="14">
        <v>2520</v>
      </c>
      <c r="G635" s="15">
        <v>42406</v>
      </c>
      <c r="H635" s="8">
        <v>2520</v>
      </c>
      <c r="I635" s="30">
        <f t="shared" si="29"/>
        <v>0</v>
      </c>
      <c r="J635" s="112"/>
      <c r="K635" s="2"/>
    </row>
    <row r="636" spans="1:11" x14ac:dyDescent="0.25">
      <c r="A636" s="17">
        <v>42405</v>
      </c>
      <c r="B636" s="11">
        <f t="shared" si="28"/>
        <v>3839</v>
      </c>
      <c r="C636" s="11" t="s">
        <v>787</v>
      </c>
      <c r="D636" s="12">
        <v>53839</v>
      </c>
      <c r="E636" s="47" t="s">
        <v>3935</v>
      </c>
      <c r="F636" s="14">
        <v>2150</v>
      </c>
      <c r="G636" s="15">
        <v>42406</v>
      </c>
      <c r="H636" s="8">
        <v>2150</v>
      </c>
      <c r="I636" s="30">
        <f t="shared" si="29"/>
        <v>0</v>
      </c>
      <c r="J636" s="112"/>
      <c r="K636" s="2"/>
    </row>
    <row r="637" spans="1:11" x14ac:dyDescent="0.25">
      <c r="A637" s="33">
        <v>42405</v>
      </c>
      <c r="B637" s="11">
        <f t="shared" si="28"/>
        <v>3840</v>
      </c>
      <c r="C637" s="11" t="s">
        <v>787</v>
      </c>
      <c r="D637" s="12">
        <v>53840</v>
      </c>
      <c r="E637" s="47" t="s">
        <v>3924</v>
      </c>
      <c r="F637" s="14">
        <v>208</v>
      </c>
      <c r="G637" s="15">
        <v>42405</v>
      </c>
      <c r="H637" s="8">
        <f t="shared" si="30"/>
        <v>208</v>
      </c>
      <c r="I637" s="30">
        <f t="shared" si="29"/>
        <v>0</v>
      </c>
      <c r="J637" s="112"/>
      <c r="K637" s="2"/>
    </row>
    <row r="638" spans="1:11" x14ac:dyDescent="0.25">
      <c r="A638" s="17">
        <v>42405</v>
      </c>
      <c r="B638" s="11">
        <f t="shared" si="28"/>
        <v>3841</v>
      </c>
      <c r="C638" s="11" t="s">
        <v>787</v>
      </c>
      <c r="D638" s="12">
        <v>53841</v>
      </c>
      <c r="E638" s="47" t="s">
        <v>3936</v>
      </c>
      <c r="F638" s="14">
        <v>1432.6</v>
      </c>
      <c r="G638" s="15">
        <v>42405</v>
      </c>
      <c r="H638" s="8">
        <f t="shared" si="30"/>
        <v>1432.6</v>
      </c>
      <c r="I638" s="30">
        <f t="shared" si="29"/>
        <v>0</v>
      </c>
      <c r="J638" s="112"/>
      <c r="K638" s="2"/>
    </row>
    <row r="639" spans="1:11" x14ac:dyDescent="0.25">
      <c r="A639" s="33">
        <v>42405</v>
      </c>
      <c r="B639" s="11">
        <f t="shared" si="28"/>
        <v>3842</v>
      </c>
      <c r="C639" s="11" t="s">
        <v>787</v>
      </c>
      <c r="D639" s="12">
        <v>53842</v>
      </c>
      <c r="E639" s="47" t="s">
        <v>3932</v>
      </c>
      <c r="F639" s="14">
        <v>201.6</v>
      </c>
      <c r="G639" s="15">
        <v>42406</v>
      </c>
      <c r="H639" s="8">
        <v>201.6</v>
      </c>
      <c r="I639" s="30">
        <f t="shared" si="29"/>
        <v>0</v>
      </c>
      <c r="J639" s="112"/>
      <c r="K639" s="2"/>
    </row>
    <row r="640" spans="1:11" x14ac:dyDescent="0.25">
      <c r="A640" s="17">
        <v>42405</v>
      </c>
      <c r="B640" s="11">
        <f t="shared" si="28"/>
        <v>3843</v>
      </c>
      <c r="C640" s="11" t="s">
        <v>787</v>
      </c>
      <c r="D640" s="12">
        <v>53843</v>
      </c>
      <c r="E640" s="47" t="s">
        <v>3937</v>
      </c>
      <c r="F640" s="14">
        <v>19279</v>
      </c>
      <c r="G640" s="15">
        <v>42405</v>
      </c>
      <c r="H640" s="8">
        <f t="shared" si="30"/>
        <v>19279</v>
      </c>
      <c r="I640" s="30">
        <f t="shared" si="29"/>
        <v>0</v>
      </c>
      <c r="J640" s="112"/>
      <c r="K640" s="2"/>
    </row>
    <row r="641" spans="1:11" x14ac:dyDescent="0.25">
      <c r="A641" s="33">
        <v>42405</v>
      </c>
      <c r="B641" s="11">
        <f t="shared" si="28"/>
        <v>3844</v>
      </c>
      <c r="C641" s="11" t="s">
        <v>787</v>
      </c>
      <c r="D641" s="113">
        <v>53844</v>
      </c>
      <c r="E641" s="42" t="s">
        <v>3938</v>
      </c>
      <c r="F641" s="19">
        <v>4167.72</v>
      </c>
      <c r="G641" s="15">
        <v>42406</v>
      </c>
      <c r="H641" s="8">
        <v>4167.72</v>
      </c>
      <c r="I641" s="30">
        <f t="shared" si="29"/>
        <v>0</v>
      </c>
      <c r="J641" s="112"/>
      <c r="K641" s="2"/>
    </row>
    <row r="642" spans="1:11" x14ac:dyDescent="0.25">
      <c r="A642" s="17">
        <v>42405</v>
      </c>
      <c r="B642" s="11">
        <f t="shared" si="28"/>
        <v>3845</v>
      </c>
      <c r="C642" s="11" t="s">
        <v>787</v>
      </c>
      <c r="D642" s="20">
        <v>53845</v>
      </c>
      <c r="E642" s="45" t="s">
        <v>3939</v>
      </c>
      <c r="F642" s="22">
        <v>1480.5</v>
      </c>
      <c r="G642" s="15">
        <v>42406</v>
      </c>
      <c r="H642" s="8">
        <v>1480.5</v>
      </c>
      <c r="I642" s="30">
        <f t="shared" si="29"/>
        <v>0</v>
      </c>
      <c r="J642" s="112"/>
      <c r="K642" s="2"/>
    </row>
    <row r="643" spans="1:11" x14ac:dyDescent="0.25">
      <c r="A643" s="33">
        <v>42405</v>
      </c>
      <c r="B643" s="11">
        <f t="shared" si="28"/>
        <v>3846</v>
      </c>
      <c r="C643" s="11" t="s">
        <v>787</v>
      </c>
      <c r="D643" s="12">
        <v>53846</v>
      </c>
      <c r="E643" s="47" t="s">
        <v>3940</v>
      </c>
      <c r="F643" s="14">
        <v>1900.8</v>
      </c>
      <c r="G643" s="15">
        <v>42406</v>
      </c>
      <c r="H643" s="8">
        <v>1900.8</v>
      </c>
      <c r="I643" s="30">
        <f t="shared" si="29"/>
        <v>0</v>
      </c>
      <c r="J643" s="112"/>
      <c r="K643" s="2"/>
    </row>
    <row r="644" spans="1:11" x14ac:dyDescent="0.25">
      <c r="A644" s="17">
        <v>42405</v>
      </c>
      <c r="B644" s="11">
        <f>B643+1</f>
        <v>3847</v>
      </c>
      <c r="C644" s="11" t="s">
        <v>787</v>
      </c>
      <c r="D644" s="12">
        <v>53847</v>
      </c>
      <c r="E644" s="49" t="s">
        <v>105</v>
      </c>
      <c r="F644" s="14">
        <v>0</v>
      </c>
      <c r="G644" s="15"/>
      <c r="H644" s="8"/>
      <c r="I644" s="30">
        <f t="shared" si="29"/>
        <v>0</v>
      </c>
      <c r="J644" s="112"/>
      <c r="K644" s="2"/>
    </row>
    <row r="645" spans="1:11" x14ac:dyDescent="0.25">
      <c r="A645" s="33">
        <v>42405</v>
      </c>
      <c r="B645" s="11">
        <f>B644+1</f>
        <v>3848</v>
      </c>
      <c r="C645" s="11" t="s">
        <v>787</v>
      </c>
      <c r="D645" s="12">
        <v>53848</v>
      </c>
      <c r="E645" s="47" t="s">
        <v>3941</v>
      </c>
      <c r="F645" s="14">
        <v>6005</v>
      </c>
      <c r="G645" s="15">
        <v>42406</v>
      </c>
      <c r="H645" s="8">
        <v>6005</v>
      </c>
      <c r="I645" s="30">
        <f t="shared" si="29"/>
        <v>0</v>
      </c>
      <c r="J645" s="112"/>
      <c r="K645" s="2"/>
    </row>
    <row r="646" spans="1:11" x14ac:dyDescent="0.25">
      <c r="A646" s="17">
        <v>42405</v>
      </c>
      <c r="B646" s="11">
        <f t="shared" si="28"/>
        <v>3849</v>
      </c>
      <c r="C646" s="11" t="s">
        <v>787</v>
      </c>
      <c r="D646" s="12">
        <v>53849</v>
      </c>
      <c r="E646" s="47" t="s">
        <v>3942</v>
      </c>
      <c r="F646" s="14">
        <v>3573.62</v>
      </c>
      <c r="G646" s="15">
        <v>42405</v>
      </c>
      <c r="H646" s="8">
        <v>3573.62</v>
      </c>
      <c r="I646" s="30">
        <f t="shared" si="29"/>
        <v>0</v>
      </c>
      <c r="J646" s="112"/>
      <c r="K646" s="2"/>
    </row>
    <row r="647" spans="1:11" x14ac:dyDescent="0.25">
      <c r="A647" s="33">
        <v>42405</v>
      </c>
      <c r="B647" s="11">
        <f t="shared" ref="B647:B710" si="31">B646+1</f>
        <v>3850</v>
      </c>
      <c r="C647" s="11" t="s">
        <v>787</v>
      </c>
      <c r="D647" s="12">
        <v>53850</v>
      </c>
      <c r="E647" s="47" t="s">
        <v>3943</v>
      </c>
      <c r="F647" s="14">
        <v>27940.3</v>
      </c>
      <c r="G647" s="15">
        <v>42405</v>
      </c>
      <c r="H647" s="8">
        <f t="shared" si="30"/>
        <v>27940.3</v>
      </c>
      <c r="I647" s="30">
        <f t="shared" si="29"/>
        <v>0</v>
      </c>
      <c r="J647" s="112"/>
      <c r="K647" s="2"/>
    </row>
    <row r="648" spans="1:11" x14ac:dyDescent="0.25">
      <c r="A648" s="17">
        <v>42405</v>
      </c>
      <c r="B648" s="11">
        <f t="shared" si="31"/>
        <v>3851</v>
      </c>
      <c r="C648" s="11" t="s">
        <v>787</v>
      </c>
      <c r="D648" s="12">
        <v>53851</v>
      </c>
      <c r="E648" s="47" t="s">
        <v>3944</v>
      </c>
      <c r="F648" s="14">
        <v>1737</v>
      </c>
      <c r="G648" s="15">
        <v>42406</v>
      </c>
      <c r="H648" s="8">
        <v>1737</v>
      </c>
      <c r="I648" s="30">
        <f t="shared" si="29"/>
        <v>0</v>
      </c>
      <c r="J648" s="112"/>
      <c r="K648" s="2"/>
    </row>
    <row r="649" spans="1:11" x14ac:dyDescent="0.25">
      <c r="A649" s="33">
        <v>42405</v>
      </c>
      <c r="B649" s="11">
        <f t="shared" si="31"/>
        <v>3852</v>
      </c>
      <c r="C649" s="11" t="s">
        <v>787</v>
      </c>
      <c r="D649" s="12">
        <v>53852</v>
      </c>
      <c r="E649" s="47" t="s">
        <v>3945</v>
      </c>
      <c r="F649" s="14">
        <v>3800.1</v>
      </c>
      <c r="G649" s="15">
        <v>42405</v>
      </c>
      <c r="H649" s="8">
        <f t="shared" si="30"/>
        <v>3800.1</v>
      </c>
      <c r="I649" s="30">
        <f t="shared" si="29"/>
        <v>0</v>
      </c>
      <c r="J649" s="112"/>
      <c r="K649" s="2"/>
    </row>
    <row r="650" spans="1:11" x14ac:dyDescent="0.25">
      <c r="A650" s="17">
        <v>42405</v>
      </c>
      <c r="B650" s="11">
        <f t="shared" si="31"/>
        <v>3853</v>
      </c>
      <c r="C650" s="11" t="s">
        <v>787</v>
      </c>
      <c r="D650" s="12">
        <v>53853</v>
      </c>
      <c r="E650" s="47" t="s">
        <v>3946</v>
      </c>
      <c r="F650" s="14">
        <v>2596.25</v>
      </c>
      <c r="G650" s="15">
        <v>42405</v>
      </c>
      <c r="H650" s="8">
        <f t="shared" si="30"/>
        <v>2596.25</v>
      </c>
      <c r="I650" s="30">
        <f t="shared" si="29"/>
        <v>0</v>
      </c>
      <c r="J650" s="112"/>
      <c r="K650" s="2"/>
    </row>
    <row r="651" spans="1:11" x14ac:dyDescent="0.25">
      <c r="A651" s="33">
        <v>42405</v>
      </c>
      <c r="B651" s="11">
        <f t="shared" si="31"/>
        <v>3854</v>
      </c>
      <c r="C651" s="11" t="s">
        <v>787</v>
      </c>
      <c r="D651" s="12">
        <v>53854</v>
      </c>
      <c r="E651" s="47" t="s">
        <v>3947</v>
      </c>
      <c r="F651" s="14">
        <v>2381.4</v>
      </c>
      <c r="G651" s="15">
        <v>42406</v>
      </c>
      <c r="H651" s="8">
        <v>2381.4</v>
      </c>
      <c r="I651" s="30">
        <f t="shared" si="29"/>
        <v>0</v>
      </c>
      <c r="J651" s="112"/>
      <c r="K651" s="2"/>
    </row>
    <row r="652" spans="1:11" x14ac:dyDescent="0.25">
      <c r="A652" s="17">
        <v>42405</v>
      </c>
      <c r="B652" s="11">
        <f t="shared" si="31"/>
        <v>3855</v>
      </c>
      <c r="C652" s="11" t="s">
        <v>787</v>
      </c>
      <c r="D652" s="12">
        <v>53855</v>
      </c>
      <c r="E652" s="47" t="s">
        <v>3948</v>
      </c>
      <c r="F652" s="14">
        <v>2771.8</v>
      </c>
      <c r="G652" s="15">
        <v>42406</v>
      </c>
      <c r="H652" s="8">
        <v>2771.8</v>
      </c>
      <c r="I652" s="30">
        <f t="shared" si="29"/>
        <v>0</v>
      </c>
      <c r="J652" s="112"/>
      <c r="K652" s="2"/>
    </row>
    <row r="653" spans="1:11" x14ac:dyDescent="0.25">
      <c r="A653" s="33">
        <v>42405</v>
      </c>
      <c r="B653" s="11">
        <f t="shared" si="31"/>
        <v>3856</v>
      </c>
      <c r="C653" s="11" t="s">
        <v>787</v>
      </c>
      <c r="D653" s="12">
        <v>53856</v>
      </c>
      <c r="E653" s="47" t="s">
        <v>3949</v>
      </c>
      <c r="F653" s="14">
        <v>4963.5</v>
      </c>
      <c r="G653" s="15">
        <v>42406</v>
      </c>
      <c r="H653" s="8">
        <v>4963.5</v>
      </c>
      <c r="I653" s="30">
        <f t="shared" si="29"/>
        <v>0</v>
      </c>
      <c r="J653" s="112"/>
      <c r="K653" s="2"/>
    </row>
    <row r="654" spans="1:11" x14ac:dyDescent="0.25">
      <c r="A654" s="17">
        <v>42405</v>
      </c>
      <c r="B654" s="11">
        <f t="shared" si="31"/>
        <v>3857</v>
      </c>
      <c r="C654" s="11" t="s">
        <v>787</v>
      </c>
      <c r="D654" s="12">
        <v>53857</v>
      </c>
      <c r="E654" s="47" t="s">
        <v>3950</v>
      </c>
      <c r="F654" s="14">
        <v>18262.64</v>
      </c>
      <c r="G654" s="15">
        <v>42407</v>
      </c>
      <c r="H654" s="8">
        <v>18262.64</v>
      </c>
      <c r="I654" s="30">
        <f t="shared" si="29"/>
        <v>0</v>
      </c>
      <c r="J654" s="112"/>
      <c r="K654" s="2"/>
    </row>
    <row r="655" spans="1:11" x14ac:dyDescent="0.25">
      <c r="A655" s="33">
        <v>42405</v>
      </c>
      <c r="B655" s="11">
        <f t="shared" si="31"/>
        <v>3858</v>
      </c>
      <c r="C655" s="11" t="s">
        <v>787</v>
      </c>
      <c r="D655" s="12">
        <v>53858</v>
      </c>
      <c r="E655" s="13" t="s">
        <v>3951</v>
      </c>
      <c r="F655" s="14">
        <v>46008.9</v>
      </c>
      <c r="G655" s="15">
        <v>42411</v>
      </c>
      <c r="H655" s="8">
        <v>46008.9</v>
      </c>
      <c r="I655" s="30">
        <f t="shared" si="29"/>
        <v>0</v>
      </c>
      <c r="J655" s="112"/>
      <c r="K655" s="2"/>
    </row>
    <row r="656" spans="1:11" x14ac:dyDescent="0.25">
      <c r="A656" s="17">
        <v>42405</v>
      </c>
      <c r="B656" s="11">
        <f t="shared" si="31"/>
        <v>3859</v>
      </c>
      <c r="C656" s="11" t="s">
        <v>787</v>
      </c>
      <c r="D656" s="12">
        <v>53859</v>
      </c>
      <c r="E656" s="47" t="s">
        <v>3922</v>
      </c>
      <c r="F656" s="14">
        <v>5395.6</v>
      </c>
      <c r="G656" s="15">
        <v>42419</v>
      </c>
      <c r="H656" s="8">
        <v>5395.6</v>
      </c>
      <c r="I656" s="30">
        <f t="shared" si="29"/>
        <v>0</v>
      </c>
      <c r="J656" s="112"/>
      <c r="K656" s="2"/>
    </row>
    <row r="657" spans="1:11" x14ac:dyDescent="0.25">
      <c r="A657" s="33">
        <v>42405</v>
      </c>
      <c r="B657" s="11">
        <f t="shared" si="31"/>
        <v>3860</v>
      </c>
      <c r="C657" s="11" t="s">
        <v>787</v>
      </c>
      <c r="D657" s="12">
        <v>53860</v>
      </c>
      <c r="E657" s="47" t="s">
        <v>3952</v>
      </c>
      <c r="F657" s="14">
        <v>18164.2</v>
      </c>
      <c r="G657" s="15">
        <v>42409</v>
      </c>
      <c r="H657" s="8">
        <v>18164.2</v>
      </c>
      <c r="I657" s="30">
        <f t="shared" ref="I657:I721" si="32">F657-H657</f>
        <v>0</v>
      </c>
      <c r="J657" s="112"/>
      <c r="K657" s="2"/>
    </row>
    <row r="658" spans="1:11" x14ac:dyDescent="0.25">
      <c r="A658" s="17">
        <v>42405</v>
      </c>
      <c r="B658" s="11">
        <f t="shared" si="31"/>
        <v>3861</v>
      </c>
      <c r="C658" s="11" t="s">
        <v>787</v>
      </c>
      <c r="D658" s="12">
        <v>53861</v>
      </c>
      <c r="E658" s="47" t="s">
        <v>3953</v>
      </c>
      <c r="F658" s="14">
        <v>41048</v>
      </c>
      <c r="G658" s="15">
        <v>42412</v>
      </c>
      <c r="H658" s="8">
        <v>41048</v>
      </c>
      <c r="I658" s="30">
        <f t="shared" si="32"/>
        <v>0</v>
      </c>
      <c r="J658" s="112"/>
      <c r="K658" s="2"/>
    </row>
    <row r="659" spans="1:11" x14ac:dyDescent="0.25">
      <c r="A659" s="33">
        <v>42405</v>
      </c>
      <c r="B659" s="11">
        <f t="shared" si="31"/>
        <v>3862</v>
      </c>
      <c r="C659" s="11" t="s">
        <v>787</v>
      </c>
      <c r="D659" s="12">
        <v>53862</v>
      </c>
      <c r="E659" s="47" t="s">
        <v>3954</v>
      </c>
      <c r="F659" s="14">
        <v>5862.5</v>
      </c>
      <c r="G659" s="15">
        <v>42406</v>
      </c>
      <c r="H659" s="8">
        <v>5862.5</v>
      </c>
      <c r="I659" s="30">
        <f t="shared" si="32"/>
        <v>0</v>
      </c>
      <c r="J659" s="112"/>
      <c r="K659" s="2"/>
    </row>
    <row r="660" spans="1:11" x14ac:dyDescent="0.25">
      <c r="A660" s="17">
        <v>42405</v>
      </c>
      <c r="B660" s="11">
        <f t="shared" si="31"/>
        <v>3863</v>
      </c>
      <c r="C660" s="11" t="s">
        <v>787</v>
      </c>
      <c r="D660" s="12">
        <v>53863</v>
      </c>
      <c r="E660" s="47" t="s">
        <v>3952</v>
      </c>
      <c r="F660" s="14">
        <v>957.6</v>
      </c>
      <c r="G660" s="15">
        <v>42409</v>
      </c>
      <c r="H660" s="8">
        <v>957.6</v>
      </c>
      <c r="I660" s="30">
        <f t="shared" si="32"/>
        <v>0</v>
      </c>
      <c r="J660" s="112"/>
      <c r="K660" s="2"/>
    </row>
    <row r="661" spans="1:11" x14ac:dyDescent="0.25">
      <c r="A661" s="33">
        <v>42405</v>
      </c>
      <c r="B661" s="11">
        <f t="shared" si="31"/>
        <v>3864</v>
      </c>
      <c r="C661" s="11" t="s">
        <v>787</v>
      </c>
      <c r="D661" s="12">
        <v>53864</v>
      </c>
      <c r="E661" s="47" t="s">
        <v>3955</v>
      </c>
      <c r="F661" s="14">
        <v>2018.4</v>
      </c>
      <c r="G661" s="15">
        <v>42409</v>
      </c>
      <c r="H661" s="8">
        <v>2018.4</v>
      </c>
      <c r="I661" s="30">
        <f t="shared" si="32"/>
        <v>0</v>
      </c>
      <c r="J661" s="112"/>
      <c r="K661" s="2"/>
    </row>
    <row r="662" spans="1:11" x14ac:dyDescent="0.25">
      <c r="A662" s="17">
        <v>42405</v>
      </c>
      <c r="B662" s="11">
        <f t="shared" si="31"/>
        <v>3865</v>
      </c>
      <c r="C662" s="11" t="s">
        <v>787</v>
      </c>
      <c r="D662" s="12">
        <v>53865</v>
      </c>
      <c r="E662" s="47" t="s">
        <v>3956</v>
      </c>
      <c r="F662" s="14">
        <v>962</v>
      </c>
      <c r="G662" s="15">
        <v>42405</v>
      </c>
      <c r="H662" s="8">
        <f t="shared" ref="H662:H719" si="33">F662</f>
        <v>962</v>
      </c>
      <c r="I662" s="30">
        <f t="shared" si="32"/>
        <v>0</v>
      </c>
      <c r="J662" s="112"/>
      <c r="K662" s="2"/>
    </row>
    <row r="663" spans="1:11" x14ac:dyDescent="0.25">
      <c r="A663" s="33">
        <v>42405</v>
      </c>
      <c r="B663" s="11">
        <f t="shared" si="31"/>
        <v>3866</v>
      </c>
      <c r="C663" s="11" t="s">
        <v>787</v>
      </c>
      <c r="D663" s="12">
        <v>53866</v>
      </c>
      <c r="E663" s="47" t="s">
        <v>3957</v>
      </c>
      <c r="F663" s="14">
        <v>120</v>
      </c>
      <c r="G663" s="15">
        <v>42405</v>
      </c>
      <c r="H663" s="8">
        <f t="shared" si="33"/>
        <v>120</v>
      </c>
      <c r="I663" s="30">
        <f t="shared" si="32"/>
        <v>0</v>
      </c>
      <c r="J663" s="112"/>
      <c r="K663" s="2"/>
    </row>
    <row r="664" spans="1:11" x14ac:dyDescent="0.25">
      <c r="A664" s="17">
        <v>42405</v>
      </c>
      <c r="B664" s="11">
        <f t="shared" si="31"/>
        <v>3867</v>
      </c>
      <c r="C664" s="11" t="s">
        <v>787</v>
      </c>
      <c r="D664" s="12">
        <v>53867</v>
      </c>
      <c r="E664" s="47" t="s">
        <v>3957</v>
      </c>
      <c r="F664" s="14">
        <v>4209.2</v>
      </c>
      <c r="G664" s="15">
        <v>42405</v>
      </c>
      <c r="H664" s="8">
        <f t="shared" si="33"/>
        <v>4209.2</v>
      </c>
      <c r="I664" s="30">
        <f t="shared" si="32"/>
        <v>0</v>
      </c>
      <c r="J664" s="112"/>
      <c r="K664" s="2"/>
    </row>
    <row r="665" spans="1:11" x14ac:dyDescent="0.25">
      <c r="A665" s="33">
        <v>42405</v>
      </c>
      <c r="B665" s="11">
        <f t="shared" si="31"/>
        <v>3868</v>
      </c>
      <c r="C665" s="11" t="s">
        <v>787</v>
      </c>
      <c r="D665" s="12">
        <v>53868</v>
      </c>
      <c r="E665" s="47" t="s">
        <v>3864</v>
      </c>
      <c r="F665" s="14">
        <v>2956.1</v>
      </c>
      <c r="G665" s="15">
        <v>42406</v>
      </c>
      <c r="H665" s="8">
        <v>2956.1</v>
      </c>
      <c r="I665" s="30">
        <f t="shared" si="32"/>
        <v>0</v>
      </c>
      <c r="J665" s="112"/>
      <c r="K665" s="2"/>
    </row>
    <row r="666" spans="1:11" x14ac:dyDescent="0.25">
      <c r="A666" s="17">
        <v>42405</v>
      </c>
      <c r="B666" s="11">
        <f t="shared" si="31"/>
        <v>3869</v>
      </c>
      <c r="C666" s="11" t="s">
        <v>787</v>
      </c>
      <c r="D666" s="12">
        <v>53869</v>
      </c>
      <c r="E666" s="47" t="s">
        <v>3958</v>
      </c>
      <c r="F666" s="14">
        <v>22008.6</v>
      </c>
      <c r="G666" s="15">
        <v>42419</v>
      </c>
      <c r="H666" s="8">
        <v>22008.6</v>
      </c>
      <c r="I666" s="30">
        <f t="shared" si="32"/>
        <v>0</v>
      </c>
      <c r="J666" s="112"/>
      <c r="K666" s="2"/>
    </row>
    <row r="667" spans="1:11" x14ac:dyDescent="0.25">
      <c r="A667" s="33">
        <v>42405</v>
      </c>
      <c r="B667" s="11">
        <f t="shared" si="31"/>
        <v>3870</v>
      </c>
      <c r="C667" s="11" t="s">
        <v>787</v>
      </c>
      <c r="D667" s="12">
        <v>53870</v>
      </c>
      <c r="E667" s="47" t="s">
        <v>3959</v>
      </c>
      <c r="F667" s="14">
        <v>14035.08</v>
      </c>
      <c r="G667" s="15">
        <v>42418</v>
      </c>
      <c r="H667" s="8">
        <v>14035.08</v>
      </c>
      <c r="I667" s="30">
        <f t="shared" si="32"/>
        <v>0</v>
      </c>
      <c r="J667" s="112"/>
      <c r="K667" s="2"/>
    </row>
    <row r="668" spans="1:11" x14ac:dyDescent="0.25">
      <c r="A668" s="17">
        <v>42405</v>
      </c>
      <c r="B668" s="11">
        <f t="shared" si="31"/>
        <v>3871</v>
      </c>
      <c r="C668" s="11" t="s">
        <v>787</v>
      </c>
      <c r="D668" s="12">
        <v>53871</v>
      </c>
      <c r="E668" s="47" t="s">
        <v>3960</v>
      </c>
      <c r="F668" s="14">
        <v>505.3</v>
      </c>
      <c r="G668" s="15">
        <v>42405</v>
      </c>
      <c r="H668" s="8">
        <f t="shared" si="33"/>
        <v>505.3</v>
      </c>
      <c r="I668" s="30">
        <f t="shared" si="32"/>
        <v>0</v>
      </c>
      <c r="J668" s="112"/>
      <c r="K668" s="2"/>
    </row>
    <row r="669" spans="1:11" x14ac:dyDescent="0.25">
      <c r="A669" s="33">
        <v>42405</v>
      </c>
      <c r="B669" s="11">
        <f t="shared" si="31"/>
        <v>3872</v>
      </c>
      <c r="C669" s="11" t="s">
        <v>787</v>
      </c>
      <c r="D669" s="12">
        <v>53872</v>
      </c>
      <c r="E669" s="47" t="s">
        <v>3961</v>
      </c>
      <c r="F669" s="14">
        <v>6105.8</v>
      </c>
      <c r="G669" s="15">
        <v>42409</v>
      </c>
      <c r="H669" s="8">
        <v>6105.8</v>
      </c>
      <c r="I669" s="30">
        <f t="shared" si="32"/>
        <v>0</v>
      </c>
      <c r="J669" s="112"/>
      <c r="K669" s="2"/>
    </row>
    <row r="670" spans="1:11" x14ac:dyDescent="0.25">
      <c r="A670" s="17">
        <v>42405</v>
      </c>
      <c r="B670" s="11">
        <f t="shared" si="31"/>
        <v>3873</v>
      </c>
      <c r="C670" s="11" t="s">
        <v>787</v>
      </c>
      <c r="D670" s="12">
        <v>53873</v>
      </c>
      <c r="E670" s="47" t="s">
        <v>3962</v>
      </c>
      <c r="F670" s="14">
        <v>5961.4</v>
      </c>
      <c r="G670" s="15">
        <v>42405</v>
      </c>
      <c r="H670" s="8">
        <f t="shared" si="33"/>
        <v>5961.4</v>
      </c>
      <c r="I670" s="30">
        <f t="shared" si="32"/>
        <v>0</v>
      </c>
      <c r="J670" s="112"/>
      <c r="K670" s="2"/>
    </row>
    <row r="671" spans="1:11" x14ac:dyDescent="0.25">
      <c r="A671" s="33">
        <v>42405</v>
      </c>
      <c r="B671" s="11">
        <f t="shared" si="31"/>
        <v>3874</v>
      </c>
      <c r="C671" s="11" t="s">
        <v>787</v>
      </c>
      <c r="D671" s="12">
        <v>53874</v>
      </c>
      <c r="E671" s="47" t="s">
        <v>3963</v>
      </c>
      <c r="F671" s="14">
        <v>301</v>
      </c>
      <c r="G671" s="15">
        <v>42405</v>
      </c>
      <c r="H671" s="8">
        <f t="shared" si="33"/>
        <v>301</v>
      </c>
      <c r="I671" s="30">
        <f t="shared" si="32"/>
        <v>0</v>
      </c>
      <c r="J671" s="112"/>
      <c r="K671" s="2"/>
    </row>
    <row r="672" spans="1:11" x14ac:dyDescent="0.25">
      <c r="A672" s="17">
        <v>42405</v>
      </c>
      <c r="B672" s="11">
        <f t="shared" si="31"/>
        <v>3875</v>
      </c>
      <c r="C672" s="11" t="s">
        <v>787</v>
      </c>
      <c r="D672" s="12">
        <v>53875</v>
      </c>
      <c r="E672" s="47" t="s">
        <v>3964</v>
      </c>
      <c r="F672" s="14">
        <v>2611.1999999999998</v>
      </c>
      <c r="G672" s="15">
        <v>42406</v>
      </c>
      <c r="H672" s="8">
        <v>2611.1999999999998</v>
      </c>
      <c r="I672" s="30">
        <f t="shared" si="32"/>
        <v>0</v>
      </c>
      <c r="J672" s="112"/>
      <c r="K672" s="2"/>
    </row>
    <row r="673" spans="1:11" x14ac:dyDescent="0.25">
      <c r="A673" s="33">
        <v>42405</v>
      </c>
      <c r="B673" s="11">
        <f t="shared" si="31"/>
        <v>3876</v>
      </c>
      <c r="C673" s="11" t="s">
        <v>787</v>
      </c>
      <c r="D673" s="12">
        <v>53876</v>
      </c>
      <c r="E673" s="47" t="s">
        <v>3867</v>
      </c>
      <c r="F673" s="14">
        <v>1701</v>
      </c>
      <c r="G673" s="15">
        <v>42406</v>
      </c>
      <c r="H673" s="8">
        <v>1701</v>
      </c>
      <c r="I673" s="30">
        <f t="shared" si="32"/>
        <v>0</v>
      </c>
      <c r="J673" s="112"/>
      <c r="K673" s="2"/>
    </row>
    <row r="674" spans="1:11" x14ac:dyDescent="0.25">
      <c r="A674" s="17">
        <v>42405</v>
      </c>
      <c r="B674" s="11">
        <f t="shared" si="31"/>
        <v>3877</v>
      </c>
      <c r="C674" s="11" t="s">
        <v>787</v>
      </c>
      <c r="D674" s="12">
        <v>53877</v>
      </c>
      <c r="E674" s="47" t="s">
        <v>3965</v>
      </c>
      <c r="F674" s="14">
        <v>4984.7</v>
      </c>
      <c r="G674" s="15">
        <v>42405</v>
      </c>
      <c r="H674" s="8">
        <f t="shared" si="33"/>
        <v>4984.7</v>
      </c>
      <c r="I674" s="30">
        <f t="shared" si="32"/>
        <v>0</v>
      </c>
      <c r="J674" s="112"/>
      <c r="K674" s="2"/>
    </row>
    <row r="675" spans="1:11" x14ac:dyDescent="0.25">
      <c r="A675" s="33">
        <v>42405</v>
      </c>
      <c r="B675" s="11">
        <f t="shared" si="31"/>
        <v>3878</v>
      </c>
      <c r="C675" s="11" t="s">
        <v>787</v>
      </c>
      <c r="D675" s="12">
        <v>53878</v>
      </c>
      <c r="E675" s="47" t="s">
        <v>3965</v>
      </c>
      <c r="F675" s="14">
        <v>361.6</v>
      </c>
      <c r="G675" s="15">
        <v>42405</v>
      </c>
      <c r="H675" s="8">
        <f t="shared" si="33"/>
        <v>361.6</v>
      </c>
      <c r="I675" s="30">
        <f t="shared" si="32"/>
        <v>0</v>
      </c>
      <c r="J675" s="112"/>
      <c r="K675" s="2"/>
    </row>
    <row r="676" spans="1:11" x14ac:dyDescent="0.25">
      <c r="A676" s="17">
        <v>42405</v>
      </c>
      <c r="B676" s="11">
        <f t="shared" si="31"/>
        <v>3879</v>
      </c>
      <c r="C676" s="11" t="s">
        <v>787</v>
      </c>
      <c r="D676" s="12">
        <v>53879</v>
      </c>
      <c r="E676" s="47" t="s">
        <v>3864</v>
      </c>
      <c r="F676" s="14">
        <v>434.8</v>
      </c>
      <c r="G676" s="15">
        <v>42405</v>
      </c>
      <c r="H676" s="8">
        <f t="shared" si="33"/>
        <v>434.8</v>
      </c>
      <c r="I676" s="30">
        <f t="shared" si="32"/>
        <v>0</v>
      </c>
      <c r="J676" s="112"/>
      <c r="K676" s="2"/>
    </row>
    <row r="677" spans="1:11" x14ac:dyDescent="0.25">
      <c r="A677" s="33">
        <v>42405</v>
      </c>
      <c r="B677" s="11">
        <f t="shared" si="31"/>
        <v>3880</v>
      </c>
      <c r="C677" s="11" t="s">
        <v>787</v>
      </c>
      <c r="D677" s="12">
        <v>53880</v>
      </c>
      <c r="E677" s="47" t="s">
        <v>3966</v>
      </c>
      <c r="F677" s="14">
        <v>12436.8</v>
      </c>
      <c r="G677" s="15">
        <v>42412</v>
      </c>
      <c r="H677" s="8">
        <v>12436.8</v>
      </c>
      <c r="I677" s="30">
        <f t="shared" si="32"/>
        <v>0</v>
      </c>
      <c r="J677" s="112"/>
      <c r="K677" s="2"/>
    </row>
    <row r="678" spans="1:11" x14ac:dyDescent="0.25">
      <c r="A678" s="17">
        <v>42405</v>
      </c>
      <c r="B678" s="11">
        <f t="shared" si="31"/>
        <v>3881</v>
      </c>
      <c r="C678" s="11" t="s">
        <v>787</v>
      </c>
      <c r="D678" s="12">
        <v>53881</v>
      </c>
      <c r="E678" s="47" t="s">
        <v>3967</v>
      </c>
      <c r="F678" s="14">
        <v>3448.2</v>
      </c>
      <c r="G678" s="15">
        <v>42406</v>
      </c>
      <c r="H678" s="8">
        <v>3448.2</v>
      </c>
      <c r="I678" s="30">
        <f t="shared" si="32"/>
        <v>0</v>
      </c>
      <c r="J678" s="112"/>
      <c r="K678" s="2"/>
    </row>
    <row r="679" spans="1:11" x14ac:dyDescent="0.25">
      <c r="A679" s="33">
        <v>42405</v>
      </c>
      <c r="B679" s="11">
        <f t="shared" si="31"/>
        <v>3882</v>
      </c>
      <c r="C679" s="11" t="s">
        <v>787</v>
      </c>
      <c r="D679" s="12">
        <v>53882</v>
      </c>
      <c r="E679" s="13" t="s">
        <v>3968</v>
      </c>
      <c r="F679" s="14">
        <v>113642.9</v>
      </c>
      <c r="G679" s="107">
        <v>42486</v>
      </c>
      <c r="H679" s="108">
        <v>113642.9</v>
      </c>
      <c r="I679" s="30">
        <f t="shared" si="32"/>
        <v>0</v>
      </c>
      <c r="J679" s="112"/>
      <c r="K679" s="2"/>
    </row>
    <row r="680" spans="1:11" x14ac:dyDescent="0.25">
      <c r="A680" s="17">
        <v>42405</v>
      </c>
      <c r="B680" s="11">
        <f t="shared" si="31"/>
        <v>3883</v>
      </c>
      <c r="C680" s="11" t="s">
        <v>787</v>
      </c>
      <c r="D680" s="12">
        <v>53883</v>
      </c>
      <c r="E680" s="47" t="s">
        <v>3969</v>
      </c>
      <c r="F680" s="14">
        <v>2895.1</v>
      </c>
      <c r="G680" s="15">
        <v>42406</v>
      </c>
      <c r="H680" s="8">
        <v>2895.1</v>
      </c>
      <c r="I680" s="30">
        <f t="shared" si="32"/>
        <v>0</v>
      </c>
      <c r="J680" s="112"/>
      <c r="K680" s="2"/>
    </row>
    <row r="681" spans="1:11" x14ac:dyDescent="0.25">
      <c r="A681" s="33">
        <v>42405</v>
      </c>
      <c r="B681" s="11">
        <f t="shared" si="31"/>
        <v>3884</v>
      </c>
      <c r="C681" s="11" t="s">
        <v>787</v>
      </c>
      <c r="D681" s="12">
        <v>53884</v>
      </c>
      <c r="E681" s="47" t="s">
        <v>3970</v>
      </c>
      <c r="F681" s="14">
        <v>735</v>
      </c>
      <c r="G681" s="15">
        <v>42406</v>
      </c>
      <c r="H681" s="8">
        <v>735</v>
      </c>
      <c r="I681" s="30">
        <f t="shared" si="32"/>
        <v>0</v>
      </c>
      <c r="J681" s="112"/>
      <c r="K681" s="2"/>
    </row>
    <row r="682" spans="1:11" x14ac:dyDescent="0.25">
      <c r="A682" s="17">
        <v>42405</v>
      </c>
      <c r="B682" s="11">
        <f t="shared" si="31"/>
        <v>3885</v>
      </c>
      <c r="C682" s="11" t="s">
        <v>787</v>
      </c>
      <c r="D682" s="12">
        <v>53885</v>
      </c>
      <c r="E682" s="47" t="s">
        <v>3971</v>
      </c>
      <c r="F682" s="14">
        <v>2520.3000000000002</v>
      </c>
      <c r="G682" s="15">
        <v>42406</v>
      </c>
      <c r="H682" s="8">
        <v>2520.3000000000002</v>
      </c>
      <c r="I682" s="30">
        <f t="shared" si="32"/>
        <v>0</v>
      </c>
      <c r="J682" s="112"/>
      <c r="K682" s="2"/>
    </row>
    <row r="683" spans="1:11" x14ac:dyDescent="0.25">
      <c r="A683" s="33">
        <v>42405</v>
      </c>
      <c r="B683" s="11">
        <f t="shared" si="31"/>
        <v>3886</v>
      </c>
      <c r="C683" s="11" t="s">
        <v>787</v>
      </c>
      <c r="D683" s="12">
        <v>53886</v>
      </c>
      <c r="E683" s="47" t="s">
        <v>3972</v>
      </c>
      <c r="F683" s="14">
        <v>1276.8</v>
      </c>
      <c r="G683" s="15">
        <v>42406</v>
      </c>
      <c r="H683" s="8">
        <v>1276.8</v>
      </c>
      <c r="I683" s="30">
        <f t="shared" si="32"/>
        <v>0</v>
      </c>
      <c r="J683" s="112"/>
      <c r="K683" s="2"/>
    </row>
    <row r="684" spans="1:11" x14ac:dyDescent="0.25">
      <c r="A684" s="17">
        <v>42405</v>
      </c>
      <c r="B684" s="11">
        <f t="shared" si="31"/>
        <v>3887</v>
      </c>
      <c r="C684" s="11" t="s">
        <v>787</v>
      </c>
      <c r="D684" s="12">
        <v>53887</v>
      </c>
      <c r="E684" s="47" t="s">
        <v>3973</v>
      </c>
      <c r="F684" s="14">
        <v>2632.2</v>
      </c>
      <c r="G684" s="15">
        <v>42406</v>
      </c>
      <c r="H684" s="8">
        <v>2632.2</v>
      </c>
      <c r="I684" s="30">
        <f t="shared" si="32"/>
        <v>0</v>
      </c>
      <c r="J684" s="112"/>
      <c r="K684" s="2"/>
    </row>
    <row r="685" spans="1:11" x14ac:dyDescent="0.25">
      <c r="A685" s="33">
        <v>42405</v>
      </c>
      <c r="B685" s="11">
        <f t="shared" si="31"/>
        <v>3888</v>
      </c>
      <c r="C685" s="11" t="s">
        <v>787</v>
      </c>
      <c r="D685" s="12">
        <v>53888</v>
      </c>
      <c r="E685" s="47" t="s">
        <v>3974</v>
      </c>
      <c r="F685" s="14">
        <v>1207.5</v>
      </c>
      <c r="G685" s="15">
        <v>42409</v>
      </c>
      <c r="H685" s="8">
        <v>1207.5</v>
      </c>
      <c r="I685" s="30">
        <f t="shared" si="32"/>
        <v>0</v>
      </c>
      <c r="J685" s="112"/>
      <c r="K685" s="2"/>
    </row>
    <row r="686" spans="1:11" x14ac:dyDescent="0.25">
      <c r="A686" s="17">
        <v>42405</v>
      </c>
      <c r="B686" s="11">
        <f t="shared" si="31"/>
        <v>3889</v>
      </c>
      <c r="C686" s="11" t="s">
        <v>787</v>
      </c>
      <c r="D686" s="113">
        <v>53889</v>
      </c>
      <c r="E686" s="42" t="s">
        <v>3911</v>
      </c>
      <c r="F686" s="19">
        <v>1470</v>
      </c>
      <c r="G686" s="15">
        <v>42405</v>
      </c>
      <c r="H686" s="8">
        <f t="shared" si="33"/>
        <v>1470</v>
      </c>
      <c r="I686" s="30">
        <f t="shared" si="32"/>
        <v>0</v>
      </c>
      <c r="J686" s="112"/>
      <c r="K686" s="2"/>
    </row>
    <row r="687" spans="1:11" x14ac:dyDescent="0.25">
      <c r="A687" s="33">
        <v>42405</v>
      </c>
      <c r="B687" s="11">
        <f t="shared" si="31"/>
        <v>3890</v>
      </c>
      <c r="C687" s="11" t="s">
        <v>787</v>
      </c>
      <c r="D687" s="20">
        <v>53890</v>
      </c>
      <c r="E687" s="45" t="s">
        <v>3974</v>
      </c>
      <c r="F687" s="22">
        <v>44444</v>
      </c>
      <c r="G687" s="15" t="s">
        <v>3975</v>
      </c>
      <c r="H687" s="8">
        <f>8536+22100+13808</f>
        <v>44444</v>
      </c>
      <c r="I687" s="30">
        <f t="shared" si="32"/>
        <v>0</v>
      </c>
      <c r="J687" s="112"/>
      <c r="K687" s="2"/>
    </row>
    <row r="688" spans="1:11" x14ac:dyDescent="0.25">
      <c r="A688" s="17">
        <v>42405</v>
      </c>
      <c r="B688" s="11">
        <f t="shared" si="31"/>
        <v>3891</v>
      </c>
      <c r="C688" s="11" t="s">
        <v>787</v>
      </c>
      <c r="D688" s="12">
        <v>53891</v>
      </c>
      <c r="E688" s="47" t="s">
        <v>3976</v>
      </c>
      <c r="F688" s="14">
        <v>1891.2</v>
      </c>
      <c r="G688" s="15">
        <v>42405</v>
      </c>
      <c r="H688" s="8">
        <f t="shared" si="33"/>
        <v>1891.2</v>
      </c>
      <c r="I688" s="30">
        <f t="shared" si="32"/>
        <v>0</v>
      </c>
      <c r="J688" s="112"/>
      <c r="K688" s="2"/>
    </row>
    <row r="689" spans="1:11" x14ac:dyDescent="0.25">
      <c r="A689" s="33">
        <v>42405</v>
      </c>
      <c r="B689" s="11">
        <f t="shared" si="31"/>
        <v>3892</v>
      </c>
      <c r="C689" s="11" t="s">
        <v>787</v>
      </c>
      <c r="D689" s="12">
        <v>53892</v>
      </c>
      <c r="E689" s="47" t="s">
        <v>3977</v>
      </c>
      <c r="F689" s="14">
        <v>7573.72</v>
      </c>
      <c r="G689" s="15" t="s">
        <v>3978</v>
      </c>
      <c r="H689" s="8">
        <f>4500+3073.72</f>
        <v>7573.7199999999993</v>
      </c>
      <c r="I689" s="30">
        <f t="shared" si="32"/>
        <v>0</v>
      </c>
      <c r="J689" s="112"/>
      <c r="K689" s="2"/>
    </row>
    <row r="690" spans="1:11" x14ac:dyDescent="0.25">
      <c r="A690" s="17">
        <v>42405</v>
      </c>
      <c r="B690" s="11">
        <f t="shared" si="31"/>
        <v>3893</v>
      </c>
      <c r="C690" s="11" t="s">
        <v>787</v>
      </c>
      <c r="D690" s="12">
        <v>53893</v>
      </c>
      <c r="E690" s="47" t="s">
        <v>3979</v>
      </c>
      <c r="F690" s="14">
        <v>3136</v>
      </c>
      <c r="G690" s="15">
        <v>42405</v>
      </c>
      <c r="H690" s="8">
        <f t="shared" si="33"/>
        <v>3136</v>
      </c>
      <c r="I690" s="30">
        <f t="shared" si="32"/>
        <v>0</v>
      </c>
      <c r="J690" s="112"/>
      <c r="K690" s="2"/>
    </row>
    <row r="691" spans="1:11" x14ac:dyDescent="0.25">
      <c r="A691" s="33">
        <v>42405</v>
      </c>
      <c r="B691" s="11">
        <f t="shared" si="31"/>
        <v>3894</v>
      </c>
      <c r="C691" s="11" t="s">
        <v>787</v>
      </c>
      <c r="D691" s="12">
        <v>53894</v>
      </c>
      <c r="E691" s="47" t="s">
        <v>3980</v>
      </c>
      <c r="F691" s="14">
        <v>1711</v>
      </c>
      <c r="G691" s="15">
        <v>42405</v>
      </c>
      <c r="H691" s="8">
        <f t="shared" si="33"/>
        <v>1711</v>
      </c>
      <c r="I691" s="30">
        <f t="shared" si="32"/>
        <v>0</v>
      </c>
      <c r="J691" s="112"/>
      <c r="K691" s="2"/>
    </row>
    <row r="692" spans="1:11" x14ac:dyDescent="0.25">
      <c r="A692" s="17">
        <v>42405</v>
      </c>
      <c r="B692" s="11">
        <f>B691+1</f>
        <v>3895</v>
      </c>
      <c r="C692" s="11" t="s">
        <v>787</v>
      </c>
      <c r="D692" s="12">
        <v>53895</v>
      </c>
      <c r="E692" s="49" t="s">
        <v>105</v>
      </c>
      <c r="F692" s="14">
        <v>0</v>
      </c>
      <c r="G692" s="15"/>
      <c r="H692" s="8"/>
      <c r="I692" s="30"/>
      <c r="J692" s="112"/>
      <c r="K692" s="2"/>
    </row>
    <row r="693" spans="1:11" x14ac:dyDescent="0.25">
      <c r="A693" s="33">
        <v>42405</v>
      </c>
      <c r="B693" s="11">
        <f>B692+1</f>
        <v>3896</v>
      </c>
      <c r="C693" s="11" t="s">
        <v>787</v>
      </c>
      <c r="D693" s="12">
        <v>53896</v>
      </c>
      <c r="E693" s="47" t="s">
        <v>3950</v>
      </c>
      <c r="F693" s="14">
        <v>517.17999999999995</v>
      </c>
      <c r="G693" s="15">
        <v>42405</v>
      </c>
      <c r="H693" s="8">
        <f t="shared" si="33"/>
        <v>517.17999999999995</v>
      </c>
      <c r="I693" s="30">
        <f t="shared" si="32"/>
        <v>0</v>
      </c>
      <c r="J693" s="112"/>
      <c r="K693" s="2"/>
    </row>
    <row r="694" spans="1:11" x14ac:dyDescent="0.25">
      <c r="A694" s="17">
        <v>42405</v>
      </c>
      <c r="B694" s="11">
        <f t="shared" si="31"/>
        <v>3897</v>
      </c>
      <c r="C694" s="11" t="s">
        <v>787</v>
      </c>
      <c r="D694" s="12">
        <v>53897</v>
      </c>
      <c r="E694" s="47" t="s">
        <v>3981</v>
      </c>
      <c r="F694" s="14">
        <v>12494.4</v>
      </c>
      <c r="G694" s="15">
        <v>42410</v>
      </c>
      <c r="H694" s="8">
        <v>12494.4</v>
      </c>
      <c r="I694" s="30">
        <f t="shared" si="32"/>
        <v>0</v>
      </c>
      <c r="J694" s="112"/>
      <c r="K694" s="2"/>
    </row>
    <row r="695" spans="1:11" x14ac:dyDescent="0.25">
      <c r="A695" s="33">
        <v>42405</v>
      </c>
      <c r="B695" s="11">
        <f t="shared" si="31"/>
        <v>3898</v>
      </c>
      <c r="C695" s="11" t="s">
        <v>787</v>
      </c>
      <c r="D695" s="12">
        <v>53898</v>
      </c>
      <c r="E695" s="47" t="s">
        <v>3926</v>
      </c>
      <c r="F695" s="14">
        <v>5324.8</v>
      </c>
      <c r="G695" s="15">
        <v>42406</v>
      </c>
      <c r="H695" s="8">
        <v>5324.8</v>
      </c>
      <c r="I695" s="30">
        <f t="shared" si="32"/>
        <v>0</v>
      </c>
      <c r="J695" s="112"/>
      <c r="K695" s="2"/>
    </row>
    <row r="696" spans="1:11" x14ac:dyDescent="0.25">
      <c r="A696" s="17">
        <v>42405</v>
      </c>
      <c r="B696" s="11">
        <f t="shared" si="31"/>
        <v>3899</v>
      </c>
      <c r="C696" s="11" t="s">
        <v>787</v>
      </c>
      <c r="D696" s="12">
        <v>53899</v>
      </c>
      <c r="E696" s="47" t="s">
        <v>3869</v>
      </c>
      <c r="F696" s="14">
        <v>5848.4</v>
      </c>
      <c r="G696" s="15">
        <v>42405</v>
      </c>
      <c r="H696" s="8">
        <f t="shared" si="33"/>
        <v>5848.4</v>
      </c>
      <c r="I696" s="30">
        <f t="shared" si="32"/>
        <v>0</v>
      </c>
      <c r="J696" s="112"/>
      <c r="K696" s="2"/>
    </row>
    <row r="697" spans="1:11" x14ac:dyDescent="0.25">
      <c r="A697" s="33">
        <v>42405</v>
      </c>
      <c r="B697" s="11">
        <f t="shared" si="31"/>
        <v>3900</v>
      </c>
      <c r="C697" s="11" t="s">
        <v>787</v>
      </c>
      <c r="D697" s="12">
        <v>53900</v>
      </c>
      <c r="E697" s="47" t="s">
        <v>3982</v>
      </c>
      <c r="F697" s="14">
        <v>11583.3</v>
      </c>
      <c r="G697" s="15">
        <v>42406</v>
      </c>
      <c r="H697" s="8">
        <v>11583.3</v>
      </c>
      <c r="I697" s="30">
        <f t="shared" si="32"/>
        <v>0</v>
      </c>
      <c r="J697" s="112"/>
      <c r="K697" s="2"/>
    </row>
    <row r="698" spans="1:11" x14ac:dyDescent="0.25">
      <c r="A698" s="17">
        <v>42405</v>
      </c>
      <c r="B698" s="11">
        <f t="shared" si="31"/>
        <v>3901</v>
      </c>
      <c r="C698" s="11" t="s">
        <v>787</v>
      </c>
      <c r="D698" s="12">
        <v>53901</v>
      </c>
      <c r="E698" s="13" t="s">
        <v>3951</v>
      </c>
      <c r="F698" s="14">
        <v>329329.21999999997</v>
      </c>
      <c r="G698" s="15">
        <v>42411</v>
      </c>
      <c r="H698" s="8">
        <v>329329.21999999997</v>
      </c>
      <c r="I698" s="30">
        <f t="shared" si="32"/>
        <v>0</v>
      </c>
      <c r="J698" s="112"/>
      <c r="K698" s="2"/>
    </row>
    <row r="699" spans="1:11" x14ac:dyDescent="0.25">
      <c r="A699" s="33">
        <v>42405</v>
      </c>
      <c r="B699" s="11">
        <f t="shared" si="31"/>
        <v>3902</v>
      </c>
      <c r="C699" s="11" t="s">
        <v>787</v>
      </c>
      <c r="D699" s="12">
        <v>53902</v>
      </c>
      <c r="E699" s="13" t="s">
        <v>3951</v>
      </c>
      <c r="F699" s="14">
        <v>90755.25</v>
      </c>
      <c r="G699" s="15">
        <v>42411</v>
      </c>
      <c r="H699" s="8">
        <v>90755.25</v>
      </c>
      <c r="I699" s="30">
        <f t="shared" si="32"/>
        <v>0</v>
      </c>
      <c r="J699" s="112"/>
      <c r="K699" s="2"/>
    </row>
    <row r="700" spans="1:11" x14ac:dyDescent="0.25">
      <c r="A700" s="17">
        <v>42405</v>
      </c>
      <c r="B700" s="11">
        <f t="shared" si="31"/>
        <v>3903</v>
      </c>
      <c r="C700" s="11" t="s">
        <v>787</v>
      </c>
      <c r="D700" s="12">
        <v>53903</v>
      </c>
      <c r="E700" s="47" t="s">
        <v>3865</v>
      </c>
      <c r="F700" s="14">
        <v>841.8</v>
      </c>
      <c r="G700" s="15">
        <v>42405</v>
      </c>
      <c r="H700" s="8">
        <f t="shared" si="33"/>
        <v>841.8</v>
      </c>
      <c r="I700" s="30">
        <f t="shared" si="32"/>
        <v>0</v>
      </c>
      <c r="J700" s="112"/>
      <c r="K700" s="2"/>
    </row>
    <row r="701" spans="1:11" x14ac:dyDescent="0.25">
      <c r="A701" s="33">
        <v>42405</v>
      </c>
      <c r="B701" s="11">
        <f t="shared" si="31"/>
        <v>3904</v>
      </c>
      <c r="C701" s="11" t="s">
        <v>787</v>
      </c>
      <c r="D701" s="12">
        <v>53904</v>
      </c>
      <c r="E701" s="47" t="s">
        <v>3983</v>
      </c>
      <c r="F701" s="14">
        <v>7000</v>
      </c>
      <c r="G701" s="15">
        <v>42405</v>
      </c>
      <c r="H701" s="8">
        <f t="shared" si="33"/>
        <v>7000</v>
      </c>
      <c r="I701" s="30">
        <f t="shared" si="32"/>
        <v>0</v>
      </c>
      <c r="J701" s="112"/>
      <c r="K701" s="2"/>
    </row>
    <row r="702" spans="1:11" x14ac:dyDescent="0.25">
      <c r="A702" s="17">
        <v>42405</v>
      </c>
      <c r="B702" s="11">
        <f t="shared" si="31"/>
        <v>3905</v>
      </c>
      <c r="C702" s="11" t="s">
        <v>787</v>
      </c>
      <c r="D702" s="12">
        <v>53905</v>
      </c>
      <c r="E702" s="47" t="s">
        <v>3984</v>
      </c>
      <c r="F702" s="14">
        <v>5551.2</v>
      </c>
      <c r="G702" s="15">
        <v>42405</v>
      </c>
      <c r="H702" s="8">
        <f t="shared" si="33"/>
        <v>5551.2</v>
      </c>
      <c r="I702" s="30">
        <f t="shared" si="32"/>
        <v>0</v>
      </c>
      <c r="J702" s="112"/>
      <c r="K702" s="2"/>
    </row>
    <row r="703" spans="1:11" x14ac:dyDescent="0.25">
      <c r="A703" s="33">
        <v>42405</v>
      </c>
      <c r="B703" s="11">
        <f t="shared" si="31"/>
        <v>3906</v>
      </c>
      <c r="C703" s="11" t="s">
        <v>787</v>
      </c>
      <c r="D703" s="12">
        <v>53906</v>
      </c>
      <c r="E703" s="47" t="s">
        <v>3985</v>
      </c>
      <c r="F703" s="14">
        <v>1194.96</v>
      </c>
      <c r="G703" s="15">
        <v>42405</v>
      </c>
      <c r="H703" s="8">
        <f t="shared" si="33"/>
        <v>1194.96</v>
      </c>
      <c r="I703" s="30">
        <f t="shared" si="32"/>
        <v>0</v>
      </c>
      <c r="J703" s="112"/>
      <c r="K703" s="2"/>
    </row>
    <row r="704" spans="1:11" x14ac:dyDescent="0.25">
      <c r="A704" s="17">
        <v>42405</v>
      </c>
      <c r="B704" s="11">
        <f t="shared" si="31"/>
        <v>3907</v>
      </c>
      <c r="C704" s="11" t="s">
        <v>787</v>
      </c>
      <c r="D704" s="12">
        <v>53907</v>
      </c>
      <c r="E704" s="47" t="s">
        <v>3986</v>
      </c>
      <c r="F704" s="14">
        <v>9606.6</v>
      </c>
      <c r="G704" s="15">
        <v>42418</v>
      </c>
      <c r="H704" s="8">
        <v>9606.6</v>
      </c>
      <c r="I704" s="30">
        <f t="shared" si="32"/>
        <v>0</v>
      </c>
      <c r="J704" s="112"/>
      <c r="K704" s="2"/>
    </row>
    <row r="705" spans="1:11" x14ac:dyDescent="0.25">
      <c r="A705" s="33">
        <v>42405</v>
      </c>
      <c r="B705" s="11">
        <f t="shared" si="31"/>
        <v>3908</v>
      </c>
      <c r="C705" s="11" t="s">
        <v>787</v>
      </c>
      <c r="D705" s="12">
        <v>53908</v>
      </c>
      <c r="E705" s="47" t="s">
        <v>3987</v>
      </c>
      <c r="F705" s="14">
        <v>99.6</v>
      </c>
      <c r="G705" s="15">
        <v>42407</v>
      </c>
      <c r="H705" s="8">
        <v>99.6</v>
      </c>
      <c r="I705" s="30">
        <f t="shared" si="32"/>
        <v>0</v>
      </c>
      <c r="J705" s="112"/>
      <c r="K705" s="2"/>
    </row>
    <row r="706" spans="1:11" x14ac:dyDescent="0.25">
      <c r="A706" s="17">
        <v>42405</v>
      </c>
      <c r="B706" s="11">
        <f t="shared" si="31"/>
        <v>3909</v>
      </c>
      <c r="C706" s="11" t="s">
        <v>787</v>
      </c>
      <c r="D706" s="12">
        <v>53909</v>
      </c>
      <c r="E706" s="47" t="s">
        <v>3988</v>
      </c>
      <c r="F706" s="14">
        <v>1710</v>
      </c>
      <c r="G706" s="15">
        <v>42406</v>
      </c>
      <c r="H706" s="8">
        <v>1710</v>
      </c>
      <c r="I706" s="30">
        <f t="shared" si="32"/>
        <v>0</v>
      </c>
      <c r="J706" s="112"/>
      <c r="K706" s="2"/>
    </row>
    <row r="707" spans="1:11" x14ac:dyDescent="0.25">
      <c r="A707" s="33">
        <v>42405</v>
      </c>
      <c r="B707" s="11">
        <f t="shared" si="31"/>
        <v>3910</v>
      </c>
      <c r="C707" s="11" t="s">
        <v>787</v>
      </c>
      <c r="D707" s="12">
        <v>53910</v>
      </c>
      <c r="E707" s="47" t="s">
        <v>3864</v>
      </c>
      <c r="F707" s="14">
        <v>47.6</v>
      </c>
      <c r="G707" s="15">
        <v>42405</v>
      </c>
      <c r="H707" s="8">
        <f t="shared" si="33"/>
        <v>47.6</v>
      </c>
      <c r="I707" s="30">
        <f t="shared" si="32"/>
        <v>0</v>
      </c>
      <c r="J707" s="112"/>
      <c r="K707" s="2"/>
    </row>
    <row r="708" spans="1:11" x14ac:dyDescent="0.25">
      <c r="A708" s="17">
        <v>42405</v>
      </c>
      <c r="B708" s="11">
        <f t="shared" si="31"/>
        <v>3911</v>
      </c>
      <c r="C708" s="11" t="s">
        <v>787</v>
      </c>
      <c r="D708" s="12">
        <v>53911</v>
      </c>
      <c r="E708" s="13" t="s">
        <v>3951</v>
      </c>
      <c r="F708" s="14">
        <v>33452.1</v>
      </c>
      <c r="G708" s="15">
        <v>42411</v>
      </c>
      <c r="H708" s="8">
        <v>33452.1</v>
      </c>
      <c r="I708" s="30">
        <f t="shared" si="32"/>
        <v>0</v>
      </c>
      <c r="J708" s="112"/>
      <c r="K708" s="2"/>
    </row>
    <row r="709" spans="1:11" x14ac:dyDescent="0.25">
      <c r="A709" s="17">
        <v>42406</v>
      </c>
      <c r="B709" s="11">
        <f t="shared" si="31"/>
        <v>3912</v>
      </c>
      <c r="C709" s="11" t="s">
        <v>787</v>
      </c>
      <c r="D709" s="12">
        <v>53912</v>
      </c>
      <c r="E709" s="47" t="s">
        <v>3989</v>
      </c>
      <c r="F709" s="14">
        <v>24457.95</v>
      </c>
      <c r="G709" s="15">
        <v>42407</v>
      </c>
      <c r="H709" s="8">
        <v>24457.95</v>
      </c>
      <c r="I709" s="30">
        <f t="shared" si="32"/>
        <v>0</v>
      </c>
      <c r="J709" s="112"/>
      <c r="K709" s="2"/>
    </row>
    <row r="710" spans="1:11" x14ac:dyDescent="0.25">
      <c r="A710" s="17">
        <v>42406</v>
      </c>
      <c r="B710" s="11">
        <f t="shared" si="31"/>
        <v>3913</v>
      </c>
      <c r="C710" s="11" t="s">
        <v>787</v>
      </c>
      <c r="D710" s="12">
        <v>53913</v>
      </c>
      <c r="E710" s="47" t="s">
        <v>3989</v>
      </c>
      <c r="F710" s="14">
        <v>7545.7</v>
      </c>
      <c r="G710" s="15">
        <v>42407</v>
      </c>
      <c r="H710" s="8">
        <v>7545.7</v>
      </c>
      <c r="I710" s="30">
        <f t="shared" si="32"/>
        <v>0</v>
      </c>
      <c r="J710" s="112"/>
      <c r="K710" s="2"/>
    </row>
    <row r="711" spans="1:11" x14ac:dyDescent="0.25">
      <c r="A711" s="17">
        <v>42406</v>
      </c>
      <c r="B711" s="11">
        <f t="shared" ref="B711:B772" si="34">B710+1</f>
        <v>3914</v>
      </c>
      <c r="C711" s="11" t="s">
        <v>787</v>
      </c>
      <c r="D711" s="12">
        <v>53914</v>
      </c>
      <c r="E711" s="47" t="s">
        <v>3990</v>
      </c>
      <c r="F711" s="14">
        <v>5040</v>
      </c>
      <c r="G711" s="15">
        <v>42406</v>
      </c>
      <c r="H711" s="8">
        <f t="shared" si="33"/>
        <v>5040</v>
      </c>
      <c r="I711" s="30">
        <f t="shared" si="32"/>
        <v>0</v>
      </c>
      <c r="J711" s="112"/>
      <c r="K711" s="2"/>
    </row>
    <row r="712" spans="1:11" x14ac:dyDescent="0.25">
      <c r="A712" s="17">
        <v>42406</v>
      </c>
      <c r="B712" s="11">
        <f t="shared" si="34"/>
        <v>3915</v>
      </c>
      <c r="C712" s="11" t="s">
        <v>787</v>
      </c>
      <c r="D712" s="12">
        <v>53915</v>
      </c>
      <c r="E712" s="47" t="s">
        <v>3991</v>
      </c>
      <c r="F712" s="14">
        <v>8640</v>
      </c>
      <c r="G712" s="15">
        <v>42406</v>
      </c>
      <c r="H712" s="8">
        <f t="shared" si="33"/>
        <v>8640</v>
      </c>
      <c r="I712" s="30">
        <f t="shared" si="32"/>
        <v>0</v>
      </c>
      <c r="J712" s="112"/>
      <c r="K712" s="2"/>
    </row>
    <row r="713" spans="1:11" x14ac:dyDescent="0.25">
      <c r="A713" s="17">
        <v>42406</v>
      </c>
      <c r="B713" s="11">
        <f t="shared" si="34"/>
        <v>3916</v>
      </c>
      <c r="C713" s="11" t="s">
        <v>787</v>
      </c>
      <c r="D713" s="12">
        <v>53916</v>
      </c>
      <c r="E713" s="47" t="s">
        <v>3992</v>
      </c>
      <c r="F713" s="14">
        <v>4914</v>
      </c>
      <c r="G713" s="15">
        <v>42406</v>
      </c>
      <c r="H713" s="8">
        <f t="shared" si="33"/>
        <v>4914</v>
      </c>
      <c r="I713" s="30">
        <f t="shared" si="32"/>
        <v>0</v>
      </c>
      <c r="J713" s="112"/>
      <c r="K713" s="2"/>
    </row>
    <row r="714" spans="1:11" x14ac:dyDescent="0.25">
      <c r="A714" s="17">
        <v>42406</v>
      </c>
      <c r="B714" s="11">
        <f t="shared" si="34"/>
        <v>3917</v>
      </c>
      <c r="C714" s="11" t="s">
        <v>787</v>
      </c>
      <c r="D714" s="12">
        <v>53917</v>
      </c>
      <c r="E714" s="47" t="s">
        <v>3993</v>
      </c>
      <c r="F714" s="14">
        <v>5247</v>
      </c>
      <c r="G714" s="15">
        <v>42406</v>
      </c>
      <c r="H714" s="8">
        <f t="shared" si="33"/>
        <v>5247</v>
      </c>
      <c r="I714" s="30">
        <f t="shared" si="32"/>
        <v>0</v>
      </c>
      <c r="J714" s="112"/>
      <c r="K714" s="2"/>
    </row>
    <row r="715" spans="1:11" x14ac:dyDescent="0.25">
      <c r="A715" s="17">
        <v>42406</v>
      </c>
      <c r="B715" s="11">
        <f t="shared" si="34"/>
        <v>3918</v>
      </c>
      <c r="C715" s="11" t="s">
        <v>787</v>
      </c>
      <c r="D715" s="12">
        <v>53918</v>
      </c>
      <c r="E715" s="47" t="s">
        <v>3994</v>
      </c>
      <c r="F715" s="14">
        <v>23657.8</v>
      </c>
      <c r="G715" s="15">
        <v>42406</v>
      </c>
      <c r="H715" s="8">
        <f t="shared" si="33"/>
        <v>23657.8</v>
      </c>
      <c r="I715" s="30">
        <f t="shared" si="32"/>
        <v>0</v>
      </c>
      <c r="J715" s="112"/>
      <c r="K715" s="2"/>
    </row>
    <row r="716" spans="1:11" x14ac:dyDescent="0.25">
      <c r="A716" s="17">
        <v>42406</v>
      </c>
      <c r="B716" s="11">
        <f t="shared" si="34"/>
        <v>3919</v>
      </c>
      <c r="C716" s="11" t="s">
        <v>787</v>
      </c>
      <c r="D716" s="12">
        <v>53919</v>
      </c>
      <c r="E716" s="47" t="s">
        <v>3995</v>
      </c>
      <c r="F716" s="14">
        <v>26074.6</v>
      </c>
      <c r="G716" s="15" t="s">
        <v>3996</v>
      </c>
      <c r="H716" s="8">
        <f>6000+20074.6</f>
        <v>26074.6</v>
      </c>
      <c r="I716" s="30">
        <f t="shared" si="32"/>
        <v>0</v>
      </c>
      <c r="J716" s="112"/>
      <c r="K716" s="2"/>
    </row>
    <row r="717" spans="1:11" x14ac:dyDescent="0.25">
      <c r="A717" s="17">
        <v>42406</v>
      </c>
      <c r="B717" s="11">
        <f t="shared" si="34"/>
        <v>3920</v>
      </c>
      <c r="C717" s="11" t="s">
        <v>787</v>
      </c>
      <c r="D717" s="12">
        <v>53920</v>
      </c>
      <c r="E717" s="47" t="s">
        <v>3997</v>
      </c>
      <c r="F717" s="14">
        <v>21321.8</v>
      </c>
      <c r="G717" s="15">
        <v>42408</v>
      </c>
      <c r="H717" s="8">
        <v>21321.8</v>
      </c>
      <c r="I717" s="30">
        <f t="shared" si="32"/>
        <v>0</v>
      </c>
      <c r="J717" s="112"/>
      <c r="K717" s="2"/>
    </row>
    <row r="718" spans="1:11" x14ac:dyDescent="0.25">
      <c r="A718" s="17">
        <v>42406</v>
      </c>
      <c r="B718" s="11">
        <f t="shared" si="34"/>
        <v>3921</v>
      </c>
      <c r="C718" s="11" t="s">
        <v>787</v>
      </c>
      <c r="D718" s="12">
        <v>53921</v>
      </c>
      <c r="E718" s="47" t="s">
        <v>3998</v>
      </c>
      <c r="F718" s="14">
        <v>73681.649999999994</v>
      </c>
      <c r="G718" s="15">
        <v>42426</v>
      </c>
      <c r="H718" s="8">
        <v>73681.649999999994</v>
      </c>
      <c r="I718" s="30">
        <f t="shared" si="32"/>
        <v>0</v>
      </c>
      <c r="J718" s="112"/>
      <c r="K718" s="2"/>
    </row>
    <row r="719" spans="1:11" x14ac:dyDescent="0.25">
      <c r="A719" s="17">
        <v>42406</v>
      </c>
      <c r="B719" s="11">
        <f t="shared" si="34"/>
        <v>3922</v>
      </c>
      <c r="C719" s="11" t="s">
        <v>787</v>
      </c>
      <c r="D719" s="12">
        <v>53922</v>
      </c>
      <c r="E719" s="47" t="s">
        <v>3999</v>
      </c>
      <c r="F719" s="14">
        <v>12192</v>
      </c>
      <c r="G719" s="15">
        <v>42406</v>
      </c>
      <c r="H719" s="8">
        <f t="shared" si="33"/>
        <v>12192</v>
      </c>
      <c r="I719" s="30">
        <f t="shared" si="32"/>
        <v>0</v>
      </c>
      <c r="J719" s="112"/>
      <c r="K719" s="2"/>
    </row>
    <row r="720" spans="1:11" x14ac:dyDescent="0.25">
      <c r="A720" s="17">
        <v>42406</v>
      </c>
      <c r="B720" s="11">
        <f t="shared" si="34"/>
        <v>3923</v>
      </c>
      <c r="C720" s="11" t="s">
        <v>787</v>
      </c>
      <c r="D720" s="12">
        <v>53923</v>
      </c>
      <c r="E720" s="47" t="s">
        <v>3998</v>
      </c>
      <c r="F720" s="14">
        <v>1440.6</v>
      </c>
      <c r="G720" s="15">
        <v>42408</v>
      </c>
      <c r="H720" s="8">
        <v>1440.6</v>
      </c>
      <c r="I720" s="30">
        <f t="shared" si="32"/>
        <v>0</v>
      </c>
      <c r="J720" s="112"/>
      <c r="K720" s="2"/>
    </row>
    <row r="721" spans="1:11" x14ac:dyDescent="0.25">
      <c r="A721" s="17">
        <v>42406</v>
      </c>
      <c r="B721" s="11">
        <f t="shared" si="34"/>
        <v>3924</v>
      </c>
      <c r="C721" s="11" t="s">
        <v>787</v>
      </c>
      <c r="D721" s="12">
        <v>53924</v>
      </c>
      <c r="E721" s="47" t="s">
        <v>4000</v>
      </c>
      <c r="F721" s="14">
        <v>28794.3</v>
      </c>
      <c r="G721" s="15">
        <v>42410</v>
      </c>
      <c r="H721" s="8">
        <v>28794.3</v>
      </c>
      <c r="I721" s="30">
        <f t="shared" si="32"/>
        <v>0</v>
      </c>
      <c r="J721" s="112"/>
      <c r="K721" s="2"/>
    </row>
    <row r="722" spans="1:11" x14ac:dyDescent="0.25">
      <c r="A722" s="17">
        <v>42406</v>
      </c>
      <c r="B722" s="11">
        <f t="shared" si="34"/>
        <v>3925</v>
      </c>
      <c r="C722" s="11" t="s">
        <v>787</v>
      </c>
      <c r="D722" s="12">
        <v>53925</v>
      </c>
      <c r="E722" s="47" t="s">
        <v>4001</v>
      </c>
      <c r="F722" s="14">
        <v>8551</v>
      </c>
      <c r="G722" s="15">
        <v>42410</v>
      </c>
      <c r="H722" s="8">
        <v>8551</v>
      </c>
      <c r="I722" s="30">
        <f t="shared" ref="I722:I789" si="35">F722-H722</f>
        <v>0</v>
      </c>
      <c r="J722" s="112"/>
      <c r="K722" s="2"/>
    </row>
    <row r="723" spans="1:11" x14ac:dyDescent="0.25">
      <c r="A723" s="17">
        <v>42406</v>
      </c>
      <c r="B723" s="11">
        <f t="shared" si="34"/>
        <v>3926</v>
      </c>
      <c r="C723" s="11" t="s">
        <v>787</v>
      </c>
      <c r="D723" s="12">
        <v>53926</v>
      </c>
      <c r="E723" s="47" t="s">
        <v>4002</v>
      </c>
      <c r="F723" s="14">
        <v>2374.4</v>
      </c>
      <c r="G723" s="15">
        <v>42408</v>
      </c>
      <c r="H723" s="8">
        <v>2374.4</v>
      </c>
      <c r="I723" s="30">
        <f t="shared" si="35"/>
        <v>0</v>
      </c>
      <c r="J723" s="112"/>
      <c r="K723" s="2"/>
    </row>
    <row r="724" spans="1:11" x14ac:dyDescent="0.25">
      <c r="A724" s="17">
        <v>42406</v>
      </c>
      <c r="B724" s="11">
        <f t="shared" si="34"/>
        <v>3927</v>
      </c>
      <c r="C724" s="11" t="s">
        <v>787</v>
      </c>
      <c r="D724" s="12">
        <v>53927</v>
      </c>
      <c r="E724" s="47" t="s">
        <v>4003</v>
      </c>
      <c r="F724" s="14">
        <v>10936.8</v>
      </c>
      <c r="G724" s="15">
        <v>42410</v>
      </c>
      <c r="H724" s="8">
        <v>10936.8</v>
      </c>
      <c r="I724" s="30">
        <f t="shared" si="35"/>
        <v>0</v>
      </c>
      <c r="J724" s="112"/>
      <c r="K724" s="2"/>
    </row>
    <row r="725" spans="1:11" x14ac:dyDescent="0.25">
      <c r="A725" s="17">
        <v>42406</v>
      </c>
      <c r="B725" s="11">
        <f t="shared" si="34"/>
        <v>3928</v>
      </c>
      <c r="C725" s="11" t="s">
        <v>787</v>
      </c>
      <c r="D725" s="12">
        <v>53928</v>
      </c>
      <c r="E725" s="47" t="s">
        <v>4004</v>
      </c>
      <c r="F725" s="14">
        <v>798</v>
      </c>
      <c r="G725" s="15">
        <v>42410</v>
      </c>
      <c r="H725" s="8">
        <v>798</v>
      </c>
      <c r="I725" s="30">
        <f t="shared" si="35"/>
        <v>0</v>
      </c>
      <c r="J725" s="112"/>
      <c r="K725" s="2"/>
    </row>
    <row r="726" spans="1:11" x14ac:dyDescent="0.25">
      <c r="A726" s="17">
        <v>42406</v>
      </c>
      <c r="B726" s="11">
        <f t="shared" si="34"/>
        <v>3929</v>
      </c>
      <c r="C726" s="11" t="s">
        <v>787</v>
      </c>
      <c r="D726" s="12">
        <v>53929</v>
      </c>
      <c r="E726" s="47" t="s">
        <v>4005</v>
      </c>
      <c r="F726" s="14">
        <v>2573</v>
      </c>
      <c r="G726" s="15">
        <v>42406</v>
      </c>
      <c r="H726" s="8">
        <f t="shared" ref="H726:H788" si="36">F726</f>
        <v>2573</v>
      </c>
      <c r="I726" s="30">
        <f t="shared" si="35"/>
        <v>0</v>
      </c>
      <c r="J726" s="112"/>
      <c r="K726" s="2"/>
    </row>
    <row r="727" spans="1:11" x14ac:dyDescent="0.25">
      <c r="A727" s="17">
        <v>42406</v>
      </c>
      <c r="B727" s="11">
        <f t="shared" si="34"/>
        <v>3930</v>
      </c>
      <c r="C727" s="11" t="s">
        <v>787</v>
      </c>
      <c r="D727" s="12">
        <v>53930</v>
      </c>
      <c r="E727" s="47" t="s">
        <v>4006</v>
      </c>
      <c r="F727" s="14">
        <v>509.6</v>
      </c>
      <c r="G727" s="15">
        <v>42406</v>
      </c>
      <c r="H727" s="8">
        <f t="shared" si="36"/>
        <v>509.6</v>
      </c>
      <c r="I727" s="30">
        <f t="shared" si="35"/>
        <v>0</v>
      </c>
      <c r="J727" s="112"/>
      <c r="K727" s="2"/>
    </row>
    <row r="728" spans="1:11" x14ac:dyDescent="0.25">
      <c r="A728" s="17">
        <v>42406</v>
      </c>
      <c r="B728" s="11">
        <f t="shared" si="34"/>
        <v>3931</v>
      </c>
      <c r="C728" s="11" t="s">
        <v>787</v>
      </c>
      <c r="D728" s="12">
        <v>53931</v>
      </c>
      <c r="E728" s="47" t="s">
        <v>4007</v>
      </c>
      <c r="F728" s="14">
        <v>3023.2</v>
      </c>
      <c r="G728" s="15">
        <v>42406</v>
      </c>
      <c r="H728" s="8">
        <f t="shared" si="36"/>
        <v>3023.2</v>
      </c>
      <c r="I728" s="30">
        <f t="shared" si="35"/>
        <v>0</v>
      </c>
      <c r="J728" s="112"/>
      <c r="K728" s="2"/>
    </row>
    <row r="729" spans="1:11" x14ac:dyDescent="0.25">
      <c r="A729" s="17">
        <v>42406</v>
      </c>
      <c r="B729" s="11">
        <f t="shared" si="34"/>
        <v>3932</v>
      </c>
      <c r="C729" s="11" t="s">
        <v>787</v>
      </c>
      <c r="D729" s="12">
        <v>53932</v>
      </c>
      <c r="E729" s="47" t="s">
        <v>4008</v>
      </c>
      <c r="F729" s="14">
        <v>6981.2</v>
      </c>
      <c r="G729" s="15">
        <v>42410</v>
      </c>
      <c r="H729" s="8">
        <v>6981.2</v>
      </c>
      <c r="I729" s="30">
        <f t="shared" si="35"/>
        <v>0</v>
      </c>
      <c r="J729" s="112"/>
      <c r="K729" s="2"/>
    </row>
    <row r="730" spans="1:11" x14ac:dyDescent="0.25">
      <c r="A730" s="17">
        <v>42406</v>
      </c>
      <c r="B730" s="11">
        <f t="shared" si="34"/>
        <v>3933</v>
      </c>
      <c r="C730" s="11" t="s">
        <v>787</v>
      </c>
      <c r="D730" s="12">
        <v>53933</v>
      </c>
      <c r="E730" s="47" t="s">
        <v>4009</v>
      </c>
      <c r="F730" s="14">
        <v>403.2</v>
      </c>
      <c r="G730" s="15">
        <v>42409</v>
      </c>
      <c r="H730" s="8">
        <v>403.2</v>
      </c>
      <c r="I730" s="30">
        <f t="shared" si="35"/>
        <v>0</v>
      </c>
      <c r="J730" s="112"/>
      <c r="K730" s="2"/>
    </row>
    <row r="731" spans="1:11" x14ac:dyDescent="0.25">
      <c r="A731" s="17">
        <v>42406</v>
      </c>
      <c r="B731" s="11">
        <f t="shared" si="34"/>
        <v>3934</v>
      </c>
      <c r="C731" s="11" t="s">
        <v>787</v>
      </c>
      <c r="D731" s="113">
        <v>53934</v>
      </c>
      <c r="E731" s="42" t="s">
        <v>4009</v>
      </c>
      <c r="F731" s="19">
        <v>416</v>
      </c>
      <c r="G731" s="15">
        <v>42409</v>
      </c>
      <c r="H731" s="8">
        <v>416</v>
      </c>
      <c r="I731" s="30">
        <f t="shared" si="35"/>
        <v>0</v>
      </c>
      <c r="J731" s="112"/>
      <c r="K731" s="2"/>
    </row>
    <row r="732" spans="1:11" x14ac:dyDescent="0.25">
      <c r="A732" s="17">
        <v>42406</v>
      </c>
      <c r="B732" s="11">
        <f t="shared" si="34"/>
        <v>3935</v>
      </c>
      <c r="C732" s="11" t="s">
        <v>787</v>
      </c>
      <c r="D732" s="20">
        <v>53935</v>
      </c>
      <c r="E732" s="45" t="s">
        <v>4010</v>
      </c>
      <c r="F732" s="22">
        <v>2263.8000000000002</v>
      </c>
      <c r="G732" s="15">
        <v>42406</v>
      </c>
      <c r="H732" s="8">
        <f t="shared" si="36"/>
        <v>2263.8000000000002</v>
      </c>
      <c r="I732" s="30">
        <f t="shared" si="35"/>
        <v>0</v>
      </c>
      <c r="J732" s="112"/>
      <c r="K732" s="2"/>
    </row>
    <row r="733" spans="1:11" x14ac:dyDescent="0.25">
      <c r="A733" s="17">
        <v>42406</v>
      </c>
      <c r="B733" s="11">
        <f t="shared" si="34"/>
        <v>3936</v>
      </c>
      <c r="C733" s="11" t="s">
        <v>787</v>
      </c>
      <c r="D733" s="12">
        <v>53936</v>
      </c>
      <c r="E733" s="47" t="s">
        <v>4011</v>
      </c>
      <c r="F733" s="14">
        <v>4088.3</v>
      </c>
      <c r="G733" s="15">
        <v>42406</v>
      </c>
      <c r="H733" s="8">
        <f t="shared" si="36"/>
        <v>4088.3</v>
      </c>
      <c r="I733" s="30">
        <f t="shared" si="35"/>
        <v>0</v>
      </c>
      <c r="J733" s="112"/>
      <c r="K733" s="2"/>
    </row>
    <row r="734" spans="1:11" x14ac:dyDescent="0.25">
      <c r="A734" s="17">
        <v>42406</v>
      </c>
      <c r="B734" s="11">
        <f t="shared" si="34"/>
        <v>3937</v>
      </c>
      <c r="C734" s="11" t="s">
        <v>787</v>
      </c>
      <c r="D734" s="12">
        <v>53937</v>
      </c>
      <c r="E734" s="13" t="s">
        <v>4012</v>
      </c>
      <c r="F734" s="14">
        <v>111875.9</v>
      </c>
      <c r="G734" s="107">
        <v>42486</v>
      </c>
      <c r="H734" s="108">
        <v>111875.9</v>
      </c>
      <c r="I734" s="30">
        <f t="shared" si="35"/>
        <v>0</v>
      </c>
      <c r="J734" s="112"/>
      <c r="K734" s="2"/>
    </row>
    <row r="735" spans="1:11" x14ac:dyDescent="0.25">
      <c r="A735" s="17">
        <v>42406</v>
      </c>
      <c r="B735" s="11">
        <f t="shared" si="34"/>
        <v>3938</v>
      </c>
      <c r="C735" s="11" t="s">
        <v>787</v>
      </c>
      <c r="D735" s="12">
        <v>53938</v>
      </c>
      <c r="E735" s="47" t="s">
        <v>4013</v>
      </c>
      <c r="F735" s="14">
        <v>8848.2000000000007</v>
      </c>
      <c r="G735" s="107">
        <v>42406</v>
      </c>
      <c r="H735" s="8">
        <f t="shared" si="36"/>
        <v>8848.2000000000007</v>
      </c>
      <c r="I735" s="30">
        <f t="shared" si="35"/>
        <v>0</v>
      </c>
      <c r="J735" s="112"/>
      <c r="K735" s="2"/>
    </row>
    <row r="736" spans="1:11" x14ac:dyDescent="0.25">
      <c r="A736" s="17">
        <v>42406</v>
      </c>
      <c r="B736" s="11">
        <f t="shared" si="34"/>
        <v>3939</v>
      </c>
      <c r="C736" s="11" t="s">
        <v>787</v>
      </c>
      <c r="D736" s="12">
        <v>53939</v>
      </c>
      <c r="E736" s="47" t="s">
        <v>4014</v>
      </c>
      <c r="F736" s="14">
        <v>6228.9</v>
      </c>
      <c r="G736" s="15">
        <v>42406</v>
      </c>
      <c r="H736" s="8">
        <f t="shared" si="36"/>
        <v>6228.9</v>
      </c>
      <c r="I736" s="30">
        <f t="shared" si="35"/>
        <v>0</v>
      </c>
      <c r="J736" s="112"/>
      <c r="K736" s="2"/>
    </row>
    <row r="737" spans="1:11" x14ac:dyDescent="0.25">
      <c r="A737" s="17">
        <v>42406</v>
      </c>
      <c r="B737" s="11">
        <f>B736+1</f>
        <v>3940</v>
      </c>
      <c r="C737" s="11" t="s">
        <v>787</v>
      </c>
      <c r="D737" s="12">
        <v>53940</v>
      </c>
      <c r="E737" s="49" t="s">
        <v>105</v>
      </c>
      <c r="F737" s="14">
        <v>0</v>
      </c>
      <c r="G737" s="15" t="s">
        <v>4015</v>
      </c>
      <c r="H737" s="8">
        <f t="shared" si="36"/>
        <v>0</v>
      </c>
      <c r="I737" s="30">
        <f t="shared" si="35"/>
        <v>0</v>
      </c>
      <c r="J737" s="112"/>
      <c r="K737" s="2"/>
    </row>
    <row r="738" spans="1:11" x14ac:dyDescent="0.25">
      <c r="A738" s="17">
        <v>42406</v>
      </c>
      <c r="B738" s="11">
        <f>B737+1</f>
        <v>3941</v>
      </c>
      <c r="C738" s="11" t="s">
        <v>787</v>
      </c>
      <c r="D738" s="12">
        <v>53941</v>
      </c>
      <c r="E738" s="47" t="s">
        <v>4016</v>
      </c>
      <c r="F738" s="14">
        <v>7600</v>
      </c>
      <c r="G738" s="15">
        <v>42408</v>
      </c>
      <c r="H738" s="8">
        <v>7600</v>
      </c>
      <c r="I738" s="30">
        <f t="shared" si="35"/>
        <v>0</v>
      </c>
      <c r="J738" s="112"/>
      <c r="K738" s="2"/>
    </row>
    <row r="739" spans="1:11" x14ac:dyDescent="0.25">
      <c r="A739" s="17">
        <v>42406</v>
      </c>
      <c r="B739" s="11">
        <f t="shared" si="34"/>
        <v>3942</v>
      </c>
      <c r="C739" s="11" t="s">
        <v>787</v>
      </c>
      <c r="D739" s="12">
        <v>53942</v>
      </c>
      <c r="E739" s="47" t="s">
        <v>4017</v>
      </c>
      <c r="F739" s="14">
        <v>1685.6</v>
      </c>
      <c r="G739" s="15">
        <v>42406</v>
      </c>
      <c r="H739" s="8">
        <f t="shared" si="36"/>
        <v>1685.6</v>
      </c>
      <c r="I739" s="30">
        <f t="shared" si="35"/>
        <v>0</v>
      </c>
      <c r="J739" s="112"/>
      <c r="K739" s="2"/>
    </row>
    <row r="740" spans="1:11" x14ac:dyDescent="0.25">
      <c r="A740" s="17">
        <v>42406</v>
      </c>
      <c r="B740" s="11">
        <f t="shared" si="34"/>
        <v>3943</v>
      </c>
      <c r="C740" s="11" t="s">
        <v>787</v>
      </c>
      <c r="D740" s="12">
        <v>53943</v>
      </c>
      <c r="E740" s="47" t="s">
        <v>4018</v>
      </c>
      <c r="F740" s="14">
        <v>2472.8000000000002</v>
      </c>
      <c r="G740" s="15">
        <v>42406</v>
      </c>
      <c r="H740" s="8">
        <f t="shared" si="36"/>
        <v>2472.8000000000002</v>
      </c>
      <c r="I740" s="30">
        <f t="shared" si="35"/>
        <v>0</v>
      </c>
      <c r="J740" s="112"/>
      <c r="K740" s="2"/>
    </row>
    <row r="741" spans="1:11" x14ac:dyDescent="0.25">
      <c r="A741" s="17">
        <v>42406</v>
      </c>
      <c r="B741" s="11">
        <f t="shared" si="34"/>
        <v>3944</v>
      </c>
      <c r="C741" s="11" t="s">
        <v>787</v>
      </c>
      <c r="D741" s="12">
        <v>53944</v>
      </c>
      <c r="E741" s="47" t="s">
        <v>4019</v>
      </c>
      <c r="F741" s="14">
        <v>950.2</v>
      </c>
      <c r="G741" s="15">
        <v>42406</v>
      </c>
      <c r="H741" s="8">
        <f t="shared" si="36"/>
        <v>950.2</v>
      </c>
      <c r="I741" s="30">
        <f t="shared" si="35"/>
        <v>0</v>
      </c>
      <c r="J741" s="112"/>
      <c r="K741" s="2"/>
    </row>
    <row r="742" spans="1:11" x14ac:dyDescent="0.25">
      <c r="A742" s="17">
        <v>42406</v>
      </c>
      <c r="B742" s="11">
        <f t="shared" si="34"/>
        <v>3945</v>
      </c>
      <c r="C742" s="11" t="s">
        <v>787</v>
      </c>
      <c r="D742" s="12">
        <v>53945</v>
      </c>
      <c r="E742" s="47" t="s">
        <v>4020</v>
      </c>
      <c r="F742" s="14">
        <v>1944</v>
      </c>
      <c r="G742" s="15">
        <v>42406</v>
      </c>
      <c r="H742" s="8">
        <f t="shared" si="36"/>
        <v>1944</v>
      </c>
      <c r="I742" s="30">
        <f t="shared" si="35"/>
        <v>0</v>
      </c>
      <c r="J742" s="112"/>
      <c r="K742" s="2"/>
    </row>
    <row r="743" spans="1:11" x14ac:dyDescent="0.25">
      <c r="A743" s="17">
        <v>42406</v>
      </c>
      <c r="B743" s="11">
        <f t="shared" si="34"/>
        <v>3946</v>
      </c>
      <c r="C743" s="11" t="s">
        <v>787</v>
      </c>
      <c r="D743" s="12">
        <v>53946</v>
      </c>
      <c r="E743" s="47" t="s">
        <v>4021</v>
      </c>
      <c r="F743" s="14">
        <v>191.4</v>
      </c>
      <c r="G743" s="15">
        <v>42406</v>
      </c>
      <c r="H743" s="8">
        <f t="shared" si="36"/>
        <v>191.4</v>
      </c>
      <c r="I743" s="30">
        <f t="shared" si="35"/>
        <v>0</v>
      </c>
      <c r="J743" s="112"/>
      <c r="K743" s="2"/>
    </row>
    <row r="744" spans="1:11" x14ac:dyDescent="0.25">
      <c r="A744" s="17">
        <v>42406</v>
      </c>
      <c r="B744" s="11">
        <f t="shared" si="34"/>
        <v>3947</v>
      </c>
      <c r="C744" s="11" t="s">
        <v>787</v>
      </c>
      <c r="D744" s="12">
        <v>53947</v>
      </c>
      <c r="E744" s="47" t="s">
        <v>4022</v>
      </c>
      <c r="F744" s="14">
        <v>173.8</v>
      </c>
      <c r="G744" s="15">
        <v>42406</v>
      </c>
      <c r="H744" s="8">
        <f t="shared" si="36"/>
        <v>173.8</v>
      </c>
      <c r="I744" s="30">
        <f t="shared" si="35"/>
        <v>0</v>
      </c>
      <c r="J744" s="112"/>
      <c r="K744" s="2"/>
    </row>
    <row r="745" spans="1:11" x14ac:dyDescent="0.25">
      <c r="A745" s="17">
        <v>42406</v>
      </c>
      <c r="B745" s="11">
        <f t="shared" si="34"/>
        <v>3948</v>
      </c>
      <c r="C745" s="11" t="s">
        <v>787</v>
      </c>
      <c r="D745" s="12">
        <v>53948</v>
      </c>
      <c r="E745" s="47" t="s">
        <v>4023</v>
      </c>
      <c r="F745" s="14">
        <v>3085.3</v>
      </c>
      <c r="G745" s="15">
        <v>42406</v>
      </c>
      <c r="H745" s="8">
        <f t="shared" si="36"/>
        <v>3085.3</v>
      </c>
      <c r="I745" s="30">
        <f t="shared" si="35"/>
        <v>0</v>
      </c>
      <c r="J745" s="112"/>
      <c r="K745" s="2"/>
    </row>
    <row r="746" spans="1:11" x14ac:dyDescent="0.25">
      <c r="A746" s="17">
        <v>42406</v>
      </c>
      <c r="B746" s="11">
        <f t="shared" si="34"/>
        <v>3949</v>
      </c>
      <c r="C746" s="11" t="s">
        <v>787</v>
      </c>
      <c r="D746" s="12">
        <v>53949</v>
      </c>
      <c r="E746" s="47" t="s">
        <v>4024</v>
      </c>
      <c r="F746" s="14">
        <v>2886.4</v>
      </c>
      <c r="G746" s="15">
        <v>42406</v>
      </c>
      <c r="H746" s="8">
        <f t="shared" si="36"/>
        <v>2886.4</v>
      </c>
      <c r="I746" s="30">
        <f t="shared" si="35"/>
        <v>0</v>
      </c>
      <c r="J746" s="112"/>
      <c r="K746" s="2"/>
    </row>
    <row r="747" spans="1:11" x14ac:dyDescent="0.25">
      <c r="A747" s="17">
        <v>42406</v>
      </c>
      <c r="B747" s="11">
        <f t="shared" si="34"/>
        <v>3950</v>
      </c>
      <c r="C747" s="11" t="s">
        <v>787</v>
      </c>
      <c r="D747" s="12">
        <v>53950</v>
      </c>
      <c r="E747" s="47" t="s">
        <v>4025</v>
      </c>
      <c r="F747" s="14">
        <v>9175</v>
      </c>
      <c r="G747" s="15">
        <v>42406</v>
      </c>
      <c r="H747" s="8">
        <f t="shared" si="36"/>
        <v>9175</v>
      </c>
      <c r="I747" s="30">
        <f t="shared" si="35"/>
        <v>0</v>
      </c>
      <c r="J747" s="112"/>
      <c r="K747" s="2"/>
    </row>
    <row r="748" spans="1:11" x14ac:dyDescent="0.25">
      <c r="A748" s="17">
        <v>42406</v>
      </c>
      <c r="B748" s="11">
        <f t="shared" si="34"/>
        <v>3951</v>
      </c>
      <c r="C748" s="11" t="s">
        <v>787</v>
      </c>
      <c r="D748" s="12">
        <v>53951</v>
      </c>
      <c r="E748" s="47" t="s">
        <v>4026</v>
      </c>
      <c r="F748" s="14">
        <v>3131.7</v>
      </c>
      <c r="G748" s="15">
        <v>42407</v>
      </c>
      <c r="H748" s="8">
        <v>3131.7</v>
      </c>
      <c r="I748" s="30">
        <f t="shared" si="35"/>
        <v>0</v>
      </c>
      <c r="J748" s="112"/>
      <c r="K748" s="2"/>
    </row>
    <row r="749" spans="1:11" x14ac:dyDescent="0.25">
      <c r="A749" s="17">
        <v>42406</v>
      </c>
      <c r="B749" s="11">
        <f t="shared" si="34"/>
        <v>3952</v>
      </c>
      <c r="C749" s="11" t="s">
        <v>787</v>
      </c>
      <c r="D749" s="12">
        <v>53952</v>
      </c>
      <c r="E749" s="47" t="s">
        <v>4027</v>
      </c>
      <c r="F749" s="14">
        <v>5029.2</v>
      </c>
      <c r="G749" s="15">
        <v>42406</v>
      </c>
      <c r="H749" s="8">
        <f t="shared" si="36"/>
        <v>5029.2</v>
      </c>
      <c r="I749" s="30">
        <f t="shared" si="35"/>
        <v>0</v>
      </c>
      <c r="J749" s="112"/>
      <c r="K749" s="2"/>
    </row>
    <row r="750" spans="1:11" x14ac:dyDescent="0.25">
      <c r="A750" s="17">
        <v>42406</v>
      </c>
      <c r="B750" s="11">
        <f t="shared" si="34"/>
        <v>3953</v>
      </c>
      <c r="C750" s="11" t="s">
        <v>787</v>
      </c>
      <c r="D750" s="12">
        <v>53953</v>
      </c>
      <c r="E750" s="47" t="s">
        <v>4028</v>
      </c>
      <c r="F750" s="14">
        <v>6669</v>
      </c>
      <c r="G750" s="15">
        <v>42406</v>
      </c>
      <c r="H750" s="8">
        <f t="shared" si="36"/>
        <v>6669</v>
      </c>
      <c r="I750" s="30">
        <f t="shared" si="35"/>
        <v>0</v>
      </c>
      <c r="J750" s="112"/>
      <c r="K750" s="2"/>
    </row>
    <row r="751" spans="1:11" x14ac:dyDescent="0.25">
      <c r="A751" s="17">
        <v>42406</v>
      </c>
      <c r="B751" s="11">
        <f>B750+1</f>
        <v>3954</v>
      </c>
      <c r="C751" s="11" t="s">
        <v>787</v>
      </c>
      <c r="D751" s="12">
        <v>53954</v>
      </c>
      <c r="E751" s="49" t="s">
        <v>105</v>
      </c>
      <c r="F751" s="14">
        <v>0</v>
      </c>
      <c r="G751" s="15"/>
      <c r="H751" s="8">
        <f t="shared" si="36"/>
        <v>0</v>
      </c>
      <c r="I751" s="30">
        <f t="shared" si="35"/>
        <v>0</v>
      </c>
      <c r="J751" s="112"/>
      <c r="K751" s="2"/>
    </row>
    <row r="752" spans="1:11" x14ac:dyDescent="0.25">
      <c r="A752" s="17">
        <v>42406</v>
      </c>
      <c r="B752" s="11">
        <f>B751+1</f>
        <v>3955</v>
      </c>
      <c r="C752" s="11" t="s">
        <v>787</v>
      </c>
      <c r="D752" s="12">
        <v>53955</v>
      </c>
      <c r="E752" s="47" t="s">
        <v>4029</v>
      </c>
      <c r="F752" s="14">
        <v>3460.8</v>
      </c>
      <c r="G752" s="15">
        <v>42406</v>
      </c>
      <c r="H752" s="8">
        <f t="shared" si="36"/>
        <v>3460.8</v>
      </c>
      <c r="I752" s="30">
        <f t="shared" si="35"/>
        <v>0</v>
      </c>
      <c r="J752" s="112"/>
      <c r="K752" s="2"/>
    </row>
    <row r="753" spans="1:11" x14ac:dyDescent="0.25">
      <c r="A753" s="17">
        <v>42406</v>
      </c>
      <c r="B753" s="11">
        <f t="shared" si="34"/>
        <v>3956</v>
      </c>
      <c r="C753" s="11" t="s">
        <v>787</v>
      </c>
      <c r="D753" s="12">
        <v>53956</v>
      </c>
      <c r="E753" s="47" t="s">
        <v>4030</v>
      </c>
      <c r="F753" s="14">
        <v>6167.4</v>
      </c>
      <c r="G753" s="15">
        <v>42406</v>
      </c>
      <c r="H753" s="8">
        <f t="shared" si="36"/>
        <v>6167.4</v>
      </c>
      <c r="I753" s="30">
        <f t="shared" si="35"/>
        <v>0</v>
      </c>
      <c r="J753" s="112"/>
      <c r="K753" s="2"/>
    </row>
    <row r="754" spans="1:11" x14ac:dyDescent="0.25">
      <c r="A754" s="17">
        <v>42406</v>
      </c>
      <c r="B754" s="11">
        <f t="shared" si="34"/>
        <v>3957</v>
      </c>
      <c r="C754" s="11" t="s">
        <v>787</v>
      </c>
      <c r="D754" s="12">
        <v>53957</v>
      </c>
      <c r="E754" s="47" t="s">
        <v>4027</v>
      </c>
      <c r="F754" s="14">
        <v>320.39999999999998</v>
      </c>
      <c r="G754" s="15">
        <v>42406</v>
      </c>
      <c r="H754" s="8">
        <f t="shared" si="36"/>
        <v>320.39999999999998</v>
      </c>
      <c r="I754" s="30">
        <f t="shared" si="35"/>
        <v>0</v>
      </c>
      <c r="J754" s="112"/>
      <c r="K754" s="2"/>
    </row>
    <row r="755" spans="1:11" x14ac:dyDescent="0.25">
      <c r="A755" s="17">
        <v>42406</v>
      </c>
      <c r="B755" s="11">
        <f t="shared" si="34"/>
        <v>3958</v>
      </c>
      <c r="C755" s="11" t="s">
        <v>787</v>
      </c>
      <c r="D755" s="12">
        <v>53958</v>
      </c>
      <c r="E755" s="47" t="s">
        <v>4031</v>
      </c>
      <c r="F755" s="14">
        <v>20288</v>
      </c>
      <c r="G755" s="15">
        <v>42412</v>
      </c>
      <c r="H755" s="8">
        <v>20288</v>
      </c>
      <c r="I755" s="30">
        <f t="shared" si="35"/>
        <v>0</v>
      </c>
      <c r="J755" s="112"/>
      <c r="K755" s="2"/>
    </row>
    <row r="756" spans="1:11" x14ac:dyDescent="0.25">
      <c r="A756" s="17">
        <v>42406</v>
      </c>
      <c r="B756" s="11">
        <f t="shared" si="34"/>
        <v>3959</v>
      </c>
      <c r="C756" s="11" t="s">
        <v>787</v>
      </c>
      <c r="D756" s="12">
        <v>53959</v>
      </c>
      <c r="E756" s="47" t="s">
        <v>4032</v>
      </c>
      <c r="F756" s="14">
        <v>4164.66</v>
      </c>
      <c r="G756" s="15">
        <v>42406</v>
      </c>
      <c r="H756" s="8">
        <f t="shared" si="36"/>
        <v>4164.66</v>
      </c>
      <c r="I756" s="30">
        <f t="shared" si="35"/>
        <v>0</v>
      </c>
      <c r="J756" s="112"/>
      <c r="K756" s="2"/>
    </row>
    <row r="757" spans="1:11" x14ac:dyDescent="0.25">
      <c r="A757" s="17">
        <v>42406</v>
      </c>
      <c r="B757" s="11">
        <f t="shared" si="34"/>
        <v>3960</v>
      </c>
      <c r="C757" s="11" t="s">
        <v>787</v>
      </c>
      <c r="D757" s="12">
        <v>53960</v>
      </c>
      <c r="E757" s="47" t="s">
        <v>4033</v>
      </c>
      <c r="F757" s="14">
        <v>3006</v>
      </c>
      <c r="G757" s="15">
        <v>42406</v>
      </c>
      <c r="H757" s="8">
        <f t="shared" si="36"/>
        <v>3006</v>
      </c>
      <c r="I757" s="30">
        <f t="shared" si="35"/>
        <v>0</v>
      </c>
      <c r="J757" s="112"/>
      <c r="K757" s="2"/>
    </row>
    <row r="758" spans="1:11" x14ac:dyDescent="0.25">
      <c r="A758" s="17">
        <v>42406</v>
      </c>
      <c r="B758" s="11">
        <f t="shared" si="34"/>
        <v>3961</v>
      </c>
      <c r="C758" s="11" t="s">
        <v>787</v>
      </c>
      <c r="D758" s="12">
        <v>53961</v>
      </c>
      <c r="E758" s="47" t="s">
        <v>4034</v>
      </c>
      <c r="F758" s="14">
        <v>2678.9</v>
      </c>
      <c r="G758" s="15">
        <v>42406</v>
      </c>
      <c r="H758" s="8">
        <f t="shared" si="36"/>
        <v>2678.9</v>
      </c>
      <c r="I758" s="30">
        <f t="shared" si="35"/>
        <v>0</v>
      </c>
      <c r="J758" s="112"/>
      <c r="K758" s="2"/>
    </row>
    <row r="759" spans="1:11" x14ac:dyDescent="0.25">
      <c r="A759" s="17">
        <v>42406</v>
      </c>
      <c r="B759" s="11">
        <f t="shared" si="34"/>
        <v>3962</v>
      </c>
      <c r="C759" s="11" t="s">
        <v>787</v>
      </c>
      <c r="D759" s="12">
        <v>53962</v>
      </c>
      <c r="E759" s="47" t="s">
        <v>4035</v>
      </c>
      <c r="F759" s="14">
        <v>11074</v>
      </c>
      <c r="G759" s="15">
        <v>42406</v>
      </c>
      <c r="H759" s="8">
        <f t="shared" si="36"/>
        <v>11074</v>
      </c>
      <c r="I759" s="30">
        <f t="shared" si="35"/>
        <v>0</v>
      </c>
      <c r="J759" s="112"/>
      <c r="K759" s="2"/>
    </row>
    <row r="760" spans="1:11" x14ac:dyDescent="0.25">
      <c r="A760" s="17">
        <v>42406</v>
      </c>
      <c r="B760" s="11">
        <f t="shared" si="34"/>
        <v>3963</v>
      </c>
      <c r="C760" s="11" t="s">
        <v>787</v>
      </c>
      <c r="D760" s="12">
        <v>53963</v>
      </c>
      <c r="E760" s="47" t="s">
        <v>4036</v>
      </c>
      <c r="F760" s="14">
        <v>416</v>
      </c>
      <c r="G760" s="15">
        <v>42406</v>
      </c>
      <c r="H760" s="8">
        <f t="shared" si="36"/>
        <v>416</v>
      </c>
      <c r="I760" s="30">
        <f t="shared" si="35"/>
        <v>0</v>
      </c>
      <c r="J760" s="112"/>
      <c r="K760" s="2"/>
    </row>
    <row r="761" spans="1:11" x14ac:dyDescent="0.25">
      <c r="A761" s="17">
        <v>42406</v>
      </c>
      <c r="B761" s="11">
        <f t="shared" si="34"/>
        <v>3964</v>
      </c>
      <c r="C761" s="11" t="s">
        <v>787</v>
      </c>
      <c r="D761" s="12">
        <v>53964</v>
      </c>
      <c r="E761" s="47" t="s">
        <v>4024</v>
      </c>
      <c r="F761" s="14">
        <v>7708.8</v>
      </c>
      <c r="G761" s="15">
        <v>42406</v>
      </c>
      <c r="H761" s="8">
        <f t="shared" si="36"/>
        <v>7708.8</v>
      </c>
      <c r="I761" s="30">
        <f t="shared" si="35"/>
        <v>0</v>
      </c>
      <c r="J761" s="112"/>
      <c r="K761" s="2"/>
    </row>
    <row r="762" spans="1:11" x14ac:dyDescent="0.25">
      <c r="A762" s="17">
        <v>42406</v>
      </c>
      <c r="B762" s="11">
        <f t="shared" si="34"/>
        <v>3965</v>
      </c>
      <c r="C762" s="11" t="s">
        <v>787</v>
      </c>
      <c r="D762" s="12">
        <v>53965</v>
      </c>
      <c r="E762" s="47" t="s">
        <v>4035</v>
      </c>
      <c r="F762" s="14">
        <v>3012.7</v>
      </c>
      <c r="G762" s="15">
        <v>42406</v>
      </c>
      <c r="H762" s="8">
        <f t="shared" si="36"/>
        <v>3012.7</v>
      </c>
      <c r="I762" s="30">
        <f t="shared" si="35"/>
        <v>0</v>
      </c>
      <c r="J762" s="112"/>
      <c r="K762" s="2"/>
    </row>
    <row r="763" spans="1:11" x14ac:dyDescent="0.25">
      <c r="A763" s="17">
        <v>42406</v>
      </c>
      <c r="B763" s="11">
        <f t="shared" si="34"/>
        <v>3966</v>
      </c>
      <c r="C763" s="11" t="s">
        <v>787</v>
      </c>
      <c r="D763" s="12">
        <v>53966</v>
      </c>
      <c r="E763" s="47" t="s">
        <v>4037</v>
      </c>
      <c r="F763" s="14">
        <v>1208.3</v>
      </c>
      <c r="G763" s="15">
        <v>42406</v>
      </c>
      <c r="H763" s="8">
        <f t="shared" si="36"/>
        <v>1208.3</v>
      </c>
      <c r="I763" s="30">
        <f t="shared" si="35"/>
        <v>0</v>
      </c>
      <c r="J763" s="112"/>
      <c r="K763" s="2"/>
    </row>
    <row r="764" spans="1:11" x14ac:dyDescent="0.25">
      <c r="A764" s="17">
        <v>42406</v>
      </c>
      <c r="B764" s="11">
        <f t="shared" si="34"/>
        <v>3967</v>
      </c>
      <c r="C764" s="11" t="s">
        <v>787</v>
      </c>
      <c r="D764" s="12">
        <v>53967</v>
      </c>
      <c r="E764" s="47" t="s">
        <v>4038</v>
      </c>
      <c r="F764" s="14">
        <v>2319.1999999999998</v>
      </c>
      <c r="G764" s="15">
        <v>42406</v>
      </c>
      <c r="H764" s="8">
        <f t="shared" si="36"/>
        <v>2319.1999999999998</v>
      </c>
      <c r="I764" s="30">
        <f t="shared" si="35"/>
        <v>0</v>
      </c>
      <c r="J764" s="112"/>
      <c r="K764" s="2"/>
    </row>
    <row r="765" spans="1:11" x14ac:dyDescent="0.25">
      <c r="A765" s="17">
        <v>42406</v>
      </c>
      <c r="B765" s="11">
        <f t="shared" si="34"/>
        <v>3968</v>
      </c>
      <c r="C765" s="11" t="s">
        <v>787</v>
      </c>
      <c r="D765" s="12">
        <v>53968</v>
      </c>
      <c r="E765" s="47" t="s">
        <v>4039</v>
      </c>
      <c r="F765" s="14">
        <v>890.8</v>
      </c>
      <c r="G765" s="15">
        <v>42406</v>
      </c>
      <c r="H765" s="8">
        <f t="shared" si="36"/>
        <v>890.8</v>
      </c>
      <c r="I765" s="30">
        <f t="shared" si="35"/>
        <v>0</v>
      </c>
      <c r="J765" s="112"/>
      <c r="K765" s="2"/>
    </row>
    <row r="766" spans="1:11" x14ac:dyDescent="0.25">
      <c r="A766" s="17">
        <v>42406</v>
      </c>
      <c r="B766" s="11">
        <f t="shared" si="34"/>
        <v>3969</v>
      </c>
      <c r="C766" s="11" t="s">
        <v>787</v>
      </c>
      <c r="D766" s="12">
        <v>53969</v>
      </c>
      <c r="E766" s="47" t="s">
        <v>4040</v>
      </c>
      <c r="F766" s="14">
        <v>1748</v>
      </c>
      <c r="G766" s="15">
        <v>42406</v>
      </c>
      <c r="H766" s="8">
        <f t="shared" si="36"/>
        <v>1748</v>
      </c>
      <c r="I766" s="30">
        <f t="shared" si="35"/>
        <v>0</v>
      </c>
      <c r="J766" s="112"/>
      <c r="K766" s="2"/>
    </row>
    <row r="767" spans="1:11" x14ac:dyDescent="0.25">
      <c r="A767" s="17">
        <v>42406</v>
      </c>
      <c r="B767" s="11">
        <f t="shared" si="34"/>
        <v>3970</v>
      </c>
      <c r="C767" s="11" t="s">
        <v>787</v>
      </c>
      <c r="D767" s="12">
        <v>53970</v>
      </c>
      <c r="E767" s="47" t="s">
        <v>4041</v>
      </c>
      <c r="F767" s="14">
        <v>1171.5</v>
      </c>
      <c r="G767" s="15">
        <v>42406</v>
      </c>
      <c r="H767" s="8">
        <v>1171.5</v>
      </c>
      <c r="I767" s="30">
        <f t="shared" si="35"/>
        <v>0</v>
      </c>
      <c r="J767" s="112"/>
      <c r="K767" s="2"/>
    </row>
    <row r="768" spans="1:11" x14ac:dyDescent="0.25">
      <c r="A768" s="17">
        <v>42406</v>
      </c>
      <c r="B768" s="11">
        <f t="shared" si="34"/>
        <v>3971</v>
      </c>
      <c r="C768" s="11" t="s">
        <v>787</v>
      </c>
      <c r="D768" s="12">
        <v>53971</v>
      </c>
      <c r="E768" s="47" t="s">
        <v>4042</v>
      </c>
      <c r="F768" s="14">
        <v>990</v>
      </c>
      <c r="G768" s="15">
        <v>42408</v>
      </c>
      <c r="H768" s="8">
        <v>990</v>
      </c>
      <c r="I768" s="30">
        <f t="shared" si="35"/>
        <v>0</v>
      </c>
      <c r="J768" s="112"/>
      <c r="K768" s="2"/>
    </row>
    <row r="769" spans="1:11" x14ac:dyDescent="0.25">
      <c r="A769" s="17">
        <v>42406</v>
      </c>
      <c r="B769" s="11">
        <f t="shared" si="34"/>
        <v>3972</v>
      </c>
      <c r="C769" s="11" t="s">
        <v>787</v>
      </c>
      <c r="D769" s="12">
        <v>53972</v>
      </c>
      <c r="E769" s="47" t="s">
        <v>4043</v>
      </c>
      <c r="F769" s="14">
        <v>2525.4</v>
      </c>
      <c r="G769" s="15">
        <v>42408</v>
      </c>
      <c r="H769" s="8">
        <v>2525.4</v>
      </c>
      <c r="I769" s="30">
        <f t="shared" si="35"/>
        <v>0</v>
      </c>
      <c r="J769" s="112"/>
      <c r="K769" s="2"/>
    </row>
    <row r="770" spans="1:11" x14ac:dyDescent="0.25">
      <c r="A770" s="17">
        <v>42406</v>
      </c>
      <c r="B770" s="11">
        <f t="shared" si="34"/>
        <v>3973</v>
      </c>
      <c r="C770" s="11" t="s">
        <v>787</v>
      </c>
      <c r="D770" s="12">
        <v>53973</v>
      </c>
      <c r="E770" s="47" t="s">
        <v>4043</v>
      </c>
      <c r="F770" s="14">
        <v>783.2</v>
      </c>
      <c r="G770" s="15">
        <v>42408</v>
      </c>
      <c r="H770" s="8">
        <v>783.2</v>
      </c>
      <c r="I770" s="30">
        <f t="shared" si="35"/>
        <v>0</v>
      </c>
      <c r="J770" s="112"/>
      <c r="K770" s="2"/>
    </row>
    <row r="771" spans="1:11" x14ac:dyDescent="0.25">
      <c r="A771" s="17">
        <v>42406</v>
      </c>
      <c r="B771" s="11">
        <f t="shared" si="34"/>
        <v>3974</v>
      </c>
      <c r="C771" s="11" t="s">
        <v>787</v>
      </c>
      <c r="D771" s="12">
        <v>53974</v>
      </c>
      <c r="E771" s="47" t="s">
        <v>4044</v>
      </c>
      <c r="F771" s="14">
        <v>15604.5</v>
      </c>
      <c r="G771" s="15">
        <v>42416</v>
      </c>
      <c r="H771" s="8">
        <v>15604.5</v>
      </c>
      <c r="I771" s="30">
        <f t="shared" si="35"/>
        <v>0</v>
      </c>
      <c r="J771" s="112"/>
      <c r="K771" s="2"/>
    </row>
    <row r="772" spans="1:11" x14ac:dyDescent="0.25">
      <c r="A772" s="17">
        <v>42406</v>
      </c>
      <c r="B772" s="11">
        <f t="shared" si="34"/>
        <v>3975</v>
      </c>
      <c r="C772" s="11" t="s">
        <v>787</v>
      </c>
      <c r="D772" s="12">
        <v>53975</v>
      </c>
      <c r="E772" s="47" t="s">
        <v>4045</v>
      </c>
      <c r="F772" s="14">
        <v>1506</v>
      </c>
      <c r="G772" s="15">
        <v>42406</v>
      </c>
      <c r="H772" s="8">
        <f t="shared" si="36"/>
        <v>1506</v>
      </c>
      <c r="I772" s="30">
        <f t="shared" si="35"/>
        <v>0</v>
      </c>
      <c r="J772" s="112"/>
      <c r="K772" s="2"/>
    </row>
    <row r="773" spans="1:11" x14ac:dyDescent="0.25">
      <c r="A773" s="17">
        <v>42406</v>
      </c>
      <c r="B773" s="11">
        <f>B772+1</f>
        <v>3976</v>
      </c>
      <c r="C773" s="11" t="s">
        <v>787</v>
      </c>
      <c r="D773" s="12">
        <v>53976</v>
      </c>
      <c r="E773" s="49" t="s">
        <v>105</v>
      </c>
      <c r="F773" s="14">
        <v>0</v>
      </c>
      <c r="G773" s="15"/>
      <c r="H773" s="8"/>
      <c r="I773" s="30">
        <f t="shared" si="35"/>
        <v>0</v>
      </c>
      <c r="J773" s="112"/>
      <c r="K773" s="2"/>
    </row>
    <row r="774" spans="1:11" x14ac:dyDescent="0.25">
      <c r="A774" s="17">
        <v>42406</v>
      </c>
      <c r="B774" s="11">
        <f>B773+1</f>
        <v>3977</v>
      </c>
      <c r="C774" s="11" t="s">
        <v>787</v>
      </c>
      <c r="D774" s="12">
        <v>53977</v>
      </c>
      <c r="E774" s="47" t="s">
        <v>4046</v>
      </c>
      <c r="F774" s="14">
        <v>2154.3000000000002</v>
      </c>
      <c r="G774" s="15" t="s">
        <v>4047</v>
      </c>
      <c r="H774" s="8">
        <f>500+500+1154.3</f>
        <v>2154.3000000000002</v>
      </c>
      <c r="I774" s="30">
        <f t="shared" si="35"/>
        <v>0</v>
      </c>
      <c r="J774" s="112"/>
      <c r="K774" s="2"/>
    </row>
    <row r="775" spans="1:11" x14ac:dyDescent="0.25">
      <c r="A775" s="17">
        <v>42406</v>
      </c>
      <c r="B775" s="11">
        <f t="shared" ref="B775:B838" si="37">B774+1</f>
        <v>3978</v>
      </c>
      <c r="C775" s="11" t="s">
        <v>787</v>
      </c>
      <c r="D775" s="12">
        <v>53978</v>
      </c>
      <c r="E775" s="47" t="s">
        <v>4048</v>
      </c>
      <c r="F775" s="14">
        <v>874.2</v>
      </c>
      <c r="G775" s="15">
        <v>42406</v>
      </c>
      <c r="H775" s="8">
        <f t="shared" si="36"/>
        <v>874.2</v>
      </c>
      <c r="I775" s="30">
        <f t="shared" si="35"/>
        <v>0</v>
      </c>
      <c r="J775" s="112"/>
      <c r="K775" s="2"/>
    </row>
    <row r="776" spans="1:11" x14ac:dyDescent="0.25">
      <c r="A776" s="17">
        <v>42406</v>
      </c>
      <c r="B776" s="11">
        <f t="shared" si="37"/>
        <v>3979</v>
      </c>
      <c r="C776" s="11" t="s">
        <v>787</v>
      </c>
      <c r="D776" s="12">
        <v>53979</v>
      </c>
      <c r="E776" s="47" t="s">
        <v>4049</v>
      </c>
      <c r="F776" s="14">
        <v>430</v>
      </c>
      <c r="G776" s="15">
        <v>42406</v>
      </c>
      <c r="H776" s="8">
        <f t="shared" si="36"/>
        <v>430</v>
      </c>
      <c r="I776" s="30">
        <f t="shared" si="35"/>
        <v>0</v>
      </c>
      <c r="J776" s="112"/>
      <c r="K776" s="2"/>
    </row>
    <row r="777" spans="1:11" x14ac:dyDescent="0.25">
      <c r="A777" s="17">
        <v>42406</v>
      </c>
      <c r="B777" s="11">
        <f t="shared" si="37"/>
        <v>3980</v>
      </c>
      <c r="C777" s="11" t="s">
        <v>787</v>
      </c>
      <c r="D777" s="12">
        <v>53980</v>
      </c>
      <c r="E777" s="47" t="s">
        <v>4050</v>
      </c>
      <c r="F777" s="14">
        <v>2912</v>
      </c>
      <c r="G777" s="15">
        <v>42406</v>
      </c>
      <c r="H777" s="8">
        <f t="shared" si="36"/>
        <v>2912</v>
      </c>
      <c r="I777" s="30">
        <f t="shared" si="35"/>
        <v>0</v>
      </c>
      <c r="J777" s="112"/>
      <c r="K777" s="2"/>
    </row>
    <row r="778" spans="1:11" x14ac:dyDescent="0.25">
      <c r="A778" s="17">
        <v>42406</v>
      </c>
      <c r="B778" s="11">
        <f>B777+1</f>
        <v>3981</v>
      </c>
      <c r="C778" s="11" t="s">
        <v>787</v>
      </c>
      <c r="D778" s="12">
        <v>53981</v>
      </c>
      <c r="E778" s="49" t="s">
        <v>105</v>
      </c>
      <c r="F778" s="14">
        <v>0</v>
      </c>
      <c r="G778" s="15"/>
      <c r="H778" s="8"/>
      <c r="I778" s="30">
        <f t="shared" si="35"/>
        <v>0</v>
      </c>
      <c r="J778" s="112"/>
      <c r="K778" s="2"/>
    </row>
    <row r="779" spans="1:11" x14ac:dyDescent="0.25">
      <c r="A779" s="17">
        <v>42406</v>
      </c>
      <c r="B779" s="11">
        <f>B778+1</f>
        <v>3982</v>
      </c>
      <c r="C779" s="11" t="s">
        <v>787</v>
      </c>
      <c r="D779" s="113">
        <v>53982</v>
      </c>
      <c r="E779" s="42" t="s">
        <v>4051</v>
      </c>
      <c r="F779" s="19">
        <v>1750.7</v>
      </c>
      <c r="G779" s="15">
        <v>42406</v>
      </c>
      <c r="H779" s="8">
        <f t="shared" si="36"/>
        <v>1750.7</v>
      </c>
      <c r="I779" s="30">
        <f t="shared" si="35"/>
        <v>0</v>
      </c>
      <c r="J779" s="112"/>
      <c r="K779" s="2"/>
    </row>
    <row r="780" spans="1:11" x14ac:dyDescent="0.25">
      <c r="A780" s="17">
        <v>42406</v>
      </c>
      <c r="B780" s="11">
        <f t="shared" si="37"/>
        <v>3983</v>
      </c>
      <c r="C780" s="11" t="s">
        <v>787</v>
      </c>
      <c r="D780" s="20">
        <v>53983</v>
      </c>
      <c r="E780" s="45" t="s">
        <v>4052</v>
      </c>
      <c r="F780" s="22">
        <v>39680.699999999997</v>
      </c>
      <c r="G780" s="15">
        <v>42414</v>
      </c>
      <c r="H780" s="8">
        <v>39680.699999999997</v>
      </c>
      <c r="I780" s="30">
        <f t="shared" si="35"/>
        <v>0</v>
      </c>
      <c r="J780" s="112"/>
      <c r="K780" s="2"/>
    </row>
    <row r="781" spans="1:11" x14ac:dyDescent="0.25">
      <c r="A781" s="17">
        <v>42406</v>
      </c>
      <c r="B781" s="11">
        <f t="shared" si="37"/>
        <v>3984</v>
      </c>
      <c r="C781" s="11" t="s">
        <v>787</v>
      </c>
      <c r="D781" s="12">
        <v>53984</v>
      </c>
      <c r="E781" s="47" t="s">
        <v>4052</v>
      </c>
      <c r="F781" s="14">
        <v>12698</v>
      </c>
      <c r="G781" s="15">
        <v>42411</v>
      </c>
      <c r="H781" s="8">
        <v>12698</v>
      </c>
      <c r="I781" s="30">
        <f t="shared" si="35"/>
        <v>0</v>
      </c>
      <c r="J781" s="112"/>
      <c r="K781" s="2"/>
    </row>
    <row r="782" spans="1:11" x14ac:dyDescent="0.25">
      <c r="A782" s="17">
        <v>42406</v>
      </c>
      <c r="B782" s="11">
        <f t="shared" si="37"/>
        <v>3985</v>
      </c>
      <c r="C782" s="11" t="s">
        <v>787</v>
      </c>
      <c r="D782" s="12">
        <v>53985</v>
      </c>
      <c r="E782" s="47" t="s">
        <v>4053</v>
      </c>
      <c r="F782" s="14">
        <v>2681.6</v>
      </c>
      <c r="G782" s="15">
        <v>42406</v>
      </c>
      <c r="H782" s="8">
        <f t="shared" si="36"/>
        <v>2681.6</v>
      </c>
      <c r="I782" s="30">
        <f t="shared" si="35"/>
        <v>0</v>
      </c>
      <c r="J782" s="112"/>
      <c r="K782" s="2"/>
    </row>
    <row r="783" spans="1:11" x14ac:dyDescent="0.25">
      <c r="A783" s="17">
        <v>42406</v>
      </c>
      <c r="B783" s="11">
        <f t="shared" si="37"/>
        <v>3986</v>
      </c>
      <c r="C783" s="11" t="s">
        <v>787</v>
      </c>
      <c r="D783" s="12">
        <v>53986</v>
      </c>
      <c r="E783" s="47" t="s">
        <v>4054</v>
      </c>
      <c r="F783" s="14">
        <v>984.7</v>
      </c>
      <c r="G783" s="15">
        <v>42406</v>
      </c>
      <c r="H783" s="8">
        <f t="shared" si="36"/>
        <v>984.7</v>
      </c>
      <c r="I783" s="30">
        <f t="shared" si="35"/>
        <v>0</v>
      </c>
      <c r="J783" s="112"/>
      <c r="K783" s="2"/>
    </row>
    <row r="784" spans="1:11" x14ac:dyDescent="0.25">
      <c r="A784" s="17">
        <v>42406</v>
      </c>
      <c r="B784" s="11">
        <f t="shared" si="37"/>
        <v>3987</v>
      </c>
      <c r="C784" s="11" t="s">
        <v>787</v>
      </c>
      <c r="D784" s="12">
        <v>53987</v>
      </c>
      <c r="E784" s="47" t="s">
        <v>4055</v>
      </c>
      <c r="F784" s="14">
        <v>1570.8</v>
      </c>
      <c r="G784" s="15">
        <v>42408</v>
      </c>
      <c r="H784" s="8">
        <v>1570.8</v>
      </c>
      <c r="I784" s="30">
        <f t="shared" si="35"/>
        <v>0</v>
      </c>
      <c r="J784" s="112"/>
      <c r="K784" s="2"/>
    </row>
    <row r="785" spans="1:11" x14ac:dyDescent="0.25">
      <c r="A785" s="17">
        <v>42406</v>
      </c>
      <c r="B785" s="11">
        <f t="shared" si="37"/>
        <v>3988</v>
      </c>
      <c r="C785" s="11" t="s">
        <v>787</v>
      </c>
      <c r="D785" s="12">
        <v>53988</v>
      </c>
      <c r="E785" s="47" t="s">
        <v>4014</v>
      </c>
      <c r="F785" s="14">
        <v>103.7</v>
      </c>
      <c r="G785" s="15">
        <v>42406</v>
      </c>
      <c r="H785" s="8">
        <f t="shared" si="36"/>
        <v>103.7</v>
      </c>
      <c r="I785" s="30">
        <f t="shared" si="35"/>
        <v>0</v>
      </c>
      <c r="J785" s="112"/>
      <c r="K785" s="2"/>
    </row>
    <row r="786" spans="1:11" x14ac:dyDescent="0.25">
      <c r="A786" s="17">
        <v>42406</v>
      </c>
      <c r="B786" s="11">
        <f t="shared" si="37"/>
        <v>3989</v>
      </c>
      <c r="C786" s="11" t="s">
        <v>787</v>
      </c>
      <c r="D786" s="12">
        <v>53989</v>
      </c>
      <c r="E786" s="47" t="s">
        <v>4056</v>
      </c>
      <c r="F786" s="14">
        <v>1166.2</v>
      </c>
      <c r="G786" s="15">
        <v>42411</v>
      </c>
      <c r="H786" s="8">
        <v>1166.2</v>
      </c>
      <c r="I786" s="30">
        <f t="shared" si="35"/>
        <v>0</v>
      </c>
      <c r="J786" s="112"/>
      <c r="K786" s="2"/>
    </row>
    <row r="787" spans="1:11" x14ac:dyDescent="0.25">
      <c r="A787" s="17">
        <v>42406</v>
      </c>
      <c r="B787" s="11">
        <f t="shared" si="37"/>
        <v>3990</v>
      </c>
      <c r="C787" s="11" t="s">
        <v>787</v>
      </c>
      <c r="D787" s="12">
        <v>53990</v>
      </c>
      <c r="E787" s="47" t="s">
        <v>4057</v>
      </c>
      <c r="F787" s="14">
        <v>1854.4</v>
      </c>
      <c r="G787" s="15">
        <v>42412</v>
      </c>
      <c r="H787" s="8">
        <v>1854.4</v>
      </c>
      <c r="I787" s="30">
        <f t="shared" si="35"/>
        <v>0</v>
      </c>
      <c r="J787" s="112"/>
      <c r="K787" s="2"/>
    </row>
    <row r="788" spans="1:11" x14ac:dyDescent="0.25">
      <c r="A788" s="17">
        <v>42406</v>
      </c>
      <c r="B788" s="11">
        <f t="shared" si="37"/>
        <v>3991</v>
      </c>
      <c r="C788" s="11" t="s">
        <v>787</v>
      </c>
      <c r="D788" s="12">
        <v>53991</v>
      </c>
      <c r="E788" s="47" t="s">
        <v>4058</v>
      </c>
      <c r="F788" s="14">
        <v>2124.1999999999998</v>
      </c>
      <c r="G788" s="15">
        <v>42406</v>
      </c>
      <c r="H788" s="8">
        <f t="shared" si="36"/>
        <v>2124.1999999999998</v>
      </c>
      <c r="I788" s="30">
        <f t="shared" si="35"/>
        <v>0</v>
      </c>
      <c r="J788" s="112"/>
      <c r="K788" s="2"/>
    </row>
    <row r="789" spans="1:11" x14ac:dyDescent="0.25">
      <c r="A789" s="17">
        <v>42406</v>
      </c>
      <c r="B789" s="11">
        <f t="shared" si="37"/>
        <v>3992</v>
      </c>
      <c r="C789" s="11" t="s">
        <v>787</v>
      </c>
      <c r="D789" s="12">
        <v>53992</v>
      </c>
      <c r="E789" s="47" t="s">
        <v>4059</v>
      </c>
      <c r="F789" s="14">
        <v>40057</v>
      </c>
      <c r="G789" s="15">
        <v>42409</v>
      </c>
      <c r="H789" s="8">
        <v>40057</v>
      </c>
      <c r="I789" s="30">
        <f t="shared" si="35"/>
        <v>0</v>
      </c>
      <c r="J789" s="112"/>
      <c r="K789" s="2"/>
    </row>
    <row r="790" spans="1:11" x14ac:dyDescent="0.25">
      <c r="A790" s="17">
        <v>42406</v>
      </c>
      <c r="B790" s="11">
        <f t="shared" si="37"/>
        <v>3993</v>
      </c>
      <c r="C790" s="11" t="s">
        <v>787</v>
      </c>
      <c r="D790" s="12">
        <v>53993</v>
      </c>
      <c r="E790" s="47" t="s">
        <v>4060</v>
      </c>
      <c r="F790" s="14">
        <v>1510</v>
      </c>
      <c r="G790" s="15">
        <v>42406</v>
      </c>
      <c r="H790" s="8">
        <f t="shared" ref="H790:H852" si="38">F790</f>
        <v>1510</v>
      </c>
      <c r="I790" s="30">
        <f t="shared" ref="I790:I857" si="39">F790-H790</f>
        <v>0</v>
      </c>
      <c r="J790" s="112"/>
      <c r="K790" s="2"/>
    </row>
    <row r="791" spans="1:11" x14ac:dyDescent="0.25">
      <c r="A791" s="17">
        <v>42406</v>
      </c>
      <c r="B791" s="11">
        <f t="shared" si="37"/>
        <v>3994</v>
      </c>
      <c r="C791" s="11" t="s">
        <v>787</v>
      </c>
      <c r="D791" s="12">
        <v>53994</v>
      </c>
      <c r="E791" s="47" t="s">
        <v>4061</v>
      </c>
      <c r="F791" s="14">
        <v>670</v>
      </c>
      <c r="G791" s="15">
        <v>42406</v>
      </c>
      <c r="H791" s="8">
        <f t="shared" si="38"/>
        <v>670</v>
      </c>
      <c r="I791" s="30">
        <f t="shared" si="39"/>
        <v>0</v>
      </c>
      <c r="J791" s="112"/>
      <c r="K791" s="2"/>
    </row>
    <row r="792" spans="1:11" x14ac:dyDescent="0.25">
      <c r="A792" s="17">
        <v>42406</v>
      </c>
      <c r="B792" s="11">
        <f t="shared" si="37"/>
        <v>3995</v>
      </c>
      <c r="C792" s="11" t="s">
        <v>787</v>
      </c>
      <c r="D792" s="12">
        <v>53995</v>
      </c>
      <c r="E792" s="47" t="s">
        <v>4062</v>
      </c>
      <c r="F792" s="14">
        <v>3264.3</v>
      </c>
      <c r="G792" s="15">
        <v>42407</v>
      </c>
      <c r="H792" s="8">
        <v>3264.3</v>
      </c>
      <c r="I792" s="30">
        <f t="shared" si="39"/>
        <v>0</v>
      </c>
      <c r="J792" s="112"/>
      <c r="K792" s="2"/>
    </row>
    <row r="793" spans="1:11" x14ac:dyDescent="0.25">
      <c r="A793" s="17">
        <v>42406</v>
      </c>
      <c r="B793" s="11">
        <f t="shared" si="37"/>
        <v>3996</v>
      </c>
      <c r="C793" s="11" t="s">
        <v>787</v>
      </c>
      <c r="D793" s="12">
        <v>53996</v>
      </c>
      <c r="E793" s="47" t="s">
        <v>4063</v>
      </c>
      <c r="F793" s="14">
        <v>4221</v>
      </c>
      <c r="G793" s="15">
        <v>42406</v>
      </c>
      <c r="H793" s="8">
        <f t="shared" si="38"/>
        <v>4221</v>
      </c>
      <c r="I793" s="30">
        <f t="shared" si="39"/>
        <v>0</v>
      </c>
      <c r="J793" s="112"/>
      <c r="K793" s="2"/>
    </row>
    <row r="794" spans="1:11" x14ac:dyDescent="0.25">
      <c r="A794" s="17">
        <v>42406</v>
      </c>
      <c r="B794" s="11">
        <f t="shared" si="37"/>
        <v>3997</v>
      </c>
      <c r="C794" s="11" t="s">
        <v>787</v>
      </c>
      <c r="D794" s="12">
        <v>53997</v>
      </c>
      <c r="E794" s="47" t="s">
        <v>4064</v>
      </c>
      <c r="F794" s="14">
        <v>28600.6</v>
      </c>
      <c r="G794" s="15">
        <v>42408</v>
      </c>
      <c r="H794" s="8">
        <v>28600.6</v>
      </c>
      <c r="I794" s="30">
        <f t="shared" si="39"/>
        <v>0</v>
      </c>
      <c r="J794" s="112"/>
      <c r="K794" s="2"/>
    </row>
    <row r="795" spans="1:11" x14ac:dyDescent="0.25">
      <c r="A795" s="17">
        <v>42406</v>
      </c>
      <c r="B795" s="11">
        <f t="shared" si="37"/>
        <v>3998</v>
      </c>
      <c r="C795" s="11" t="s">
        <v>787</v>
      </c>
      <c r="D795" s="12">
        <v>53998</v>
      </c>
      <c r="E795" s="47" t="s">
        <v>4065</v>
      </c>
      <c r="F795" s="14">
        <v>29233</v>
      </c>
      <c r="G795" s="15">
        <v>42408</v>
      </c>
      <c r="H795" s="8">
        <v>29233</v>
      </c>
      <c r="I795" s="30">
        <f t="shared" si="39"/>
        <v>0</v>
      </c>
      <c r="J795" s="112"/>
      <c r="K795" s="2"/>
    </row>
    <row r="796" spans="1:11" x14ac:dyDescent="0.25">
      <c r="A796" s="17">
        <v>42406</v>
      </c>
      <c r="B796" s="11">
        <f t="shared" si="37"/>
        <v>3999</v>
      </c>
      <c r="C796" s="11" t="s">
        <v>787</v>
      </c>
      <c r="D796" s="12">
        <v>53999</v>
      </c>
      <c r="E796" s="47" t="s">
        <v>4066</v>
      </c>
      <c r="F796" s="14">
        <v>8223</v>
      </c>
      <c r="G796" s="15">
        <v>42408</v>
      </c>
      <c r="H796" s="8">
        <v>8223</v>
      </c>
      <c r="I796" s="30">
        <f t="shared" si="39"/>
        <v>0</v>
      </c>
      <c r="J796" s="112"/>
      <c r="K796" s="2"/>
    </row>
    <row r="797" spans="1:11" x14ac:dyDescent="0.25">
      <c r="A797" s="17">
        <v>42406</v>
      </c>
      <c r="B797" s="11">
        <f t="shared" si="37"/>
        <v>4000</v>
      </c>
      <c r="C797" s="11" t="s">
        <v>787</v>
      </c>
      <c r="D797" s="12">
        <v>54000</v>
      </c>
      <c r="E797" s="47" t="s">
        <v>4067</v>
      </c>
      <c r="F797" s="14">
        <v>7779.2</v>
      </c>
      <c r="G797" s="15">
        <v>42408</v>
      </c>
      <c r="H797" s="8">
        <v>7779.2</v>
      </c>
      <c r="I797" s="30">
        <f t="shared" si="39"/>
        <v>0</v>
      </c>
      <c r="J797" s="112"/>
      <c r="K797" s="2"/>
    </row>
    <row r="798" spans="1:11" x14ac:dyDescent="0.25">
      <c r="A798" s="17">
        <v>42406</v>
      </c>
      <c r="B798" s="11">
        <f t="shared" si="37"/>
        <v>4001</v>
      </c>
      <c r="C798" s="11" t="s">
        <v>787</v>
      </c>
      <c r="D798" s="12">
        <v>54001</v>
      </c>
      <c r="E798" s="47" t="s">
        <v>4068</v>
      </c>
      <c r="F798" s="14">
        <v>43142.400000000001</v>
      </c>
      <c r="G798" s="15">
        <v>42412</v>
      </c>
      <c r="H798" s="8">
        <v>43142.400000000001</v>
      </c>
      <c r="I798" s="30">
        <f t="shared" si="39"/>
        <v>0</v>
      </c>
      <c r="J798" s="112"/>
      <c r="K798" s="2"/>
    </row>
    <row r="799" spans="1:11" x14ac:dyDescent="0.25">
      <c r="A799" s="17">
        <v>42406</v>
      </c>
      <c r="B799" s="11">
        <f t="shared" si="37"/>
        <v>4002</v>
      </c>
      <c r="C799" s="11" t="s">
        <v>787</v>
      </c>
      <c r="D799" s="12">
        <v>54002</v>
      </c>
      <c r="E799" s="47" t="s">
        <v>4069</v>
      </c>
      <c r="F799" s="14">
        <v>747.3</v>
      </c>
      <c r="G799" s="15">
        <v>42406</v>
      </c>
      <c r="H799" s="8">
        <f t="shared" si="38"/>
        <v>747.3</v>
      </c>
      <c r="I799" s="30">
        <f t="shared" si="39"/>
        <v>0</v>
      </c>
      <c r="J799" s="112"/>
      <c r="K799" s="2"/>
    </row>
    <row r="800" spans="1:11" x14ac:dyDescent="0.25">
      <c r="A800" s="17">
        <v>42406</v>
      </c>
      <c r="B800" s="11">
        <f t="shared" si="37"/>
        <v>4003</v>
      </c>
      <c r="C800" s="11" t="s">
        <v>787</v>
      </c>
      <c r="D800" s="12">
        <v>54003</v>
      </c>
      <c r="E800" s="47" t="s">
        <v>4070</v>
      </c>
      <c r="F800" s="14">
        <v>29288.799999999999</v>
      </c>
      <c r="G800" s="15">
        <v>42406</v>
      </c>
      <c r="H800" s="8">
        <f t="shared" si="38"/>
        <v>29288.799999999999</v>
      </c>
      <c r="I800" s="30">
        <f t="shared" si="39"/>
        <v>0</v>
      </c>
      <c r="J800" s="112"/>
      <c r="K800" s="2"/>
    </row>
    <row r="801" spans="1:11" x14ac:dyDescent="0.25">
      <c r="A801" s="17">
        <v>42406</v>
      </c>
      <c r="B801" s="11">
        <f t="shared" si="37"/>
        <v>4004</v>
      </c>
      <c r="C801" s="11" t="s">
        <v>787</v>
      </c>
      <c r="D801" s="12">
        <v>54004</v>
      </c>
      <c r="E801" s="47" t="s">
        <v>4071</v>
      </c>
      <c r="F801" s="14">
        <v>16643</v>
      </c>
      <c r="G801" s="15">
        <v>42406</v>
      </c>
      <c r="H801" s="8">
        <f t="shared" si="38"/>
        <v>16643</v>
      </c>
      <c r="I801" s="30">
        <f t="shared" si="39"/>
        <v>0</v>
      </c>
      <c r="J801" s="112"/>
      <c r="K801" s="2"/>
    </row>
    <row r="802" spans="1:11" x14ac:dyDescent="0.25">
      <c r="A802" s="17">
        <v>42406</v>
      </c>
      <c r="B802" s="11">
        <f t="shared" si="37"/>
        <v>4005</v>
      </c>
      <c r="C802" s="11" t="s">
        <v>787</v>
      </c>
      <c r="D802" s="12">
        <v>54005</v>
      </c>
      <c r="E802" s="47" t="s">
        <v>4063</v>
      </c>
      <c r="F802" s="14">
        <v>6036.4</v>
      </c>
      <c r="G802" s="15">
        <v>42406</v>
      </c>
      <c r="H802" s="8">
        <f t="shared" si="38"/>
        <v>6036.4</v>
      </c>
      <c r="I802" s="30">
        <f t="shared" si="39"/>
        <v>0</v>
      </c>
      <c r="J802" s="112"/>
      <c r="K802" s="2"/>
    </row>
    <row r="803" spans="1:11" x14ac:dyDescent="0.25">
      <c r="A803" s="17">
        <v>42406</v>
      </c>
      <c r="B803" s="11">
        <f t="shared" si="37"/>
        <v>4006</v>
      </c>
      <c r="C803" s="11" t="s">
        <v>787</v>
      </c>
      <c r="D803" s="12">
        <v>54006</v>
      </c>
      <c r="E803" s="47" t="s">
        <v>4072</v>
      </c>
      <c r="F803" s="14">
        <v>2372.6999999999998</v>
      </c>
      <c r="G803" s="15">
        <v>42406</v>
      </c>
      <c r="H803" s="8">
        <f t="shared" si="38"/>
        <v>2372.6999999999998</v>
      </c>
      <c r="I803" s="30">
        <f t="shared" si="39"/>
        <v>0</v>
      </c>
      <c r="J803" s="112"/>
      <c r="K803" s="2"/>
    </row>
    <row r="804" spans="1:11" x14ac:dyDescent="0.25">
      <c r="A804" s="17">
        <v>42406</v>
      </c>
      <c r="B804" s="11">
        <f t="shared" si="37"/>
        <v>4007</v>
      </c>
      <c r="C804" s="11" t="s">
        <v>787</v>
      </c>
      <c r="D804" s="12">
        <v>54007</v>
      </c>
      <c r="E804" s="47" t="s">
        <v>4063</v>
      </c>
      <c r="F804" s="14">
        <v>723.2</v>
      </c>
      <c r="G804" s="15">
        <v>42406</v>
      </c>
      <c r="H804" s="8">
        <f t="shared" si="38"/>
        <v>723.2</v>
      </c>
      <c r="I804" s="30">
        <f t="shared" si="39"/>
        <v>0</v>
      </c>
      <c r="J804" s="112"/>
      <c r="K804" s="2"/>
    </row>
    <row r="805" spans="1:11" x14ac:dyDescent="0.25">
      <c r="A805" s="17">
        <v>42406</v>
      </c>
      <c r="B805" s="11">
        <f t="shared" si="37"/>
        <v>4008</v>
      </c>
      <c r="C805" s="11" t="s">
        <v>787</v>
      </c>
      <c r="D805" s="12">
        <v>54008</v>
      </c>
      <c r="E805" s="47" t="s">
        <v>4073</v>
      </c>
      <c r="F805" s="14">
        <v>167.5</v>
      </c>
      <c r="G805" s="15">
        <v>42406</v>
      </c>
      <c r="H805" s="8">
        <f t="shared" si="38"/>
        <v>167.5</v>
      </c>
      <c r="I805" s="30">
        <f t="shared" si="39"/>
        <v>0</v>
      </c>
      <c r="J805" s="112"/>
      <c r="K805" s="2"/>
    </row>
    <row r="806" spans="1:11" x14ac:dyDescent="0.25">
      <c r="A806" s="17">
        <v>42406</v>
      </c>
      <c r="B806" s="11">
        <f>B805+1</f>
        <v>4009</v>
      </c>
      <c r="C806" s="11" t="s">
        <v>787</v>
      </c>
      <c r="D806" s="12">
        <v>54009</v>
      </c>
      <c r="E806" s="49" t="s">
        <v>105</v>
      </c>
      <c r="F806" s="14">
        <v>0</v>
      </c>
      <c r="G806" s="15"/>
      <c r="H806" s="8">
        <f t="shared" si="38"/>
        <v>0</v>
      </c>
      <c r="I806" s="30">
        <f t="shared" si="39"/>
        <v>0</v>
      </c>
      <c r="J806" s="112"/>
      <c r="K806" s="2"/>
    </row>
    <row r="807" spans="1:11" x14ac:dyDescent="0.25">
      <c r="A807" s="17">
        <v>42406</v>
      </c>
      <c r="B807" s="11">
        <f>B806+1</f>
        <v>4010</v>
      </c>
      <c r="C807" s="11" t="s">
        <v>787</v>
      </c>
      <c r="D807" s="12">
        <v>54010</v>
      </c>
      <c r="E807" s="47" t="s">
        <v>4074</v>
      </c>
      <c r="F807" s="14">
        <v>1281.5999999999999</v>
      </c>
      <c r="G807" s="15">
        <v>42406</v>
      </c>
      <c r="H807" s="8">
        <f t="shared" si="38"/>
        <v>1281.5999999999999</v>
      </c>
      <c r="I807" s="30">
        <f t="shared" si="39"/>
        <v>0</v>
      </c>
      <c r="J807" s="112"/>
      <c r="K807" s="2"/>
    </row>
    <row r="808" spans="1:11" x14ac:dyDescent="0.25">
      <c r="A808" s="17">
        <v>42406</v>
      </c>
      <c r="B808" s="11">
        <f>B807+1</f>
        <v>4011</v>
      </c>
      <c r="C808" s="11" t="s">
        <v>787</v>
      </c>
      <c r="D808" s="12">
        <v>54011</v>
      </c>
      <c r="E808" s="49" t="s">
        <v>105</v>
      </c>
      <c r="F808" s="14">
        <v>0</v>
      </c>
      <c r="G808" s="15"/>
      <c r="H808" s="8">
        <f t="shared" si="38"/>
        <v>0</v>
      </c>
      <c r="I808" s="30">
        <f t="shared" si="39"/>
        <v>0</v>
      </c>
      <c r="J808" s="112"/>
      <c r="K808" s="2"/>
    </row>
    <row r="809" spans="1:11" x14ac:dyDescent="0.25">
      <c r="A809" s="17">
        <v>42406</v>
      </c>
      <c r="B809" s="11">
        <f>B808+1</f>
        <v>4012</v>
      </c>
      <c r="C809" s="11" t="s">
        <v>787</v>
      </c>
      <c r="D809" s="12">
        <v>54012</v>
      </c>
      <c r="E809" s="47" t="s">
        <v>4075</v>
      </c>
      <c r="F809" s="14">
        <v>101937.35</v>
      </c>
      <c r="G809" s="15">
        <v>42411</v>
      </c>
      <c r="H809" s="8">
        <v>101937.35</v>
      </c>
      <c r="I809" s="30">
        <f t="shared" si="39"/>
        <v>0</v>
      </c>
      <c r="J809" s="112"/>
      <c r="K809" s="2"/>
    </row>
    <row r="810" spans="1:11" x14ac:dyDescent="0.25">
      <c r="A810" s="17">
        <v>42406</v>
      </c>
      <c r="B810" s="11">
        <f t="shared" si="37"/>
        <v>4013</v>
      </c>
      <c r="C810" s="11" t="s">
        <v>787</v>
      </c>
      <c r="D810" s="12">
        <v>54013</v>
      </c>
      <c r="E810" s="47" t="s">
        <v>4076</v>
      </c>
      <c r="F810" s="14">
        <v>692.6</v>
      </c>
      <c r="G810" s="15">
        <v>42406</v>
      </c>
      <c r="H810" s="8">
        <f t="shared" si="38"/>
        <v>692.6</v>
      </c>
      <c r="I810" s="30">
        <f t="shared" si="39"/>
        <v>0</v>
      </c>
      <c r="J810" s="112"/>
      <c r="K810" s="2"/>
    </row>
    <row r="811" spans="1:11" x14ac:dyDescent="0.25">
      <c r="A811" s="17">
        <v>42406</v>
      </c>
      <c r="B811" s="11">
        <f t="shared" si="37"/>
        <v>4014</v>
      </c>
      <c r="C811" s="11" t="s">
        <v>787</v>
      </c>
      <c r="D811" s="12">
        <v>54014</v>
      </c>
      <c r="E811" s="47" t="s">
        <v>4063</v>
      </c>
      <c r="F811" s="14">
        <v>6043.4</v>
      </c>
      <c r="G811" s="15">
        <v>42406</v>
      </c>
      <c r="H811" s="8">
        <f t="shared" si="38"/>
        <v>6043.4</v>
      </c>
      <c r="I811" s="30">
        <f t="shared" si="39"/>
        <v>0</v>
      </c>
      <c r="J811" s="112"/>
      <c r="K811" s="2"/>
    </row>
    <row r="812" spans="1:11" x14ac:dyDescent="0.25">
      <c r="A812" s="17">
        <v>42406</v>
      </c>
      <c r="B812" s="11">
        <f t="shared" si="37"/>
        <v>4015</v>
      </c>
      <c r="C812" s="11" t="s">
        <v>787</v>
      </c>
      <c r="D812" s="12">
        <v>54015</v>
      </c>
      <c r="E812" s="47" t="s">
        <v>4077</v>
      </c>
      <c r="F812" s="14">
        <v>4090.8</v>
      </c>
      <c r="G812" s="15">
        <v>42406</v>
      </c>
      <c r="H812" s="8">
        <f t="shared" si="38"/>
        <v>4090.8</v>
      </c>
      <c r="I812" s="30">
        <f t="shared" si="39"/>
        <v>0</v>
      </c>
      <c r="J812" s="112"/>
      <c r="K812" s="2"/>
    </row>
    <row r="813" spans="1:11" x14ac:dyDescent="0.25">
      <c r="A813" s="17">
        <v>42406</v>
      </c>
      <c r="B813" s="11">
        <f t="shared" si="37"/>
        <v>4016</v>
      </c>
      <c r="C813" s="11" t="s">
        <v>787</v>
      </c>
      <c r="D813" s="12">
        <v>54016</v>
      </c>
      <c r="E813" s="47" t="s">
        <v>4078</v>
      </c>
      <c r="F813" s="14">
        <v>4342.8</v>
      </c>
      <c r="G813" s="15">
        <v>42406</v>
      </c>
      <c r="H813" s="8">
        <f t="shared" si="38"/>
        <v>4342.8</v>
      </c>
      <c r="I813" s="30">
        <f t="shared" si="39"/>
        <v>0</v>
      </c>
      <c r="J813" s="112"/>
      <c r="K813" s="2"/>
    </row>
    <row r="814" spans="1:11" x14ac:dyDescent="0.25">
      <c r="A814" s="17">
        <v>42406</v>
      </c>
      <c r="B814" s="11">
        <f t="shared" si="37"/>
        <v>4017</v>
      </c>
      <c r="C814" s="11" t="s">
        <v>787</v>
      </c>
      <c r="D814" s="12">
        <v>54017</v>
      </c>
      <c r="E814" s="47" t="s">
        <v>3992</v>
      </c>
      <c r="F814" s="14">
        <v>5477.6</v>
      </c>
      <c r="G814" s="15">
        <v>42406</v>
      </c>
      <c r="H814" s="8">
        <f t="shared" si="38"/>
        <v>5477.6</v>
      </c>
      <c r="I814" s="30">
        <f t="shared" si="39"/>
        <v>0</v>
      </c>
      <c r="J814" s="112"/>
      <c r="K814" s="2"/>
    </row>
    <row r="815" spans="1:11" x14ac:dyDescent="0.25">
      <c r="A815" s="17">
        <v>42406</v>
      </c>
      <c r="B815" s="11">
        <f t="shared" si="37"/>
        <v>4018</v>
      </c>
      <c r="C815" s="11" t="s">
        <v>787</v>
      </c>
      <c r="D815" s="12">
        <v>54018</v>
      </c>
      <c r="E815" s="47" t="s">
        <v>4056</v>
      </c>
      <c r="F815" s="14">
        <v>28079.8</v>
      </c>
      <c r="G815" s="15">
        <v>42411</v>
      </c>
      <c r="H815" s="8">
        <v>28079.8</v>
      </c>
      <c r="I815" s="30">
        <f t="shared" si="39"/>
        <v>0</v>
      </c>
      <c r="J815" s="112"/>
      <c r="K815" s="2"/>
    </row>
    <row r="816" spans="1:11" x14ac:dyDescent="0.25">
      <c r="A816" s="17">
        <v>42406</v>
      </c>
      <c r="B816" s="11">
        <f t="shared" si="37"/>
        <v>4019</v>
      </c>
      <c r="C816" s="11" t="s">
        <v>787</v>
      </c>
      <c r="D816" s="12">
        <v>54019</v>
      </c>
      <c r="E816" s="47" t="s">
        <v>4079</v>
      </c>
      <c r="F816" s="14">
        <v>1663.2</v>
      </c>
      <c r="G816" s="15">
        <v>42406</v>
      </c>
      <c r="H816" s="8">
        <f t="shared" si="38"/>
        <v>1663.2</v>
      </c>
      <c r="I816" s="30">
        <f t="shared" si="39"/>
        <v>0</v>
      </c>
      <c r="J816" s="112"/>
      <c r="K816" s="2"/>
    </row>
    <row r="817" spans="1:11" x14ac:dyDescent="0.25">
      <c r="A817" s="17">
        <v>42406</v>
      </c>
      <c r="B817" s="11">
        <f t="shared" si="37"/>
        <v>4020</v>
      </c>
      <c r="C817" s="11" t="s">
        <v>787</v>
      </c>
      <c r="D817" s="12">
        <v>54020</v>
      </c>
      <c r="E817" s="47" t="s">
        <v>4080</v>
      </c>
      <c r="F817" s="14">
        <v>4689.2</v>
      </c>
      <c r="G817" s="15">
        <v>42406</v>
      </c>
      <c r="H817" s="8">
        <f t="shared" si="38"/>
        <v>4689.2</v>
      </c>
      <c r="I817" s="30">
        <f t="shared" si="39"/>
        <v>0</v>
      </c>
      <c r="J817" s="112"/>
      <c r="K817" s="2"/>
    </row>
    <row r="818" spans="1:11" x14ac:dyDescent="0.25">
      <c r="A818" s="17">
        <v>42406</v>
      </c>
      <c r="B818" s="11">
        <f t="shared" si="37"/>
        <v>4021</v>
      </c>
      <c r="C818" s="11" t="s">
        <v>787</v>
      </c>
      <c r="D818" s="12">
        <v>54021</v>
      </c>
      <c r="E818" s="47" t="s">
        <v>4081</v>
      </c>
      <c r="F818" s="14">
        <v>10541.7</v>
      </c>
      <c r="G818" s="15">
        <v>42406</v>
      </c>
      <c r="H818" s="8">
        <f t="shared" si="38"/>
        <v>10541.7</v>
      </c>
      <c r="I818" s="30">
        <f t="shared" si="39"/>
        <v>0</v>
      </c>
      <c r="J818" s="112"/>
      <c r="K818" s="2"/>
    </row>
    <row r="819" spans="1:11" x14ac:dyDescent="0.25">
      <c r="A819" s="17">
        <v>42406</v>
      </c>
      <c r="B819" s="11">
        <f t="shared" si="37"/>
        <v>4022</v>
      </c>
      <c r="C819" s="11" t="s">
        <v>787</v>
      </c>
      <c r="D819" s="12">
        <v>54022</v>
      </c>
      <c r="E819" s="47" t="s">
        <v>4063</v>
      </c>
      <c r="F819" s="14">
        <v>755.7</v>
      </c>
      <c r="G819" s="15">
        <v>42406</v>
      </c>
      <c r="H819" s="8">
        <f t="shared" si="38"/>
        <v>755.7</v>
      </c>
      <c r="I819" s="30">
        <f t="shared" si="39"/>
        <v>0</v>
      </c>
      <c r="J819" s="112"/>
      <c r="K819" s="2"/>
    </row>
    <row r="820" spans="1:11" x14ac:dyDescent="0.25">
      <c r="A820" s="17">
        <v>42406</v>
      </c>
      <c r="B820" s="11">
        <f t="shared" si="37"/>
        <v>4023</v>
      </c>
      <c r="C820" s="11" t="s">
        <v>787</v>
      </c>
      <c r="D820" s="12">
        <v>54023</v>
      </c>
      <c r="E820" s="47" t="s">
        <v>4082</v>
      </c>
      <c r="F820" s="14">
        <v>1624</v>
      </c>
      <c r="G820" s="15">
        <v>42406</v>
      </c>
      <c r="H820" s="8">
        <f t="shared" si="38"/>
        <v>1624</v>
      </c>
      <c r="I820" s="30">
        <f t="shared" si="39"/>
        <v>0</v>
      </c>
      <c r="J820" s="112"/>
      <c r="K820" s="2"/>
    </row>
    <row r="821" spans="1:11" x14ac:dyDescent="0.25">
      <c r="A821" s="17">
        <v>42406</v>
      </c>
      <c r="B821" s="11">
        <f t="shared" si="37"/>
        <v>4024</v>
      </c>
      <c r="C821" s="11" t="s">
        <v>787</v>
      </c>
      <c r="D821" s="12">
        <v>54024</v>
      </c>
      <c r="E821" s="47" t="s">
        <v>4063</v>
      </c>
      <c r="F821" s="14">
        <v>14164.8</v>
      </c>
      <c r="G821" s="15">
        <v>42408</v>
      </c>
      <c r="H821" s="8">
        <v>14164.8</v>
      </c>
      <c r="I821" s="30">
        <f t="shared" si="39"/>
        <v>0</v>
      </c>
      <c r="J821" s="112"/>
      <c r="K821" s="2"/>
    </row>
    <row r="822" spans="1:11" x14ac:dyDescent="0.25">
      <c r="A822" s="17">
        <v>42406</v>
      </c>
      <c r="B822" s="11">
        <f t="shared" si="37"/>
        <v>4025</v>
      </c>
      <c r="C822" s="11" t="s">
        <v>787</v>
      </c>
      <c r="D822" s="12">
        <v>54025</v>
      </c>
      <c r="E822" s="47" t="s">
        <v>4069</v>
      </c>
      <c r="F822" s="14">
        <v>2031.36</v>
      </c>
      <c r="G822" s="15">
        <v>42412</v>
      </c>
      <c r="H822" s="8">
        <v>2031.3630000000001</v>
      </c>
      <c r="I822" s="30">
        <f t="shared" si="39"/>
        <v>-3.0000000001564331E-3</v>
      </c>
      <c r="J822" s="112"/>
      <c r="K822" s="2"/>
    </row>
    <row r="823" spans="1:11" x14ac:dyDescent="0.25">
      <c r="A823" s="17">
        <v>42406</v>
      </c>
      <c r="B823" s="11">
        <f t="shared" si="37"/>
        <v>4026</v>
      </c>
      <c r="C823" s="11" t="s">
        <v>787</v>
      </c>
      <c r="D823" s="12">
        <v>54026</v>
      </c>
      <c r="E823" s="47" t="s">
        <v>4083</v>
      </c>
      <c r="F823" s="14">
        <v>126</v>
      </c>
      <c r="G823" s="15">
        <v>42408</v>
      </c>
      <c r="H823" s="8">
        <v>126</v>
      </c>
      <c r="I823" s="30">
        <f t="shared" si="39"/>
        <v>0</v>
      </c>
      <c r="J823" s="112"/>
      <c r="K823" s="2"/>
    </row>
    <row r="824" spans="1:11" x14ac:dyDescent="0.25">
      <c r="A824" s="17">
        <v>42406</v>
      </c>
      <c r="B824" s="11">
        <f t="shared" si="37"/>
        <v>4027</v>
      </c>
      <c r="C824" s="11" t="s">
        <v>787</v>
      </c>
      <c r="D824" s="12">
        <v>54027</v>
      </c>
      <c r="E824" s="47" t="s">
        <v>4084</v>
      </c>
      <c r="F824" s="14">
        <v>1606.3</v>
      </c>
      <c r="G824" s="15">
        <v>42406</v>
      </c>
      <c r="H824" s="8">
        <f t="shared" si="38"/>
        <v>1606.3</v>
      </c>
      <c r="I824" s="30">
        <f t="shared" si="39"/>
        <v>0</v>
      </c>
      <c r="J824" s="112"/>
      <c r="K824" s="2"/>
    </row>
    <row r="825" spans="1:11" x14ac:dyDescent="0.25">
      <c r="A825" s="17">
        <v>42406</v>
      </c>
      <c r="B825" s="11">
        <f t="shared" si="37"/>
        <v>4028</v>
      </c>
      <c r="C825" s="11" t="s">
        <v>787</v>
      </c>
      <c r="D825" s="113">
        <v>54028</v>
      </c>
      <c r="E825" s="115" t="s">
        <v>4085</v>
      </c>
      <c r="F825" s="19">
        <v>319923</v>
      </c>
      <c r="G825" s="15">
        <v>42413</v>
      </c>
      <c r="H825" s="8">
        <v>319923</v>
      </c>
      <c r="I825" s="35">
        <f t="shared" si="39"/>
        <v>0</v>
      </c>
      <c r="J825" s="112"/>
      <c r="K825" s="2"/>
    </row>
    <row r="826" spans="1:11" x14ac:dyDescent="0.25">
      <c r="A826" s="17">
        <v>42406</v>
      </c>
      <c r="B826" s="11">
        <f>B825+1</f>
        <v>4029</v>
      </c>
      <c r="C826" s="11" t="s">
        <v>787</v>
      </c>
      <c r="D826" s="12">
        <v>54029</v>
      </c>
      <c r="E826" s="23" t="s">
        <v>105</v>
      </c>
      <c r="F826" s="14">
        <v>0</v>
      </c>
      <c r="G826" s="15"/>
      <c r="H826" s="8"/>
      <c r="I826" s="35">
        <f t="shared" si="39"/>
        <v>0</v>
      </c>
      <c r="J826" s="112"/>
      <c r="K826" s="2"/>
    </row>
    <row r="827" spans="1:11" x14ac:dyDescent="0.25">
      <c r="A827" s="17">
        <v>42406</v>
      </c>
      <c r="B827" s="11">
        <f>B826+1</f>
        <v>4030</v>
      </c>
      <c r="C827" s="11" t="s">
        <v>787</v>
      </c>
      <c r="D827" s="20">
        <v>54030</v>
      </c>
      <c r="E827" s="21" t="s">
        <v>4085</v>
      </c>
      <c r="F827" s="22">
        <v>364429</v>
      </c>
      <c r="G827" s="15">
        <v>42413</v>
      </c>
      <c r="H827" s="8">
        <v>364429</v>
      </c>
      <c r="I827" s="30">
        <f t="shared" si="39"/>
        <v>0</v>
      </c>
      <c r="J827" s="112"/>
      <c r="K827" s="2"/>
    </row>
    <row r="828" spans="1:11" x14ac:dyDescent="0.25">
      <c r="A828" s="17">
        <v>42406</v>
      </c>
      <c r="B828" s="11">
        <f t="shared" si="37"/>
        <v>4031</v>
      </c>
      <c r="C828" s="11" t="s">
        <v>787</v>
      </c>
      <c r="D828" s="12">
        <v>54031</v>
      </c>
      <c r="E828" s="47" t="s">
        <v>4086</v>
      </c>
      <c r="F828" s="14">
        <v>2159</v>
      </c>
      <c r="G828" s="15">
        <v>42408</v>
      </c>
      <c r="H828" s="8">
        <v>2159</v>
      </c>
      <c r="I828" s="30">
        <f t="shared" si="39"/>
        <v>0</v>
      </c>
      <c r="J828" s="112"/>
      <c r="K828" s="2"/>
    </row>
    <row r="829" spans="1:11" x14ac:dyDescent="0.25">
      <c r="A829" s="17">
        <v>42406</v>
      </c>
      <c r="B829" s="11">
        <f t="shared" si="37"/>
        <v>4032</v>
      </c>
      <c r="C829" s="11" t="s">
        <v>787</v>
      </c>
      <c r="D829" s="12">
        <v>54032</v>
      </c>
      <c r="E829" s="47" t="s">
        <v>4063</v>
      </c>
      <c r="F829" s="14">
        <v>564.9</v>
      </c>
      <c r="G829" s="15">
        <v>42406</v>
      </c>
      <c r="H829" s="8">
        <f t="shared" si="38"/>
        <v>564.9</v>
      </c>
      <c r="I829" s="30">
        <f t="shared" si="39"/>
        <v>0</v>
      </c>
      <c r="J829" s="112"/>
      <c r="K829" s="2"/>
    </row>
    <row r="830" spans="1:11" x14ac:dyDescent="0.25">
      <c r="A830" s="17">
        <v>42406</v>
      </c>
      <c r="B830" s="11">
        <f t="shared" si="37"/>
        <v>4033</v>
      </c>
      <c r="C830" s="11" t="s">
        <v>787</v>
      </c>
      <c r="D830" s="12">
        <v>54033</v>
      </c>
      <c r="E830" s="47" t="s">
        <v>4087</v>
      </c>
      <c r="F830" s="14">
        <v>1280.4000000000001</v>
      </c>
      <c r="G830" s="15">
        <v>42408</v>
      </c>
      <c r="H830" s="8">
        <v>1280.4000000000001</v>
      </c>
      <c r="I830" s="30">
        <f t="shared" si="39"/>
        <v>0</v>
      </c>
      <c r="J830" s="112"/>
      <c r="K830" s="2"/>
    </row>
    <row r="831" spans="1:11" x14ac:dyDescent="0.25">
      <c r="A831" s="17">
        <v>42406</v>
      </c>
      <c r="B831" s="11">
        <f t="shared" si="37"/>
        <v>4034</v>
      </c>
      <c r="C831" s="11" t="s">
        <v>787</v>
      </c>
      <c r="D831" s="12">
        <v>54034</v>
      </c>
      <c r="E831" s="47" t="s">
        <v>4088</v>
      </c>
      <c r="F831" s="14">
        <v>3263.6</v>
      </c>
      <c r="G831" s="15">
        <v>42408</v>
      </c>
      <c r="H831" s="8">
        <v>3263.6</v>
      </c>
      <c r="I831" s="30">
        <f t="shared" si="39"/>
        <v>0</v>
      </c>
      <c r="J831" s="112"/>
      <c r="K831" s="2"/>
    </row>
    <row r="832" spans="1:11" x14ac:dyDescent="0.25">
      <c r="A832" s="17">
        <v>42406</v>
      </c>
      <c r="B832" s="11">
        <f t="shared" si="37"/>
        <v>4035</v>
      </c>
      <c r="C832" s="11" t="s">
        <v>787</v>
      </c>
      <c r="D832" s="12">
        <v>54035</v>
      </c>
      <c r="E832" s="47" t="s">
        <v>4089</v>
      </c>
      <c r="F832" s="14">
        <v>4108.2</v>
      </c>
      <c r="G832" s="15">
        <v>42408</v>
      </c>
      <c r="H832" s="8">
        <v>4108.2</v>
      </c>
      <c r="I832" s="30">
        <f t="shared" si="39"/>
        <v>0</v>
      </c>
      <c r="J832" s="112"/>
      <c r="K832" s="2"/>
    </row>
    <row r="833" spans="1:11" x14ac:dyDescent="0.25">
      <c r="A833" s="17">
        <v>42406</v>
      </c>
      <c r="B833" s="11">
        <f t="shared" si="37"/>
        <v>4036</v>
      </c>
      <c r="C833" s="11" t="s">
        <v>787</v>
      </c>
      <c r="D833" s="12">
        <v>54036</v>
      </c>
      <c r="E833" s="47" t="s">
        <v>3998</v>
      </c>
      <c r="F833" s="14">
        <v>11545.6</v>
      </c>
      <c r="G833" s="15">
        <v>42426</v>
      </c>
      <c r="H833" s="8">
        <v>11545.6</v>
      </c>
      <c r="I833" s="30">
        <f t="shared" si="39"/>
        <v>0</v>
      </c>
      <c r="J833" s="112"/>
      <c r="K833" s="2"/>
    </row>
    <row r="834" spans="1:11" x14ac:dyDescent="0.25">
      <c r="A834" s="17">
        <v>42406</v>
      </c>
      <c r="B834" s="11">
        <f t="shared" si="37"/>
        <v>4037</v>
      </c>
      <c r="C834" s="11" t="s">
        <v>787</v>
      </c>
      <c r="D834" s="12">
        <v>54037</v>
      </c>
      <c r="E834" s="47" t="s">
        <v>4063</v>
      </c>
      <c r="F834" s="14">
        <v>237.6</v>
      </c>
      <c r="G834" s="15">
        <v>42406</v>
      </c>
      <c r="H834" s="8">
        <f t="shared" si="38"/>
        <v>237.6</v>
      </c>
      <c r="I834" s="30">
        <f t="shared" si="39"/>
        <v>0</v>
      </c>
      <c r="J834" s="112"/>
      <c r="K834" s="2"/>
    </row>
    <row r="835" spans="1:11" x14ac:dyDescent="0.25">
      <c r="A835" s="17">
        <v>42406</v>
      </c>
      <c r="B835" s="11">
        <f t="shared" si="37"/>
        <v>4038</v>
      </c>
      <c r="C835" s="11" t="s">
        <v>787</v>
      </c>
      <c r="D835" s="12">
        <v>54038</v>
      </c>
      <c r="E835" s="47" t="s">
        <v>4090</v>
      </c>
      <c r="F835" s="14">
        <v>30269.439999999999</v>
      </c>
      <c r="G835" s="15">
        <v>42424</v>
      </c>
      <c r="H835" s="8">
        <v>30269.439999999999</v>
      </c>
      <c r="I835" s="30">
        <f t="shared" si="39"/>
        <v>0</v>
      </c>
      <c r="J835" s="112"/>
      <c r="K835" s="2"/>
    </row>
    <row r="836" spans="1:11" x14ac:dyDescent="0.25">
      <c r="A836" s="17">
        <v>42406</v>
      </c>
      <c r="B836" s="11">
        <f t="shared" si="37"/>
        <v>4039</v>
      </c>
      <c r="C836" s="11" t="s">
        <v>787</v>
      </c>
      <c r="D836" s="12">
        <v>54039</v>
      </c>
      <c r="E836" s="47" t="s">
        <v>4091</v>
      </c>
      <c r="F836" s="14">
        <v>4532.7</v>
      </c>
      <c r="G836" s="15">
        <v>42409</v>
      </c>
      <c r="H836" s="8">
        <v>4532.7</v>
      </c>
      <c r="I836" s="30">
        <f t="shared" si="39"/>
        <v>0</v>
      </c>
      <c r="J836" s="112"/>
      <c r="K836" s="2"/>
    </row>
    <row r="837" spans="1:11" x14ac:dyDescent="0.25">
      <c r="A837" s="17">
        <v>42406</v>
      </c>
      <c r="B837" s="11">
        <f t="shared" si="37"/>
        <v>4040</v>
      </c>
      <c r="C837" s="11" t="s">
        <v>787</v>
      </c>
      <c r="D837" s="12">
        <v>54040</v>
      </c>
      <c r="E837" s="47" t="s">
        <v>4052</v>
      </c>
      <c r="F837" s="14">
        <v>2902.4</v>
      </c>
      <c r="G837" s="15">
        <v>42414</v>
      </c>
      <c r="H837" s="8">
        <v>2902.4</v>
      </c>
      <c r="I837" s="30">
        <f t="shared" si="39"/>
        <v>0</v>
      </c>
      <c r="J837" s="112"/>
      <c r="K837" s="2"/>
    </row>
    <row r="838" spans="1:11" x14ac:dyDescent="0.25">
      <c r="A838" s="17">
        <v>42406</v>
      </c>
      <c r="B838" s="11">
        <f t="shared" si="37"/>
        <v>4041</v>
      </c>
      <c r="C838" s="11" t="s">
        <v>787</v>
      </c>
      <c r="D838" s="12">
        <v>54041</v>
      </c>
      <c r="E838" s="47" t="s">
        <v>4063</v>
      </c>
      <c r="F838" s="14">
        <v>299.2</v>
      </c>
      <c r="G838" s="15">
        <v>42406</v>
      </c>
      <c r="H838" s="8">
        <f t="shared" si="38"/>
        <v>299.2</v>
      </c>
      <c r="I838" s="30">
        <f t="shared" si="39"/>
        <v>0</v>
      </c>
      <c r="J838" s="112"/>
      <c r="K838" s="2"/>
    </row>
    <row r="839" spans="1:11" x14ac:dyDescent="0.25">
      <c r="A839" s="17">
        <v>42406</v>
      </c>
      <c r="B839" s="11">
        <f t="shared" ref="B839:B859" si="40">B838+1</f>
        <v>4042</v>
      </c>
      <c r="C839" s="11" t="s">
        <v>787</v>
      </c>
      <c r="D839" s="12">
        <v>54042</v>
      </c>
      <c r="E839" s="47" t="s">
        <v>4092</v>
      </c>
      <c r="F839" s="14">
        <v>12557.9</v>
      </c>
      <c r="G839" s="15">
        <v>42417</v>
      </c>
      <c r="H839" s="8">
        <v>12557.9</v>
      </c>
      <c r="I839" s="30">
        <f t="shared" si="39"/>
        <v>0</v>
      </c>
      <c r="J839" s="112"/>
      <c r="K839" s="2"/>
    </row>
    <row r="840" spans="1:11" x14ac:dyDescent="0.25">
      <c r="A840" s="17">
        <v>42406</v>
      </c>
      <c r="B840" s="11">
        <f t="shared" si="40"/>
        <v>4043</v>
      </c>
      <c r="C840" s="11" t="s">
        <v>787</v>
      </c>
      <c r="D840" s="12">
        <v>54043</v>
      </c>
      <c r="E840" s="47" t="s">
        <v>4093</v>
      </c>
      <c r="F840" s="14">
        <v>5738.36</v>
      </c>
      <c r="G840" s="15">
        <v>42414</v>
      </c>
      <c r="H840" s="8">
        <v>5738.36</v>
      </c>
      <c r="I840" s="30">
        <f t="shared" si="39"/>
        <v>0</v>
      </c>
      <c r="J840" s="112"/>
      <c r="K840" s="2"/>
    </row>
    <row r="841" spans="1:11" x14ac:dyDescent="0.25">
      <c r="A841" s="17">
        <v>42406</v>
      </c>
      <c r="B841" s="11">
        <f t="shared" si="40"/>
        <v>4044</v>
      </c>
      <c r="C841" s="11" t="s">
        <v>787</v>
      </c>
      <c r="D841" s="12">
        <v>54044</v>
      </c>
      <c r="E841" s="47" t="s">
        <v>4063</v>
      </c>
      <c r="F841" s="14">
        <v>291.2</v>
      </c>
      <c r="G841" s="15">
        <v>42406</v>
      </c>
      <c r="H841" s="8">
        <f t="shared" si="38"/>
        <v>291.2</v>
      </c>
      <c r="I841" s="30">
        <f t="shared" si="39"/>
        <v>0</v>
      </c>
      <c r="J841" s="112"/>
      <c r="K841" s="2"/>
    </row>
    <row r="842" spans="1:11" x14ac:dyDescent="0.25">
      <c r="A842" s="17">
        <v>42406</v>
      </c>
      <c r="B842" s="11">
        <f t="shared" si="40"/>
        <v>4045</v>
      </c>
      <c r="C842" s="11" t="s">
        <v>787</v>
      </c>
      <c r="D842" s="12">
        <v>54045</v>
      </c>
      <c r="E842" s="47" t="s">
        <v>4094</v>
      </c>
      <c r="F842" s="14">
        <v>145223.54</v>
      </c>
      <c r="G842" s="15">
        <v>42411</v>
      </c>
      <c r="H842" s="8">
        <v>145223.54</v>
      </c>
      <c r="I842" s="30">
        <f t="shared" si="39"/>
        <v>0</v>
      </c>
      <c r="J842" s="112"/>
      <c r="K842" s="2"/>
    </row>
    <row r="843" spans="1:11" x14ac:dyDescent="0.25">
      <c r="A843" s="17">
        <v>42406</v>
      </c>
      <c r="B843" s="11">
        <f t="shared" si="40"/>
        <v>4046</v>
      </c>
      <c r="C843" s="11" t="s">
        <v>787</v>
      </c>
      <c r="D843" s="12">
        <v>54046</v>
      </c>
      <c r="E843" s="47" t="s">
        <v>4095</v>
      </c>
      <c r="F843" s="14">
        <v>26332</v>
      </c>
      <c r="G843" s="15">
        <v>42407</v>
      </c>
      <c r="H843" s="8">
        <v>26332</v>
      </c>
      <c r="I843" s="30">
        <f t="shared" si="39"/>
        <v>0</v>
      </c>
      <c r="J843" s="112"/>
      <c r="K843" s="2"/>
    </row>
    <row r="844" spans="1:11" x14ac:dyDescent="0.25">
      <c r="A844" s="17">
        <v>42406</v>
      </c>
      <c r="B844" s="11">
        <f t="shared" si="40"/>
        <v>4047</v>
      </c>
      <c r="C844" s="11" t="s">
        <v>787</v>
      </c>
      <c r="D844" s="12">
        <v>54047</v>
      </c>
      <c r="E844" s="47" t="s">
        <v>4096</v>
      </c>
      <c r="F844" s="14">
        <v>1319.7</v>
      </c>
      <c r="G844" s="15">
        <v>42406</v>
      </c>
      <c r="H844" s="8">
        <f t="shared" si="38"/>
        <v>1319.7</v>
      </c>
      <c r="I844" s="30">
        <f t="shared" si="39"/>
        <v>0</v>
      </c>
      <c r="J844" s="112"/>
      <c r="K844" s="2"/>
    </row>
    <row r="845" spans="1:11" x14ac:dyDescent="0.25">
      <c r="A845" s="17">
        <v>42406</v>
      </c>
      <c r="B845" s="11">
        <f t="shared" si="40"/>
        <v>4048</v>
      </c>
      <c r="C845" s="11" t="s">
        <v>787</v>
      </c>
      <c r="D845" s="12">
        <v>54048</v>
      </c>
      <c r="E845" s="47" t="s">
        <v>4056</v>
      </c>
      <c r="F845" s="14">
        <v>55344.3</v>
      </c>
      <c r="G845" s="15">
        <v>42411</v>
      </c>
      <c r="H845" s="8">
        <v>55344.3</v>
      </c>
      <c r="I845" s="30">
        <f t="shared" si="39"/>
        <v>0</v>
      </c>
      <c r="J845" s="112"/>
      <c r="K845" s="2"/>
    </row>
    <row r="846" spans="1:11" x14ac:dyDescent="0.25">
      <c r="A846" s="17">
        <v>42406</v>
      </c>
      <c r="B846" s="11">
        <f t="shared" si="40"/>
        <v>4049</v>
      </c>
      <c r="C846" s="11" t="s">
        <v>787</v>
      </c>
      <c r="D846" s="12">
        <v>54049</v>
      </c>
      <c r="E846" s="47" t="s">
        <v>4097</v>
      </c>
      <c r="F846" s="14">
        <v>7936</v>
      </c>
      <c r="G846" s="15">
        <v>42406</v>
      </c>
      <c r="H846" s="8">
        <f t="shared" si="38"/>
        <v>7936</v>
      </c>
      <c r="I846" s="30">
        <f t="shared" si="39"/>
        <v>0</v>
      </c>
      <c r="J846" s="112"/>
      <c r="K846" s="2"/>
    </row>
    <row r="847" spans="1:11" x14ac:dyDescent="0.25">
      <c r="A847" s="17">
        <v>42406</v>
      </c>
      <c r="B847" s="11">
        <f t="shared" si="40"/>
        <v>4050</v>
      </c>
      <c r="C847" s="11" t="s">
        <v>787</v>
      </c>
      <c r="D847" s="12">
        <v>54050</v>
      </c>
      <c r="E847" s="47" t="s">
        <v>4079</v>
      </c>
      <c r="F847" s="14">
        <v>1398.4</v>
      </c>
      <c r="G847" s="15">
        <v>42407</v>
      </c>
      <c r="H847" s="8">
        <v>1398.4</v>
      </c>
      <c r="I847" s="30">
        <f t="shared" si="39"/>
        <v>0</v>
      </c>
      <c r="J847" s="112"/>
      <c r="K847" s="2"/>
    </row>
    <row r="848" spans="1:11" x14ac:dyDescent="0.25">
      <c r="A848" s="17">
        <v>42406</v>
      </c>
      <c r="B848" s="11">
        <f t="shared" si="40"/>
        <v>4051</v>
      </c>
      <c r="C848" s="11" t="s">
        <v>787</v>
      </c>
      <c r="D848" s="12">
        <v>54051</v>
      </c>
      <c r="E848" s="47" t="s">
        <v>4075</v>
      </c>
      <c r="F848" s="14">
        <v>8908.2000000000007</v>
      </c>
      <c r="G848" s="15">
        <v>42411</v>
      </c>
      <c r="H848" s="8">
        <v>8908.2000000000007</v>
      </c>
      <c r="I848" s="30">
        <f t="shared" si="39"/>
        <v>0</v>
      </c>
      <c r="J848" s="112"/>
      <c r="K848" s="2"/>
    </row>
    <row r="849" spans="1:11" x14ac:dyDescent="0.25">
      <c r="A849" s="17">
        <v>42406</v>
      </c>
      <c r="B849" s="11">
        <f t="shared" si="40"/>
        <v>4052</v>
      </c>
      <c r="C849" s="11" t="s">
        <v>787</v>
      </c>
      <c r="D849" s="12">
        <v>54052</v>
      </c>
      <c r="E849" s="13" t="s">
        <v>4098</v>
      </c>
      <c r="F849" s="14">
        <v>354082.5</v>
      </c>
      <c r="G849" s="15">
        <v>42413</v>
      </c>
      <c r="H849" s="8">
        <v>354082.5</v>
      </c>
      <c r="I849" s="30">
        <f t="shared" si="39"/>
        <v>0</v>
      </c>
      <c r="J849" s="112"/>
      <c r="K849" s="2"/>
    </row>
    <row r="850" spans="1:11" x14ac:dyDescent="0.25">
      <c r="A850" s="17">
        <v>42406</v>
      </c>
      <c r="B850" s="11">
        <f t="shared" si="40"/>
        <v>4053</v>
      </c>
      <c r="C850" s="11" t="s">
        <v>787</v>
      </c>
      <c r="D850" s="12">
        <v>54053</v>
      </c>
      <c r="E850" s="47" t="s">
        <v>4063</v>
      </c>
      <c r="F850" s="14">
        <v>210.6</v>
      </c>
      <c r="G850" s="15">
        <v>42406</v>
      </c>
      <c r="H850" s="8">
        <f t="shared" si="38"/>
        <v>210.6</v>
      </c>
      <c r="I850" s="30">
        <f t="shared" si="39"/>
        <v>0</v>
      </c>
      <c r="J850" s="112"/>
      <c r="K850" s="2"/>
    </row>
    <row r="851" spans="1:11" x14ac:dyDescent="0.25">
      <c r="A851" s="17">
        <v>42406</v>
      </c>
      <c r="B851" s="11">
        <f t="shared" si="40"/>
        <v>4054</v>
      </c>
      <c r="C851" s="11" t="s">
        <v>787</v>
      </c>
      <c r="D851" s="12">
        <v>54054</v>
      </c>
      <c r="E851" s="47" t="s">
        <v>4017</v>
      </c>
      <c r="F851" s="14">
        <v>8976</v>
      </c>
      <c r="G851" s="15">
        <v>42406</v>
      </c>
      <c r="H851" s="8">
        <f t="shared" si="38"/>
        <v>8976</v>
      </c>
      <c r="I851" s="30">
        <f t="shared" si="39"/>
        <v>0</v>
      </c>
      <c r="J851" s="112"/>
      <c r="K851" s="2"/>
    </row>
    <row r="852" spans="1:11" x14ac:dyDescent="0.25">
      <c r="A852" s="17">
        <v>42406</v>
      </c>
      <c r="B852" s="11">
        <f t="shared" si="40"/>
        <v>4055</v>
      </c>
      <c r="C852" s="11" t="s">
        <v>787</v>
      </c>
      <c r="D852" s="12">
        <v>54055</v>
      </c>
      <c r="E852" s="47" t="s">
        <v>4099</v>
      </c>
      <c r="F852" s="14">
        <v>2390</v>
      </c>
      <c r="G852" s="15">
        <v>42406</v>
      </c>
      <c r="H852" s="8">
        <f t="shared" si="38"/>
        <v>2390</v>
      </c>
      <c r="I852" s="30">
        <f t="shared" si="39"/>
        <v>0</v>
      </c>
      <c r="J852" s="112"/>
      <c r="K852" s="2"/>
    </row>
    <row r="853" spans="1:11" x14ac:dyDescent="0.25">
      <c r="A853" s="17">
        <v>42406</v>
      </c>
      <c r="B853" s="11">
        <f t="shared" si="40"/>
        <v>4056</v>
      </c>
      <c r="C853" s="11" t="s">
        <v>787</v>
      </c>
      <c r="D853" s="12">
        <v>54056</v>
      </c>
      <c r="E853" s="47" t="s">
        <v>4100</v>
      </c>
      <c r="F853" s="14">
        <v>2412</v>
      </c>
      <c r="G853" s="15">
        <v>42407</v>
      </c>
      <c r="H853" s="8">
        <v>2412</v>
      </c>
      <c r="I853" s="30">
        <f t="shared" si="39"/>
        <v>0</v>
      </c>
      <c r="J853" s="112"/>
      <c r="K853" s="2"/>
    </row>
    <row r="854" spans="1:11" x14ac:dyDescent="0.25">
      <c r="A854" s="17">
        <v>42406</v>
      </c>
      <c r="B854" s="11">
        <f t="shared" si="40"/>
        <v>4057</v>
      </c>
      <c r="C854" s="11" t="s">
        <v>787</v>
      </c>
      <c r="D854" s="12">
        <v>54057</v>
      </c>
      <c r="E854" s="47" t="s">
        <v>4063</v>
      </c>
      <c r="F854" s="14">
        <v>39.6</v>
      </c>
      <c r="G854" s="15">
        <v>42408</v>
      </c>
      <c r="H854" s="8">
        <v>39.6</v>
      </c>
      <c r="I854" s="30">
        <f t="shared" si="39"/>
        <v>0</v>
      </c>
      <c r="J854" s="112"/>
      <c r="K854" s="2"/>
    </row>
    <row r="855" spans="1:11" x14ac:dyDescent="0.25">
      <c r="A855" s="17">
        <v>42406</v>
      </c>
      <c r="B855" s="11">
        <f t="shared" si="40"/>
        <v>4058</v>
      </c>
      <c r="C855" s="11" t="s">
        <v>787</v>
      </c>
      <c r="D855" s="12">
        <v>54058</v>
      </c>
      <c r="E855" s="47" t="s">
        <v>4059</v>
      </c>
      <c r="F855" s="14">
        <v>39884.800000000003</v>
      </c>
      <c r="G855" s="15">
        <v>42409</v>
      </c>
      <c r="H855" s="8">
        <v>39884.800000000003</v>
      </c>
      <c r="I855" s="30">
        <f t="shared" si="39"/>
        <v>0</v>
      </c>
      <c r="J855" s="112"/>
      <c r="K855" s="2"/>
    </row>
    <row r="856" spans="1:11" x14ac:dyDescent="0.25">
      <c r="A856" s="17">
        <v>42407</v>
      </c>
      <c r="B856" s="11">
        <f>B855+1</f>
        <v>4059</v>
      </c>
      <c r="C856" s="11" t="s">
        <v>787</v>
      </c>
      <c r="D856" s="12">
        <v>54059</v>
      </c>
      <c r="E856" s="49" t="s">
        <v>105</v>
      </c>
      <c r="F856" s="14">
        <v>0</v>
      </c>
      <c r="G856" s="15"/>
      <c r="H856" s="8"/>
      <c r="I856" s="30">
        <f t="shared" si="39"/>
        <v>0</v>
      </c>
      <c r="J856" s="112"/>
      <c r="K856" s="2"/>
    </row>
    <row r="857" spans="1:11" x14ac:dyDescent="0.25">
      <c r="A857" s="17">
        <v>42407</v>
      </c>
      <c r="B857" s="11">
        <f>B856+1</f>
        <v>4060</v>
      </c>
      <c r="C857" s="11" t="s">
        <v>787</v>
      </c>
      <c r="D857" s="12">
        <v>54060</v>
      </c>
      <c r="E857" s="47" t="s">
        <v>4101</v>
      </c>
      <c r="F857" s="14">
        <v>4678.7</v>
      </c>
      <c r="G857" s="15">
        <v>42408</v>
      </c>
      <c r="H857" s="8">
        <v>4678.7</v>
      </c>
      <c r="I857" s="30">
        <f t="shared" si="39"/>
        <v>0</v>
      </c>
      <c r="J857" s="112"/>
      <c r="K857" s="2"/>
    </row>
    <row r="858" spans="1:11" x14ac:dyDescent="0.25">
      <c r="A858" s="17">
        <v>42407</v>
      </c>
      <c r="B858" s="11">
        <f t="shared" si="40"/>
        <v>4061</v>
      </c>
      <c r="C858" s="11" t="s">
        <v>787</v>
      </c>
      <c r="D858" s="12">
        <v>54061</v>
      </c>
      <c r="E858" s="47" t="s">
        <v>4101</v>
      </c>
      <c r="F858" s="14">
        <v>21112.1</v>
      </c>
      <c r="G858" s="15">
        <v>42408</v>
      </c>
      <c r="H858" s="8">
        <v>21112.1</v>
      </c>
      <c r="I858" s="30">
        <f t="shared" ref="I858:I924" si="41">F858-H858</f>
        <v>0</v>
      </c>
      <c r="J858" s="112"/>
      <c r="K858" s="2"/>
    </row>
    <row r="859" spans="1:11" x14ac:dyDescent="0.25">
      <c r="A859" s="17">
        <v>42407</v>
      </c>
      <c r="B859" s="11">
        <f t="shared" si="40"/>
        <v>4062</v>
      </c>
      <c r="C859" s="11" t="s">
        <v>787</v>
      </c>
      <c r="D859" s="12">
        <v>54062</v>
      </c>
      <c r="E859" s="47" t="s">
        <v>4102</v>
      </c>
      <c r="F859" s="14">
        <v>6536</v>
      </c>
      <c r="G859" s="15">
        <v>42407</v>
      </c>
      <c r="H859" s="8">
        <f t="shared" ref="H859:H922" si="42">F859</f>
        <v>6536</v>
      </c>
      <c r="I859" s="30">
        <f t="shared" si="41"/>
        <v>0</v>
      </c>
      <c r="J859" s="112"/>
      <c r="K859" s="2"/>
    </row>
    <row r="860" spans="1:11" x14ac:dyDescent="0.25">
      <c r="A860" s="17">
        <v>42407</v>
      </c>
      <c r="B860" s="11">
        <f>B859+1</f>
        <v>4063</v>
      </c>
      <c r="C860" s="11" t="s">
        <v>787</v>
      </c>
      <c r="D860" s="12">
        <v>540636</v>
      </c>
      <c r="E860" s="49" t="s">
        <v>105</v>
      </c>
      <c r="F860" s="14">
        <v>0</v>
      </c>
      <c r="G860" s="15"/>
      <c r="H860" s="8"/>
      <c r="I860" s="30">
        <f t="shared" si="41"/>
        <v>0</v>
      </c>
      <c r="J860" s="112"/>
      <c r="K860" s="2"/>
    </row>
    <row r="861" spans="1:11" x14ac:dyDescent="0.25">
      <c r="A861" s="17">
        <v>42407</v>
      </c>
      <c r="B861" s="11">
        <f>B860+1</f>
        <v>4064</v>
      </c>
      <c r="C861" s="11" t="s">
        <v>787</v>
      </c>
      <c r="D861" s="12">
        <v>54064</v>
      </c>
      <c r="E861" s="47" t="s">
        <v>4103</v>
      </c>
      <c r="F861" s="14">
        <v>2520</v>
      </c>
      <c r="G861" s="15">
        <v>42407</v>
      </c>
      <c r="H861" s="8">
        <f t="shared" si="42"/>
        <v>2520</v>
      </c>
      <c r="I861" s="30">
        <f t="shared" si="41"/>
        <v>0</v>
      </c>
      <c r="J861" s="112"/>
      <c r="K861" s="2"/>
    </row>
    <row r="862" spans="1:11" x14ac:dyDescent="0.25">
      <c r="A862" s="17">
        <v>42407</v>
      </c>
      <c r="B862" s="11">
        <f t="shared" ref="B862:B925" si="43">B861+1</f>
        <v>4065</v>
      </c>
      <c r="C862" s="11" t="s">
        <v>787</v>
      </c>
      <c r="D862" s="12">
        <v>54065</v>
      </c>
      <c r="E862" s="47" t="s">
        <v>4104</v>
      </c>
      <c r="F862" s="14">
        <v>3360</v>
      </c>
      <c r="G862" s="15">
        <v>42407</v>
      </c>
      <c r="H862" s="8">
        <f t="shared" si="42"/>
        <v>3360</v>
      </c>
      <c r="I862" s="30">
        <f t="shared" si="41"/>
        <v>0</v>
      </c>
      <c r="J862" s="112"/>
      <c r="K862" s="2"/>
    </row>
    <row r="863" spans="1:11" x14ac:dyDescent="0.25">
      <c r="A863" s="17">
        <v>42407</v>
      </c>
      <c r="B863" s="11">
        <f t="shared" si="43"/>
        <v>4066</v>
      </c>
      <c r="C863" s="11" t="s">
        <v>787</v>
      </c>
      <c r="D863" s="12">
        <v>54066</v>
      </c>
      <c r="E863" s="47" t="s">
        <v>4105</v>
      </c>
      <c r="F863" s="14">
        <v>67575.3</v>
      </c>
      <c r="G863" s="15">
        <v>42411</v>
      </c>
      <c r="H863" s="8">
        <v>67575.3</v>
      </c>
      <c r="I863" s="30">
        <f t="shared" si="41"/>
        <v>0</v>
      </c>
      <c r="J863" s="112"/>
      <c r="K863" s="2"/>
    </row>
    <row r="864" spans="1:11" x14ac:dyDescent="0.25">
      <c r="A864" s="17">
        <v>42407</v>
      </c>
      <c r="B864" s="11">
        <f t="shared" si="43"/>
        <v>4067</v>
      </c>
      <c r="C864" s="11" t="s">
        <v>787</v>
      </c>
      <c r="D864" s="12">
        <v>54067</v>
      </c>
      <c r="E864" s="47" t="s">
        <v>4106</v>
      </c>
      <c r="F864" s="14">
        <v>5389.4</v>
      </c>
      <c r="G864" s="15">
        <v>42407</v>
      </c>
      <c r="H864" s="8">
        <f t="shared" si="42"/>
        <v>5389.4</v>
      </c>
      <c r="I864" s="30">
        <f t="shared" si="41"/>
        <v>0</v>
      </c>
      <c r="J864" s="112"/>
      <c r="K864" s="2"/>
    </row>
    <row r="865" spans="1:11" x14ac:dyDescent="0.25">
      <c r="A865" s="17">
        <v>42407</v>
      </c>
      <c r="B865" s="11">
        <f t="shared" si="43"/>
        <v>4068</v>
      </c>
      <c r="C865" s="11" t="s">
        <v>787</v>
      </c>
      <c r="D865" s="12">
        <v>54068</v>
      </c>
      <c r="E865" s="47" t="s">
        <v>4107</v>
      </c>
      <c r="F865" s="14">
        <v>1650</v>
      </c>
      <c r="G865" s="15">
        <v>42407</v>
      </c>
      <c r="H865" s="8">
        <f t="shared" si="42"/>
        <v>1650</v>
      </c>
      <c r="I865" s="30">
        <f t="shared" si="41"/>
        <v>0</v>
      </c>
      <c r="J865" s="112"/>
      <c r="K865" s="2"/>
    </row>
    <row r="866" spans="1:11" x14ac:dyDescent="0.25">
      <c r="A866" s="17">
        <v>42407</v>
      </c>
      <c r="B866" s="11">
        <f t="shared" si="43"/>
        <v>4069</v>
      </c>
      <c r="C866" s="11" t="s">
        <v>787</v>
      </c>
      <c r="D866" s="12">
        <v>54069</v>
      </c>
      <c r="E866" s="47" t="s">
        <v>4108</v>
      </c>
      <c r="F866" s="14">
        <v>2850.9</v>
      </c>
      <c r="G866" s="15">
        <v>42407</v>
      </c>
      <c r="H866" s="8">
        <f t="shared" si="42"/>
        <v>2850.9</v>
      </c>
      <c r="I866" s="30">
        <f t="shared" si="41"/>
        <v>0</v>
      </c>
      <c r="J866" s="112"/>
      <c r="K866" s="2"/>
    </row>
    <row r="867" spans="1:11" x14ac:dyDescent="0.25">
      <c r="A867" s="17">
        <v>42407</v>
      </c>
      <c r="B867" s="11">
        <f t="shared" si="43"/>
        <v>4070</v>
      </c>
      <c r="C867" s="11" t="s">
        <v>787</v>
      </c>
      <c r="D867" s="12">
        <v>54070</v>
      </c>
      <c r="E867" s="47" t="s">
        <v>4109</v>
      </c>
      <c r="F867" s="14">
        <v>383.3</v>
      </c>
      <c r="G867" s="15">
        <v>42407</v>
      </c>
      <c r="H867" s="8">
        <f t="shared" si="42"/>
        <v>383.3</v>
      </c>
      <c r="I867" s="30">
        <f t="shared" si="41"/>
        <v>0</v>
      </c>
      <c r="J867" s="112"/>
      <c r="K867" s="2"/>
    </row>
    <row r="868" spans="1:11" x14ac:dyDescent="0.25">
      <c r="A868" s="17">
        <v>42407</v>
      </c>
      <c r="B868" s="11">
        <f>B867+1</f>
        <v>4071</v>
      </c>
      <c r="C868" s="11" t="s">
        <v>787</v>
      </c>
      <c r="D868" s="12">
        <v>54071</v>
      </c>
      <c r="E868" s="49" t="s">
        <v>105</v>
      </c>
      <c r="F868" s="14">
        <v>0</v>
      </c>
      <c r="G868" s="15"/>
      <c r="H868" s="8">
        <f t="shared" si="42"/>
        <v>0</v>
      </c>
      <c r="I868" s="30">
        <f t="shared" si="41"/>
        <v>0</v>
      </c>
      <c r="J868" s="112"/>
      <c r="K868" s="2"/>
    </row>
    <row r="869" spans="1:11" x14ac:dyDescent="0.25">
      <c r="A869" s="17">
        <v>42407</v>
      </c>
      <c r="B869" s="11">
        <f>B868+1</f>
        <v>4072</v>
      </c>
      <c r="C869" s="11" t="s">
        <v>787</v>
      </c>
      <c r="D869" s="12">
        <v>54072</v>
      </c>
      <c r="E869" s="47" t="s">
        <v>4110</v>
      </c>
      <c r="F869" s="14">
        <v>1373</v>
      </c>
      <c r="G869" s="15">
        <v>42407</v>
      </c>
      <c r="H869" s="8">
        <f t="shared" si="42"/>
        <v>1373</v>
      </c>
      <c r="I869" s="30">
        <f t="shared" si="41"/>
        <v>0</v>
      </c>
      <c r="J869" s="112"/>
      <c r="K869" s="2"/>
    </row>
    <row r="870" spans="1:11" x14ac:dyDescent="0.25">
      <c r="A870" s="17">
        <v>42407</v>
      </c>
      <c r="B870" s="11">
        <f t="shared" si="43"/>
        <v>4073</v>
      </c>
      <c r="C870" s="11" t="s">
        <v>787</v>
      </c>
      <c r="D870" s="12">
        <v>54073</v>
      </c>
      <c r="E870" s="13" t="s">
        <v>4111</v>
      </c>
      <c r="F870" s="14">
        <v>3250.8</v>
      </c>
      <c r="G870" s="15">
        <v>42411</v>
      </c>
      <c r="H870" s="8">
        <v>3250.8</v>
      </c>
      <c r="I870" s="30">
        <f t="shared" si="41"/>
        <v>0</v>
      </c>
      <c r="J870" s="112"/>
      <c r="K870" s="2"/>
    </row>
    <row r="871" spans="1:11" x14ac:dyDescent="0.25">
      <c r="A871" s="17">
        <v>42407</v>
      </c>
      <c r="B871" s="11">
        <f t="shared" si="43"/>
        <v>4074</v>
      </c>
      <c r="C871" s="11" t="s">
        <v>787</v>
      </c>
      <c r="D871" s="12">
        <v>54074</v>
      </c>
      <c r="E871" s="47" t="s">
        <v>4112</v>
      </c>
      <c r="F871" s="14">
        <v>1061.58</v>
      </c>
      <c r="G871" s="15">
        <v>42407</v>
      </c>
      <c r="H871" s="8">
        <f t="shared" si="42"/>
        <v>1061.58</v>
      </c>
      <c r="I871" s="30">
        <f t="shared" si="41"/>
        <v>0</v>
      </c>
      <c r="J871" s="112"/>
      <c r="K871" s="2"/>
    </row>
    <row r="872" spans="1:11" x14ac:dyDescent="0.25">
      <c r="A872" s="17">
        <v>42407</v>
      </c>
      <c r="B872" s="11">
        <f t="shared" si="43"/>
        <v>4075</v>
      </c>
      <c r="C872" s="11" t="s">
        <v>787</v>
      </c>
      <c r="D872" s="12">
        <v>54075</v>
      </c>
      <c r="E872" s="47" t="s">
        <v>4113</v>
      </c>
      <c r="F872" s="14">
        <v>4090.5</v>
      </c>
      <c r="G872" s="15">
        <v>42408</v>
      </c>
      <c r="H872" s="8">
        <v>4090.5</v>
      </c>
      <c r="I872" s="30">
        <f t="shared" si="41"/>
        <v>0</v>
      </c>
      <c r="J872" s="112"/>
      <c r="K872" s="2"/>
    </row>
    <row r="873" spans="1:11" x14ac:dyDescent="0.25">
      <c r="A873" s="17">
        <v>42407</v>
      </c>
      <c r="B873" s="11">
        <f t="shared" si="43"/>
        <v>4076</v>
      </c>
      <c r="C873" s="11" t="s">
        <v>787</v>
      </c>
      <c r="D873" s="113">
        <v>54076</v>
      </c>
      <c r="E873" s="42" t="s">
        <v>4114</v>
      </c>
      <c r="F873" s="19">
        <v>1603.9</v>
      </c>
      <c r="G873" s="15">
        <v>42407</v>
      </c>
      <c r="H873" s="8">
        <f t="shared" si="42"/>
        <v>1603.9</v>
      </c>
      <c r="I873" s="30">
        <f t="shared" si="41"/>
        <v>0</v>
      </c>
      <c r="J873" s="112"/>
      <c r="K873" s="2"/>
    </row>
    <row r="874" spans="1:11" x14ac:dyDescent="0.25">
      <c r="A874" s="17">
        <v>42407</v>
      </c>
      <c r="B874" s="11">
        <f t="shared" si="43"/>
        <v>4077</v>
      </c>
      <c r="C874" s="11" t="s">
        <v>787</v>
      </c>
      <c r="D874" s="20">
        <v>54077</v>
      </c>
      <c r="E874" s="45" t="s">
        <v>4115</v>
      </c>
      <c r="F874" s="22">
        <v>430</v>
      </c>
      <c r="G874" s="15">
        <v>42407</v>
      </c>
      <c r="H874" s="8">
        <f t="shared" si="42"/>
        <v>430</v>
      </c>
      <c r="I874" s="30">
        <f t="shared" si="41"/>
        <v>0</v>
      </c>
      <c r="J874" s="112"/>
      <c r="K874" s="2"/>
    </row>
    <row r="875" spans="1:11" x14ac:dyDescent="0.25">
      <c r="A875" s="17">
        <v>42407</v>
      </c>
      <c r="B875" s="11">
        <f t="shared" si="43"/>
        <v>4078</v>
      </c>
      <c r="C875" s="11" t="s">
        <v>787</v>
      </c>
      <c r="D875" s="12">
        <v>54078</v>
      </c>
      <c r="E875" s="47" t="s">
        <v>4116</v>
      </c>
      <c r="F875" s="14">
        <v>2453.1</v>
      </c>
      <c r="G875" s="15">
        <v>42407</v>
      </c>
      <c r="H875" s="8">
        <f t="shared" si="42"/>
        <v>2453.1</v>
      </c>
      <c r="I875" s="30">
        <f t="shared" si="41"/>
        <v>0</v>
      </c>
      <c r="J875" s="112"/>
      <c r="K875" s="2"/>
    </row>
    <row r="876" spans="1:11" x14ac:dyDescent="0.25">
      <c r="A876" s="17">
        <v>42407</v>
      </c>
      <c r="B876" s="11">
        <f t="shared" si="43"/>
        <v>4079</v>
      </c>
      <c r="C876" s="11" t="s">
        <v>787</v>
      </c>
      <c r="D876" s="12">
        <v>54079</v>
      </c>
      <c r="E876" s="47" t="s">
        <v>4117</v>
      </c>
      <c r="F876" s="14">
        <v>29149.3</v>
      </c>
      <c r="G876" s="15">
        <v>42410</v>
      </c>
      <c r="H876" s="8">
        <v>29149.3</v>
      </c>
      <c r="I876" s="30">
        <f t="shared" si="41"/>
        <v>0</v>
      </c>
      <c r="J876" s="112"/>
      <c r="K876" s="2"/>
    </row>
    <row r="877" spans="1:11" x14ac:dyDescent="0.25">
      <c r="A877" s="17">
        <v>42407</v>
      </c>
      <c r="B877" s="11">
        <f t="shared" si="43"/>
        <v>4080</v>
      </c>
      <c r="C877" s="11" t="s">
        <v>787</v>
      </c>
      <c r="D877" s="12">
        <v>54080</v>
      </c>
      <c r="E877" s="47" t="s">
        <v>4118</v>
      </c>
      <c r="F877" s="14">
        <v>2833.8</v>
      </c>
      <c r="G877" s="15">
        <v>42407</v>
      </c>
      <c r="H877" s="8">
        <f t="shared" si="42"/>
        <v>2833.8</v>
      </c>
      <c r="I877" s="30">
        <f t="shared" si="41"/>
        <v>0</v>
      </c>
      <c r="J877" s="112"/>
      <c r="K877" s="2"/>
    </row>
    <row r="878" spans="1:11" x14ac:dyDescent="0.25">
      <c r="A878" s="17">
        <v>42407</v>
      </c>
      <c r="B878" s="11">
        <f t="shared" si="43"/>
        <v>4081</v>
      </c>
      <c r="C878" s="11" t="s">
        <v>787</v>
      </c>
      <c r="D878" s="12">
        <v>54081</v>
      </c>
      <c r="E878" s="47" t="s">
        <v>4119</v>
      </c>
      <c r="F878" s="14">
        <v>645</v>
      </c>
      <c r="G878" s="15">
        <v>42408</v>
      </c>
      <c r="H878" s="8">
        <v>645</v>
      </c>
      <c r="I878" s="30">
        <f t="shared" si="41"/>
        <v>0</v>
      </c>
      <c r="J878" s="112"/>
      <c r="K878" s="2"/>
    </row>
    <row r="879" spans="1:11" x14ac:dyDescent="0.25">
      <c r="A879" s="17">
        <v>42407</v>
      </c>
      <c r="B879" s="11">
        <f t="shared" si="43"/>
        <v>4082</v>
      </c>
      <c r="C879" s="11" t="s">
        <v>787</v>
      </c>
      <c r="D879" s="12">
        <v>54082</v>
      </c>
      <c r="E879" s="47" t="s">
        <v>4120</v>
      </c>
      <c r="F879" s="14">
        <v>3780</v>
      </c>
      <c r="G879" s="15">
        <v>42408</v>
      </c>
      <c r="H879" s="8">
        <v>3780</v>
      </c>
      <c r="I879" s="30">
        <f t="shared" si="41"/>
        <v>0</v>
      </c>
      <c r="J879" s="112"/>
      <c r="K879" s="2"/>
    </row>
    <row r="880" spans="1:11" x14ac:dyDescent="0.25">
      <c r="A880" s="17">
        <v>42407</v>
      </c>
      <c r="B880" s="11">
        <f t="shared" si="43"/>
        <v>4083</v>
      </c>
      <c r="C880" s="11" t="s">
        <v>787</v>
      </c>
      <c r="D880" s="12">
        <v>54083</v>
      </c>
      <c r="E880" s="47" t="s">
        <v>4121</v>
      </c>
      <c r="F880" s="14">
        <v>7678.4</v>
      </c>
      <c r="G880" s="15">
        <v>42408</v>
      </c>
      <c r="H880" s="8">
        <v>7678.4</v>
      </c>
      <c r="I880" s="30">
        <f t="shared" si="41"/>
        <v>0</v>
      </c>
      <c r="J880" s="112"/>
      <c r="K880" s="2"/>
    </row>
    <row r="881" spans="1:11" x14ac:dyDescent="0.25">
      <c r="A881" s="17">
        <v>42407</v>
      </c>
      <c r="B881" s="11">
        <f t="shared" si="43"/>
        <v>4084</v>
      </c>
      <c r="C881" s="11" t="s">
        <v>787</v>
      </c>
      <c r="D881" s="12">
        <v>54084</v>
      </c>
      <c r="E881" s="47" t="s">
        <v>4122</v>
      </c>
      <c r="F881" s="14">
        <v>699.2</v>
      </c>
      <c r="G881" s="15">
        <v>42407</v>
      </c>
      <c r="H881" s="8">
        <f t="shared" si="42"/>
        <v>699.2</v>
      </c>
      <c r="I881" s="30">
        <f t="shared" si="41"/>
        <v>0</v>
      </c>
      <c r="J881" s="112"/>
      <c r="K881" s="2"/>
    </row>
    <row r="882" spans="1:11" x14ac:dyDescent="0.25">
      <c r="A882" s="17">
        <v>42407</v>
      </c>
      <c r="B882" s="11">
        <f t="shared" si="43"/>
        <v>4085</v>
      </c>
      <c r="C882" s="11" t="s">
        <v>787</v>
      </c>
      <c r="D882" s="12">
        <v>54085</v>
      </c>
      <c r="E882" s="47" t="s">
        <v>4123</v>
      </c>
      <c r="F882" s="14">
        <v>424.2</v>
      </c>
      <c r="G882" s="15">
        <v>42408</v>
      </c>
      <c r="H882" s="8">
        <v>424.2</v>
      </c>
      <c r="I882" s="30">
        <f t="shared" si="41"/>
        <v>0</v>
      </c>
      <c r="J882" s="112"/>
      <c r="K882" s="2"/>
    </row>
    <row r="883" spans="1:11" x14ac:dyDescent="0.25">
      <c r="A883" s="17">
        <v>42407</v>
      </c>
      <c r="B883" s="11">
        <f t="shared" si="43"/>
        <v>4086</v>
      </c>
      <c r="C883" s="11" t="s">
        <v>787</v>
      </c>
      <c r="D883" s="12">
        <v>54086</v>
      </c>
      <c r="E883" s="47" t="s">
        <v>4124</v>
      </c>
      <c r="F883" s="14">
        <v>1665</v>
      </c>
      <c r="G883" s="15">
        <v>42411</v>
      </c>
      <c r="H883" s="8">
        <v>1665</v>
      </c>
      <c r="I883" s="30">
        <f t="shared" si="41"/>
        <v>0</v>
      </c>
      <c r="J883" s="112"/>
      <c r="K883" s="2"/>
    </row>
    <row r="884" spans="1:11" x14ac:dyDescent="0.25">
      <c r="A884" s="17">
        <v>42407</v>
      </c>
      <c r="B884" s="11">
        <f t="shared" si="43"/>
        <v>4087</v>
      </c>
      <c r="C884" s="11" t="s">
        <v>787</v>
      </c>
      <c r="D884" s="12">
        <v>54087</v>
      </c>
      <c r="E884" s="47" t="s">
        <v>4125</v>
      </c>
      <c r="F884" s="14">
        <v>720</v>
      </c>
      <c r="G884" s="15">
        <v>42407</v>
      </c>
      <c r="H884" s="8">
        <f t="shared" si="42"/>
        <v>720</v>
      </c>
      <c r="I884" s="30">
        <f t="shared" si="41"/>
        <v>0</v>
      </c>
      <c r="J884" s="112"/>
      <c r="K884" s="2"/>
    </row>
    <row r="885" spans="1:11" x14ac:dyDescent="0.25">
      <c r="A885" s="17">
        <v>42407</v>
      </c>
      <c r="B885" s="11">
        <f t="shared" si="43"/>
        <v>4088</v>
      </c>
      <c r="C885" s="11" t="s">
        <v>787</v>
      </c>
      <c r="D885" s="12">
        <v>54088</v>
      </c>
      <c r="E885" s="47" t="s">
        <v>4126</v>
      </c>
      <c r="F885" s="14">
        <v>7588.8</v>
      </c>
      <c r="G885" s="15">
        <v>42408</v>
      </c>
      <c r="H885" s="8">
        <v>7588.8</v>
      </c>
      <c r="I885" s="30">
        <f t="shared" si="41"/>
        <v>0</v>
      </c>
      <c r="J885" s="112"/>
      <c r="K885" s="2"/>
    </row>
    <row r="886" spans="1:11" x14ac:dyDescent="0.25">
      <c r="A886" s="17">
        <v>42407</v>
      </c>
      <c r="B886" s="11">
        <f t="shared" si="43"/>
        <v>4089</v>
      </c>
      <c r="C886" s="11" t="s">
        <v>787</v>
      </c>
      <c r="D886" s="12">
        <v>54089</v>
      </c>
      <c r="E886" s="47" t="s">
        <v>4127</v>
      </c>
      <c r="F886" s="14">
        <v>3116.25</v>
      </c>
      <c r="G886" s="15">
        <v>42408</v>
      </c>
      <c r="H886" s="8">
        <v>3116.25</v>
      </c>
      <c r="I886" s="30">
        <f t="shared" si="41"/>
        <v>0</v>
      </c>
      <c r="J886" s="112"/>
      <c r="K886" s="2"/>
    </row>
    <row r="887" spans="1:11" x14ac:dyDescent="0.25">
      <c r="A887" s="17">
        <v>42407</v>
      </c>
      <c r="B887" s="11">
        <f t="shared" si="43"/>
        <v>4090</v>
      </c>
      <c r="C887" s="11" t="s">
        <v>787</v>
      </c>
      <c r="D887" s="12">
        <v>54090</v>
      </c>
      <c r="E887" s="47" t="s">
        <v>4128</v>
      </c>
      <c r="F887" s="14">
        <v>2880</v>
      </c>
      <c r="G887" s="15">
        <v>42408</v>
      </c>
      <c r="H887" s="8">
        <v>2880</v>
      </c>
      <c r="I887" s="30">
        <f t="shared" si="41"/>
        <v>0</v>
      </c>
      <c r="J887" s="112"/>
      <c r="K887" s="2"/>
    </row>
    <row r="888" spans="1:11" x14ac:dyDescent="0.25">
      <c r="A888" s="17">
        <v>42407</v>
      </c>
      <c r="B888" s="11">
        <f t="shared" si="43"/>
        <v>4091</v>
      </c>
      <c r="C888" s="11" t="s">
        <v>787</v>
      </c>
      <c r="D888" s="12">
        <v>54091</v>
      </c>
      <c r="E888" s="47" t="s">
        <v>4129</v>
      </c>
      <c r="F888" s="14">
        <v>385</v>
      </c>
      <c r="G888" s="15">
        <v>42408</v>
      </c>
      <c r="H888" s="8">
        <v>385</v>
      </c>
      <c r="I888" s="30">
        <f t="shared" si="41"/>
        <v>0</v>
      </c>
      <c r="J888" s="112"/>
      <c r="K888" s="2"/>
    </row>
    <row r="889" spans="1:11" x14ac:dyDescent="0.25">
      <c r="A889" s="17">
        <v>42407</v>
      </c>
      <c r="B889" s="11">
        <f t="shared" si="43"/>
        <v>4092</v>
      </c>
      <c r="C889" s="11" t="s">
        <v>787</v>
      </c>
      <c r="D889" s="12">
        <v>54092</v>
      </c>
      <c r="E889" s="47" t="s">
        <v>4130</v>
      </c>
      <c r="F889" s="14">
        <v>6144</v>
      </c>
      <c r="G889" s="15">
        <v>42407</v>
      </c>
      <c r="H889" s="8">
        <f t="shared" si="42"/>
        <v>6144</v>
      </c>
      <c r="I889" s="30">
        <f t="shared" si="41"/>
        <v>0</v>
      </c>
      <c r="J889" s="112"/>
      <c r="K889" s="2"/>
    </row>
    <row r="890" spans="1:11" x14ac:dyDescent="0.25">
      <c r="A890" s="17">
        <v>42407</v>
      </c>
      <c r="B890" s="11">
        <f t="shared" si="43"/>
        <v>4093</v>
      </c>
      <c r="C890" s="11" t="s">
        <v>787</v>
      </c>
      <c r="D890" s="12">
        <v>54093</v>
      </c>
      <c r="E890" s="47" t="s">
        <v>4116</v>
      </c>
      <c r="F890" s="14">
        <v>840.4</v>
      </c>
      <c r="G890" s="15">
        <v>42407</v>
      </c>
      <c r="H890" s="8">
        <f t="shared" si="42"/>
        <v>840.4</v>
      </c>
      <c r="I890" s="30">
        <f t="shared" si="41"/>
        <v>0</v>
      </c>
      <c r="J890" s="112"/>
      <c r="K890" s="2"/>
    </row>
    <row r="891" spans="1:11" x14ac:dyDescent="0.25">
      <c r="A891" s="17">
        <v>42407</v>
      </c>
      <c r="B891" s="11">
        <f t="shared" si="43"/>
        <v>4094</v>
      </c>
      <c r="C891" s="11" t="s">
        <v>787</v>
      </c>
      <c r="D891" s="12">
        <v>54094</v>
      </c>
      <c r="E891" s="47" t="s">
        <v>4131</v>
      </c>
      <c r="F891" s="14">
        <v>390</v>
      </c>
      <c r="G891" s="15">
        <v>42408</v>
      </c>
      <c r="H891" s="8">
        <v>390</v>
      </c>
      <c r="I891" s="30">
        <f t="shared" si="41"/>
        <v>0</v>
      </c>
      <c r="J891" s="112"/>
      <c r="K891" s="2"/>
    </row>
    <row r="892" spans="1:11" x14ac:dyDescent="0.25">
      <c r="A892" s="17">
        <v>42407</v>
      </c>
      <c r="B892" s="11">
        <f t="shared" si="43"/>
        <v>4095</v>
      </c>
      <c r="C892" s="11" t="s">
        <v>787</v>
      </c>
      <c r="D892" s="12">
        <v>54095</v>
      </c>
      <c r="E892" s="47" t="s">
        <v>4132</v>
      </c>
      <c r="F892" s="14">
        <v>2636</v>
      </c>
      <c r="G892" s="15">
        <v>42408</v>
      </c>
      <c r="H892" s="8">
        <v>2636</v>
      </c>
      <c r="I892" s="30">
        <f t="shared" si="41"/>
        <v>0</v>
      </c>
      <c r="J892" s="112"/>
      <c r="K892" s="2"/>
    </row>
    <row r="893" spans="1:11" x14ac:dyDescent="0.25">
      <c r="A893" s="17">
        <v>42407</v>
      </c>
      <c r="B893" s="11">
        <f t="shared" si="43"/>
        <v>4096</v>
      </c>
      <c r="C893" s="11" t="s">
        <v>787</v>
      </c>
      <c r="D893" s="12">
        <v>54096</v>
      </c>
      <c r="E893" s="47" t="s">
        <v>4133</v>
      </c>
      <c r="F893" s="14">
        <v>6690.8</v>
      </c>
      <c r="G893" s="15">
        <v>42407</v>
      </c>
      <c r="H893" s="8">
        <f t="shared" si="42"/>
        <v>6690.8</v>
      </c>
      <c r="I893" s="30">
        <f t="shared" si="41"/>
        <v>0</v>
      </c>
      <c r="J893" s="112"/>
      <c r="K893" s="2"/>
    </row>
    <row r="894" spans="1:11" x14ac:dyDescent="0.25">
      <c r="A894" s="17">
        <v>42407</v>
      </c>
      <c r="B894" s="11">
        <f t="shared" si="43"/>
        <v>4097</v>
      </c>
      <c r="C894" s="11" t="s">
        <v>787</v>
      </c>
      <c r="D894" s="12">
        <v>54097</v>
      </c>
      <c r="E894" s="47" t="s">
        <v>4134</v>
      </c>
      <c r="F894" s="14">
        <v>3515.4</v>
      </c>
      <c r="G894" s="15">
        <v>42408</v>
      </c>
      <c r="H894" s="8">
        <v>3515.4</v>
      </c>
      <c r="I894" s="30">
        <f t="shared" si="41"/>
        <v>0</v>
      </c>
      <c r="J894" s="112"/>
      <c r="K894" s="2"/>
    </row>
    <row r="895" spans="1:11" x14ac:dyDescent="0.25">
      <c r="A895" s="17">
        <v>42407</v>
      </c>
      <c r="B895" s="11">
        <f t="shared" si="43"/>
        <v>4098</v>
      </c>
      <c r="C895" s="11" t="s">
        <v>787</v>
      </c>
      <c r="D895" s="12">
        <v>54098</v>
      </c>
      <c r="E895" s="47" t="s">
        <v>4135</v>
      </c>
      <c r="F895" s="14">
        <v>1089</v>
      </c>
      <c r="G895" s="15">
        <v>42407</v>
      </c>
      <c r="H895" s="8">
        <f t="shared" si="42"/>
        <v>1089</v>
      </c>
      <c r="I895" s="30">
        <f t="shared" si="41"/>
        <v>0</v>
      </c>
      <c r="J895" s="112"/>
      <c r="K895" s="2"/>
    </row>
    <row r="896" spans="1:11" x14ac:dyDescent="0.25">
      <c r="A896" s="17">
        <v>42407</v>
      </c>
      <c r="B896" s="11">
        <f t="shared" si="43"/>
        <v>4099</v>
      </c>
      <c r="C896" s="11" t="s">
        <v>787</v>
      </c>
      <c r="D896" s="12">
        <v>54099</v>
      </c>
      <c r="E896" s="47" t="s">
        <v>4136</v>
      </c>
      <c r="F896" s="14">
        <v>8044.3</v>
      </c>
      <c r="G896" s="15">
        <v>42408</v>
      </c>
      <c r="H896" s="8">
        <v>8044.3</v>
      </c>
      <c r="I896" s="30">
        <f t="shared" si="41"/>
        <v>0</v>
      </c>
      <c r="J896" s="112"/>
      <c r="K896" s="2"/>
    </row>
    <row r="897" spans="1:11" x14ac:dyDescent="0.25">
      <c r="A897" s="17">
        <v>42407</v>
      </c>
      <c r="B897" s="11">
        <f t="shared" si="43"/>
        <v>4100</v>
      </c>
      <c r="C897" s="11" t="s">
        <v>787</v>
      </c>
      <c r="D897" s="12">
        <v>54100</v>
      </c>
      <c r="E897" s="47" t="s">
        <v>4137</v>
      </c>
      <c r="F897" s="14">
        <v>1667.5</v>
      </c>
      <c r="G897" s="15">
        <v>42407</v>
      </c>
      <c r="H897" s="8">
        <f t="shared" si="42"/>
        <v>1667.5</v>
      </c>
      <c r="I897" s="30">
        <f t="shared" si="41"/>
        <v>0</v>
      </c>
      <c r="J897" s="112"/>
      <c r="K897" s="2"/>
    </row>
    <row r="898" spans="1:11" x14ac:dyDescent="0.25">
      <c r="A898" s="17">
        <v>42407</v>
      </c>
      <c r="B898" s="11">
        <f t="shared" si="43"/>
        <v>4101</v>
      </c>
      <c r="C898" s="11" t="s">
        <v>787</v>
      </c>
      <c r="D898" s="12">
        <v>54101</v>
      </c>
      <c r="E898" s="47" t="s">
        <v>4138</v>
      </c>
      <c r="F898" s="14">
        <v>1443.68</v>
      </c>
      <c r="G898" s="15">
        <v>42407</v>
      </c>
      <c r="H898" s="8">
        <f t="shared" si="42"/>
        <v>1443.68</v>
      </c>
      <c r="I898" s="30">
        <f t="shared" si="41"/>
        <v>0</v>
      </c>
      <c r="J898" s="112"/>
      <c r="K898" s="2"/>
    </row>
    <row r="899" spans="1:11" x14ac:dyDescent="0.25">
      <c r="A899" s="17">
        <v>42407</v>
      </c>
      <c r="B899" s="11">
        <f t="shared" si="43"/>
        <v>4102</v>
      </c>
      <c r="C899" s="11" t="s">
        <v>787</v>
      </c>
      <c r="D899" s="12">
        <v>54102</v>
      </c>
      <c r="E899" s="47" t="s">
        <v>4130</v>
      </c>
      <c r="F899" s="14">
        <v>3029.4</v>
      </c>
      <c r="G899" s="15">
        <v>42407</v>
      </c>
      <c r="H899" s="8">
        <f t="shared" si="42"/>
        <v>3029.4</v>
      </c>
      <c r="I899" s="30">
        <f t="shared" si="41"/>
        <v>0</v>
      </c>
      <c r="J899" s="112"/>
      <c r="K899" s="2"/>
    </row>
    <row r="900" spans="1:11" x14ac:dyDescent="0.25">
      <c r="A900" s="17">
        <v>42407</v>
      </c>
      <c r="B900" s="11">
        <f t="shared" si="43"/>
        <v>4103</v>
      </c>
      <c r="C900" s="11" t="s">
        <v>787</v>
      </c>
      <c r="D900" s="12">
        <v>54103</v>
      </c>
      <c r="E900" s="47" t="s">
        <v>4139</v>
      </c>
      <c r="F900" s="14">
        <v>5977.8</v>
      </c>
      <c r="G900" s="15"/>
      <c r="H900" s="8"/>
      <c r="I900" s="30">
        <f t="shared" si="41"/>
        <v>5977.8</v>
      </c>
      <c r="J900" s="112"/>
      <c r="K900" s="2"/>
    </row>
    <row r="901" spans="1:11" x14ac:dyDescent="0.25">
      <c r="A901" s="17">
        <v>42407</v>
      </c>
      <c r="B901" s="11">
        <f t="shared" si="43"/>
        <v>4104</v>
      </c>
      <c r="C901" s="11" t="s">
        <v>787</v>
      </c>
      <c r="D901" s="12">
        <v>54104</v>
      </c>
      <c r="E901" s="47" t="s">
        <v>4140</v>
      </c>
      <c r="F901" s="14">
        <v>10969.4</v>
      </c>
      <c r="G901" s="15">
        <v>42408</v>
      </c>
      <c r="H901" s="8">
        <v>10969.4</v>
      </c>
      <c r="I901" s="30">
        <f t="shared" si="41"/>
        <v>0</v>
      </c>
      <c r="J901" s="112"/>
      <c r="K901" s="2"/>
    </row>
    <row r="902" spans="1:11" x14ac:dyDescent="0.25">
      <c r="A902" s="17">
        <v>42407</v>
      </c>
      <c r="B902" s="11">
        <f t="shared" si="43"/>
        <v>4105</v>
      </c>
      <c r="C902" s="11" t="s">
        <v>787</v>
      </c>
      <c r="D902" s="12">
        <v>54105</v>
      </c>
      <c r="E902" s="47" t="s">
        <v>4141</v>
      </c>
      <c r="F902" s="14">
        <v>1236.3</v>
      </c>
      <c r="G902" s="15">
        <v>42408</v>
      </c>
      <c r="H902" s="8">
        <v>1236.3</v>
      </c>
      <c r="I902" s="30">
        <f t="shared" si="41"/>
        <v>0</v>
      </c>
      <c r="J902" s="112"/>
      <c r="K902" s="2"/>
    </row>
    <row r="903" spans="1:11" x14ac:dyDescent="0.25">
      <c r="A903" s="17">
        <v>42407</v>
      </c>
      <c r="B903" s="11">
        <f t="shared" si="43"/>
        <v>4106</v>
      </c>
      <c r="C903" s="11" t="s">
        <v>787</v>
      </c>
      <c r="D903" s="12">
        <v>54106</v>
      </c>
      <c r="E903" s="47" t="s">
        <v>4142</v>
      </c>
      <c r="F903" s="14">
        <v>517.17999999999995</v>
      </c>
      <c r="G903" s="15">
        <v>42408</v>
      </c>
      <c r="H903" s="8">
        <v>517.17999999999995</v>
      </c>
      <c r="I903" s="30">
        <f t="shared" si="41"/>
        <v>0</v>
      </c>
      <c r="J903" s="112"/>
      <c r="K903" s="2"/>
    </row>
    <row r="904" spans="1:11" x14ac:dyDescent="0.25">
      <c r="A904" s="17">
        <v>42407</v>
      </c>
      <c r="B904" s="11">
        <f t="shared" si="43"/>
        <v>4107</v>
      </c>
      <c r="C904" s="11" t="s">
        <v>787</v>
      </c>
      <c r="D904" s="12">
        <v>54107</v>
      </c>
      <c r="E904" s="47" t="s">
        <v>4143</v>
      </c>
      <c r="F904" s="14">
        <v>1271.5999999999999</v>
      </c>
      <c r="G904" s="15">
        <v>42407</v>
      </c>
      <c r="H904" s="8">
        <f t="shared" si="42"/>
        <v>1271.5999999999999</v>
      </c>
      <c r="I904" s="30">
        <f t="shared" si="41"/>
        <v>0</v>
      </c>
      <c r="J904" s="112"/>
      <c r="K904" s="2"/>
    </row>
    <row r="905" spans="1:11" x14ac:dyDescent="0.25">
      <c r="A905" s="17">
        <v>42407</v>
      </c>
      <c r="B905" s="11">
        <f t="shared" si="43"/>
        <v>4108</v>
      </c>
      <c r="C905" s="11" t="s">
        <v>787</v>
      </c>
      <c r="D905" s="12">
        <v>54108</v>
      </c>
      <c r="E905" s="47" t="s">
        <v>4144</v>
      </c>
      <c r="F905" s="14">
        <v>41440</v>
      </c>
      <c r="G905" s="15">
        <v>42412</v>
      </c>
      <c r="H905" s="8">
        <v>41440</v>
      </c>
      <c r="I905" s="30">
        <f t="shared" si="41"/>
        <v>0</v>
      </c>
      <c r="J905" s="112"/>
      <c r="K905" s="2"/>
    </row>
    <row r="906" spans="1:11" x14ac:dyDescent="0.25">
      <c r="A906" s="17">
        <v>42407</v>
      </c>
      <c r="B906" s="11">
        <f>B905+1</f>
        <v>4109</v>
      </c>
      <c r="C906" s="11" t="s">
        <v>787</v>
      </c>
      <c r="D906" s="12">
        <v>54109</v>
      </c>
      <c r="E906" s="49" t="s">
        <v>105</v>
      </c>
      <c r="F906" s="14">
        <v>0</v>
      </c>
      <c r="G906" s="15"/>
      <c r="H906" s="8"/>
      <c r="I906" s="30">
        <f t="shared" si="41"/>
        <v>0</v>
      </c>
      <c r="J906" s="112"/>
      <c r="K906" s="2"/>
    </row>
    <row r="907" spans="1:11" x14ac:dyDescent="0.25">
      <c r="A907" s="17">
        <v>42407</v>
      </c>
      <c r="B907" s="11">
        <f>B906+1</f>
        <v>4110</v>
      </c>
      <c r="C907" s="11" t="s">
        <v>787</v>
      </c>
      <c r="D907" s="12">
        <v>54110</v>
      </c>
      <c r="E907" s="47" t="s">
        <v>4145</v>
      </c>
      <c r="F907" s="14">
        <v>690.4</v>
      </c>
      <c r="G907" s="15">
        <v>42407</v>
      </c>
      <c r="H907" s="8">
        <f t="shared" si="42"/>
        <v>690.4</v>
      </c>
      <c r="I907" s="30">
        <f t="shared" si="41"/>
        <v>0</v>
      </c>
      <c r="J907" s="112"/>
      <c r="K907" s="2"/>
    </row>
    <row r="908" spans="1:11" x14ac:dyDescent="0.25">
      <c r="A908" s="17">
        <v>42407</v>
      </c>
      <c r="B908" s="11">
        <f t="shared" si="43"/>
        <v>4111</v>
      </c>
      <c r="C908" s="11" t="s">
        <v>787</v>
      </c>
      <c r="D908" s="12">
        <v>54111</v>
      </c>
      <c r="E908" s="47" t="s">
        <v>4102</v>
      </c>
      <c r="F908" s="14">
        <v>22496</v>
      </c>
      <c r="G908" s="15">
        <v>42407</v>
      </c>
      <c r="H908" s="8">
        <f t="shared" si="42"/>
        <v>22496</v>
      </c>
      <c r="I908" s="30">
        <f t="shared" si="41"/>
        <v>0</v>
      </c>
      <c r="J908" s="112"/>
      <c r="K908" s="2"/>
    </row>
    <row r="909" spans="1:11" x14ac:dyDescent="0.25">
      <c r="A909" s="17">
        <v>42407</v>
      </c>
      <c r="B909" s="11">
        <f t="shared" si="43"/>
        <v>4112</v>
      </c>
      <c r="C909" s="11" t="s">
        <v>787</v>
      </c>
      <c r="D909" s="12">
        <v>54112</v>
      </c>
      <c r="E909" s="47" t="s">
        <v>4146</v>
      </c>
      <c r="F909" s="14">
        <v>2360.6999999999998</v>
      </c>
      <c r="G909" s="15">
        <v>42407</v>
      </c>
      <c r="H909" s="8">
        <f t="shared" si="42"/>
        <v>2360.6999999999998</v>
      </c>
      <c r="I909" s="30">
        <f t="shared" si="41"/>
        <v>0</v>
      </c>
      <c r="J909" s="112"/>
      <c r="K909" s="2"/>
    </row>
    <row r="910" spans="1:11" x14ac:dyDescent="0.25">
      <c r="A910" s="17">
        <v>42407</v>
      </c>
      <c r="B910" s="11">
        <f t="shared" si="43"/>
        <v>4113</v>
      </c>
      <c r="C910" s="11" t="s">
        <v>787</v>
      </c>
      <c r="D910" s="12">
        <v>54113</v>
      </c>
      <c r="E910" s="47" t="s">
        <v>4102</v>
      </c>
      <c r="F910" s="14">
        <v>6426</v>
      </c>
      <c r="G910" s="15">
        <v>42407</v>
      </c>
      <c r="H910" s="8">
        <f t="shared" si="42"/>
        <v>6426</v>
      </c>
      <c r="I910" s="30">
        <f t="shared" si="41"/>
        <v>0</v>
      </c>
      <c r="J910" s="112"/>
      <c r="K910" s="2"/>
    </row>
    <row r="911" spans="1:11" x14ac:dyDescent="0.25">
      <c r="A911" s="17">
        <v>42407</v>
      </c>
      <c r="B911" s="11">
        <f t="shared" si="43"/>
        <v>4114</v>
      </c>
      <c r="C911" s="11" t="s">
        <v>787</v>
      </c>
      <c r="D911" s="12">
        <v>54114</v>
      </c>
      <c r="E911" s="47" t="s">
        <v>4147</v>
      </c>
      <c r="F911" s="14">
        <v>1191.0999999999999</v>
      </c>
      <c r="G911" s="15">
        <v>42408</v>
      </c>
      <c r="H911" s="8">
        <v>1191.0999999999999</v>
      </c>
      <c r="I911" s="30">
        <f t="shared" si="41"/>
        <v>0</v>
      </c>
      <c r="J911" s="112"/>
      <c r="K911" s="2"/>
    </row>
    <row r="912" spans="1:11" x14ac:dyDescent="0.25">
      <c r="A912" s="17">
        <v>42407</v>
      </c>
      <c r="B912" s="11">
        <f t="shared" si="43"/>
        <v>4115</v>
      </c>
      <c r="C912" s="11" t="s">
        <v>787</v>
      </c>
      <c r="D912" s="12">
        <v>54115</v>
      </c>
      <c r="E912" s="47" t="s">
        <v>4148</v>
      </c>
      <c r="F912" s="14">
        <v>2404.8000000000002</v>
      </c>
      <c r="G912" s="15">
        <v>42408</v>
      </c>
      <c r="H912" s="8">
        <v>2404.8000000000002</v>
      </c>
      <c r="I912" s="30">
        <f t="shared" si="41"/>
        <v>0</v>
      </c>
      <c r="J912" s="112"/>
      <c r="K912" s="2"/>
    </row>
    <row r="913" spans="1:11" x14ac:dyDescent="0.25">
      <c r="A913" s="17">
        <v>42407</v>
      </c>
      <c r="B913" s="11">
        <f t="shared" si="43"/>
        <v>4116</v>
      </c>
      <c r="C913" s="11" t="s">
        <v>787</v>
      </c>
      <c r="D913" s="12">
        <v>54116</v>
      </c>
      <c r="E913" s="47" t="s">
        <v>4149</v>
      </c>
      <c r="F913" s="14">
        <v>666.6</v>
      </c>
      <c r="G913" s="15">
        <v>42407</v>
      </c>
      <c r="H913" s="8">
        <f t="shared" si="42"/>
        <v>666.6</v>
      </c>
      <c r="I913" s="30">
        <f t="shared" si="41"/>
        <v>0</v>
      </c>
      <c r="J913" s="112"/>
      <c r="K913" s="2"/>
    </row>
    <row r="914" spans="1:11" x14ac:dyDescent="0.25">
      <c r="A914" s="17">
        <v>42407</v>
      </c>
      <c r="B914" s="11">
        <f t="shared" si="43"/>
        <v>4117</v>
      </c>
      <c r="C914" s="11" t="s">
        <v>787</v>
      </c>
      <c r="D914" s="12">
        <v>54117</v>
      </c>
      <c r="E914" s="47" t="s">
        <v>4150</v>
      </c>
      <c r="F914" s="14">
        <v>1895.58</v>
      </c>
      <c r="G914" s="15">
        <v>42407</v>
      </c>
      <c r="H914" s="8">
        <f t="shared" si="42"/>
        <v>1895.58</v>
      </c>
      <c r="I914" s="30">
        <f t="shared" si="41"/>
        <v>0</v>
      </c>
      <c r="J914" s="112"/>
      <c r="K914" s="2"/>
    </row>
    <row r="915" spans="1:11" x14ac:dyDescent="0.25">
      <c r="A915" s="17">
        <v>42407</v>
      </c>
      <c r="B915" s="11">
        <f t="shared" si="43"/>
        <v>4118</v>
      </c>
      <c r="C915" s="11" t="s">
        <v>787</v>
      </c>
      <c r="D915" s="12">
        <v>54118</v>
      </c>
      <c r="E915" s="47" t="s">
        <v>4151</v>
      </c>
      <c r="F915" s="14">
        <v>2319.8000000000002</v>
      </c>
      <c r="G915" s="15">
        <v>42407</v>
      </c>
      <c r="H915" s="8">
        <f t="shared" si="42"/>
        <v>2319.8000000000002</v>
      </c>
      <c r="I915" s="30">
        <f t="shared" si="41"/>
        <v>0</v>
      </c>
      <c r="J915" s="112"/>
      <c r="K915" s="2"/>
    </row>
    <row r="916" spans="1:11" x14ac:dyDescent="0.25">
      <c r="A916" s="17">
        <v>42407</v>
      </c>
      <c r="B916" s="11">
        <f t="shared" si="43"/>
        <v>4119</v>
      </c>
      <c r="C916" s="11" t="s">
        <v>787</v>
      </c>
      <c r="D916" s="12">
        <v>54119</v>
      </c>
      <c r="E916" s="47" t="s">
        <v>4152</v>
      </c>
      <c r="F916" s="14">
        <v>749.1</v>
      </c>
      <c r="G916" s="15">
        <v>42407</v>
      </c>
      <c r="H916" s="8">
        <f t="shared" si="42"/>
        <v>749.1</v>
      </c>
      <c r="I916" s="30">
        <f t="shared" si="41"/>
        <v>0</v>
      </c>
      <c r="J916" s="112"/>
      <c r="K916" s="2"/>
    </row>
    <row r="917" spans="1:11" x14ac:dyDescent="0.25">
      <c r="A917" s="17">
        <v>42407</v>
      </c>
      <c r="B917" s="11">
        <f t="shared" si="43"/>
        <v>4120</v>
      </c>
      <c r="C917" s="11" t="s">
        <v>787</v>
      </c>
      <c r="D917" s="12">
        <v>54120</v>
      </c>
      <c r="E917" s="47" t="s">
        <v>4153</v>
      </c>
      <c r="F917" s="14">
        <v>940.8</v>
      </c>
      <c r="G917" s="15">
        <v>42407</v>
      </c>
      <c r="H917" s="8">
        <f t="shared" si="42"/>
        <v>940.8</v>
      </c>
      <c r="I917" s="30">
        <f t="shared" si="41"/>
        <v>0</v>
      </c>
      <c r="J917" s="112"/>
      <c r="K917" s="2"/>
    </row>
    <row r="918" spans="1:11" x14ac:dyDescent="0.25">
      <c r="A918" s="17">
        <v>42407</v>
      </c>
      <c r="B918" s="11">
        <f t="shared" si="43"/>
        <v>4121</v>
      </c>
      <c r="C918" s="11" t="s">
        <v>787</v>
      </c>
      <c r="D918" s="113">
        <v>54121</v>
      </c>
      <c r="E918" s="42" t="s">
        <v>4153</v>
      </c>
      <c r="F918" s="19">
        <v>108.8</v>
      </c>
      <c r="G918" s="15">
        <v>42407</v>
      </c>
      <c r="H918" s="8">
        <f t="shared" si="42"/>
        <v>108.8</v>
      </c>
      <c r="I918" s="30">
        <f t="shared" si="41"/>
        <v>0</v>
      </c>
      <c r="J918" s="112"/>
      <c r="K918" s="2"/>
    </row>
    <row r="919" spans="1:11" x14ac:dyDescent="0.25">
      <c r="A919" s="17">
        <v>42407</v>
      </c>
      <c r="B919" s="11">
        <f t="shared" si="43"/>
        <v>4122</v>
      </c>
      <c r="C919" s="11" t="s">
        <v>787</v>
      </c>
      <c r="D919" s="20">
        <v>54122</v>
      </c>
      <c r="E919" s="45" t="s">
        <v>4115</v>
      </c>
      <c r="F919" s="22">
        <v>106.8</v>
      </c>
      <c r="G919" s="15">
        <v>42407</v>
      </c>
      <c r="H919" s="8">
        <f t="shared" si="42"/>
        <v>106.8</v>
      </c>
      <c r="I919" s="30">
        <f t="shared" si="41"/>
        <v>0</v>
      </c>
      <c r="J919" s="112"/>
      <c r="K919" s="2"/>
    </row>
    <row r="920" spans="1:11" x14ac:dyDescent="0.25">
      <c r="A920" s="17">
        <v>42407</v>
      </c>
      <c r="B920" s="11">
        <f t="shared" si="43"/>
        <v>4123</v>
      </c>
      <c r="C920" s="11" t="s">
        <v>787</v>
      </c>
      <c r="D920" s="12">
        <v>54123</v>
      </c>
      <c r="E920" s="47" t="s">
        <v>4154</v>
      </c>
      <c r="F920" s="14">
        <v>3949.5</v>
      </c>
      <c r="G920" s="15">
        <v>42408</v>
      </c>
      <c r="H920" s="8">
        <v>3949.5</v>
      </c>
      <c r="I920" s="30">
        <f t="shared" si="41"/>
        <v>0</v>
      </c>
      <c r="J920" s="112"/>
      <c r="K920" s="2"/>
    </row>
    <row r="921" spans="1:11" x14ac:dyDescent="0.25">
      <c r="A921" s="17">
        <v>42407</v>
      </c>
      <c r="B921" s="11">
        <f t="shared" si="43"/>
        <v>4124</v>
      </c>
      <c r="C921" s="11" t="s">
        <v>787</v>
      </c>
      <c r="D921" s="12">
        <v>54124</v>
      </c>
      <c r="E921" s="47" t="s">
        <v>4112</v>
      </c>
      <c r="F921" s="14">
        <v>1954.2</v>
      </c>
      <c r="G921" s="15">
        <v>42407</v>
      </c>
      <c r="H921" s="8">
        <f t="shared" si="42"/>
        <v>1954.2</v>
      </c>
      <c r="I921" s="30">
        <f t="shared" si="41"/>
        <v>0</v>
      </c>
      <c r="J921" s="112"/>
      <c r="K921" s="2"/>
    </row>
    <row r="922" spans="1:11" x14ac:dyDescent="0.25">
      <c r="A922" s="17">
        <v>42407</v>
      </c>
      <c r="B922" s="11">
        <f t="shared" si="43"/>
        <v>4125</v>
      </c>
      <c r="C922" s="11" t="s">
        <v>787</v>
      </c>
      <c r="D922" s="12">
        <v>54125</v>
      </c>
      <c r="E922" s="47" t="s">
        <v>4155</v>
      </c>
      <c r="F922" s="14">
        <v>50.6</v>
      </c>
      <c r="G922" s="15">
        <v>42407</v>
      </c>
      <c r="H922" s="8">
        <f t="shared" si="42"/>
        <v>50.6</v>
      </c>
      <c r="I922" s="30">
        <f t="shared" si="41"/>
        <v>0</v>
      </c>
      <c r="J922" s="112"/>
      <c r="K922" s="2"/>
    </row>
    <row r="923" spans="1:11" x14ac:dyDescent="0.25">
      <c r="A923" s="17">
        <v>42407</v>
      </c>
      <c r="B923" s="11">
        <f t="shared" si="43"/>
        <v>4126</v>
      </c>
      <c r="C923" s="11" t="s">
        <v>787</v>
      </c>
      <c r="D923" s="12">
        <v>54126</v>
      </c>
      <c r="E923" s="13" t="s">
        <v>4111</v>
      </c>
      <c r="F923" s="14">
        <v>64379.199999999997</v>
      </c>
      <c r="G923" s="15">
        <v>42411</v>
      </c>
      <c r="H923" s="8">
        <v>64379.199999999997</v>
      </c>
      <c r="I923" s="30">
        <f t="shared" si="41"/>
        <v>0</v>
      </c>
      <c r="J923" s="112"/>
      <c r="K923" s="2"/>
    </row>
    <row r="924" spans="1:11" x14ac:dyDescent="0.25">
      <c r="A924" s="17">
        <v>42407</v>
      </c>
      <c r="B924" s="11">
        <f t="shared" si="43"/>
        <v>4127</v>
      </c>
      <c r="C924" s="11" t="s">
        <v>787</v>
      </c>
      <c r="D924" s="12">
        <v>54127</v>
      </c>
      <c r="E924" s="47" t="s">
        <v>4154</v>
      </c>
      <c r="F924" s="14">
        <v>7347</v>
      </c>
      <c r="G924" s="15">
        <v>42408</v>
      </c>
      <c r="H924" s="8">
        <v>7347</v>
      </c>
      <c r="I924" s="30">
        <f t="shared" si="41"/>
        <v>0</v>
      </c>
      <c r="J924" s="112"/>
      <c r="K924" s="2"/>
    </row>
    <row r="925" spans="1:11" x14ac:dyDescent="0.25">
      <c r="A925" s="17">
        <v>42407</v>
      </c>
      <c r="B925" s="11">
        <f t="shared" si="43"/>
        <v>4128</v>
      </c>
      <c r="C925" s="11" t="s">
        <v>787</v>
      </c>
      <c r="D925" s="12">
        <v>54128</v>
      </c>
      <c r="E925" s="47" t="s">
        <v>4130</v>
      </c>
      <c r="F925" s="14">
        <v>38.700000000000003</v>
      </c>
      <c r="G925" s="15">
        <v>42408</v>
      </c>
      <c r="H925" s="8">
        <v>38.700000000000003</v>
      </c>
      <c r="I925" s="30">
        <f t="shared" ref="I925:I991" si="44">F925-H925</f>
        <v>0</v>
      </c>
      <c r="J925" s="112"/>
      <c r="K925" s="2"/>
    </row>
    <row r="926" spans="1:11" x14ac:dyDescent="0.25">
      <c r="A926" s="17">
        <v>42407</v>
      </c>
      <c r="B926" s="11">
        <f t="shared" ref="B926" si="45">B925+1</f>
        <v>4129</v>
      </c>
      <c r="C926" s="11" t="s">
        <v>787</v>
      </c>
      <c r="D926" s="12">
        <v>54129</v>
      </c>
      <c r="E926" s="47" t="s">
        <v>4156</v>
      </c>
      <c r="F926" s="14">
        <v>1167.7</v>
      </c>
      <c r="G926" s="15">
        <v>42407</v>
      </c>
      <c r="H926" s="8">
        <f t="shared" ref="H926:H990" si="46">F926</f>
        <v>1167.7</v>
      </c>
      <c r="I926" s="30">
        <f t="shared" si="44"/>
        <v>0</v>
      </c>
      <c r="J926" s="112"/>
      <c r="K926" s="2"/>
    </row>
    <row r="927" spans="1:11" x14ac:dyDescent="0.25">
      <c r="A927" s="17">
        <v>42407</v>
      </c>
      <c r="B927" s="11">
        <f>B926+1</f>
        <v>4130</v>
      </c>
      <c r="C927" s="11" t="s">
        <v>787</v>
      </c>
      <c r="D927" s="12">
        <v>54130</v>
      </c>
      <c r="E927" s="49" t="s">
        <v>105</v>
      </c>
      <c r="F927" s="14">
        <v>0</v>
      </c>
      <c r="G927" s="15"/>
      <c r="H927" s="8"/>
      <c r="I927" s="30">
        <f t="shared" si="44"/>
        <v>0</v>
      </c>
      <c r="J927" s="112"/>
      <c r="K927" s="2"/>
    </row>
    <row r="928" spans="1:11" x14ac:dyDescent="0.25">
      <c r="A928" s="17">
        <v>42407</v>
      </c>
      <c r="B928" s="11">
        <f>B927+1</f>
        <v>4131</v>
      </c>
      <c r="C928" s="11" t="s">
        <v>787</v>
      </c>
      <c r="D928" s="12">
        <v>54131</v>
      </c>
      <c r="E928" s="47" t="s">
        <v>4156</v>
      </c>
      <c r="F928" s="14">
        <v>1381.9</v>
      </c>
      <c r="G928" s="15">
        <v>42407</v>
      </c>
      <c r="H928" s="8">
        <f t="shared" si="46"/>
        <v>1381.9</v>
      </c>
      <c r="I928" s="30">
        <f t="shared" si="44"/>
        <v>0</v>
      </c>
      <c r="J928" s="112"/>
      <c r="K928" s="2"/>
    </row>
    <row r="929" spans="1:11" x14ac:dyDescent="0.25">
      <c r="A929" s="17">
        <v>42408</v>
      </c>
      <c r="B929" s="11">
        <f t="shared" ref="B929:B992" si="47">B928+1</f>
        <v>4132</v>
      </c>
      <c r="C929" s="11" t="s">
        <v>787</v>
      </c>
      <c r="D929" s="12">
        <v>54132</v>
      </c>
      <c r="E929" s="47" t="s">
        <v>4157</v>
      </c>
      <c r="F929" s="14">
        <v>11627</v>
      </c>
      <c r="G929" s="15">
        <v>42408</v>
      </c>
      <c r="H929" s="8">
        <f t="shared" si="46"/>
        <v>11627</v>
      </c>
      <c r="I929" s="30">
        <f t="shared" si="44"/>
        <v>0</v>
      </c>
      <c r="J929" s="112"/>
      <c r="K929" s="2"/>
    </row>
    <row r="930" spans="1:11" x14ac:dyDescent="0.25">
      <c r="A930" s="17">
        <v>42408</v>
      </c>
      <c r="B930" s="11">
        <f>B929+1</f>
        <v>4133</v>
      </c>
      <c r="C930" s="11" t="s">
        <v>787</v>
      </c>
      <c r="D930" s="12">
        <v>54133</v>
      </c>
      <c r="E930" s="49" t="s">
        <v>105</v>
      </c>
      <c r="F930" s="14">
        <v>0</v>
      </c>
      <c r="G930" s="15"/>
      <c r="H930" s="8"/>
      <c r="I930" s="30">
        <f t="shared" si="44"/>
        <v>0</v>
      </c>
      <c r="J930" s="112"/>
      <c r="K930" s="2"/>
    </row>
    <row r="931" spans="1:11" x14ac:dyDescent="0.25">
      <c r="A931" s="17">
        <v>42408</v>
      </c>
      <c r="B931" s="11">
        <f>B930+1</f>
        <v>4134</v>
      </c>
      <c r="C931" s="11" t="s">
        <v>787</v>
      </c>
      <c r="D931" s="12">
        <v>54134</v>
      </c>
      <c r="E931" s="47" t="s">
        <v>4158</v>
      </c>
      <c r="F931" s="14">
        <v>4855.6000000000004</v>
      </c>
      <c r="G931" s="15">
        <v>42409</v>
      </c>
      <c r="H931" s="8">
        <v>4855.6000000000004</v>
      </c>
      <c r="I931" s="30">
        <f t="shared" si="44"/>
        <v>0</v>
      </c>
      <c r="J931" s="112"/>
      <c r="K931" s="2"/>
    </row>
    <row r="932" spans="1:11" x14ac:dyDescent="0.25">
      <c r="A932" s="17">
        <v>42408</v>
      </c>
      <c r="B932" s="11">
        <f t="shared" si="47"/>
        <v>4135</v>
      </c>
      <c r="C932" s="11" t="s">
        <v>787</v>
      </c>
      <c r="D932" s="12">
        <v>54135</v>
      </c>
      <c r="E932" s="47" t="s">
        <v>4159</v>
      </c>
      <c r="F932" s="14">
        <v>16705.599999999999</v>
      </c>
      <c r="G932" s="15">
        <v>42408</v>
      </c>
      <c r="H932" s="8">
        <f t="shared" si="46"/>
        <v>16705.599999999999</v>
      </c>
      <c r="I932" s="30">
        <f t="shared" si="44"/>
        <v>0</v>
      </c>
      <c r="J932" s="112"/>
      <c r="K932" s="2"/>
    </row>
    <row r="933" spans="1:11" x14ac:dyDescent="0.25">
      <c r="A933" s="17">
        <v>42408</v>
      </c>
      <c r="B933" s="11">
        <f t="shared" si="47"/>
        <v>4136</v>
      </c>
      <c r="C933" s="11" t="s">
        <v>787</v>
      </c>
      <c r="D933" s="12">
        <v>54136</v>
      </c>
      <c r="E933" s="47" t="s">
        <v>4160</v>
      </c>
      <c r="F933" s="14">
        <v>47319.3</v>
      </c>
      <c r="G933" s="15">
        <v>42426</v>
      </c>
      <c r="H933" s="8">
        <v>47319.3</v>
      </c>
      <c r="I933" s="30">
        <f t="shared" si="44"/>
        <v>0</v>
      </c>
      <c r="J933" s="112"/>
      <c r="K933" s="2"/>
    </row>
    <row r="934" spans="1:11" x14ac:dyDescent="0.25">
      <c r="A934" s="17">
        <v>42408</v>
      </c>
      <c r="B934" s="11">
        <f t="shared" si="47"/>
        <v>4137</v>
      </c>
      <c r="C934" s="11" t="s">
        <v>787</v>
      </c>
      <c r="D934" s="12">
        <v>54137</v>
      </c>
      <c r="E934" s="47" t="s">
        <v>4158</v>
      </c>
      <c r="F934" s="14">
        <v>19507.8</v>
      </c>
      <c r="G934" s="15">
        <v>42409</v>
      </c>
      <c r="H934" s="8">
        <v>19507.8</v>
      </c>
      <c r="I934" s="30">
        <f t="shared" si="44"/>
        <v>0</v>
      </c>
      <c r="J934" s="112"/>
      <c r="K934" s="2"/>
    </row>
    <row r="935" spans="1:11" x14ac:dyDescent="0.25">
      <c r="A935" s="17">
        <v>42408</v>
      </c>
      <c r="B935" s="11">
        <f t="shared" si="47"/>
        <v>4138</v>
      </c>
      <c r="C935" s="11" t="s">
        <v>787</v>
      </c>
      <c r="D935" s="12">
        <v>54138</v>
      </c>
      <c r="E935" s="47" t="s">
        <v>4161</v>
      </c>
      <c r="F935" s="14">
        <v>28290.6</v>
      </c>
      <c r="G935" s="15">
        <v>42408</v>
      </c>
      <c r="H935" s="8">
        <f t="shared" si="46"/>
        <v>28290.6</v>
      </c>
      <c r="I935" s="30">
        <f t="shared" si="44"/>
        <v>0</v>
      </c>
      <c r="J935" s="112"/>
      <c r="K935" s="2"/>
    </row>
    <row r="936" spans="1:11" x14ac:dyDescent="0.25">
      <c r="A936" s="17">
        <v>42408</v>
      </c>
      <c r="B936" s="11">
        <f t="shared" si="47"/>
        <v>4139</v>
      </c>
      <c r="C936" s="11" t="s">
        <v>787</v>
      </c>
      <c r="D936" s="12">
        <v>54139</v>
      </c>
      <c r="E936" s="47" t="s">
        <v>4162</v>
      </c>
      <c r="F936" s="14">
        <v>12272.8</v>
      </c>
      <c r="G936" s="15">
        <v>42409</v>
      </c>
      <c r="H936" s="8">
        <v>12272.8</v>
      </c>
      <c r="I936" s="30">
        <f t="shared" si="44"/>
        <v>0</v>
      </c>
      <c r="J936" s="112"/>
      <c r="K936" s="2"/>
    </row>
    <row r="937" spans="1:11" x14ac:dyDescent="0.25">
      <c r="A937" s="17">
        <v>42408</v>
      </c>
      <c r="B937" s="11">
        <f t="shared" si="47"/>
        <v>4140</v>
      </c>
      <c r="C937" s="11" t="s">
        <v>787</v>
      </c>
      <c r="D937" s="12">
        <v>54140</v>
      </c>
      <c r="E937" s="47" t="s">
        <v>4157</v>
      </c>
      <c r="F937" s="14">
        <v>506</v>
      </c>
      <c r="G937" s="15">
        <v>42408</v>
      </c>
      <c r="H937" s="8">
        <f t="shared" si="46"/>
        <v>506</v>
      </c>
      <c r="I937" s="30">
        <f t="shared" si="44"/>
        <v>0</v>
      </c>
      <c r="J937" s="112"/>
      <c r="K937" s="2"/>
    </row>
    <row r="938" spans="1:11" x14ac:dyDescent="0.25">
      <c r="A938" s="17">
        <v>42408</v>
      </c>
      <c r="B938" s="11">
        <f t="shared" si="47"/>
        <v>4141</v>
      </c>
      <c r="C938" s="11" t="s">
        <v>787</v>
      </c>
      <c r="D938" s="12">
        <v>54141</v>
      </c>
      <c r="E938" s="47" t="s">
        <v>4163</v>
      </c>
      <c r="F938" s="14">
        <v>7502</v>
      </c>
      <c r="G938" s="15">
        <v>42409</v>
      </c>
      <c r="H938" s="8">
        <v>7502</v>
      </c>
      <c r="I938" s="30">
        <f t="shared" si="44"/>
        <v>0</v>
      </c>
      <c r="J938" s="112"/>
      <c r="K938" s="2"/>
    </row>
    <row r="939" spans="1:11" x14ac:dyDescent="0.25">
      <c r="A939" s="17">
        <v>42408</v>
      </c>
      <c r="B939" s="11">
        <f t="shared" si="47"/>
        <v>4142</v>
      </c>
      <c r="C939" s="11" t="s">
        <v>787</v>
      </c>
      <c r="D939" s="12">
        <v>54142</v>
      </c>
      <c r="E939" s="47" t="s">
        <v>4161</v>
      </c>
      <c r="F939" s="14">
        <v>3511.2</v>
      </c>
      <c r="G939" s="15">
        <v>42408</v>
      </c>
      <c r="H939" s="8">
        <f t="shared" si="46"/>
        <v>3511.2</v>
      </c>
      <c r="I939" s="30">
        <f t="shared" si="44"/>
        <v>0</v>
      </c>
      <c r="J939" s="112"/>
      <c r="K939" s="2"/>
    </row>
    <row r="940" spans="1:11" x14ac:dyDescent="0.25">
      <c r="A940" s="17">
        <v>42408</v>
      </c>
      <c r="B940" s="11">
        <f t="shared" si="47"/>
        <v>4143</v>
      </c>
      <c r="C940" s="11" t="s">
        <v>787</v>
      </c>
      <c r="D940" s="12">
        <v>54143</v>
      </c>
      <c r="E940" s="47" t="s">
        <v>4164</v>
      </c>
      <c r="F940" s="14">
        <v>18083.099999999999</v>
      </c>
      <c r="G940" s="15">
        <v>42408</v>
      </c>
      <c r="H940" s="8">
        <f t="shared" si="46"/>
        <v>18083.099999999999</v>
      </c>
      <c r="I940" s="30">
        <f t="shared" si="44"/>
        <v>0</v>
      </c>
      <c r="J940" s="112"/>
      <c r="K940" s="2"/>
    </row>
    <row r="941" spans="1:11" x14ac:dyDescent="0.25">
      <c r="A941" s="17">
        <v>42408</v>
      </c>
      <c r="B941" s="11">
        <f t="shared" si="47"/>
        <v>4144</v>
      </c>
      <c r="C941" s="11" t="s">
        <v>787</v>
      </c>
      <c r="D941" s="12">
        <v>54144</v>
      </c>
      <c r="E941" s="47" t="s">
        <v>4165</v>
      </c>
      <c r="F941" s="14">
        <v>43285.2</v>
      </c>
      <c r="G941" s="15" t="s">
        <v>4166</v>
      </c>
      <c r="H941" s="8">
        <f>5000+38285.2</f>
        <v>43285.2</v>
      </c>
      <c r="I941" s="30">
        <f t="shared" si="44"/>
        <v>0</v>
      </c>
      <c r="J941" s="112"/>
      <c r="K941" s="2"/>
    </row>
    <row r="942" spans="1:11" x14ac:dyDescent="0.25">
      <c r="A942" s="17">
        <v>42408</v>
      </c>
      <c r="B942" s="11">
        <f t="shared" si="47"/>
        <v>4145</v>
      </c>
      <c r="C942" s="11" t="s">
        <v>787</v>
      </c>
      <c r="D942" s="12">
        <v>54145</v>
      </c>
      <c r="E942" s="47" t="s">
        <v>4167</v>
      </c>
      <c r="F942" s="14">
        <v>3315.1</v>
      </c>
      <c r="G942" s="15">
        <v>42408</v>
      </c>
      <c r="H942" s="8">
        <f t="shared" si="46"/>
        <v>3315.1</v>
      </c>
      <c r="I942" s="30">
        <f t="shared" si="44"/>
        <v>0</v>
      </c>
      <c r="J942" s="112"/>
      <c r="K942" s="2"/>
    </row>
    <row r="943" spans="1:11" x14ac:dyDescent="0.25">
      <c r="A943" s="17">
        <v>42408</v>
      </c>
      <c r="B943" s="11">
        <f t="shared" si="47"/>
        <v>4146</v>
      </c>
      <c r="C943" s="11" t="s">
        <v>787</v>
      </c>
      <c r="D943" s="12">
        <v>54146</v>
      </c>
      <c r="E943" s="47" t="s">
        <v>4168</v>
      </c>
      <c r="F943" s="14">
        <v>33084.300000000003</v>
      </c>
      <c r="G943" s="15" t="s">
        <v>4169</v>
      </c>
      <c r="H943" s="8">
        <f>23084+5000+5000.3</f>
        <v>33084.300000000003</v>
      </c>
      <c r="I943" s="30">
        <f t="shared" si="44"/>
        <v>0</v>
      </c>
      <c r="J943" s="112"/>
      <c r="K943" s="2"/>
    </row>
    <row r="944" spans="1:11" x14ac:dyDescent="0.25">
      <c r="A944" s="17">
        <v>42408</v>
      </c>
      <c r="B944" s="11">
        <f t="shared" si="47"/>
        <v>4147</v>
      </c>
      <c r="C944" s="11" t="s">
        <v>787</v>
      </c>
      <c r="D944" s="12">
        <v>54147</v>
      </c>
      <c r="E944" s="47" t="s">
        <v>4170</v>
      </c>
      <c r="F944" s="14">
        <v>28390.400000000001</v>
      </c>
      <c r="G944" s="15">
        <v>42408</v>
      </c>
      <c r="H944" s="8">
        <f t="shared" si="46"/>
        <v>28390.400000000001</v>
      </c>
      <c r="I944" s="30">
        <f t="shared" si="44"/>
        <v>0</v>
      </c>
      <c r="J944" s="112"/>
      <c r="K944" s="2"/>
    </row>
    <row r="945" spans="1:11" x14ac:dyDescent="0.25">
      <c r="A945" s="17">
        <v>42408</v>
      </c>
      <c r="B945" s="11">
        <f t="shared" si="47"/>
        <v>4148</v>
      </c>
      <c r="C945" s="11" t="s">
        <v>787</v>
      </c>
      <c r="D945" s="12">
        <v>54148</v>
      </c>
      <c r="E945" s="47" t="s">
        <v>4171</v>
      </c>
      <c r="F945" s="14">
        <v>8588</v>
      </c>
      <c r="G945" s="15">
        <v>42412</v>
      </c>
      <c r="H945" s="8">
        <v>8588</v>
      </c>
      <c r="I945" s="30">
        <f t="shared" si="44"/>
        <v>0</v>
      </c>
      <c r="J945" s="112"/>
      <c r="K945" s="2"/>
    </row>
    <row r="946" spans="1:11" x14ac:dyDescent="0.25">
      <c r="A946" s="17">
        <v>42408</v>
      </c>
      <c r="B946" s="11">
        <f t="shared" si="47"/>
        <v>4149</v>
      </c>
      <c r="C946" s="11" t="s">
        <v>787</v>
      </c>
      <c r="D946" s="12">
        <v>54149</v>
      </c>
      <c r="E946" s="47" t="s">
        <v>4172</v>
      </c>
      <c r="F946" s="14">
        <v>3831</v>
      </c>
      <c r="G946" s="15">
        <v>42408</v>
      </c>
      <c r="H946" s="8">
        <f t="shared" si="46"/>
        <v>3831</v>
      </c>
      <c r="I946" s="30">
        <f t="shared" si="44"/>
        <v>0</v>
      </c>
      <c r="J946" s="112"/>
      <c r="K946" s="2"/>
    </row>
    <row r="947" spans="1:11" x14ac:dyDescent="0.25">
      <c r="A947" s="17">
        <v>42408</v>
      </c>
      <c r="B947" s="11">
        <f t="shared" si="47"/>
        <v>4150</v>
      </c>
      <c r="C947" s="11" t="s">
        <v>787</v>
      </c>
      <c r="D947" s="12">
        <v>54150</v>
      </c>
      <c r="E947" s="47" t="s">
        <v>4173</v>
      </c>
      <c r="F947" s="14">
        <v>1890</v>
      </c>
      <c r="G947" s="15">
        <v>42408</v>
      </c>
      <c r="H947" s="8">
        <f t="shared" si="46"/>
        <v>1890</v>
      </c>
      <c r="I947" s="30">
        <f t="shared" si="44"/>
        <v>0</v>
      </c>
      <c r="J947" s="112"/>
      <c r="K947" s="2"/>
    </row>
    <row r="948" spans="1:11" x14ac:dyDescent="0.25">
      <c r="A948" s="17">
        <v>42408</v>
      </c>
      <c r="B948" s="11">
        <f t="shared" si="47"/>
        <v>4151</v>
      </c>
      <c r="C948" s="11" t="s">
        <v>787</v>
      </c>
      <c r="D948" s="12">
        <v>54151</v>
      </c>
      <c r="E948" s="47" t="s">
        <v>4174</v>
      </c>
      <c r="F948" s="14">
        <v>2451.9</v>
      </c>
      <c r="G948" s="15">
        <v>42408</v>
      </c>
      <c r="H948" s="8">
        <f t="shared" si="46"/>
        <v>2451.9</v>
      </c>
      <c r="I948" s="30">
        <f t="shared" si="44"/>
        <v>0</v>
      </c>
      <c r="J948" s="112"/>
      <c r="K948" s="2"/>
    </row>
    <row r="949" spans="1:11" x14ac:dyDescent="0.25">
      <c r="A949" s="17">
        <v>42408</v>
      </c>
      <c r="B949" s="11">
        <f t="shared" si="47"/>
        <v>4152</v>
      </c>
      <c r="C949" s="11" t="s">
        <v>787</v>
      </c>
      <c r="D949" s="12">
        <v>54152</v>
      </c>
      <c r="E949" s="47" t="s">
        <v>4157</v>
      </c>
      <c r="F949" s="14">
        <v>1382.6</v>
      </c>
      <c r="G949" s="15">
        <v>42408</v>
      </c>
      <c r="H949" s="8">
        <f t="shared" si="46"/>
        <v>1382.6</v>
      </c>
      <c r="I949" s="30">
        <f t="shared" si="44"/>
        <v>0</v>
      </c>
      <c r="J949" s="112"/>
      <c r="K949" s="2"/>
    </row>
    <row r="950" spans="1:11" x14ac:dyDescent="0.25">
      <c r="A950" s="17">
        <v>42408</v>
      </c>
      <c r="B950" s="11">
        <f t="shared" si="47"/>
        <v>4153</v>
      </c>
      <c r="C950" s="11" t="s">
        <v>787</v>
      </c>
      <c r="D950" s="12">
        <v>54153</v>
      </c>
      <c r="E950" s="47" t="s">
        <v>4175</v>
      </c>
      <c r="F950" s="14">
        <v>5136</v>
      </c>
      <c r="G950" s="15">
        <v>42409</v>
      </c>
      <c r="H950" s="8">
        <v>5136</v>
      </c>
      <c r="I950" s="30">
        <f t="shared" si="44"/>
        <v>0</v>
      </c>
      <c r="J950" s="112"/>
      <c r="K950" s="2"/>
    </row>
    <row r="951" spans="1:11" x14ac:dyDescent="0.25">
      <c r="A951" s="17">
        <v>42408</v>
      </c>
      <c r="B951" s="11">
        <f t="shared" si="47"/>
        <v>4154</v>
      </c>
      <c r="C951" s="11" t="s">
        <v>787</v>
      </c>
      <c r="D951" s="12">
        <v>54154</v>
      </c>
      <c r="E951" s="47" t="s">
        <v>4176</v>
      </c>
      <c r="F951" s="14">
        <v>2732.8</v>
      </c>
      <c r="G951" s="15">
        <v>42408</v>
      </c>
      <c r="H951" s="8">
        <f t="shared" si="46"/>
        <v>2732.8</v>
      </c>
      <c r="I951" s="30">
        <f t="shared" si="44"/>
        <v>0</v>
      </c>
      <c r="J951" s="112"/>
      <c r="K951" s="2"/>
    </row>
    <row r="952" spans="1:11" x14ac:dyDescent="0.25">
      <c r="A952" s="17">
        <v>42408</v>
      </c>
      <c r="B952" s="11">
        <f t="shared" si="47"/>
        <v>4155</v>
      </c>
      <c r="C952" s="11" t="s">
        <v>787</v>
      </c>
      <c r="D952" s="12">
        <v>54155</v>
      </c>
      <c r="E952" s="47" t="s">
        <v>4177</v>
      </c>
      <c r="F952" s="14">
        <v>9067.2000000000007</v>
      </c>
      <c r="G952" s="15">
        <v>42417</v>
      </c>
      <c r="H952" s="8">
        <v>9067.2000000000007</v>
      </c>
      <c r="I952" s="30">
        <f t="shared" si="44"/>
        <v>0</v>
      </c>
      <c r="J952" s="112"/>
      <c r="K952" s="2"/>
    </row>
    <row r="953" spans="1:11" x14ac:dyDescent="0.25">
      <c r="A953" s="17">
        <v>42408</v>
      </c>
      <c r="B953" s="11">
        <f t="shared" si="47"/>
        <v>4156</v>
      </c>
      <c r="C953" s="11" t="s">
        <v>787</v>
      </c>
      <c r="D953" s="12">
        <v>54156</v>
      </c>
      <c r="E953" s="47" t="s">
        <v>4178</v>
      </c>
      <c r="F953" s="14">
        <v>6100.2</v>
      </c>
      <c r="G953" s="15">
        <v>42408</v>
      </c>
      <c r="H953" s="8">
        <f t="shared" si="46"/>
        <v>6100.2</v>
      </c>
      <c r="I953" s="30">
        <f t="shared" si="44"/>
        <v>0</v>
      </c>
      <c r="J953" s="112"/>
      <c r="K953" s="2"/>
    </row>
    <row r="954" spans="1:11" x14ac:dyDescent="0.25">
      <c r="A954" s="17">
        <v>42408</v>
      </c>
      <c r="B954" s="11">
        <f t="shared" si="47"/>
        <v>4157</v>
      </c>
      <c r="C954" s="11" t="s">
        <v>787</v>
      </c>
      <c r="D954" s="12">
        <v>54157</v>
      </c>
      <c r="E954" s="47" t="s">
        <v>4157</v>
      </c>
      <c r="F954" s="14">
        <v>646.4</v>
      </c>
      <c r="G954" s="15">
        <v>42408</v>
      </c>
      <c r="H954" s="8">
        <f t="shared" si="46"/>
        <v>646.4</v>
      </c>
      <c r="I954" s="30">
        <f t="shared" si="44"/>
        <v>0</v>
      </c>
      <c r="J954" s="112"/>
      <c r="K954" s="2"/>
    </row>
    <row r="955" spans="1:11" x14ac:dyDescent="0.25">
      <c r="A955" s="17">
        <v>42408</v>
      </c>
      <c r="B955" s="11">
        <f t="shared" si="47"/>
        <v>4158</v>
      </c>
      <c r="C955" s="11" t="s">
        <v>787</v>
      </c>
      <c r="D955" s="12">
        <v>54158</v>
      </c>
      <c r="E955" s="47" t="s">
        <v>4179</v>
      </c>
      <c r="F955" s="14">
        <v>3164.5</v>
      </c>
      <c r="G955" s="15">
        <v>42408</v>
      </c>
      <c r="H955" s="8">
        <f t="shared" si="46"/>
        <v>3164.5</v>
      </c>
      <c r="I955" s="30">
        <f t="shared" si="44"/>
        <v>0</v>
      </c>
      <c r="J955" s="112"/>
      <c r="K955" s="2"/>
    </row>
    <row r="956" spans="1:11" x14ac:dyDescent="0.25">
      <c r="A956" s="17">
        <v>42408</v>
      </c>
      <c r="B956" s="11">
        <f t="shared" si="47"/>
        <v>4159</v>
      </c>
      <c r="C956" s="11" t="s">
        <v>787</v>
      </c>
      <c r="D956" s="12">
        <v>54159</v>
      </c>
      <c r="E956" s="47" t="s">
        <v>4180</v>
      </c>
      <c r="F956" s="14">
        <v>2444.8000000000002</v>
      </c>
      <c r="G956" s="15">
        <v>42408</v>
      </c>
      <c r="H956" s="8">
        <f t="shared" si="46"/>
        <v>2444.8000000000002</v>
      </c>
      <c r="I956" s="30">
        <f t="shared" si="44"/>
        <v>0</v>
      </c>
      <c r="J956" s="112"/>
      <c r="K956" s="2"/>
    </row>
    <row r="957" spans="1:11" x14ac:dyDescent="0.25">
      <c r="A957" s="17">
        <v>42408</v>
      </c>
      <c r="B957" s="11">
        <f t="shared" si="47"/>
        <v>4160</v>
      </c>
      <c r="C957" s="11" t="s">
        <v>787</v>
      </c>
      <c r="D957" s="12">
        <v>54160</v>
      </c>
      <c r="E957" s="47" t="s">
        <v>4178</v>
      </c>
      <c r="F957" s="14">
        <v>313.5</v>
      </c>
      <c r="G957" s="15">
        <v>42408</v>
      </c>
      <c r="H957" s="8">
        <f t="shared" si="46"/>
        <v>313.5</v>
      </c>
      <c r="I957" s="30">
        <f t="shared" si="44"/>
        <v>0</v>
      </c>
      <c r="J957" s="112"/>
      <c r="K957" s="2"/>
    </row>
    <row r="958" spans="1:11" x14ac:dyDescent="0.25">
      <c r="A958" s="17">
        <v>42408</v>
      </c>
      <c r="B958" s="11">
        <f t="shared" si="47"/>
        <v>4161</v>
      </c>
      <c r="C958" s="11" t="s">
        <v>787</v>
      </c>
      <c r="D958" s="12">
        <v>54161</v>
      </c>
      <c r="E958" s="47" t="s">
        <v>4181</v>
      </c>
      <c r="F958" s="14">
        <v>2451.1999999999998</v>
      </c>
      <c r="G958" s="15">
        <v>42413</v>
      </c>
      <c r="H958" s="8">
        <v>2451.1999999999998</v>
      </c>
      <c r="I958" s="30">
        <f t="shared" si="44"/>
        <v>0</v>
      </c>
      <c r="J958" s="112"/>
      <c r="K958" s="2"/>
    </row>
    <row r="959" spans="1:11" x14ac:dyDescent="0.25">
      <c r="A959" s="17">
        <v>42408</v>
      </c>
      <c r="B959" s="11">
        <f t="shared" si="47"/>
        <v>4162</v>
      </c>
      <c r="C959" s="11" t="s">
        <v>787</v>
      </c>
      <c r="D959" s="12">
        <v>54162</v>
      </c>
      <c r="E959" s="47" t="s">
        <v>4182</v>
      </c>
      <c r="F959" s="14">
        <v>4656.3999999999996</v>
      </c>
      <c r="G959" s="15">
        <v>42414</v>
      </c>
      <c r="H959" s="8">
        <v>4656.3999999999996</v>
      </c>
      <c r="I959" s="30">
        <f t="shared" si="44"/>
        <v>0</v>
      </c>
      <c r="J959" s="112"/>
      <c r="K959" s="2"/>
    </row>
    <row r="960" spans="1:11" x14ac:dyDescent="0.25">
      <c r="A960" s="17">
        <v>42408</v>
      </c>
      <c r="B960" s="11">
        <f t="shared" si="47"/>
        <v>4163</v>
      </c>
      <c r="C960" s="11" t="s">
        <v>787</v>
      </c>
      <c r="D960" s="12">
        <v>54163</v>
      </c>
      <c r="E960" s="47" t="s">
        <v>4183</v>
      </c>
      <c r="F960" s="14">
        <v>9054.2000000000007</v>
      </c>
      <c r="G960" s="15" t="s">
        <v>4184</v>
      </c>
      <c r="H960" s="8">
        <f>2632.2+6422</f>
        <v>9054.2000000000007</v>
      </c>
      <c r="I960" s="30">
        <f t="shared" si="44"/>
        <v>0</v>
      </c>
      <c r="J960" s="112"/>
      <c r="K960" s="2"/>
    </row>
    <row r="961" spans="1:11" x14ac:dyDescent="0.25">
      <c r="A961" s="17">
        <v>42408</v>
      </c>
      <c r="B961" s="11">
        <f t="shared" si="47"/>
        <v>4164</v>
      </c>
      <c r="C961" s="11" t="s">
        <v>787</v>
      </c>
      <c r="D961" s="12">
        <v>54164</v>
      </c>
      <c r="E961" s="47" t="s">
        <v>4185</v>
      </c>
      <c r="F961" s="14">
        <v>2520</v>
      </c>
      <c r="G961" s="15">
        <v>42408</v>
      </c>
      <c r="H961" s="8">
        <f t="shared" si="46"/>
        <v>2520</v>
      </c>
      <c r="I961" s="30">
        <f t="shared" si="44"/>
        <v>0</v>
      </c>
      <c r="J961" s="112"/>
      <c r="K961" s="2"/>
    </row>
    <row r="962" spans="1:11" x14ac:dyDescent="0.25">
      <c r="A962" s="17">
        <v>42408</v>
      </c>
      <c r="B962" s="11">
        <f t="shared" si="47"/>
        <v>4165</v>
      </c>
      <c r="C962" s="11" t="s">
        <v>787</v>
      </c>
      <c r="D962" s="12">
        <v>54165</v>
      </c>
      <c r="E962" s="47" t="s">
        <v>4186</v>
      </c>
      <c r="F962" s="14">
        <v>1061.4000000000001</v>
      </c>
      <c r="G962" s="15">
        <v>42408</v>
      </c>
      <c r="H962" s="8">
        <f t="shared" si="46"/>
        <v>1061.4000000000001</v>
      </c>
      <c r="I962" s="30">
        <f t="shared" si="44"/>
        <v>0</v>
      </c>
      <c r="J962" s="112"/>
      <c r="K962" s="2"/>
    </row>
    <row r="963" spans="1:11" x14ac:dyDescent="0.25">
      <c r="A963" s="17">
        <v>42408</v>
      </c>
      <c r="B963" s="11">
        <f t="shared" si="47"/>
        <v>4166</v>
      </c>
      <c r="C963" s="11" t="s">
        <v>787</v>
      </c>
      <c r="D963" s="12">
        <v>54166</v>
      </c>
      <c r="E963" s="47" t="s">
        <v>4187</v>
      </c>
      <c r="F963" s="14">
        <v>1817</v>
      </c>
      <c r="G963" s="15">
        <v>42408</v>
      </c>
      <c r="H963" s="8">
        <f t="shared" si="46"/>
        <v>1817</v>
      </c>
      <c r="I963" s="30">
        <f t="shared" si="44"/>
        <v>0</v>
      </c>
      <c r="J963" s="112"/>
      <c r="K963" s="2"/>
    </row>
    <row r="964" spans="1:11" x14ac:dyDescent="0.25">
      <c r="A964" s="17">
        <v>42408</v>
      </c>
      <c r="B964" s="11">
        <f t="shared" si="47"/>
        <v>4167</v>
      </c>
      <c r="C964" s="11" t="s">
        <v>787</v>
      </c>
      <c r="D964" s="113">
        <v>54167</v>
      </c>
      <c r="E964" s="42" t="s">
        <v>4188</v>
      </c>
      <c r="F964" s="19">
        <v>821.7</v>
      </c>
      <c r="G964" s="15">
        <v>42408</v>
      </c>
      <c r="H964" s="8">
        <f t="shared" si="46"/>
        <v>821.7</v>
      </c>
      <c r="I964" s="30">
        <f t="shared" si="44"/>
        <v>0</v>
      </c>
      <c r="J964" s="112"/>
      <c r="K964" s="2"/>
    </row>
    <row r="965" spans="1:11" x14ac:dyDescent="0.25">
      <c r="A965" s="17">
        <v>42408</v>
      </c>
      <c r="B965" s="11">
        <f t="shared" si="47"/>
        <v>4168</v>
      </c>
      <c r="C965" s="11" t="s">
        <v>787</v>
      </c>
      <c r="D965" s="20">
        <v>54168</v>
      </c>
      <c r="E965" s="45" t="s">
        <v>4189</v>
      </c>
      <c r="F965" s="22">
        <v>3000.6</v>
      </c>
      <c r="G965" s="15">
        <v>42408</v>
      </c>
      <c r="H965" s="8">
        <f t="shared" si="46"/>
        <v>3000.6</v>
      </c>
      <c r="I965" s="30">
        <f t="shared" si="44"/>
        <v>0</v>
      </c>
      <c r="J965" s="112"/>
      <c r="K965" s="2"/>
    </row>
    <row r="966" spans="1:11" x14ac:dyDescent="0.25">
      <c r="A966" s="17">
        <v>42408</v>
      </c>
      <c r="B966" s="11">
        <f t="shared" si="47"/>
        <v>4169</v>
      </c>
      <c r="C966" s="11" t="s">
        <v>787</v>
      </c>
      <c r="D966" s="12">
        <v>54169</v>
      </c>
      <c r="E966" s="47" t="s">
        <v>4176</v>
      </c>
      <c r="F966" s="14">
        <v>4969.6000000000004</v>
      </c>
      <c r="G966" s="15">
        <v>42408</v>
      </c>
      <c r="H966" s="8">
        <f t="shared" si="46"/>
        <v>4969.6000000000004</v>
      </c>
      <c r="I966" s="30">
        <f t="shared" si="44"/>
        <v>0</v>
      </c>
      <c r="J966" s="112"/>
      <c r="K966" s="2"/>
    </row>
    <row r="967" spans="1:11" x14ac:dyDescent="0.25">
      <c r="A967" s="17">
        <v>42408</v>
      </c>
      <c r="B967" s="11">
        <f t="shared" si="47"/>
        <v>4170</v>
      </c>
      <c r="C967" s="11" t="s">
        <v>787</v>
      </c>
      <c r="D967" s="12">
        <v>54170</v>
      </c>
      <c r="E967" s="47" t="s">
        <v>4190</v>
      </c>
      <c r="F967" s="14">
        <v>1661.5</v>
      </c>
      <c r="G967" s="15">
        <v>42408</v>
      </c>
      <c r="H967" s="8">
        <f t="shared" si="46"/>
        <v>1661.5</v>
      </c>
      <c r="I967" s="30">
        <f t="shared" si="44"/>
        <v>0</v>
      </c>
      <c r="J967" s="112"/>
      <c r="K967" s="2"/>
    </row>
    <row r="968" spans="1:11" x14ac:dyDescent="0.25">
      <c r="A968" s="17">
        <v>42408</v>
      </c>
      <c r="B968" s="11">
        <f t="shared" si="47"/>
        <v>4171</v>
      </c>
      <c r="C968" s="11" t="s">
        <v>787</v>
      </c>
      <c r="D968" s="12">
        <v>54171</v>
      </c>
      <c r="E968" s="47" t="s">
        <v>4191</v>
      </c>
      <c r="F968" s="14">
        <v>7727.24</v>
      </c>
      <c r="G968" s="15">
        <v>42408</v>
      </c>
      <c r="H968" s="8">
        <f t="shared" si="46"/>
        <v>7727.24</v>
      </c>
      <c r="I968" s="30">
        <f t="shared" si="44"/>
        <v>0</v>
      </c>
      <c r="J968" s="112"/>
      <c r="K968" s="2"/>
    </row>
    <row r="969" spans="1:11" x14ac:dyDescent="0.25">
      <c r="A969" s="17">
        <v>42408</v>
      </c>
      <c r="B969" s="11">
        <f t="shared" si="47"/>
        <v>4172</v>
      </c>
      <c r="C969" s="11" t="s">
        <v>787</v>
      </c>
      <c r="D969" s="12">
        <v>54172</v>
      </c>
      <c r="E969" s="47" t="s">
        <v>4192</v>
      </c>
      <c r="F969" s="14">
        <v>4201.2</v>
      </c>
      <c r="G969" s="15">
        <v>42408</v>
      </c>
      <c r="H969" s="8">
        <f t="shared" si="46"/>
        <v>4201.2</v>
      </c>
      <c r="I969" s="30">
        <f t="shared" si="44"/>
        <v>0</v>
      </c>
      <c r="J969" s="112"/>
      <c r="K969" s="2"/>
    </row>
    <row r="970" spans="1:11" x14ac:dyDescent="0.25">
      <c r="A970" s="17">
        <v>42408</v>
      </c>
      <c r="B970" s="11">
        <f t="shared" si="47"/>
        <v>4173</v>
      </c>
      <c r="C970" s="11" t="s">
        <v>787</v>
      </c>
      <c r="D970" s="12">
        <v>54173</v>
      </c>
      <c r="E970" s="47" t="s">
        <v>4193</v>
      </c>
      <c r="F970" s="14">
        <v>1285.2</v>
      </c>
      <c r="G970" s="15">
        <v>42408</v>
      </c>
      <c r="H970" s="8">
        <f t="shared" si="46"/>
        <v>1285.2</v>
      </c>
      <c r="I970" s="30">
        <f t="shared" si="44"/>
        <v>0</v>
      </c>
      <c r="J970" s="112"/>
      <c r="K970" s="2"/>
    </row>
    <row r="971" spans="1:11" x14ac:dyDescent="0.25">
      <c r="A971" s="17">
        <v>42408</v>
      </c>
      <c r="B971" s="11">
        <f t="shared" si="47"/>
        <v>4174</v>
      </c>
      <c r="C971" s="11" t="s">
        <v>787</v>
      </c>
      <c r="D971" s="12">
        <v>54174</v>
      </c>
      <c r="E971" s="47" t="s">
        <v>4194</v>
      </c>
      <c r="F971" s="14">
        <v>516</v>
      </c>
      <c r="G971" s="15">
        <v>42408</v>
      </c>
      <c r="H971" s="8">
        <f t="shared" si="46"/>
        <v>516</v>
      </c>
      <c r="I971" s="30">
        <f t="shared" si="44"/>
        <v>0</v>
      </c>
      <c r="J971" s="112"/>
      <c r="K971" s="2"/>
    </row>
    <row r="972" spans="1:11" x14ac:dyDescent="0.25">
      <c r="A972" s="17">
        <v>42408</v>
      </c>
      <c r="B972" s="11">
        <f t="shared" si="47"/>
        <v>4175</v>
      </c>
      <c r="C972" s="11" t="s">
        <v>787</v>
      </c>
      <c r="D972" s="12">
        <v>54175</v>
      </c>
      <c r="E972" s="47" t="s">
        <v>4195</v>
      </c>
      <c r="F972" s="14">
        <v>28405.3</v>
      </c>
      <c r="G972" s="15">
        <v>42408</v>
      </c>
      <c r="H972" s="8">
        <f t="shared" si="46"/>
        <v>28405.3</v>
      </c>
      <c r="I972" s="30">
        <f t="shared" si="44"/>
        <v>0</v>
      </c>
      <c r="J972" s="112"/>
      <c r="K972" s="2"/>
    </row>
    <row r="973" spans="1:11" x14ac:dyDescent="0.25">
      <c r="A973" s="17">
        <v>42408</v>
      </c>
      <c r="B973" s="11">
        <f t="shared" si="47"/>
        <v>4176</v>
      </c>
      <c r="C973" s="11" t="s">
        <v>787</v>
      </c>
      <c r="D973" s="12">
        <v>54176</v>
      </c>
      <c r="E973" s="47" t="s">
        <v>4196</v>
      </c>
      <c r="F973" s="14">
        <v>30273</v>
      </c>
      <c r="G973" s="15">
        <v>42424</v>
      </c>
      <c r="H973" s="8">
        <v>30273</v>
      </c>
      <c r="I973" s="30">
        <f t="shared" si="44"/>
        <v>0</v>
      </c>
      <c r="J973" s="112"/>
      <c r="K973" s="2"/>
    </row>
    <row r="974" spans="1:11" x14ac:dyDescent="0.25">
      <c r="A974" s="17">
        <v>42408</v>
      </c>
      <c r="B974" s="11">
        <f t="shared" si="47"/>
        <v>4177</v>
      </c>
      <c r="C974" s="11" t="s">
        <v>787</v>
      </c>
      <c r="D974" s="12">
        <v>54177</v>
      </c>
      <c r="E974" s="47" t="s">
        <v>4197</v>
      </c>
      <c r="F974" s="14">
        <v>28374.3</v>
      </c>
      <c r="G974" s="15">
        <v>42408</v>
      </c>
      <c r="H974" s="8">
        <f t="shared" si="46"/>
        <v>28374.3</v>
      </c>
      <c r="I974" s="30">
        <f t="shared" si="44"/>
        <v>0</v>
      </c>
      <c r="J974" s="112"/>
      <c r="K974" s="2"/>
    </row>
    <row r="975" spans="1:11" x14ac:dyDescent="0.25">
      <c r="A975" s="17">
        <v>42408</v>
      </c>
      <c r="B975" s="11">
        <f t="shared" si="47"/>
        <v>4178</v>
      </c>
      <c r="C975" s="11" t="s">
        <v>787</v>
      </c>
      <c r="D975" s="12">
        <v>54178</v>
      </c>
      <c r="E975" s="47" t="s">
        <v>4198</v>
      </c>
      <c r="F975" s="14">
        <v>5953.8</v>
      </c>
      <c r="G975" s="15">
        <v>42408</v>
      </c>
      <c r="H975" s="8">
        <f t="shared" si="46"/>
        <v>5953.8</v>
      </c>
      <c r="I975" s="30">
        <f t="shared" si="44"/>
        <v>0</v>
      </c>
      <c r="J975" s="112"/>
      <c r="K975" s="2"/>
    </row>
    <row r="976" spans="1:11" x14ac:dyDescent="0.25">
      <c r="A976" s="17">
        <v>42408</v>
      </c>
      <c r="B976" s="11">
        <f t="shared" si="47"/>
        <v>4179</v>
      </c>
      <c r="C976" s="11" t="s">
        <v>787</v>
      </c>
      <c r="D976" s="12">
        <v>54179</v>
      </c>
      <c r="E976" s="47" t="s">
        <v>4199</v>
      </c>
      <c r="F976" s="14">
        <v>29444.1</v>
      </c>
      <c r="G976" s="15">
        <v>42412</v>
      </c>
      <c r="H976" s="8">
        <v>29444.1</v>
      </c>
      <c r="I976" s="30">
        <f t="shared" si="44"/>
        <v>0</v>
      </c>
      <c r="J976" s="112"/>
      <c r="K976" s="2"/>
    </row>
    <row r="977" spans="1:11" x14ac:dyDescent="0.25">
      <c r="A977" s="17">
        <v>42408</v>
      </c>
      <c r="B977" s="11">
        <f t="shared" si="47"/>
        <v>4180</v>
      </c>
      <c r="C977" s="11" t="s">
        <v>787</v>
      </c>
      <c r="D977" s="12">
        <v>54180</v>
      </c>
      <c r="E977" s="47" t="s">
        <v>4200</v>
      </c>
      <c r="F977" s="14">
        <v>17679.2</v>
      </c>
      <c r="G977" s="107" t="s">
        <v>6344</v>
      </c>
      <c r="H977" s="108">
        <f>15500+1179.2+1000</f>
        <v>17679.2</v>
      </c>
      <c r="I977" s="30">
        <f t="shared" si="44"/>
        <v>0</v>
      </c>
      <c r="J977" s="112"/>
      <c r="K977" s="2"/>
    </row>
    <row r="978" spans="1:11" x14ac:dyDescent="0.25">
      <c r="A978" s="17">
        <v>42408</v>
      </c>
      <c r="B978" s="11">
        <f t="shared" si="47"/>
        <v>4181</v>
      </c>
      <c r="C978" s="11" t="s">
        <v>787</v>
      </c>
      <c r="D978" s="12">
        <v>54181</v>
      </c>
      <c r="E978" s="47" t="s">
        <v>4201</v>
      </c>
      <c r="F978" s="14">
        <v>107.8</v>
      </c>
      <c r="G978" s="15">
        <v>42408</v>
      </c>
      <c r="H978" s="8">
        <f t="shared" si="46"/>
        <v>107.8</v>
      </c>
      <c r="I978" s="30">
        <f t="shared" si="44"/>
        <v>0</v>
      </c>
      <c r="J978" s="112"/>
      <c r="K978" s="2"/>
    </row>
    <row r="979" spans="1:11" x14ac:dyDescent="0.25">
      <c r="A979" s="17">
        <v>42408</v>
      </c>
      <c r="B979" s="11">
        <f t="shared" si="47"/>
        <v>4182</v>
      </c>
      <c r="C979" s="11" t="s">
        <v>787</v>
      </c>
      <c r="D979" s="12">
        <v>54182</v>
      </c>
      <c r="E979" s="47" t="s">
        <v>4202</v>
      </c>
      <c r="F979" s="14">
        <v>28699.8</v>
      </c>
      <c r="G979" s="15">
        <v>42408</v>
      </c>
      <c r="H979" s="8">
        <f t="shared" si="46"/>
        <v>28699.8</v>
      </c>
      <c r="I979" s="30">
        <f t="shared" si="44"/>
        <v>0</v>
      </c>
      <c r="J979" s="112"/>
      <c r="K979" s="2"/>
    </row>
    <row r="980" spans="1:11" x14ac:dyDescent="0.25">
      <c r="A980" s="17">
        <v>42408</v>
      </c>
      <c r="B980" s="11">
        <f t="shared" si="47"/>
        <v>4183</v>
      </c>
      <c r="C980" s="11" t="s">
        <v>787</v>
      </c>
      <c r="D980" s="12">
        <v>54183</v>
      </c>
      <c r="E980" s="47" t="s">
        <v>4203</v>
      </c>
      <c r="F980" s="14">
        <v>10326</v>
      </c>
      <c r="G980" s="15">
        <v>42412</v>
      </c>
      <c r="H980" s="8">
        <v>10326</v>
      </c>
      <c r="I980" s="30">
        <f t="shared" si="44"/>
        <v>0</v>
      </c>
      <c r="J980" s="112"/>
      <c r="K980" s="2"/>
    </row>
    <row r="981" spans="1:11" x14ac:dyDescent="0.25">
      <c r="A981" s="17">
        <v>42408</v>
      </c>
      <c r="B981" s="11">
        <f t="shared" si="47"/>
        <v>4184</v>
      </c>
      <c r="C981" s="11" t="s">
        <v>787</v>
      </c>
      <c r="D981" s="12">
        <v>54184</v>
      </c>
      <c r="E981" s="47" t="s">
        <v>4204</v>
      </c>
      <c r="F981" s="14">
        <v>81135.199999999997</v>
      </c>
      <c r="G981" s="15">
        <v>42408</v>
      </c>
      <c r="H981" s="8">
        <f t="shared" si="46"/>
        <v>81135.199999999997</v>
      </c>
      <c r="I981" s="30">
        <f t="shared" si="44"/>
        <v>0</v>
      </c>
      <c r="J981" s="112"/>
      <c r="K981" s="2"/>
    </row>
    <row r="982" spans="1:11" x14ac:dyDescent="0.25">
      <c r="A982" s="17">
        <v>42408</v>
      </c>
      <c r="B982" s="11">
        <f t="shared" si="47"/>
        <v>4185</v>
      </c>
      <c r="C982" s="11" t="s">
        <v>787</v>
      </c>
      <c r="D982" s="12">
        <v>54185</v>
      </c>
      <c r="E982" s="49" t="s">
        <v>105</v>
      </c>
      <c r="F982" s="14">
        <v>0</v>
      </c>
      <c r="G982" s="15"/>
      <c r="H982" s="8"/>
      <c r="I982" s="30">
        <f t="shared" si="44"/>
        <v>0</v>
      </c>
      <c r="J982" s="112"/>
      <c r="K982" s="2"/>
    </row>
    <row r="983" spans="1:11" x14ac:dyDescent="0.25">
      <c r="A983" s="17">
        <v>42408</v>
      </c>
      <c r="B983" s="11">
        <f t="shared" si="47"/>
        <v>4186</v>
      </c>
      <c r="C983" s="11" t="s">
        <v>787</v>
      </c>
      <c r="D983" s="12">
        <v>54186</v>
      </c>
      <c r="E983" s="47" t="s">
        <v>4205</v>
      </c>
      <c r="F983" s="14">
        <v>10490.4</v>
      </c>
      <c r="G983" s="15">
        <v>42410</v>
      </c>
      <c r="H983" s="8">
        <v>10490.4</v>
      </c>
      <c r="I983" s="30">
        <f t="shared" si="44"/>
        <v>0</v>
      </c>
      <c r="J983" s="112"/>
      <c r="K983" s="2"/>
    </row>
    <row r="984" spans="1:11" x14ac:dyDescent="0.25">
      <c r="A984" s="17">
        <v>42408</v>
      </c>
      <c r="B984" s="11">
        <f t="shared" si="47"/>
        <v>4187</v>
      </c>
      <c r="C984" s="11" t="s">
        <v>787</v>
      </c>
      <c r="D984" s="12">
        <v>54187</v>
      </c>
      <c r="E984" s="47" t="s">
        <v>4206</v>
      </c>
      <c r="F984" s="14">
        <v>4887.2</v>
      </c>
      <c r="G984" s="15">
        <v>42410</v>
      </c>
      <c r="H984" s="8">
        <v>4887.2</v>
      </c>
      <c r="I984" s="30">
        <f t="shared" si="44"/>
        <v>0</v>
      </c>
      <c r="J984" s="112"/>
      <c r="K984" s="2"/>
    </row>
    <row r="985" spans="1:11" x14ac:dyDescent="0.25">
      <c r="A985" s="17">
        <v>42408</v>
      </c>
      <c r="B985" s="11">
        <f t="shared" si="47"/>
        <v>4188</v>
      </c>
      <c r="C985" s="11" t="s">
        <v>787</v>
      </c>
      <c r="D985" s="12">
        <v>54188</v>
      </c>
      <c r="E985" s="47" t="s">
        <v>4207</v>
      </c>
      <c r="F985" s="14">
        <v>8648.4</v>
      </c>
      <c r="G985" s="15">
        <v>42409</v>
      </c>
      <c r="H985" s="8">
        <v>8648.4</v>
      </c>
      <c r="I985" s="30">
        <f t="shared" si="44"/>
        <v>0</v>
      </c>
      <c r="J985" s="112"/>
      <c r="K985" s="2"/>
    </row>
    <row r="986" spans="1:11" x14ac:dyDescent="0.25">
      <c r="A986" s="17">
        <v>42408</v>
      </c>
      <c r="B986" s="11">
        <f t="shared" si="47"/>
        <v>4189</v>
      </c>
      <c r="C986" s="11" t="s">
        <v>787</v>
      </c>
      <c r="D986" s="12">
        <v>54189</v>
      </c>
      <c r="E986" s="47" t="s">
        <v>4205</v>
      </c>
      <c r="F986" s="14">
        <v>4659.6000000000004</v>
      </c>
      <c r="G986" s="15">
        <v>42410</v>
      </c>
      <c r="H986" s="8">
        <v>4659.6000000000004</v>
      </c>
      <c r="I986" s="30">
        <f t="shared" si="44"/>
        <v>0</v>
      </c>
      <c r="J986" s="112"/>
      <c r="K986" s="2"/>
    </row>
    <row r="987" spans="1:11" x14ac:dyDescent="0.25">
      <c r="A987" s="17">
        <v>42408</v>
      </c>
      <c r="B987" s="11">
        <f t="shared" si="47"/>
        <v>4190</v>
      </c>
      <c r="C987" s="11" t="s">
        <v>787</v>
      </c>
      <c r="D987" s="12">
        <v>54190</v>
      </c>
      <c r="E987" s="47" t="s">
        <v>4208</v>
      </c>
      <c r="F987" s="14">
        <v>5244.1</v>
      </c>
      <c r="G987" s="15">
        <v>42409</v>
      </c>
      <c r="H987" s="8">
        <v>5244.1</v>
      </c>
      <c r="I987" s="30">
        <f t="shared" si="44"/>
        <v>0</v>
      </c>
      <c r="J987" s="112"/>
      <c r="K987" s="2"/>
    </row>
    <row r="988" spans="1:11" x14ac:dyDescent="0.25">
      <c r="A988" s="17">
        <v>42408</v>
      </c>
      <c r="B988" s="11">
        <f t="shared" si="47"/>
        <v>4191</v>
      </c>
      <c r="C988" s="11" t="s">
        <v>787</v>
      </c>
      <c r="D988" s="12">
        <v>54191</v>
      </c>
      <c r="E988" s="47" t="s">
        <v>4209</v>
      </c>
      <c r="F988" s="14">
        <v>3123.4</v>
      </c>
      <c r="G988" s="15" t="s">
        <v>4210</v>
      </c>
      <c r="H988" s="8">
        <f>2581.8+541.6</f>
        <v>3123.4</v>
      </c>
      <c r="I988" s="30">
        <f t="shared" si="44"/>
        <v>0</v>
      </c>
      <c r="J988" s="112"/>
      <c r="K988" s="2"/>
    </row>
    <row r="989" spans="1:11" x14ac:dyDescent="0.25">
      <c r="A989" s="17">
        <v>42408</v>
      </c>
      <c r="B989" s="11">
        <f t="shared" si="47"/>
        <v>4192</v>
      </c>
      <c r="C989" s="11" t="s">
        <v>787</v>
      </c>
      <c r="D989" s="12">
        <v>54192</v>
      </c>
      <c r="E989" s="47" t="s">
        <v>4211</v>
      </c>
      <c r="F989" s="14">
        <v>4056</v>
      </c>
      <c r="G989" s="15">
        <v>42412</v>
      </c>
      <c r="H989" s="8">
        <v>4056</v>
      </c>
      <c r="I989" s="30">
        <f t="shared" si="44"/>
        <v>0</v>
      </c>
      <c r="J989" s="112"/>
      <c r="K989" s="2"/>
    </row>
    <row r="990" spans="1:11" x14ac:dyDescent="0.25">
      <c r="A990" s="17">
        <v>42408</v>
      </c>
      <c r="B990" s="11">
        <f t="shared" si="47"/>
        <v>4193</v>
      </c>
      <c r="C990" s="11" t="s">
        <v>787</v>
      </c>
      <c r="D990" s="12">
        <v>54193</v>
      </c>
      <c r="E990" s="47" t="s">
        <v>4212</v>
      </c>
      <c r="F990" s="14">
        <v>7494.4</v>
      </c>
      <c r="G990" s="15">
        <v>42408</v>
      </c>
      <c r="H990" s="8">
        <f t="shared" si="46"/>
        <v>7494.4</v>
      </c>
      <c r="I990" s="30">
        <f t="shared" si="44"/>
        <v>0</v>
      </c>
      <c r="J990" s="112"/>
      <c r="K990" s="2"/>
    </row>
    <row r="991" spans="1:11" x14ac:dyDescent="0.25">
      <c r="A991" s="17">
        <v>42408</v>
      </c>
      <c r="B991" s="11">
        <f t="shared" si="47"/>
        <v>4194</v>
      </c>
      <c r="C991" s="11" t="s">
        <v>787</v>
      </c>
      <c r="D991" s="12">
        <v>54194</v>
      </c>
      <c r="E991" s="47" t="s">
        <v>4213</v>
      </c>
      <c r="F991" s="14">
        <v>3480.5</v>
      </c>
      <c r="G991" s="15">
        <v>42409</v>
      </c>
      <c r="H991" s="8">
        <v>3480.5</v>
      </c>
      <c r="I991" s="30">
        <f t="shared" si="44"/>
        <v>0</v>
      </c>
      <c r="J991" s="112"/>
      <c r="K991" s="2"/>
    </row>
    <row r="992" spans="1:11" x14ac:dyDescent="0.25">
      <c r="A992" s="17">
        <v>42408</v>
      </c>
      <c r="B992" s="11">
        <f t="shared" si="47"/>
        <v>4195</v>
      </c>
      <c r="C992" s="11" t="s">
        <v>787</v>
      </c>
      <c r="D992" s="12">
        <v>54195</v>
      </c>
      <c r="E992" s="47" t="s">
        <v>4214</v>
      </c>
      <c r="F992" s="14">
        <v>6338.6</v>
      </c>
      <c r="G992" s="15">
        <v>42408</v>
      </c>
      <c r="H992" s="8">
        <f t="shared" ref="H992:H1052" si="48">F992</f>
        <v>6338.6</v>
      </c>
      <c r="I992" s="30">
        <f t="shared" ref="I992:I1057" si="49">F992-H992</f>
        <v>0</v>
      </c>
      <c r="J992" s="112"/>
      <c r="K992" s="2"/>
    </row>
    <row r="993" spans="1:11" x14ac:dyDescent="0.25">
      <c r="A993" s="17">
        <v>42408</v>
      </c>
      <c r="B993" s="11">
        <f t="shared" ref="B993:B1056" si="50">B992+1</f>
        <v>4196</v>
      </c>
      <c r="C993" s="11" t="s">
        <v>787</v>
      </c>
      <c r="D993" s="12">
        <v>54196</v>
      </c>
      <c r="E993" s="47" t="s">
        <v>4215</v>
      </c>
      <c r="F993" s="14">
        <v>2934</v>
      </c>
      <c r="G993" s="15">
        <v>42408</v>
      </c>
      <c r="H993" s="8">
        <f t="shared" si="48"/>
        <v>2934</v>
      </c>
      <c r="I993" s="30">
        <f t="shared" si="49"/>
        <v>0</v>
      </c>
      <c r="J993" s="112"/>
      <c r="K993" s="2"/>
    </row>
    <row r="994" spans="1:11" x14ac:dyDescent="0.25">
      <c r="A994" s="17">
        <v>42408</v>
      </c>
      <c r="B994" s="11">
        <f t="shared" si="50"/>
        <v>4197</v>
      </c>
      <c r="C994" s="11" t="s">
        <v>787</v>
      </c>
      <c r="D994" s="12">
        <v>54197</v>
      </c>
      <c r="E994" s="47" t="s">
        <v>4160</v>
      </c>
      <c r="F994" s="14">
        <v>23962.05</v>
      </c>
      <c r="G994" s="15">
        <v>42426</v>
      </c>
      <c r="H994" s="8">
        <v>23962.05</v>
      </c>
      <c r="I994" s="30">
        <f t="shared" si="49"/>
        <v>0</v>
      </c>
      <c r="J994" s="112"/>
      <c r="K994" s="2"/>
    </row>
    <row r="995" spans="1:11" x14ac:dyDescent="0.25">
      <c r="A995" s="17">
        <v>42408</v>
      </c>
      <c r="B995" s="11">
        <f t="shared" si="50"/>
        <v>4198</v>
      </c>
      <c r="C995" s="11" t="s">
        <v>787</v>
      </c>
      <c r="D995" s="12">
        <v>54198</v>
      </c>
      <c r="E995" s="47" t="s">
        <v>4216</v>
      </c>
      <c r="F995" s="14">
        <v>860</v>
      </c>
      <c r="G995" s="15">
        <v>42408</v>
      </c>
      <c r="H995" s="8">
        <f t="shared" si="48"/>
        <v>860</v>
      </c>
      <c r="I995" s="30">
        <f t="shared" si="49"/>
        <v>0</v>
      </c>
      <c r="J995" s="112"/>
      <c r="K995" s="2"/>
    </row>
    <row r="996" spans="1:11" x14ac:dyDescent="0.25">
      <c r="A996" s="17">
        <v>42408</v>
      </c>
      <c r="B996" s="11">
        <f t="shared" si="50"/>
        <v>4199</v>
      </c>
      <c r="C996" s="11" t="s">
        <v>787</v>
      </c>
      <c r="D996" s="12">
        <v>54199</v>
      </c>
      <c r="E996" s="47" t="s">
        <v>4217</v>
      </c>
      <c r="F996" s="14">
        <v>860</v>
      </c>
      <c r="G996" s="15">
        <v>42408</v>
      </c>
      <c r="H996" s="8">
        <f t="shared" si="48"/>
        <v>860</v>
      </c>
      <c r="I996" s="30">
        <f t="shared" si="49"/>
        <v>0</v>
      </c>
      <c r="J996" s="112"/>
      <c r="K996" s="2"/>
    </row>
    <row r="997" spans="1:11" x14ac:dyDescent="0.25">
      <c r="A997" s="17">
        <v>42408</v>
      </c>
      <c r="B997" s="11">
        <f t="shared" si="50"/>
        <v>4200</v>
      </c>
      <c r="C997" s="11" t="s">
        <v>787</v>
      </c>
      <c r="D997" s="12">
        <v>54200</v>
      </c>
      <c r="E997" s="47" t="s">
        <v>4218</v>
      </c>
      <c r="F997" s="14">
        <v>1596</v>
      </c>
      <c r="G997" s="15">
        <v>42412</v>
      </c>
      <c r="H997" s="8">
        <v>1596</v>
      </c>
      <c r="I997" s="30">
        <f t="shared" si="49"/>
        <v>0</v>
      </c>
      <c r="J997" s="112"/>
      <c r="K997" s="2"/>
    </row>
    <row r="998" spans="1:11" x14ac:dyDescent="0.25">
      <c r="A998" s="17">
        <v>42408</v>
      </c>
      <c r="B998" s="11">
        <f t="shared" si="50"/>
        <v>4201</v>
      </c>
      <c r="C998" s="11" t="s">
        <v>787</v>
      </c>
      <c r="D998" s="12">
        <v>54201</v>
      </c>
      <c r="E998" s="47" t="s">
        <v>4219</v>
      </c>
      <c r="F998" s="14">
        <v>717.6</v>
      </c>
      <c r="G998" s="15">
        <v>42408</v>
      </c>
      <c r="H998" s="8">
        <f t="shared" si="48"/>
        <v>717.6</v>
      </c>
      <c r="I998" s="30">
        <f t="shared" si="49"/>
        <v>0</v>
      </c>
      <c r="J998" s="112"/>
      <c r="K998" s="2"/>
    </row>
    <row r="999" spans="1:11" x14ac:dyDescent="0.25">
      <c r="A999" s="17">
        <v>42408</v>
      </c>
      <c r="B999" s="11">
        <f t="shared" si="50"/>
        <v>4202</v>
      </c>
      <c r="C999" s="11" t="s">
        <v>787</v>
      </c>
      <c r="D999" s="12">
        <v>54202</v>
      </c>
      <c r="E999" s="47" t="s">
        <v>4220</v>
      </c>
      <c r="F999" s="14">
        <v>2609</v>
      </c>
      <c r="G999" s="15">
        <v>42408</v>
      </c>
      <c r="H999" s="8">
        <f t="shared" si="48"/>
        <v>2609</v>
      </c>
      <c r="I999" s="30">
        <f t="shared" si="49"/>
        <v>0</v>
      </c>
      <c r="J999" s="112"/>
      <c r="K999" s="2"/>
    </row>
    <row r="1000" spans="1:11" x14ac:dyDescent="0.25">
      <c r="A1000" s="17">
        <v>42408</v>
      </c>
      <c r="B1000" s="11">
        <f t="shared" si="50"/>
        <v>4203</v>
      </c>
      <c r="C1000" s="11" t="s">
        <v>787</v>
      </c>
      <c r="D1000" s="12">
        <v>54203</v>
      </c>
      <c r="E1000" s="47" t="s">
        <v>4221</v>
      </c>
      <c r="F1000" s="14">
        <v>5704.2</v>
      </c>
      <c r="G1000" s="15">
        <v>42408</v>
      </c>
      <c r="H1000" s="8">
        <f t="shared" si="48"/>
        <v>5704.2</v>
      </c>
      <c r="I1000" s="30">
        <f t="shared" si="49"/>
        <v>0</v>
      </c>
      <c r="J1000" s="112"/>
      <c r="K1000" s="2"/>
    </row>
    <row r="1001" spans="1:11" x14ac:dyDescent="0.25">
      <c r="A1001" s="17">
        <v>42408</v>
      </c>
      <c r="B1001" s="11">
        <f t="shared" si="50"/>
        <v>4204</v>
      </c>
      <c r="C1001" s="11" t="s">
        <v>787</v>
      </c>
      <c r="D1001" s="12">
        <v>54204</v>
      </c>
      <c r="E1001" s="47" t="s">
        <v>4222</v>
      </c>
      <c r="F1001" s="14">
        <v>315.10000000000002</v>
      </c>
      <c r="G1001" s="15">
        <v>42408</v>
      </c>
      <c r="H1001" s="8">
        <f t="shared" si="48"/>
        <v>315.10000000000002</v>
      </c>
      <c r="I1001" s="30">
        <f t="shared" si="49"/>
        <v>0</v>
      </c>
      <c r="J1001" s="112"/>
      <c r="K1001" s="2"/>
    </row>
    <row r="1002" spans="1:11" x14ac:dyDescent="0.25">
      <c r="A1002" s="17">
        <v>42408</v>
      </c>
      <c r="B1002" s="11">
        <f t="shared" si="50"/>
        <v>4205</v>
      </c>
      <c r="C1002" s="11" t="s">
        <v>787</v>
      </c>
      <c r="D1002" s="12">
        <v>54205</v>
      </c>
      <c r="E1002" s="47" t="s">
        <v>4223</v>
      </c>
      <c r="F1002" s="14">
        <v>5822.9</v>
      </c>
      <c r="G1002" s="15">
        <v>42408</v>
      </c>
      <c r="H1002" s="8">
        <f t="shared" si="48"/>
        <v>5822.9</v>
      </c>
      <c r="I1002" s="30">
        <f t="shared" si="49"/>
        <v>0</v>
      </c>
      <c r="J1002" s="112"/>
      <c r="K1002" s="2"/>
    </row>
    <row r="1003" spans="1:11" x14ac:dyDescent="0.25">
      <c r="A1003" s="17">
        <v>42408</v>
      </c>
      <c r="B1003" s="11">
        <f t="shared" si="50"/>
        <v>4206</v>
      </c>
      <c r="C1003" s="11" t="s">
        <v>787</v>
      </c>
      <c r="D1003" s="12">
        <v>54206</v>
      </c>
      <c r="E1003" s="47" t="s">
        <v>4224</v>
      </c>
      <c r="F1003" s="14">
        <v>9430.1</v>
      </c>
      <c r="G1003" s="15">
        <v>42411</v>
      </c>
      <c r="H1003" s="8">
        <v>9430.1</v>
      </c>
      <c r="I1003" s="30">
        <f t="shared" si="49"/>
        <v>0</v>
      </c>
      <c r="J1003" s="112"/>
      <c r="K1003" s="2"/>
    </row>
    <row r="1004" spans="1:11" x14ac:dyDescent="0.25">
      <c r="A1004" s="17">
        <v>42408</v>
      </c>
      <c r="B1004" s="11">
        <f t="shared" si="50"/>
        <v>4207</v>
      </c>
      <c r="C1004" s="11" t="s">
        <v>787</v>
      </c>
      <c r="D1004" s="12">
        <v>54207</v>
      </c>
      <c r="E1004" s="47" t="s">
        <v>4225</v>
      </c>
      <c r="F1004" s="14">
        <v>3045.3</v>
      </c>
      <c r="G1004" s="15">
        <v>42408</v>
      </c>
      <c r="H1004" s="8">
        <f t="shared" si="48"/>
        <v>3045.3</v>
      </c>
      <c r="I1004" s="30">
        <f t="shared" si="49"/>
        <v>0</v>
      </c>
      <c r="J1004" s="112"/>
      <c r="K1004" s="2"/>
    </row>
    <row r="1005" spans="1:11" x14ac:dyDescent="0.25">
      <c r="A1005" s="17">
        <v>42408</v>
      </c>
      <c r="B1005" s="11">
        <f t="shared" si="50"/>
        <v>4208</v>
      </c>
      <c r="C1005" s="11" t="s">
        <v>787</v>
      </c>
      <c r="D1005" s="12">
        <v>54208</v>
      </c>
      <c r="E1005" s="47" t="s">
        <v>4226</v>
      </c>
      <c r="F1005" s="14">
        <v>2664</v>
      </c>
      <c r="G1005" s="15">
        <v>42411</v>
      </c>
      <c r="H1005" s="8">
        <v>2664</v>
      </c>
      <c r="I1005" s="30">
        <f t="shared" si="49"/>
        <v>0</v>
      </c>
      <c r="J1005" s="112"/>
      <c r="K1005" s="2"/>
    </row>
    <row r="1006" spans="1:11" x14ac:dyDescent="0.25">
      <c r="A1006" s="17">
        <v>42408</v>
      </c>
      <c r="B1006" s="11">
        <f t="shared" si="50"/>
        <v>4209</v>
      </c>
      <c r="C1006" s="11" t="s">
        <v>787</v>
      </c>
      <c r="D1006" s="12">
        <v>54209</v>
      </c>
      <c r="E1006" s="47" t="s">
        <v>4227</v>
      </c>
      <c r="F1006" s="14">
        <v>1430</v>
      </c>
      <c r="G1006" s="15">
        <v>42412</v>
      </c>
      <c r="H1006" s="8">
        <v>1430</v>
      </c>
      <c r="I1006" s="30">
        <f t="shared" si="49"/>
        <v>0</v>
      </c>
      <c r="J1006" s="112"/>
      <c r="K1006" s="2"/>
    </row>
    <row r="1007" spans="1:11" x14ac:dyDescent="0.25">
      <c r="A1007" s="17">
        <v>42408</v>
      </c>
      <c r="B1007" s="11">
        <f t="shared" si="50"/>
        <v>4210</v>
      </c>
      <c r="C1007" s="11" t="s">
        <v>787</v>
      </c>
      <c r="D1007" s="12">
        <v>54210</v>
      </c>
      <c r="E1007" s="47" t="s">
        <v>4228</v>
      </c>
      <c r="F1007" s="14">
        <v>2585</v>
      </c>
      <c r="G1007" s="15">
        <v>42408</v>
      </c>
      <c r="H1007" s="8">
        <f t="shared" si="48"/>
        <v>2585</v>
      </c>
      <c r="I1007" s="30">
        <f t="shared" si="49"/>
        <v>0</v>
      </c>
      <c r="J1007" s="112"/>
      <c r="K1007" s="2"/>
    </row>
    <row r="1008" spans="1:11" x14ac:dyDescent="0.25">
      <c r="A1008" s="17">
        <v>42408</v>
      </c>
      <c r="B1008" s="11">
        <f t="shared" si="50"/>
        <v>4211</v>
      </c>
      <c r="C1008" s="11" t="s">
        <v>787</v>
      </c>
      <c r="D1008" s="12">
        <v>54211</v>
      </c>
      <c r="E1008" s="47" t="s">
        <v>4224</v>
      </c>
      <c r="F1008" s="14">
        <v>7334.4</v>
      </c>
      <c r="G1008" s="15">
        <v>42411</v>
      </c>
      <c r="H1008" s="8">
        <v>7334.4</v>
      </c>
      <c r="I1008" s="30">
        <f t="shared" si="49"/>
        <v>0</v>
      </c>
      <c r="J1008" s="112"/>
      <c r="K1008" s="2"/>
    </row>
    <row r="1009" spans="1:11" x14ac:dyDescent="0.25">
      <c r="A1009" s="17">
        <v>42408</v>
      </c>
      <c r="B1009" s="11">
        <f t="shared" si="50"/>
        <v>4212</v>
      </c>
      <c r="C1009" s="11" t="s">
        <v>787</v>
      </c>
      <c r="D1009" s="113">
        <v>54212</v>
      </c>
      <c r="E1009" s="42" t="s">
        <v>4229</v>
      </c>
      <c r="F1009" s="19">
        <v>12542.2</v>
      </c>
      <c r="G1009" s="15">
        <v>42408</v>
      </c>
      <c r="H1009" s="8">
        <f t="shared" si="48"/>
        <v>12542.2</v>
      </c>
      <c r="I1009" s="30">
        <f t="shared" si="49"/>
        <v>0</v>
      </c>
      <c r="J1009" s="112"/>
      <c r="K1009" s="2"/>
    </row>
    <row r="1010" spans="1:11" x14ac:dyDescent="0.25">
      <c r="A1010" s="17">
        <v>42408</v>
      </c>
      <c r="B1010" s="11">
        <f t="shared" si="50"/>
        <v>4213</v>
      </c>
      <c r="C1010" s="11" t="s">
        <v>787</v>
      </c>
      <c r="D1010" s="20">
        <v>54213</v>
      </c>
      <c r="E1010" s="45" t="s">
        <v>4230</v>
      </c>
      <c r="F1010" s="22">
        <v>1171.5</v>
      </c>
      <c r="G1010" s="15">
        <v>42408</v>
      </c>
      <c r="H1010" s="8">
        <f t="shared" si="48"/>
        <v>1171.5</v>
      </c>
      <c r="I1010" s="30">
        <f t="shared" si="49"/>
        <v>0</v>
      </c>
      <c r="J1010" s="112"/>
      <c r="K1010" s="2"/>
    </row>
    <row r="1011" spans="1:11" x14ac:dyDescent="0.25">
      <c r="A1011" s="17">
        <v>42408</v>
      </c>
      <c r="B1011" s="11">
        <f t="shared" si="50"/>
        <v>4214</v>
      </c>
      <c r="C1011" s="11" t="s">
        <v>787</v>
      </c>
      <c r="D1011" s="12">
        <v>54214</v>
      </c>
      <c r="E1011" s="47" t="s">
        <v>4231</v>
      </c>
      <c r="F1011" s="14">
        <v>2398</v>
      </c>
      <c r="G1011" s="15">
        <v>42408</v>
      </c>
      <c r="H1011" s="8">
        <f t="shared" si="48"/>
        <v>2398</v>
      </c>
      <c r="I1011" s="30">
        <f t="shared" si="49"/>
        <v>0</v>
      </c>
      <c r="J1011" s="112"/>
      <c r="K1011" s="2"/>
    </row>
    <row r="1012" spans="1:11" x14ac:dyDescent="0.25">
      <c r="A1012" s="17">
        <v>42408</v>
      </c>
      <c r="B1012" s="11">
        <f t="shared" si="50"/>
        <v>4215</v>
      </c>
      <c r="C1012" s="11" t="s">
        <v>787</v>
      </c>
      <c r="D1012" s="12">
        <v>54215</v>
      </c>
      <c r="E1012" s="47" t="s">
        <v>4231</v>
      </c>
      <c r="F1012" s="14">
        <v>195.7</v>
      </c>
      <c r="G1012" s="15">
        <v>42408</v>
      </c>
      <c r="H1012" s="8">
        <f t="shared" si="48"/>
        <v>195.7</v>
      </c>
      <c r="I1012" s="30">
        <f t="shared" si="49"/>
        <v>0</v>
      </c>
      <c r="J1012" s="112"/>
      <c r="K1012" s="2"/>
    </row>
    <row r="1013" spans="1:11" x14ac:dyDescent="0.25">
      <c r="A1013" s="17">
        <v>42408</v>
      </c>
      <c r="B1013" s="11">
        <f t="shared" si="50"/>
        <v>4216</v>
      </c>
      <c r="C1013" s="11" t="s">
        <v>787</v>
      </c>
      <c r="D1013" s="12">
        <v>54216</v>
      </c>
      <c r="E1013" s="47" t="s">
        <v>4232</v>
      </c>
      <c r="F1013" s="14">
        <v>719</v>
      </c>
      <c r="G1013" s="15">
        <v>42408</v>
      </c>
      <c r="H1013" s="8">
        <f t="shared" si="48"/>
        <v>719</v>
      </c>
      <c r="I1013" s="30">
        <f t="shared" si="49"/>
        <v>0</v>
      </c>
      <c r="J1013" s="112"/>
      <c r="K1013" s="2"/>
    </row>
    <row r="1014" spans="1:11" x14ac:dyDescent="0.25">
      <c r="A1014" s="17">
        <v>42408</v>
      </c>
      <c r="B1014" s="11">
        <f t="shared" si="50"/>
        <v>4217</v>
      </c>
      <c r="C1014" s="11" t="s">
        <v>787</v>
      </c>
      <c r="D1014" s="12">
        <v>54217</v>
      </c>
      <c r="E1014" s="47" t="s">
        <v>4233</v>
      </c>
      <c r="F1014" s="14">
        <v>1506</v>
      </c>
      <c r="G1014" s="15">
        <v>42408</v>
      </c>
      <c r="H1014" s="8">
        <f t="shared" si="48"/>
        <v>1506</v>
      </c>
      <c r="I1014" s="30">
        <f t="shared" si="49"/>
        <v>0</v>
      </c>
      <c r="J1014" s="112"/>
      <c r="K1014" s="2"/>
    </row>
    <row r="1015" spans="1:11" x14ac:dyDescent="0.25">
      <c r="A1015" s="17">
        <v>42408</v>
      </c>
      <c r="B1015" s="11">
        <f t="shared" si="50"/>
        <v>4218</v>
      </c>
      <c r="C1015" s="11" t="s">
        <v>787</v>
      </c>
      <c r="D1015" s="12">
        <v>54218</v>
      </c>
      <c r="E1015" s="47" t="s">
        <v>4234</v>
      </c>
      <c r="F1015" s="14">
        <v>478.1</v>
      </c>
      <c r="G1015" s="15">
        <v>42408</v>
      </c>
      <c r="H1015" s="8">
        <f t="shared" si="48"/>
        <v>478.1</v>
      </c>
      <c r="I1015" s="30">
        <f t="shared" si="49"/>
        <v>0</v>
      </c>
      <c r="J1015" s="112"/>
      <c r="K1015" s="2"/>
    </row>
    <row r="1016" spans="1:11" x14ac:dyDescent="0.25">
      <c r="A1016" s="17">
        <v>42408</v>
      </c>
      <c r="B1016" s="11">
        <f t="shared" si="50"/>
        <v>4219</v>
      </c>
      <c r="C1016" s="11" t="s">
        <v>787</v>
      </c>
      <c r="D1016" s="12">
        <v>54219</v>
      </c>
      <c r="E1016" s="47" t="s">
        <v>4234</v>
      </c>
      <c r="F1016" s="14">
        <v>520</v>
      </c>
      <c r="G1016" s="15">
        <v>42408</v>
      </c>
      <c r="H1016" s="8">
        <f t="shared" si="48"/>
        <v>520</v>
      </c>
      <c r="I1016" s="30">
        <f t="shared" si="49"/>
        <v>0</v>
      </c>
      <c r="J1016" s="112"/>
      <c r="K1016" s="2"/>
    </row>
    <row r="1017" spans="1:11" x14ac:dyDescent="0.25">
      <c r="A1017" s="17">
        <v>42408</v>
      </c>
      <c r="B1017" s="11">
        <f t="shared" si="50"/>
        <v>4220</v>
      </c>
      <c r="C1017" s="11" t="s">
        <v>787</v>
      </c>
      <c r="D1017" s="12">
        <v>54220</v>
      </c>
      <c r="E1017" s="47" t="s">
        <v>4235</v>
      </c>
      <c r="F1017" s="14">
        <v>3280.2</v>
      </c>
      <c r="G1017" s="15">
        <v>42408</v>
      </c>
      <c r="H1017" s="8">
        <f t="shared" si="48"/>
        <v>3280.2</v>
      </c>
      <c r="I1017" s="30">
        <f t="shared" si="49"/>
        <v>0</v>
      </c>
      <c r="J1017" s="112"/>
      <c r="K1017" s="2"/>
    </row>
    <row r="1018" spans="1:11" x14ac:dyDescent="0.25">
      <c r="A1018" s="17">
        <v>42408</v>
      </c>
      <c r="B1018" s="11">
        <f t="shared" si="50"/>
        <v>4221</v>
      </c>
      <c r="C1018" s="11" t="s">
        <v>787</v>
      </c>
      <c r="D1018" s="12">
        <v>54221</v>
      </c>
      <c r="E1018" s="47" t="s">
        <v>4236</v>
      </c>
      <c r="F1018" s="14">
        <v>457.8</v>
      </c>
      <c r="G1018" s="15">
        <v>42408</v>
      </c>
      <c r="H1018" s="8">
        <f t="shared" si="48"/>
        <v>457.8</v>
      </c>
      <c r="I1018" s="30">
        <f t="shared" si="49"/>
        <v>0</v>
      </c>
      <c r="J1018" s="112"/>
      <c r="K1018" s="2"/>
    </row>
    <row r="1019" spans="1:11" x14ac:dyDescent="0.25">
      <c r="A1019" s="17">
        <v>42408</v>
      </c>
      <c r="B1019" s="11">
        <f t="shared" si="50"/>
        <v>4222</v>
      </c>
      <c r="C1019" s="11" t="s">
        <v>787</v>
      </c>
      <c r="D1019" s="12">
        <v>54222</v>
      </c>
      <c r="E1019" s="47" t="s">
        <v>4237</v>
      </c>
      <c r="F1019" s="14">
        <v>27869</v>
      </c>
      <c r="G1019" s="15">
        <v>42419</v>
      </c>
      <c r="H1019" s="8">
        <v>27869</v>
      </c>
      <c r="I1019" s="30">
        <f t="shared" si="49"/>
        <v>0</v>
      </c>
      <c r="J1019" s="112"/>
      <c r="K1019" s="2"/>
    </row>
    <row r="1020" spans="1:11" x14ac:dyDescent="0.25">
      <c r="A1020" s="17">
        <v>42408</v>
      </c>
      <c r="B1020" s="11">
        <f t="shared" si="50"/>
        <v>4223</v>
      </c>
      <c r="C1020" s="11" t="s">
        <v>787</v>
      </c>
      <c r="D1020" s="12">
        <v>54223</v>
      </c>
      <c r="E1020" s="47" t="s">
        <v>4238</v>
      </c>
      <c r="F1020" s="14">
        <v>42351.4</v>
      </c>
      <c r="G1020" s="15">
        <v>42419</v>
      </c>
      <c r="H1020" s="8">
        <v>42351.4</v>
      </c>
      <c r="I1020" s="30">
        <f t="shared" si="49"/>
        <v>0</v>
      </c>
      <c r="J1020" s="112"/>
      <c r="K1020" s="2"/>
    </row>
    <row r="1021" spans="1:11" x14ac:dyDescent="0.25">
      <c r="A1021" s="17">
        <v>42408</v>
      </c>
      <c r="B1021" s="11">
        <f t="shared" si="50"/>
        <v>4224</v>
      </c>
      <c r="C1021" s="11" t="s">
        <v>787</v>
      </c>
      <c r="D1021" s="12">
        <v>54224</v>
      </c>
      <c r="E1021" s="47" t="s">
        <v>4239</v>
      </c>
      <c r="F1021" s="14">
        <v>21628.2</v>
      </c>
      <c r="G1021" s="15">
        <v>42419</v>
      </c>
      <c r="H1021" s="8">
        <v>21628.2</v>
      </c>
      <c r="I1021" s="30">
        <f t="shared" si="49"/>
        <v>0</v>
      </c>
      <c r="J1021" s="112"/>
      <c r="K1021" s="2"/>
    </row>
    <row r="1022" spans="1:11" x14ac:dyDescent="0.25">
      <c r="A1022" s="17">
        <v>42408</v>
      </c>
      <c r="B1022" s="11">
        <f t="shared" si="50"/>
        <v>4225</v>
      </c>
      <c r="C1022" s="11" t="s">
        <v>787</v>
      </c>
      <c r="D1022" s="12">
        <v>54225</v>
      </c>
      <c r="E1022" s="47" t="s">
        <v>4240</v>
      </c>
      <c r="F1022" s="14">
        <v>13891.68</v>
      </c>
      <c r="G1022" s="15">
        <v>42419</v>
      </c>
      <c r="H1022" s="8">
        <v>13891.68</v>
      </c>
      <c r="I1022" s="30">
        <f t="shared" si="49"/>
        <v>0</v>
      </c>
      <c r="J1022" s="112"/>
      <c r="K1022" s="2"/>
    </row>
    <row r="1023" spans="1:11" x14ac:dyDescent="0.25">
      <c r="A1023" s="17">
        <v>42408</v>
      </c>
      <c r="B1023" s="11">
        <f t="shared" si="50"/>
        <v>4226</v>
      </c>
      <c r="C1023" s="11" t="s">
        <v>787</v>
      </c>
      <c r="D1023" s="12">
        <v>54226</v>
      </c>
      <c r="E1023" s="47" t="s">
        <v>4241</v>
      </c>
      <c r="F1023" s="14">
        <v>4579</v>
      </c>
      <c r="G1023" s="15">
        <v>42409</v>
      </c>
      <c r="H1023" s="8">
        <v>4579</v>
      </c>
      <c r="I1023" s="30">
        <f t="shared" si="49"/>
        <v>0</v>
      </c>
      <c r="J1023" s="112"/>
      <c r="K1023" s="2"/>
    </row>
    <row r="1024" spans="1:11" x14ac:dyDescent="0.25">
      <c r="A1024" s="17">
        <v>42408</v>
      </c>
      <c r="B1024" s="11">
        <f t="shared" si="50"/>
        <v>4227</v>
      </c>
      <c r="C1024" s="11" t="s">
        <v>787</v>
      </c>
      <c r="D1024" s="12">
        <v>54227</v>
      </c>
      <c r="E1024" s="47" t="s">
        <v>4242</v>
      </c>
      <c r="F1024" s="14">
        <v>10419.200000000001</v>
      </c>
      <c r="G1024" s="15">
        <v>42409</v>
      </c>
      <c r="H1024" s="8">
        <v>10419.200000000001</v>
      </c>
      <c r="I1024" s="30">
        <f t="shared" si="49"/>
        <v>0</v>
      </c>
      <c r="J1024" s="112"/>
      <c r="K1024" s="2"/>
    </row>
    <row r="1025" spans="1:11" x14ac:dyDescent="0.25">
      <c r="A1025" s="17">
        <v>42408</v>
      </c>
      <c r="B1025" s="11">
        <f t="shared" si="50"/>
        <v>4228</v>
      </c>
      <c r="C1025" s="11" t="s">
        <v>787</v>
      </c>
      <c r="D1025" s="12">
        <v>54228</v>
      </c>
      <c r="E1025" s="47" t="s">
        <v>4243</v>
      </c>
      <c r="F1025" s="14">
        <v>2195.1999999999998</v>
      </c>
      <c r="G1025" s="15">
        <v>42408</v>
      </c>
      <c r="H1025" s="8">
        <f t="shared" si="48"/>
        <v>2195.1999999999998</v>
      </c>
      <c r="I1025" s="30">
        <f t="shared" si="49"/>
        <v>0</v>
      </c>
      <c r="J1025" s="112"/>
      <c r="K1025" s="2"/>
    </row>
    <row r="1026" spans="1:11" x14ac:dyDescent="0.25">
      <c r="A1026" s="17">
        <v>42408</v>
      </c>
      <c r="B1026" s="11">
        <f t="shared" si="50"/>
        <v>4229</v>
      </c>
      <c r="C1026" s="11" t="s">
        <v>787</v>
      </c>
      <c r="D1026" s="12">
        <v>54229</v>
      </c>
      <c r="E1026" s="47" t="s">
        <v>4244</v>
      </c>
      <c r="F1026" s="14">
        <v>1416.48</v>
      </c>
      <c r="G1026" s="15">
        <v>42409</v>
      </c>
      <c r="H1026" s="8">
        <v>1416.48</v>
      </c>
      <c r="I1026" s="30">
        <f t="shared" si="49"/>
        <v>0</v>
      </c>
      <c r="J1026" s="112"/>
      <c r="K1026" s="2"/>
    </row>
    <row r="1027" spans="1:11" x14ac:dyDescent="0.25">
      <c r="A1027" s="17">
        <v>42408</v>
      </c>
      <c r="B1027" s="11">
        <f t="shared" si="50"/>
        <v>4230</v>
      </c>
      <c r="C1027" s="11" t="s">
        <v>787</v>
      </c>
      <c r="D1027" s="12">
        <v>54230</v>
      </c>
      <c r="E1027" s="47" t="s">
        <v>4245</v>
      </c>
      <c r="F1027" s="14">
        <v>1060.4000000000001</v>
      </c>
      <c r="G1027" s="15">
        <v>42409</v>
      </c>
      <c r="H1027" s="8">
        <v>1060.4000000000001</v>
      </c>
      <c r="I1027" s="30">
        <f t="shared" si="49"/>
        <v>0</v>
      </c>
      <c r="J1027" s="112"/>
      <c r="K1027" s="2"/>
    </row>
    <row r="1028" spans="1:11" x14ac:dyDescent="0.25">
      <c r="A1028" s="17">
        <v>42408</v>
      </c>
      <c r="B1028" s="11">
        <f t="shared" si="50"/>
        <v>4231</v>
      </c>
      <c r="C1028" s="11" t="s">
        <v>787</v>
      </c>
      <c r="D1028" s="12">
        <v>54231</v>
      </c>
      <c r="E1028" s="47" t="s">
        <v>4246</v>
      </c>
      <c r="F1028" s="14">
        <v>10181.6</v>
      </c>
      <c r="G1028" s="15">
        <v>42409</v>
      </c>
      <c r="H1028" s="8">
        <v>10181.6</v>
      </c>
      <c r="I1028" s="30">
        <f t="shared" si="49"/>
        <v>0</v>
      </c>
      <c r="J1028" s="112"/>
      <c r="K1028" s="2"/>
    </row>
    <row r="1029" spans="1:11" x14ac:dyDescent="0.25">
      <c r="A1029" s="17">
        <v>42408</v>
      </c>
      <c r="B1029" s="11">
        <f t="shared" si="50"/>
        <v>4232</v>
      </c>
      <c r="C1029" s="11" t="s">
        <v>787</v>
      </c>
      <c r="D1029" s="12">
        <v>54232</v>
      </c>
      <c r="E1029" s="47" t="s">
        <v>4247</v>
      </c>
      <c r="F1029" s="14">
        <v>8493</v>
      </c>
      <c r="G1029" s="15">
        <v>42409</v>
      </c>
      <c r="H1029" s="8">
        <v>8493</v>
      </c>
      <c r="I1029" s="30">
        <f t="shared" si="49"/>
        <v>0</v>
      </c>
      <c r="J1029" s="112"/>
      <c r="K1029" s="2"/>
    </row>
    <row r="1030" spans="1:11" x14ac:dyDescent="0.25">
      <c r="A1030" s="17">
        <v>42408</v>
      </c>
      <c r="B1030" s="11">
        <f t="shared" si="50"/>
        <v>4233</v>
      </c>
      <c r="C1030" s="11" t="s">
        <v>787</v>
      </c>
      <c r="D1030" s="12">
        <v>54233</v>
      </c>
      <c r="E1030" s="47" t="s">
        <v>4248</v>
      </c>
      <c r="F1030" s="14">
        <v>2507.4</v>
      </c>
      <c r="G1030" s="15">
        <v>42408</v>
      </c>
      <c r="H1030" s="8">
        <f t="shared" si="48"/>
        <v>2507.4</v>
      </c>
      <c r="I1030" s="30">
        <f t="shared" si="49"/>
        <v>0</v>
      </c>
      <c r="J1030" s="112"/>
      <c r="K1030" s="2"/>
    </row>
    <row r="1031" spans="1:11" x14ac:dyDescent="0.25">
      <c r="A1031" s="17">
        <v>42408</v>
      </c>
      <c r="B1031" s="11">
        <f t="shared" si="50"/>
        <v>4234</v>
      </c>
      <c r="C1031" s="11" t="s">
        <v>787</v>
      </c>
      <c r="D1031" s="12">
        <v>54234</v>
      </c>
      <c r="E1031" s="49" t="s">
        <v>105</v>
      </c>
      <c r="F1031" s="14">
        <v>0</v>
      </c>
      <c r="G1031" s="15"/>
      <c r="H1031" s="8"/>
      <c r="I1031" s="30">
        <f t="shared" si="49"/>
        <v>0</v>
      </c>
      <c r="J1031" s="112"/>
      <c r="K1031" s="2"/>
    </row>
    <row r="1032" spans="1:11" x14ac:dyDescent="0.25">
      <c r="A1032" s="17">
        <v>42408</v>
      </c>
      <c r="B1032" s="11">
        <f t="shared" si="50"/>
        <v>4235</v>
      </c>
      <c r="C1032" s="11" t="s">
        <v>787</v>
      </c>
      <c r="D1032" s="12">
        <v>54235</v>
      </c>
      <c r="E1032" s="47" t="s">
        <v>4197</v>
      </c>
      <c r="F1032" s="14">
        <v>2778.48</v>
      </c>
      <c r="G1032" s="15">
        <v>42408</v>
      </c>
      <c r="H1032" s="8">
        <f t="shared" si="48"/>
        <v>2778.48</v>
      </c>
      <c r="I1032" s="30">
        <f t="shared" si="49"/>
        <v>0</v>
      </c>
      <c r="J1032" s="112"/>
      <c r="K1032" s="2"/>
    </row>
    <row r="1033" spans="1:11" x14ac:dyDescent="0.25">
      <c r="A1033" s="17">
        <v>42408</v>
      </c>
      <c r="B1033" s="11">
        <f t="shared" si="50"/>
        <v>4236</v>
      </c>
      <c r="C1033" s="11" t="s">
        <v>787</v>
      </c>
      <c r="D1033" s="12">
        <v>54236</v>
      </c>
      <c r="E1033" s="47" t="s">
        <v>4249</v>
      </c>
      <c r="F1033" s="14">
        <v>2624.04</v>
      </c>
      <c r="G1033" s="15">
        <v>42408</v>
      </c>
      <c r="H1033" s="8">
        <f t="shared" si="48"/>
        <v>2624.04</v>
      </c>
      <c r="I1033" s="30">
        <f t="shared" si="49"/>
        <v>0</v>
      </c>
      <c r="J1033" s="112"/>
      <c r="K1033" s="2"/>
    </row>
    <row r="1034" spans="1:11" x14ac:dyDescent="0.25">
      <c r="A1034" s="17">
        <v>42408</v>
      </c>
      <c r="B1034" s="11">
        <f t="shared" si="50"/>
        <v>4237</v>
      </c>
      <c r="C1034" s="11" t="s">
        <v>787</v>
      </c>
      <c r="D1034" s="12">
        <v>54237</v>
      </c>
      <c r="E1034" s="47" t="s">
        <v>4250</v>
      </c>
      <c r="F1034" s="14">
        <v>11776.8</v>
      </c>
      <c r="G1034" s="15">
        <v>42409</v>
      </c>
      <c r="H1034" s="8">
        <v>11776.8</v>
      </c>
      <c r="I1034" s="30">
        <f t="shared" si="49"/>
        <v>0</v>
      </c>
      <c r="J1034" s="112"/>
      <c r="K1034" s="2"/>
    </row>
    <row r="1035" spans="1:11" x14ac:dyDescent="0.25">
      <c r="A1035" s="17">
        <v>42408</v>
      </c>
      <c r="B1035" s="11">
        <f t="shared" si="50"/>
        <v>4238</v>
      </c>
      <c r="C1035" s="11" t="s">
        <v>787</v>
      </c>
      <c r="D1035" s="12">
        <v>54238</v>
      </c>
      <c r="E1035" s="47" t="s">
        <v>4229</v>
      </c>
      <c r="F1035" s="14">
        <v>18255.900000000001</v>
      </c>
      <c r="G1035" s="15">
        <v>42415</v>
      </c>
      <c r="H1035" s="8">
        <v>18255.900000000001</v>
      </c>
      <c r="I1035" s="30">
        <f t="shared" si="49"/>
        <v>0</v>
      </c>
      <c r="J1035" s="112"/>
      <c r="K1035" s="2"/>
    </row>
    <row r="1036" spans="1:11" x14ac:dyDescent="0.25">
      <c r="A1036" s="17">
        <v>42408</v>
      </c>
      <c r="B1036" s="11">
        <f t="shared" si="50"/>
        <v>4239</v>
      </c>
      <c r="C1036" s="11" t="s">
        <v>787</v>
      </c>
      <c r="D1036" s="12">
        <v>54239</v>
      </c>
      <c r="E1036" s="47" t="s">
        <v>4251</v>
      </c>
      <c r="F1036" s="14">
        <v>6119</v>
      </c>
      <c r="G1036" s="15">
        <v>42408</v>
      </c>
      <c r="H1036" s="8">
        <f t="shared" si="48"/>
        <v>6119</v>
      </c>
      <c r="I1036" s="30">
        <f t="shared" si="49"/>
        <v>0</v>
      </c>
      <c r="J1036" s="112"/>
      <c r="K1036" s="2"/>
    </row>
    <row r="1037" spans="1:11" x14ac:dyDescent="0.25">
      <c r="A1037" s="17">
        <v>42408</v>
      </c>
      <c r="B1037" s="11">
        <f t="shared" si="50"/>
        <v>4240</v>
      </c>
      <c r="C1037" s="11" t="s">
        <v>787</v>
      </c>
      <c r="D1037" s="12">
        <v>54240</v>
      </c>
      <c r="E1037" s="47" t="s">
        <v>4252</v>
      </c>
      <c r="F1037" s="14">
        <v>1486.6</v>
      </c>
      <c r="G1037" s="15">
        <v>42408</v>
      </c>
      <c r="H1037" s="8">
        <f t="shared" si="48"/>
        <v>1486.6</v>
      </c>
      <c r="I1037" s="30">
        <f t="shared" si="49"/>
        <v>0</v>
      </c>
      <c r="J1037" s="112"/>
      <c r="K1037" s="2"/>
    </row>
    <row r="1038" spans="1:11" x14ac:dyDescent="0.25">
      <c r="A1038" s="17">
        <v>42408</v>
      </c>
      <c r="B1038" s="11">
        <f t="shared" si="50"/>
        <v>4241</v>
      </c>
      <c r="C1038" s="11" t="s">
        <v>787</v>
      </c>
      <c r="D1038" s="12">
        <v>54241</v>
      </c>
      <c r="E1038" s="47" t="s">
        <v>4253</v>
      </c>
      <c r="F1038" s="14">
        <v>4096</v>
      </c>
      <c r="G1038" s="15">
        <v>42409</v>
      </c>
      <c r="H1038" s="8">
        <v>4096</v>
      </c>
      <c r="I1038" s="30">
        <f t="shared" si="49"/>
        <v>0</v>
      </c>
      <c r="J1038" s="112"/>
      <c r="K1038" s="2"/>
    </row>
    <row r="1039" spans="1:11" x14ac:dyDescent="0.25">
      <c r="A1039" s="17">
        <v>42408</v>
      </c>
      <c r="B1039" s="11">
        <f t="shared" si="50"/>
        <v>4242</v>
      </c>
      <c r="C1039" s="11" t="s">
        <v>787</v>
      </c>
      <c r="D1039" s="12">
        <v>54242</v>
      </c>
      <c r="E1039" s="47" t="s">
        <v>4254</v>
      </c>
      <c r="F1039" s="14">
        <v>10105</v>
      </c>
      <c r="G1039" s="15">
        <v>42426</v>
      </c>
      <c r="H1039" s="8">
        <v>10105</v>
      </c>
      <c r="I1039" s="30">
        <f t="shared" si="49"/>
        <v>0</v>
      </c>
      <c r="J1039" s="112"/>
      <c r="K1039" s="2"/>
    </row>
    <row r="1040" spans="1:11" x14ac:dyDescent="0.25">
      <c r="A1040" s="17">
        <v>42408</v>
      </c>
      <c r="B1040" s="11">
        <f t="shared" si="50"/>
        <v>4243</v>
      </c>
      <c r="C1040" s="11" t="s">
        <v>787</v>
      </c>
      <c r="D1040" s="12">
        <v>54243</v>
      </c>
      <c r="E1040" s="47" t="s">
        <v>4255</v>
      </c>
      <c r="F1040" s="14">
        <v>4322</v>
      </c>
      <c r="G1040" s="15">
        <v>42408</v>
      </c>
      <c r="H1040" s="8">
        <f t="shared" si="48"/>
        <v>4322</v>
      </c>
      <c r="I1040" s="30">
        <f t="shared" si="49"/>
        <v>0</v>
      </c>
      <c r="J1040" s="112"/>
      <c r="K1040" s="2"/>
    </row>
    <row r="1041" spans="1:11" x14ac:dyDescent="0.25">
      <c r="A1041" s="17">
        <v>42408</v>
      </c>
      <c r="B1041" s="11">
        <f t="shared" si="50"/>
        <v>4244</v>
      </c>
      <c r="C1041" s="11" t="s">
        <v>787</v>
      </c>
      <c r="D1041" s="12">
        <v>54244</v>
      </c>
      <c r="E1041" s="47" t="s">
        <v>4256</v>
      </c>
      <c r="F1041" s="14">
        <v>15</v>
      </c>
      <c r="G1041" s="107">
        <v>42440</v>
      </c>
      <c r="H1041" s="108">
        <v>15</v>
      </c>
      <c r="I1041" s="30">
        <f t="shared" si="49"/>
        <v>0</v>
      </c>
      <c r="J1041" s="112"/>
      <c r="K1041" s="2"/>
    </row>
    <row r="1042" spans="1:11" x14ac:dyDescent="0.25">
      <c r="A1042" s="17">
        <v>42408</v>
      </c>
      <c r="B1042" s="11">
        <f t="shared" si="50"/>
        <v>4245</v>
      </c>
      <c r="C1042" s="11" t="s">
        <v>787</v>
      </c>
      <c r="D1042" s="12">
        <v>54245</v>
      </c>
      <c r="E1042" s="47" t="s">
        <v>4257</v>
      </c>
      <c r="F1042" s="14">
        <v>3359.4</v>
      </c>
      <c r="G1042" s="15">
        <v>42409</v>
      </c>
      <c r="H1042" s="8">
        <v>3359.4</v>
      </c>
      <c r="I1042" s="30">
        <f t="shared" si="49"/>
        <v>0</v>
      </c>
      <c r="J1042" s="112"/>
      <c r="K1042" s="2"/>
    </row>
    <row r="1043" spans="1:11" x14ac:dyDescent="0.25">
      <c r="A1043" s="17">
        <v>42408</v>
      </c>
      <c r="B1043" s="11">
        <f t="shared" si="50"/>
        <v>4246</v>
      </c>
      <c r="C1043" s="11" t="s">
        <v>787</v>
      </c>
      <c r="D1043" s="12">
        <v>54246</v>
      </c>
      <c r="E1043" s="47" t="s">
        <v>4258</v>
      </c>
      <c r="F1043" s="14">
        <v>780</v>
      </c>
      <c r="G1043" s="15">
        <v>42409</v>
      </c>
      <c r="H1043" s="8">
        <v>780</v>
      </c>
      <c r="I1043" s="30">
        <f t="shared" si="49"/>
        <v>0</v>
      </c>
      <c r="J1043" s="112"/>
      <c r="K1043" s="2"/>
    </row>
    <row r="1044" spans="1:11" x14ac:dyDescent="0.25">
      <c r="A1044" s="17">
        <v>42408</v>
      </c>
      <c r="B1044" s="11">
        <f t="shared" si="50"/>
        <v>4247</v>
      </c>
      <c r="C1044" s="11" t="s">
        <v>787</v>
      </c>
      <c r="D1044" s="12">
        <v>54247</v>
      </c>
      <c r="E1044" s="47" t="s">
        <v>4259</v>
      </c>
      <c r="F1044" s="14">
        <v>3312.8</v>
      </c>
      <c r="G1044" s="15">
        <v>42409</v>
      </c>
      <c r="H1044" s="8">
        <v>3312.8</v>
      </c>
      <c r="I1044" s="30">
        <f t="shared" si="49"/>
        <v>0</v>
      </c>
      <c r="J1044" s="112"/>
      <c r="K1044" s="2"/>
    </row>
    <row r="1045" spans="1:11" x14ac:dyDescent="0.25">
      <c r="A1045" s="17">
        <v>42408</v>
      </c>
      <c r="B1045" s="11">
        <f t="shared" si="50"/>
        <v>4248</v>
      </c>
      <c r="C1045" s="11" t="s">
        <v>787</v>
      </c>
      <c r="D1045" s="12">
        <v>52248</v>
      </c>
      <c r="E1045" s="49" t="s">
        <v>105</v>
      </c>
      <c r="F1045" s="14">
        <v>0</v>
      </c>
      <c r="G1045" s="15"/>
      <c r="H1045" s="8"/>
      <c r="I1045" s="30">
        <f t="shared" si="49"/>
        <v>0</v>
      </c>
      <c r="J1045" s="112"/>
      <c r="K1045" s="2"/>
    </row>
    <row r="1046" spans="1:11" x14ac:dyDescent="0.25">
      <c r="A1046" s="17">
        <v>42408</v>
      </c>
      <c r="B1046" s="11">
        <f t="shared" si="50"/>
        <v>4249</v>
      </c>
      <c r="C1046" s="11" t="s">
        <v>787</v>
      </c>
      <c r="D1046" s="12">
        <v>54249</v>
      </c>
      <c r="E1046" s="47" t="s">
        <v>4260</v>
      </c>
      <c r="F1046" s="14">
        <v>2201.6999999999998</v>
      </c>
      <c r="G1046" s="15">
        <v>42408</v>
      </c>
      <c r="H1046" s="8">
        <f t="shared" si="48"/>
        <v>2201.6999999999998</v>
      </c>
      <c r="I1046" s="30">
        <f t="shared" si="49"/>
        <v>0</v>
      </c>
      <c r="J1046" s="112"/>
      <c r="K1046" s="2"/>
    </row>
    <row r="1047" spans="1:11" x14ac:dyDescent="0.25">
      <c r="A1047" s="17">
        <v>42408</v>
      </c>
      <c r="B1047" s="11">
        <f t="shared" si="50"/>
        <v>4250</v>
      </c>
      <c r="C1047" s="11" t="s">
        <v>787</v>
      </c>
      <c r="D1047" s="12">
        <v>54250</v>
      </c>
      <c r="E1047" s="47" t="s">
        <v>4157</v>
      </c>
      <c r="F1047" s="14">
        <v>91.2</v>
      </c>
      <c r="G1047" s="15">
        <v>42409</v>
      </c>
      <c r="H1047" s="8">
        <v>91.2</v>
      </c>
      <c r="I1047" s="30">
        <f t="shared" si="49"/>
        <v>0</v>
      </c>
      <c r="J1047" s="112"/>
      <c r="K1047" s="2"/>
    </row>
    <row r="1048" spans="1:11" x14ac:dyDescent="0.25">
      <c r="A1048" s="17">
        <v>42408</v>
      </c>
      <c r="B1048" s="11">
        <f t="shared" si="50"/>
        <v>4251</v>
      </c>
      <c r="C1048" s="11" t="s">
        <v>787</v>
      </c>
      <c r="D1048" s="12">
        <v>54251</v>
      </c>
      <c r="E1048" s="47" t="s">
        <v>4261</v>
      </c>
      <c r="F1048" s="14">
        <v>3148.5</v>
      </c>
      <c r="G1048" s="15">
        <v>42408</v>
      </c>
      <c r="H1048" s="8">
        <f t="shared" si="48"/>
        <v>3148.5</v>
      </c>
      <c r="I1048" s="30">
        <f t="shared" si="49"/>
        <v>0</v>
      </c>
      <c r="J1048" s="112"/>
      <c r="K1048" s="2"/>
    </row>
    <row r="1049" spans="1:11" x14ac:dyDescent="0.25">
      <c r="A1049" s="17">
        <v>42408</v>
      </c>
      <c r="B1049" s="11">
        <f t="shared" si="50"/>
        <v>4252</v>
      </c>
      <c r="C1049" s="11" t="s">
        <v>787</v>
      </c>
      <c r="D1049" s="12">
        <v>54252</v>
      </c>
      <c r="E1049" s="47" t="s">
        <v>4157</v>
      </c>
      <c r="F1049" s="14">
        <v>2994</v>
      </c>
      <c r="G1049" s="15">
        <v>42408</v>
      </c>
      <c r="H1049" s="8">
        <f t="shared" si="48"/>
        <v>2994</v>
      </c>
      <c r="I1049" s="30">
        <f t="shared" si="49"/>
        <v>0</v>
      </c>
      <c r="J1049" s="112"/>
      <c r="K1049" s="2"/>
    </row>
    <row r="1050" spans="1:11" x14ac:dyDescent="0.25">
      <c r="A1050" s="17">
        <v>42408</v>
      </c>
      <c r="B1050" s="11">
        <f t="shared" si="50"/>
        <v>4253</v>
      </c>
      <c r="C1050" s="11" t="s">
        <v>787</v>
      </c>
      <c r="D1050" s="12">
        <v>54253</v>
      </c>
      <c r="E1050" s="47" t="s">
        <v>4262</v>
      </c>
      <c r="F1050" s="14">
        <v>302188</v>
      </c>
      <c r="G1050" s="15">
        <v>42413</v>
      </c>
      <c r="H1050" s="8">
        <v>302188</v>
      </c>
      <c r="I1050" s="30">
        <f t="shared" si="49"/>
        <v>0</v>
      </c>
      <c r="J1050" s="116"/>
      <c r="K1050" s="2"/>
    </row>
    <row r="1051" spans="1:11" x14ac:dyDescent="0.25">
      <c r="A1051" s="17">
        <v>42408</v>
      </c>
      <c r="B1051" s="11">
        <f t="shared" si="50"/>
        <v>4254</v>
      </c>
      <c r="C1051" s="11" t="s">
        <v>787</v>
      </c>
      <c r="D1051" s="12">
        <v>54254</v>
      </c>
      <c r="E1051" s="47" t="s">
        <v>4262</v>
      </c>
      <c r="F1051" s="14">
        <v>272583</v>
      </c>
      <c r="G1051" s="15">
        <v>42413</v>
      </c>
      <c r="H1051" s="8">
        <v>272583</v>
      </c>
      <c r="I1051" s="30">
        <f t="shared" si="49"/>
        <v>0</v>
      </c>
      <c r="J1051" s="112"/>
      <c r="K1051" s="2"/>
    </row>
    <row r="1052" spans="1:11" x14ac:dyDescent="0.25">
      <c r="A1052" s="17">
        <v>42408</v>
      </c>
      <c r="B1052" s="11">
        <f t="shared" si="50"/>
        <v>4255</v>
      </c>
      <c r="C1052" s="11" t="s">
        <v>787</v>
      </c>
      <c r="D1052" s="12">
        <v>54255</v>
      </c>
      <c r="E1052" s="47" t="s">
        <v>4157</v>
      </c>
      <c r="F1052" s="14">
        <v>8.6</v>
      </c>
      <c r="G1052" s="15">
        <v>42408</v>
      </c>
      <c r="H1052" s="8">
        <f t="shared" si="48"/>
        <v>8.6</v>
      </c>
      <c r="I1052" s="30">
        <f t="shared" si="49"/>
        <v>0</v>
      </c>
      <c r="J1052" s="116"/>
      <c r="K1052" s="2"/>
    </row>
    <row r="1053" spans="1:11" x14ac:dyDescent="0.25">
      <c r="A1053" s="17">
        <v>42408</v>
      </c>
      <c r="B1053" s="11">
        <f t="shared" si="50"/>
        <v>4256</v>
      </c>
      <c r="C1053" s="11" t="s">
        <v>787</v>
      </c>
      <c r="D1053" s="12">
        <v>54256</v>
      </c>
      <c r="E1053" s="47" t="s">
        <v>4263</v>
      </c>
      <c r="F1053" s="14">
        <v>32201.7</v>
      </c>
      <c r="G1053" s="15">
        <v>42411</v>
      </c>
      <c r="H1053" s="8">
        <v>32201.7</v>
      </c>
      <c r="I1053" s="30">
        <f t="shared" si="49"/>
        <v>0</v>
      </c>
      <c r="J1053" s="116"/>
      <c r="K1053" s="2"/>
    </row>
    <row r="1054" spans="1:11" x14ac:dyDescent="0.25">
      <c r="A1054" s="17">
        <v>42408</v>
      </c>
      <c r="B1054" s="11">
        <f t="shared" si="50"/>
        <v>4257</v>
      </c>
      <c r="C1054" s="11" t="s">
        <v>787</v>
      </c>
      <c r="D1054" s="12">
        <v>54257</v>
      </c>
      <c r="E1054" s="47" t="s">
        <v>4264</v>
      </c>
      <c r="F1054" s="14">
        <v>1141.8</v>
      </c>
      <c r="G1054" s="15">
        <v>42409</v>
      </c>
      <c r="H1054" s="8">
        <v>1141.8</v>
      </c>
      <c r="I1054" s="30">
        <f t="shared" si="49"/>
        <v>0</v>
      </c>
      <c r="J1054" s="116"/>
      <c r="K1054" s="2"/>
    </row>
    <row r="1055" spans="1:11" x14ac:dyDescent="0.25">
      <c r="A1055" s="17">
        <v>42408</v>
      </c>
      <c r="B1055" s="11">
        <f t="shared" si="50"/>
        <v>4258</v>
      </c>
      <c r="C1055" s="11" t="s">
        <v>787</v>
      </c>
      <c r="D1055" s="113">
        <v>54258</v>
      </c>
      <c r="E1055" s="115" t="s">
        <v>4265</v>
      </c>
      <c r="F1055" s="19">
        <v>135030.29999999999</v>
      </c>
      <c r="G1055" s="15">
        <v>42411</v>
      </c>
      <c r="H1055" s="8">
        <v>135030.29999999999</v>
      </c>
      <c r="I1055" s="30">
        <f t="shared" si="49"/>
        <v>0</v>
      </c>
      <c r="J1055" s="116"/>
      <c r="K1055" s="2"/>
    </row>
    <row r="1056" spans="1:11" x14ac:dyDescent="0.25">
      <c r="A1056" s="17">
        <v>42408</v>
      </c>
      <c r="B1056" s="11">
        <f t="shared" si="50"/>
        <v>4259</v>
      </c>
      <c r="C1056" s="11" t="s">
        <v>787</v>
      </c>
      <c r="D1056" s="20">
        <v>54259</v>
      </c>
      <c r="E1056" s="45" t="s">
        <v>4266</v>
      </c>
      <c r="F1056" s="22">
        <v>1517.1</v>
      </c>
      <c r="G1056" s="15">
        <v>42409</v>
      </c>
      <c r="H1056" s="8">
        <v>1517.1</v>
      </c>
      <c r="I1056" s="30">
        <f t="shared" si="49"/>
        <v>0</v>
      </c>
      <c r="J1056" s="116"/>
      <c r="K1056" s="2"/>
    </row>
    <row r="1057" spans="1:11" x14ac:dyDescent="0.25">
      <c r="A1057" s="17">
        <v>42408</v>
      </c>
      <c r="B1057" s="11">
        <f t="shared" ref="B1057:B1120" si="51">B1056+1</f>
        <v>4260</v>
      </c>
      <c r="C1057" s="11" t="s">
        <v>787</v>
      </c>
      <c r="D1057" s="12">
        <v>54260</v>
      </c>
      <c r="E1057" s="47" t="s">
        <v>4267</v>
      </c>
      <c r="F1057" s="14">
        <v>11729</v>
      </c>
      <c r="G1057" s="15">
        <v>42410</v>
      </c>
      <c r="H1057" s="8">
        <v>11729</v>
      </c>
      <c r="I1057" s="30">
        <f t="shared" si="49"/>
        <v>0</v>
      </c>
      <c r="J1057" s="116"/>
      <c r="K1057" s="2"/>
    </row>
    <row r="1058" spans="1:11" x14ac:dyDescent="0.25">
      <c r="A1058" s="17">
        <v>42408</v>
      </c>
      <c r="B1058" s="11">
        <f t="shared" si="51"/>
        <v>4261</v>
      </c>
      <c r="C1058" s="11" t="s">
        <v>787</v>
      </c>
      <c r="D1058" s="12">
        <v>54261</v>
      </c>
      <c r="E1058" s="47" t="s">
        <v>4268</v>
      </c>
      <c r="F1058" s="14">
        <v>4380.8</v>
      </c>
      <c r="G1058" s="15">
        <v>42410</v>
      </c>
      <c r="H1058" s="8">
        <v>4380.8</v>
      </c>
      <c r="I1058" s="30">
        <f t="shared" ref="I1058:I1125" si="52">F1058-H1058</f>
        <v>0</v>
      </c>
      <c r="J1058" s="116"/>
      <c r="K1058" s="2"/>
    </row>
    <row r="1059" spans="1:11" x14ac:dyDescent="0.25">
      <c r="A1059" s="17">
        <v>42408</v>
      </c>
      <c r="B1059" s="11">
        <f t="shared" si="51"/>
        <v>4262</v>
      </c>
      <c r="C1059" s="11" t="s">
        <v>787</v>
      </c>
      <c r="D1059" s="12">
        <v>54262</v>
      </c>
      <c r="E1059" s="47" t="s">
        <v>4162</v>
      </c>
      <c r="F1059" s="14">
        <v>2191.6999999999998</v>
      </c>
      <c r="G1059" s="15">
        <v>42408</v>
      </c>
      <c r="H1059" s="8">
        <f t="shared" ref="H1059:H1125" si="53">F1059</f>
        <v>2191.6999999999998</v>
      </c>
      <c r="I1059" s="30">
        <f t="shared" si="52"/>
        <v>0</v>
      </c>
      <c r="J1059" s="116"/>
      <c r="K1059" s="2"/>
    </row>
    <row r="1060" spans="1:11" x14ac:dyDescent="0.25">
      <c r="A1060" s="17">
        <v>42408</v>
      </c>
      <c r="B1060" s="11">
        <f t="shared" si="51"/>
        <v>4263</v>
      </c>
      <c r="C1060" s="11" t="s">
        <v>787</v>
      </c>
      <c r="D1060" s="12">
        <v>54263</v>
      </c>
      <c r="E1060" s="47" t="s">
        <v>4269</v>
      </c>
      <c r="F1060" s="14">
        <v>2015.1</v>
      </c>
      <c r="G1060" s="15">
        <v>42410</v>
      </c>
      <c r="H1060" s="8">
        <v>2015.1</v>
      </c>
      <c r="I1060" s="30">
        <f t="shared" si="52"/>
        <v>0</v>
      </c>
      <c r="J1060" s="116"/>
      <c r="K1060" s="2"/>
    </row>
    <row r="1061" spans="1:11" x14ac:dyDescent="0.25">
      <c r="A1061" s="17">
        <v>42408</v>
      </c>
      <c r="B1061" s="11">
        <f t="shared" si="51"/>
        <v>4264</v>
      </c>
      <c r="C1061" s="11" t="s">
        <v>787</v>
      </c>
      <c r="D1061" s="12">
        <v>54264</v>
      </c>
      <c r="E1061" s="47" t="s">
        <v>4183</v>
      </c>
      <c r="F1061" s="14">
        <v>2640.4</v>
      </c>
      <c r="G1061" s="15">
        <v>42412</v>
      </c>
      <c r="H1061" s="8">
        <v>2640.4</v>
      </c>
      <c r="I1061" s="30">
        <f t="shared" si="52"/>
        <v>0</v>
      </c>
      <c r="J1061" s="116"/>
      <c r="K1061" s="2"/>
    </row>
    <row r="1062" spans="1:11" x14ac:dyDescent="0.25">
      <c r="A1062" s="17">
        <v>42408</v>
      </c>
      <c r="B1062" s="11">
        <f t="shared" si="51"/>
        <v>4265</v>
      </c>
      <c r="C1062" s="11" t="s">
        <v>787</v>
      </c>
      <c r="D1062" s="12">
        <v>54265</v>
      </c>
      <c r="E1062" s="47" t="s">
        <v>4204</v>
      </c>
      <c r="F1062" s="14">
        <v>71360.800000000003</v>
      </c>
      <c r="G1062" s="15">
        <v>42409</v>
      </c>
      <c r="H1062" s="8">
        <v>71360.800000000003</v>
      </c>
      <c r="I1062" s="30">
        <f t="shared" si="52"/>
        <v>0</v>
      </c>
      <c r="J1062" s="116"/>
      <c r="K1062" s="2"/>
    </row>
    <row r="1063" spans="1:11" x14ac:dyDescent="0.25">
      <c r="A1063" s="17">
        <v>42408</v>
      </c>
      <c r="B1063" s="11">
        <f t="shared" si="51"/>
        <v>4266</v>
      </c>
      <c r="C1063" s="11" t="s">
        <v>787</v>
      </c>
      <c r="D1063" s="12">
        <v>54266</v>
      </c>
      <c r="E1063" s="47" t="s">
        <v>4270</v>
      </c>
      <c r="F1063" s="14">
        <v>11255.22</v>
      </c>
      <c r="G1063" s="15">
        <v>42426</v>
      </c>
      <c r="H1063" s="8">
        <v>11255.22</v>
      </c>
      <c r="I1063" s="30">
        <f t="shared" si="52"/>
        <v>0</v>
      </c>
      <c r="J1063" s="116"/>
      <c r="K1063" s="2"/>
    </row>
    <row r="1064" spans="1:11" x14ac:dyDescent="0.25">
      <c r="A1064" s="17">
        <v>42408</v>
      </c>
      <c r="B1064" s="11">
        <f t="shared" si="51"/>
        <v>4267</v>
      </c>
      <c r="C1064" s="11" t="s">
        <v>787</v>
      </c>
      <c r="D1064" s="12">
        <v>54267</v>
      </c>
      <c r="E1064" s="47" t="s">
        <v>4179</v>
      </c>
      <c r="F1064" s="14">
        <v>399.6</v>
      </c>
      <c r="G1064" s="15">
        <v>42408</v>
      </c>
      <c r="H1064" s="8">
        <f t="shared" si="53"/>
        <v>399.6</v>
      </c>
      <c r="I1064" s="30">
        <f t="shared" si="52"/>
        <v>0</v>
      </c>
      <c r="J1064" s="116"/>
      <c r="K1064" s="2"/>
    </row>
    <row r="1065" spans="1:11" x14ac:dyDescent="0.25">
      <c r="A1065" s="17">
        <v>42408</v>
      </c>
      <c r="B1065" s="11">
        <f t="shared" si="51"/>
        <v>4268</v>
      </c>
      <c r="C1065" s="11" t="s">
        <v>787</v>
      </c>
      <c r="D1065" s="12">
        <v>54268</v>
      </c>
      <c r="E1065" s="47" t="s">
        <v>4271</v>
      </c>
      <c r="F1065" s="14">
        <v>161483.76</v>
      </c>
      <c r="G1065" s="15">
        <v>42410</v>
      </c>
      <c r="H1065" s="8">
        <v>161483.76</v>
      </c>
      <c r="I1065" s="30">
        <f t="shared" si="52"/>
        <v>0</v>
      </c>
      <c r="J1065" s="116"/>
      <c r="K1065" s="2"/>
    </row>
    <row r="1066" spans="1:11" x14ac:dyDescent="0.25">
      <c r="A1066" s="17">
        <v>42408</v>
      </c>
      <c r="B1066" s="11">
        <f t="shared" si="51"/>
        <v>4269</v>
      </c>
      <c r="C1066" s="11" t="s">
        <v>787</v>
      </c>
      <c r="D1066" s="12">
        <v>54269</v>
      </c>
      <c r="E1066" s="13" t="s">
        <v>4265</v>
      </c>
      <c r="F1066" s="14">
        <v>117068.7</v>
      </c>
      <c r="G1066" s="15">
        <v>42411</v>
      </c>
      <c r="H1066" s="8">
        <v>117068.7</v>
      </c>
      <c r="I1066" s="30">
        <f t="shared" si="52"/>
        <v>0</v>
      </c>
      <c r="J1066" s="116"/>
      <c r="K1066" s="2"/>
    </row>
    <row r="1067" spans="1:11" x14ac:dyDescent="0.25">
      <c r="A1067" s="17">
        <v>42408</v>
      </c>
      <c r="B1067" s="11">
        <f t="shared" si="51"/>
        <v>4270</v>
      </c>
      <c r="C1067" s="11" t="s">
        <v>787</v>
      </c>
      <c r="D1067" s="12">
        <v>54270</v>
      </c>
      <c r="E1067" s="47" t="s">
        <v>4272</v>
      </c>
      <c r="F1067" s="14">
        <v>3856.96</v>
      </c>
      <c r="G1067" s="15">
        <v>42410</v>
      </c>
      <c r="H1067" s="8">
        <v>3856.96</v>
      </c>
      <c r="I1067" s="30">
        <f t="shared" si="52"/>
        <v>0</v>
      </c>
      <c r="J1067" s="116"/>
      <c r="K1067" s="2"/>
    </row>
    <row r="1068" spans="1:11" x14ac:dyDescent="0.25">
      <c r="A1068" s="17">
        <v>42408</v>
      </c>
      <c r="B1068" s="11">
        <f t="shared" si="51"/>
        <v>4271</v>
      </c>
      <c r="C1068" s="11" t="s">
        <v>787</v>
      </c>
      <c r="D1068" s="12">
        <v>54271</v>
      </c>
      <c r="E1068" s="47" t="s">
        <v>4273</v>
      </c>
      <c r="F1068" s="14">
        <v>1377</v>
      </c>
      <c r="G1068" s="15">
        <v>42410</v>
      </c>
      <c r="H1068" s="8">
        <v>1377</v>
      </c>
      <c r="I1068" s="30">
        <f t="shared" si="52"/>
        <v>0</v>
      </c>
      <c r="J1068" s="116"/>
      <c r="K1068" s="2"/>
    </row>
    <row r="1069" spans="1:11" x14ac:dyDescent="0.25">
      <c r="A1069" s="17">
        <v>42408</v>
      </c>
      <c r="B1069" s="11">
        <f t="shared" si="51"/>
        <v>4272</v>
      </c>
      <c r="C1069" s="11" t="s">
        <v>787</v>
      </c>
      <c r="D1069" s="12">
        <v>54272</v>
      </c>
      <c r="E1069" s="47" t="s">
        <v>4273</v>
      </c>
      <c r="F1069" s="14">
        <v>876.6</v>
      </c>
      <c r="G1069" s="15">
        <v>42410</v>
      </c>
      <c r="H1069" s="8">
        <v>876.6</v>
      </c>
      <c r="I1069" s="30">
        <f t="shared" si="52"/>
        <v>0</v>
      </c>
      <c r="J1069" s="116"/>
      <c r="K1069" s="2"/>
    </row>
    <row r="1070" spans="1:11" x14ac:dyDescent="0.25">
      <c r="A1070" s="17">
        <v>42408</v>
      </c>
      <c r="B1070" s="11">
        <f t="shared" si="51"/>
        <v>4273</v>
      </c>
      <c r="C1070" s="11" t="s">
        <v>787</v>
      </c>
      <c r="D1070" s="12">
        <v>54273</v>
      </c>
      <c r="E1070" s="47" t="s">
        <v>4273</v>
      </c>
      <c r="F1070" s="14">
        <v>653.76</v>
      </c>
      <c r="G1070" s="15">
        <v>42410</v>
      </c>
      <c r="H1070" s="8">
        <v>653.76</v>
      </c>
      <c r="I1070" s="30">
        <f t="shared" si="52"/>
        <v>0</v>
      </c>
      <c r="J1070" s="116"/>
      <c r="K1070" s="2"/>
    </row>
    <row r="1071" spans="1:11" x14ac:dyDescent="0.25">
      <c r="A1071" s="17">
        <v>42408</v>
      </c>
      <c r="B1071" s="11">
        <f t="shared" si="51"/>
        <v>4274</v>
      </c>
      <c r="C1071" s="11" t="s">
        <v>787</v>
      </c>
      <c r="D1071" s="12">
        <v>54274</v>
      </c>
      <c r="E1071" s="47" t="s">
        <v>4274</v>
      </c>
      <c r="F1071" s="14">
        <v>6892.56</v>
      </c>
      <c r="G1071" s="15">
        <v>42410</v>
      </c>
      <c r="H1071" s="8">
        <v>6892.56</v>
      </c>
      <c r="I1071" s="30">
        <f t="shared" si="52"/>
        <v>0</v>
      </c>
      <c r="J1071" s="116"/>
      <c r="K1071" s="2"/>
    </row>
    <row r="1072" spans="1:11" x14ac:dyDescent="0.25">
      <c r="A1072" s="17">
        <v>42408</v>
      </c>
      <c r="B1072" s="11">
        <f t="shared" si="51"/>
        <v>4275</v>
      </c>
      <c r="C1072" s="11" t="s">
        <v>787</v>
      </c>
      <c r="D1072" s="12">
        <v>54275</v>
      </c>
      <c r="E1072" s="47" t="s">
        <v>4275</v>
      </c>
      <c r="F1072" s="14">
        <v>5673.6</v>
      </c>
      <c r="G1072" s="15">
        <v>42410</v>
      </c>
      <c r="H1072" s="8">
        <v>5673.6</v>
      </c>
      <c r="I1072" s="30">
        <f t="shared" si="52"/>
        <v>0</v>
      </c>
      <c r="J1072" s="116"/>
      <c r="K1072" s="2"/>
    </row>
    <row r="1073" spans="1:11" x14ac:dyDescent="0.25">
      <c r="A1073" s="17">
        <v>42408</v>
      </c>
      <c r="B1073" s="11">
        <f t="shared" si="51"/>
        <v>4276</v>
      </c>
      <c r="C1073" s="11" t="s">
        <v>787</v>
      </c>
      <c r="D1073" s="12">
        <v>54276</v>
      </c>
      <c r="E1073" s="47" t="s">
        <v>4276</v>
      </c>
      <c r="F1073" s="14">
        <v>17257.8</v>
      </c>
      <c r="G1073" s="15">
        <v>42410</v>
      </c>
      <c r="H1073" s="8">
        <v>17257.8</v>
      </c>
      <c r="I1073" s="30">
        <f t="shared" si="52"/>
        <v>0</v>
      </c>
      <c r="J1073" s="116"/>
      <c r="K1073" s="2"/>
    </row>
    <row r="1074" spans="1:11" x14ac:dyDescent="0.25">
      <c r="A1074" s="17">
        <v>42408</v>
      </c>
      <c r="B1074" s="11">
        <f t="shared" si="51"/>
        <v>4277</v>
      </c>
      <c r="C1074" s="11" t="s">
        <v>787</v>
      </c>
      <c r="D1074" s="12">
        <v>54277</v>
      </c>
      <c r="E1074" s="47" t="s">
        <v>4277</v>
      </c>
      <c r="F1074" s="14">
        <v>16005.96</v>
      </c>
      <c r="G1074" s="15">
        <v>42410</v>
      </c>
      <c r="H1074" s="8">
        <v>16005.96</v>
      </c>
      <c r="I1074" s="30">
        <f t="shared" si="52"/>
        <v>0</v>
      </c>
      <c r="J1074" s="116"/>
      <c r="K1074" s="2"/>
    </row>
    <row r="1075" spans="1:11" x14ac:dyDescent="0.25">
      <c r="A1075" s="17">
        <v>42408</v>
      </c>
      <c r="B1075" s="11">
        <f t="shared" si="51"/>
        <v>4278</v>
      </c>
      <c r="C1075" s="11" t="s">
        <v>787</v>
      </c>
      <c r="D1075" s="12">
        <v>54278</v>
      </c>
      <c r="E1075" s="47" t="s">
        <v>4278</v>
      </c>
      <c r="F1075" s="14">
        <v>19638.900000000001</v>
      </c>
      <c r="G1075" s="15">
        <v>42410</v>
      </c>
      <c r="H1075" s="8">
        <v>19638.900000000001</v>
      </c>
      <c r="I1075" s="30">
        <f t="shared" si="52"/>
        <v>0</v>
      </c>
      <c r="J1075" s="116"/>
      <c r="K1075" s="2"/>
    </row>
    <row r="1076" spans="1:11" x14ac:dyDescent="0.25">
      <c r="A1076" s="17">
        <v>42408</v>
      </c>
      <c r="B1076" s="11">
        <f t="shared" si="51"/>
        <v>4279</v>
      </c>
      <c r="C1076" s="11" t="s">
        <v>787</v>
      </c>
      <c r="D1076" s="12">
        <v>54279</v>
      </c>
      <c r="E1076" s="47" t="s">
        <v>4279</v>
      </c>
      <c r="F1076" s="14">
        <v>7532.9</v>
      </c>
      <c r="G1076" s="15">
        <v>42410</v>
      </c>
      <c r="H1076" s="8">
        <v>7532.9</v>
      </c>
      <c r="I1076" s="30">
        <f t="shared" si="52"/>
        <v>0</v>
      </c>
      <c r="J1076" s="116"/>
      <c r="K1076" s="2"/>
    </row>
    <row r="1077" spans="1:11" x14ac:dyDescent="0.25">
      <c r="A1077" s="17">
        <v>42408</v>
      </c>
      <c r="B1077" s="11">
        <f t="shared" si="51"/>
        <v>4280</v>
      </c>
      <c r="C1077" s="11" t="s">
        <v>787</v>
      </c>
      <c r="D1077" s="12">
        <v>54280</v>
      </c>
      <c r="E1077" s="47" t="s">
        <v>4280</v>
      </c>
      <c r="F1077" s="14">
        <v>23025.200000000001</v>
      </c>
      <c r="G1077" s="107" t="s">
        <v>6350</v>
      </c>
      <c r="H1077" s="108">
        <f>22577.2+448</f>
        <v>23025.200000000001</v>
      </c>
      <c r="I1077" s="30">
        <f t="shared" si="52"/>
        <v>0</v>
      </c>
      <c r="J1077" s="116"/>
      <c r="K1077" s="2"/>
    </row>
    <row r="1078" spans="1:11" x14ac:dyDescent="0.25">
      <c r="A1078" s="17">
        <v>42408</v>
      </c>
      <c r="B1078" s="11">
        <f t="shared" si="51"/>
        <v>4281</v>
      </c>
      <c r="C1078" s="11" t="s">
        <v>787</v>
      </c>
      <c r="D1078" s="12">
        <v>54281</v>
      </c>
      <c r="E1078" s="47" t="s">
        <v>4281</v>
      </c>
      <c r="F1078" s="14">
        <v>3102.8</v>
      </c>
      <c r="G1078" s="15">
        <v>42410</v>
      </c>
      <c r="H1078" s="8">
        <v>3102.8</v>
      </c>
      <c r="I1078" s="30">
        <f t="shared" si="52"/>
        <v>0</v>
      </c>
      <c r="J1078" s="116"/>
      <c r="K1078" s="2"/>
    </row>
    <row r="1079" spans="1:11" x14ac:dyDescent="0.25">
      <c r="A1079" s="17">
        <v>42408</v>
      </c>
      <c r="B1079" s="11">
        <f t="shared" si="51"/>
        <v>4282</v>
      </c>
      <c r="C1079" s="11" t="s">
        <v>787</v>
      </c>
      <c r="D1079" s="12">
        <v>54282</v>
      </c>
      <c r="E1079" s="47" t="s">
        <v>4229</v>
      </c>
      <c r="F1079" s="14">
        <v>9005.1</v>
      </c>
      <c r="G1079" s="15">
        <v>42408</v>
      </c>
      <c r="H1079" s="8">
        <f t="shared" si="53"/>
        <v>9005.1</v>
      </c>
      <c r="I1079" s="30">
        <f t="shared" si="52"/>
        <v>0</v>
      </c>
      <c r="J1079" s="116"/>
      <c r="K1079" s="2"/>
    </row>
    <row r="1080" spans="1:11" x14ac:dyDescent="0.25">
      <c r="A1080" s="17">
        <v>42408</v>
      </c>
      <c r="B1080" s="11">
        <f t="shared" si="51"/>
        <v>4283</v>
      </c>
      <c r="C1080" s="11" t="s">
        <v>787</v>
      </c>
      <c r="D1080" s="12">
        <v>54283</v>
      </c>
      <c r="E1080" s="47" t="s">
        <v>4282</v>
      </c>
      <c r="F1080" s="14">
        <v>2502.6</v>
      </c>
      <c r="G1080" s="15">
        <v>42410</v>
      </c>
      <c r="H1080" s="8">
        <v>2502.6</v>
      </c>
      <c r="I1080" s="30">
        <f t="shared" si="52"/>
        <v>0</v>
      </c>
      <c r="J1080" s="116"/>
      <c r="K1080" s="2"/>
    </row>
    <row r="1081" spans="1:11" x14ac:dyDescent="0.25">
      <c r="A1081" s="17">
        <v>42408</v>
      </c>
      <c r="B1081" s="11">
        <f t="shared" si="51"/>
        <v>4284</v>
      </c>
      <c r="C1081" s="11" t="s">
        <v>787</v>
      </c>
      <c r="D1081" s="12">
        <v>54284</v>
      </c>
      <c r="E1081" s="47" t="s">
        <v>4283</v>
      </c>
      <c r="F1081" s="14">
        <v>5701.76</v>
      </c>
      <c r="G1081" s="15">
        <v>42410</v>
      </c>
      <c r="H1081" s="8">
        <v>5701.76</v>
      </c>
      <c r="I1081" s="30">
        <f t="shared" si="52"/>
        <v>0</v>
      </c>
      <c r="J1081" s="116"/>
      <c r="K1081" s="2"/>
    </row>
    <row r="1082" spans="1:11" x14ac:dyDescent="0.25">
      <c r="A1082" s="17">
        <v>42408</v>
      </c>
      <c r="B1082" s="11">
        <f t="shared" si="51"/>
        <v>4285</v>
      </c>
      <c r="C1082" s="11" t="s">
        <v>787</v>
      </c>
      <c r="D1082" s="12">
        <v>54285</v>
      </c>
      <c r="E1082" s="47" t="s">
        <v>4271</v>
      </c>
      <c r="F1082" s="14">
        <v>1113.2</v>
      </c>
      <c r="G1082" s="15">
        <v>42408</v>
      </c>
      <c r="H1082" s="8">
        <f t="shared" si="53"/>
        <v>1113.2</v>
      </c>
      <c r="I1082" s="30">
        <f t="shared" si="52"/>
        <v>0</v>
      </c>
      <c r="J1082" s="116"/>
      <c r="K1082" s="2"/>
    </row>
    <row r="1083" spans="1:11" x14ac:dyDescent="0.25">
      <c r="A1083" s="17">
        <v>42408</v>
      </c>
      <c r="B1083" s="11">
        <f t="shared" si="51"/>
        <v>4286</v>
      </c>
      <c r="C1083" s="11" t="s">
        <v>787</v>
      </c>
      <c r="D1083" s="12">
        <v>54286</v>
      </c>
      <c r="E1083" s="13" t="s">
        <v>4265</v>
      </c>
      <c r="F1083" s="14">
        <v>20639.04</v>
      </c>
      <c r="G1083" s="15">
        <v>42411</v>
      </c>
      <c r="H1083" s="8">
        <v>20639.04</v>
      </c>
      <c r="I1083" s="30">
        <f t="shared" si="52"/>
        <v>0</v>
      </c>
      <c r="J1083" s="116"/>
      <c r="K1083" s="2"/>
    </row>
    <row r="1084" spans="1:11" x14ac:dyDescent="0.25">
      <c r="A1084" s="17">
        <v>42408</v>
      </c>
      <c r="B1084" s="11">
        <f t="shared" si="51"/>
        <v>4287</v>
      </c>
      <c r="C1084" s="11" t="s">
        <v>787</v>
      </c>
      <c r="D1084" s="12">
        <v>54287</v>
      </c>
      <c r="E1084" s="47" t="s">
        <v>4157</v>
      </c>
      <c r="F1084" s="14">
        <v>167.2</v>
      </c>
      <c r="G1084" s="15">
        <v>42408</v>
      </c>
      <c r="H1084" s="8">
        <f t="shared" si="53"/>
        <v>167.2</v>
      </c>
      <c r="I1084" s="30">
        <f t="shared" si="52"/>
        <v>0</v>
      </c>
      <c r="J1084" s="116"/>
      <c r="K1084" s="2"/>
    </row>
    <row r="1085" spans="1:11" x14ac:dyDescent="0.25">
      <c r="A1085" s="17">
        <v>42408</v>
      </c>
      <c r="B1085" s="11">
        <f t="shared" si="51"/>
        <v>4288</v>
      </c>
      <c r="C1085" s="11" t="s">
        <v>787</v>
      </c>
      <c r="D1085" s="12">
        <v>54288</v>
      </c>
      <c r="E1085" s="13" t="s">
        <v>4265</v>
      </c>
      <c r="F1085" s="14">
        <v>46275.199999999997</v>
      </c>
      <c r="G1085" s="15">
        <v>42411</v>
      </c>
      <c r="H1085" s="8">
        <v>46275.199999999997</v>
      </c>
      <c r="I1085" s="30">
        <f t="shared" si="52"/>
        <v>0</v>
      </c>
      <c r="J1085" s="116"/>
      <c r="K1085" s="2"/>
    </row>
    <row r="1086" spans="1:11" x14ac:dyDescent="0.25">
      <c r="A1086" s="17">
        <v>42408</v>
      </c>
      <c r="B1086" s="11">
        <f t="shared" si="51"/>
        <v>4289</v>
      </c>
      <c r="C1086" s="11" t="s">
        <v>787</v>
      </c>
      <c r="D1086" s="12">
        <v>54289</v>
      </c>
      <c r="E1086" s="47" t="s">
        <v>4157</v>
      </c>
      <c r="F1086" s="14">
        <v>73.5</v>
      </c>
      <c r="G1086" s="15">
        <v>42410</v>
      </c>
      <c r="H1086" s="8">
        <v>73.5</v>
      </c>
      <c r="I1086" s="30">
        <f t="shared" si="52"/>
        <v>0</v>
      </c>
      <c r="J1086" s="116"/>
      <c r="K1086" s="2"/>
    </row>
    <row r="1087" spans="1:11" x14ac:dyDescent="0.25">
      <c r="A1087" s="17">
        <v>42408</v>
      </c>
      <c r="B1087" s="11">
        <f t="shared" si="51"/>
        <v>4290</v>
      </c>
      <c r="C1087" s="11" t="s">
        <v>787</v>
      </c>
      <c r="D1087" s="12">
        <v>54290</v>
      </c>
      <c r="E1087" s="47" t="s">
        <v>4256</v>
      </c>
      <c r="F1087" s="14">
        <v>183.5</v>
      </c>
      <c r="G1087" s="107">
        <v>42440</v>
      </c>
      <c r="H1087" s="108">
        <v>183.5</v>
      </c>
      <c r="I1087" s="30">
        <f t="shared" si="52"/>
        <v>0</v>
      </c>
      <c r="J1087" s="116"/>
      <c r="K1087" s="2"/>
    </row>
    <row r="1088" spans="1:11" x14ac:dyDescent="0.25">
      <c r="A1088" s="17">
        <v>42409</v>
      </c>
      <c r="B1088" s="11">
        <f t="shared" si="51"/>
        <v>4291</v>
      </c>
      <c r="C1088" s="11" t="s">
        <v>787</v>
      </c>
      <c r="D1088" s="12">
        <v>54291</v>
      </c>
      <c r="E1088" s="47" t="s">
        <v>4284</v>
      </c>
      <c r="F1088" s="14">
        <v>2117.1</v>
      </c>
      <c r="G1088" s="15">
        <v>42409</v>
      </c>
      <c r="H1088" s="8">
        <f t="shared" si="53"/>
        <v>2117.1</v>
      </c>
      <c r="I1088" s="30">
        <f t="shared" si="52"/>
        <v>0</v>
      </c>
      <c r="J1088" s="116"/>
      <c r="K1088" s="2"/>
    </row>
    <row r="1089" spans="1:11" x14ac:dyDescent="0.25">
      <c r="A1089" s="17">
        <v>42409</v>
      </c>
      <c r="B1089" s="11">
        <f t="shared" si="51"/>
        <v>4292</v>
      </c>
      <c r="C1089" s="11" t="s">
        <v>787</v>
      </c>
      <c r="D1089" s="12">
        <v>54292</v>
      </c>
      <c r="E1089" s="47" t="s">
        <v>4285</v>
      </c>
      <c r="F1089" s="14">
        <v>2381.6999999999998</v>
      </c>
      <c r="G1089" s="15">
        <v>42412</v>
      </c>
      <c r="H1089" s="8">
        <v>2381.6999999999998</v>
      </c>
      <c r="I1089" s="30">
        <f t="shared" si="52"/>
        <v>0</v>
      </c>
      <c r="J1089" s="116"/>
      <c r="K1089" s="2"/>
    </row>
    <row r="1090" spans="1:11" x14ac:dyDescent="0.25">
      <c r="A1090" s="17">
        <v>42409</v>
      </c>
      <c r="B1090" s="11">
        <f t="shared" si="51"/>
        <v>4293</v>
      </c>
      <c r="C1090" s="11" t="s">
        <v>787</v>
      </c>
      <c r="D1090" s="12">
        <v>54293</v>
      </c>
      <c r="E1090" s="47" t="s">
        <v>4286</v>
      </c>
      <c r="F1090" s="14">
        <v>5117.8999999999996</v>
      </c>
      <c r="G1090" s="15">
        <v>42411</v>
      </c>
      <c r="H1090" s="8">
        <v>5117.8999999999996</v>
      </c>
      <c r="I1090" s="30">
        <f t="shared" si="52"/>
        <v>0</v>
      </c>
      <c r="J1090" s="116"/>
      <c r="K1090" s="2"/>
    </row>
    <row r="1091" spans="1:11" x14ac:dyDescent="0.25">
      <c r="A1091" s="17">
        <v>42409</v>
      </c>
      <c r="B1091" s="11">
        <f t="shared" si="51"/>
        <v>4294</v>
      </c>
      <c r="C1091" s="11" t="s">
        <v>787</v>
      </c>
      <c r="D1091" s="12">
        <v>54294</v>
      </c>
      <c r="E1091" s="47" t="s">
        <v>4287</v>
      </c>
      <c r="F1091" s="14">
        <v>1768.8</v>
      </c>
      <c r="G1091" s="15">
        <v>42409</v>
      </c>
      <c r="H1091" s="8">
        <f t="shared" si="53"/>
        <v>1768.8</v>
      </c>
      <c r="I1091" s="30">
        <f t="shared" si="52"/>
        <v>0</v>
      </c>
      <c r="J1091" s="116"/>
      <c r="K1091" s="2"/>
    </row>
    <row r="1092" spans="1:11" x14ac:dyDescent="0.25">
      <c r="A1092" s="17">
        <v>42409</v>
      </c>
      <c r="B1092" s="11">
        <f t="shared" si="51"/>
        <v>4295</v>
      </c>
      <c r="C1092" s="11" t="s">
        <v>787</v>
      </c>
      <c r="D1092" s="12">
        <v>54295</v>
      </c>
      <c r="E1092" s="47" t="s">
        <v>4286</v>
      </c>
      <c r="F1092" s="14">
        <v>25315</v>
      </c>
      <c r="G1092" s="15" t="s">
        <v>4288</v>
      </c>
      <c r="H1092" s="8">
        <f>22015+3300</f>
        <v>25315</v>
      </c>
      <c r="I1092" s="30">
        <f t="shared" si="52"/>
        <v>0</v>
      </c>
      <c r="J1092" s="116"/>
      <c r="K1092" s="2"/>
    </row>
    <row r="1093" spans="1:11" x14ac:dyDescent="0.25">
      <c r="A1093" s="17">
        <v>42409</v>
      </c>
      <c r="B1093" s="11">
        <f t="shared" si="51"/>
        <v>4296</v>
      </c>
      <c r="C1093" s="11" t="s">
        <v>787</v>
      </c>
      <c r="D1093" s="12">
        <v>54296</v>
      </c>
      <c r="E1093" s="47" t="s">
        <v>4289</v>
      </c>
      <c r="F1093" s="14">
        <v>15048.2</v>
      </c>
      <c r="G1093" s="15">
        <v>42413</v>
      </c>
      <c r="H1093" s="8">
        <v>15048.2</v>
      </c>
      <c r="I1093" s="30">
        <f t="shared" si="52"/>
        <v>0</v>
      </c>
      <c r="J1093" s="116"/>
      <c r="K1093" s="2"/>
    </row>
    <row r="1094" spans="1:11" x14ac:dyDescent="0.25">
      <c r="A1094" s="17">
        <v>42409</v>
      </c>
      <c r="B1094" s="11">
        <f t="shared" si="51"/>
        <v>4297</v>
      </c>
      <c r="C1094" s="11" t="s">
        <v>787</v>
      </c>
      <c r="D1094" s="12">
        <v>54297</v>
      </c>
      <c r="E1094" s="47" t="s">
        <v>4290</v>
      </c>
      <c r="F1094" s="14">
        <v>5332</v>
      </c>
      <c r="G1094" s="15">
        <v>42412</v>
      </c>
      <c r="H1094" s="8">
        <v>5332</v>
      </c>
      <c r="I1094" s="30">
        <f t="shared" si="52"/>
        <v>0</v>
      </c>
      <c r="J1094" s="116"/>
      <c r="K1094" s="2"/>
    </row>
    <row r="1095" spans="1:11" x14ac:dyDescent="0.25">
      <c r="A1095" s="17">
        <v>42409</v>
      </c>
      <c r="B1095" s="11">
        <f t="shared" si="51"/>
        <v>4298</v>
      </c>
      <c r="C1095" s="11" t="s">
        <v>787</v>
      </c>
      <c r="D1095" s="12">
        <v>54298</v>
      </c>
      <c r="E1095" s="47" t="s">
        <v>4291</v>
      </c>
      <c r="F1095" s="14">
        <v>50400</v>
      </c>
      <c r="G1095" s="15">
        <v>42426</v>
      </c>
      <c r="H1095" s="8">
        <v>50400</v>
      </c>
      <c r="I1095" s="30">
        <f t="shared" si="52"/>
        <v>0</v>
      </c>
      <c r="J1095" s="116"/>
      <c r="K1095" s="2"/>
    </row>
    <row r="1096" spans="1:11" x14ac:dyDescent="0.25">
      <c r="A1096" s="17">
        <v>42409</v>
      </c>
      <c r="B1096" s="11">
        <f t="shared" si="51"/>
        <v>4299</v>
      </c>
      <c r="C1096" s="11" t="s">
        <v>787</v>
      </c>
      <c r="D1096" s="12">
        <v>54299</v>
      </c>
      <c r="E1096" s="47" t="s">
        <v>4292</v>
      </c>
      <c r="F1096" s="14">
        <v>707.4</v>
      </c>
      <c r="G1096" s="15">
        <v>42409</v>
      </c>
      <c r="H1096" s="8">
        <f t="shared" si="53"/>
        <v>707.4</v>
      </c>
      <c r="I1096" s="30">
        <f t="shared" si="52"/>
        <v>0</v>
      </c>
      <c r="J1096" s="116"/>
      <c r="K1096" s="2"/>
    </row>
    <row r="1097" spans="1:11" x14ac:dyDescent="0.25">
      <c r="A1097" s="17">
        <v>42409</v>
      </c>
      <c r="B1097" s="11">
        <f t="shared" si="51"/>
        <v>4300</v>
      </c>
      <c r="C1097" s="11" t="s">
        <v>787</v>
      </c>
      <c r="D1097" s="12">
        <v>54300</v>
      </c>
      <c r="E1097" s="47" t="s">
        <v>4293</v>
      </c>
      <c r="F1097" s="14">
        <v>51524.4</v>
      </c>
      <c r="G1097" s="15">
        <v>42426</v>
      </c>
      <c r="H1097" s="8">
        <v>51524.4</v>
      </c>
      <c r="I1097" s="30">
        <f t="shared" si="52"/>
        <v>0</v>
      </c>
      <c r="J1097" s="112"/>
      <c r="K1097" s="2"/>
    </row>
    <row r="1098" spans="1:11" x14ac:dyDescent="0.25">
      <c r="A1098" s="17">
        <v>42409</v>
      </c>
      <c r="B1098" s="11">
        <f t="shared" si="51"/>
        <v>4301</v>
      </c>
      <c r="C1098" s="11" t="s">
        <v>787</v>
      </c>
      <c r="D1098" s="12">
        <v>54301</v>
      </c>
      <c r="E1098" s="47" t="s">
        <v>4294</v>
      </c>
      <c r="F1098" s="14">
        <v>24156.1</v>
      </c>
      <c r="G1098" s="15">
        <v>42409</v>
      </c>
      <c r="H1098" s="8">
        <f t="shared" si="53"/>
        <v>24156.1</v>
      </c>
      <c r="I1098" s="30">
        <f t="shared" si="52"/>
        <v>0</v>
      </c>
      <c r="J1098" s="112"/>
      <c r="K1098" s="2"/>
    </row>
    <row r="1099" spans="1:11" x14ac:dyDescent="0.25">
      <c r="A1099" s="17">
        <v>42409</v>
      </c>
      <c r="B1099" s="11">
        <f t="shared" si="51"/>
        <v>4302</v>
      </c>
      <c r="C1099" s="11" t="s">
        <v>787</v>
      </c>
      <c r="D1099" s="12">
        <v>54302</v>
      </c>
      <c r="E1099" s="47" t="s">
        <v>4295</v>
      </c>
      <c r="F1099" s="14">
        <v>28398.95</v>
      </c>
      <c r="G1099" s="15" t="s">
        <v>4296</v>
      </c>
      <c r="H1099" s="8">
        <f>22508.77+5890.1+0.08</f>
        <v>28398.950000000004</v>
      </c>
      <c r="I1099" s="30">
        <f t="shared" si="52"/>
        <v>0</v>
      </c>
      <c r="J1099" s="112"/>
      <c r="K1099" s="2"/>
    </row>
    <row r="1100" spans="1:11" x14ac:dyDescent="0.25">
      <c r="A1100" s="17">
        <v>42409</v>
      </c>
      <c r="B1100" s="11">
        <f t="shared" si="51"/>
        <v>4303</v>
      </c>
      <c r="C1100" s="11" t="s">
        <v>787</v>
      </c>
      <c r="D1100" s="12">
        <v>54303</v>
      </c>
      <c r="E1100" s="47" t="s">
        <v>4297</v>
      </c>
      <c r="F1100" s="14">
        <v>2579.1999999999998</v>
      </c>
      <c r="G1100" s="15">
        <v>42413</v>
      </c>
      <c r="H1100" s="8">
        <v>2579.1999999999998</v>
      </c>
      <c r="I1100" s="30">
        <f t="shared" si="52"/>
        <v>0</v>
      </c>
      <c r="J1100" s="112"/>
      <c r="K1100" s="2"/>
    </row>
    <row r="1101" spans="1:11" x14ac:dyDescent="0.25">
      <c r="A1101" s="17">
        <v>42409</v>
      </c>
      <c r="B1101" s="11">
        <f t="shared" si="51"/>
        <v>4304</v>
      </c>
      <c r="C1101" s="11" t="s">
        <v>787</v>
      </c>
      <c r="D1101" s="12">
        <v>54304</v>
      </c>
      <c r="E1101" s="47" t="s">
        <v>4298</v>
      </c>
      <c r="F1101" s="14">
        <v>2012.7</v>
      </c>
      <c r="G1101" s="15">
        <v>42409</v>
      </c>
      <c r="H1101" s="8">
        <f t="shared" si="53"/>
        <v>2012.7</v>
      </c>
      <c r="I1101" s="30">
        <f t="shared" si="52"/>
        <v>0</v>
      </c>
      <c r="J1101" s="112"/>
      <c r="K1101" s="2"/>
    </row>
    <row r="1102" spans="1:11" x14ac:dyDescent="0.25">
      <c r="A1102" s="17">
        <v>42409</v>
      </c>
      <c r="B1102" s="11">
        <f t="shared" si="51"/>
        <v>4305</v>
      </c>
      <c r="C1102" s="11" t="s">
        <v>787</v>
      </c>
      <c r="D1102" s="12">
        <v>54305</v>
      </c>
      <c r="E1102" s="47" t="s">
        <v>4299</v>
      </c>
      <c r="F1102" s="14">
        <v>1680</v>
      </c>
      <c r="G1102" s="15">
        <v>42409</v>
      </c>
      <c r="H1102" s="8">
        <f t="shared" si="53"/>
        <v>1680</v>
      </c>
      <c r="I1102" s="30">
        <f t="shared" si="52"/>
        <v>0</v>
      </c>
      <c r="J1102" s="112"/>
      <c r="K1102" s="2"/>
    </row>
    <row r="1103" spans="1:11" x14ac:dyDescent="0.25">
      <c r="A1103" s="17">
        <v>42409</v>
      </c>
      <c r="B1103" s="11">
        <f t="shared" si="51"/>
        <v>4306</v>
      </c>
      <c r="C1103" s="11" t="s">
        <v>787</v>
      </c>
      <c r="D1103" s="12">
        <v>54306</v>
      </c>
      <c r="E1103" s="47" t="s">
        <v>4300</v>
      </c>
      <c r="F1103" s="14">
        <v>2689.6</v>
      </c>
      <c r="G1103" s="15">
        <v>42412</v>
      </c>
      <c r="H1103" s="8">
        <v>2689.6</v>
      </c>
      <c r="I1103" s="30">
        <f t="shared" si="52"/>
        <v>0</v>
      </c>
      <c r="J1103" s="112"/>
      <c r="K1103" s="2"/>
    </row>
    <row r="1104" spans="1:11" x14ac:dyDescent="0.25">
      <c r="A1104" s="17">
        <v>42409</v>
      </c>
      <c r="B1104" s="11">
        <f t="shared" si="51"/>
        <v>4307</v>
      </c>
      <c r="C1104" s="11" t="s">
        <v>787</v>
      </c>
      <c r="D1104" s="12">
        <v>54307</v>
      </c>
      <c r="E1104" s="47" t="s">
        <v>4301</v>
      </c>
      <c r="F1104" s="14">
        <v>4772.3999999999996</v>
      </c>
      <c r="G1104" s="15">
        <v>42410</v>
      </c>
      <c r="H1104" s="8">
        <v>4772.3999999999996</v>
      </c>
      <c r="I1104" s="30">
        <f t="shared" si="52"/>
        <v>0</v>
      </c>
      <c r="J1104" s="112"/>
      <c r="K1104" s="2"/>
    </row>
    <row r="1105" spans="1:11" x14ac:dyDescent="0.25">
      <c r="A1105" s="17">
        <v>42409</v>
      </c>
      <c r="B1105" s="11">
        <f t="shared" si="51"/>
        <v>4308</v>
      </c>
      <c r="C1105" s="11" t="s">
        <v>787</v>
      </c>
      <c r="D1105" s="12">
        <v>54308</v>
      </c>
      <c r="E1105" s="47" t="s">
        <v>4302</v>
      </c>
      <c r="F1105" s="14">
        <v>3503.1</v>
      </c>
      <c r="G1105" s="15">
        <v>42409</v>
      </c>
      <c r="H1105" s="8">
        <f t="shared" si="53"/>
        <v>3503.1</v>
      </c>
      <c r="I1105" s="30">
        <f t="shared" si="52"/>
        <v>0</v>
      </c>
      <c r="J1105" s="112"/>
      <c r="K1105" s="2"/>
    </row>
    <row r="1106" spans="1:11" x14ac:dyDescent="0.25">
      <c r="A1106" s="17">
        <v>42409</v>
      </c>
      <c r="B1106" s="11">
        <f t="shared" si="51"/>
        <v>4309</v>
      </c>
      <c r="C1106" s="11" t="s">
        <v>787</v>
      </c>
      <c r="D1106" s="12">
        <v>54309</v>
      </c>
      <c r="E1106" s="47" t="s">
        <v>4303</v>
      </c>
      <c r="F1106" s="14">
        <v>1240.2</v>
      </c>
      <c r="G1106" s="15">
        <v>42409</v>
      </c>
      <c r="H1106" s="8">
        <f t="shared" si="53"/>
        <v>1240.2</v>
      </c>
      <c r="I1106" s="30">
        <f t="shared" si="52"/>
        <v>0</v>
      </c>
      <c r="J1106" s="112"/>
      <c r="K1106" s="2"/>
    </row>
    <row r="1107" spans="1:11" x14ac:dyDescent="0.25">
      <c r="A1107" s="17">
        <v>42409</v>
      </c>
      <c r="B1107" s="11">
        <f t="shared" si="51"/>
        <v>4310</v>
      </c>
      <c r="C1107" s="11" t="s">
        <v>787</v>
      </c>
      <c r="D1107" s="12">
        <v>54310</v>
      </c>
      <c r="E1107" s="47" t="s">
        <v>4304</v>
      </c>
      <c r="F1107" s="14">
        <v>5584</v>
      </c>
      <c r="G1107" s="15">
        <v>42409</v>
      </c>
      <c r="H1107" s="8">
        <f t="shared" si="53"/>
        <v>5584</v>
      </c>
      <c r="I1107" s="30">
        <f t="shared" si="52"/>
        <v>0</v>
      </c>
      <c r="J1107" s="112"/>
      <c r="K1107" s="2"/>
    </row>
    <row r="1108" spans="1:11" x14ac:dyDescent="0.25">
      <c r="A1108" s="17">
        <v>42409</v>
      </c>
      <c r="B1108" s="11">
        <f t="shared" si="51"/>
        <v>4311</v>
      </c>
      <c r="C1108" s="11" t="s">
        <v>787</v>
      </c>
      <c r="D1108" s="12">
        <v>54311</v>
      </c>
      <c r="E1108" s="47" t="s">
        <v>4304</v>
      </c>
      <c r="F1108" s="14">
        <v>3020.8</v>
      </c>
      <c r="G1108" s="15">
        <v>42409</v>
      </c>
      <c r="H1108" s="8">
        <f t="shared" si="53"/>
        <v>3020.8</v>
      </c>
      <c r="I1108" s="30">
        <f t="shared" si="52"/>
        <v>0</v>
      </c>
      <c r="J1108" s="112"/>
      <c r="K1108" s="2"/>
    </row>
    <row r="1109" spans="1:11" x14ac:dyDescent="0.25">
      <c r="A1109" s="17">
        <v>42409</v>
      </c>
      <c r="B1109" s="11">
        <f t="shared" si="51"/>
        <v>4312</v>
      </c>
      <c r="C1109" s="11" t="s">
        <v>787</v>
      </c>
      <c r="D1109" s="12">
        <v>54312</v>
      </c>
      <c r="E1109" s="49" t="s">
        <v>105</v>
      </c>
      <c r="F1109" s="14">
        <v>0</v>
      </c>
      <c r="G1109" s="15"/>
      <c r="H1109" s="8">
        <f t="shared" si="53"/>
        <v>0</v>
      </c>
      <c r="I1109" s="30">
        <f t="shared" si="52"/>
        <v>0</v>
      </c>
      <c r="J1109" s="112"/>
      <c r="K1109" s="2"/>
    </row>
    <row r="1110" spans="1:11" x14ac:dyDescent="0.25">
      <c r="A1110" s="17">
        <v>42409</v>
      </c>
      <c r="B1110" s="11">
        <f t="shared" si="51"/>
        <v>4313</v>
      </c>
      <c r="C1110" s="11" t="s">
        <v>787</v>
      </c>
      <c r="D1110" s="12">
        <v>54313</v>
      </c>
      <c r="E1110" s="47" t="s">
        <v>4305</v>
      </c>
      <c r="F1110" s="14">
        <v>704</v>
      </c>
      <c r="G1110" s="15">
        <v>42412</v>
      </c>
      <c r="H1110" s="8">
        <v>704</v>
      </c>
      <c r="I1110" s="30">
        <f t="shared" si="52"/>
        <v>0</v>
      </c>
      <c r="J1110" s="112"/>
      <c r="K1110" s="2"/>
    </row>
    <row r="1111" spans="1:11" x14ac:dyDescent="0.25">
      <c r="A1111" s="17">
        <v>42409</v>
      </c>
      <c r="B1111" s="11">
        <f t="shared" si="51"/>
        <v>4314</v>
      </c>
      <c r="C1111" s="11" t="s">
        <v>787</v>
      </c>
      <c r="D1111" s="12">
        <v>54314</v>
      </c>
      <c r="E1111" s="47" t="s">
        <v>4306</v>
      </c>
      <c r="F1111" s="14">
        <v>2063.6</v>
      </c>
      <c r="G1111" s="15">
        <v>42409</v>
      </c>
      <c r="H1111" s="8">
        <f t="shared" si="53"/>
        <v>2063.6</v>
      </c>
      <c r="I1111" s="30">
        <f t="shared" si="52"/>
        <v>0</v>
      </c>
      <c r="J1111" s="112"/>
      <c r="K1111" s="2"/>
    </row>
    <row r="1112" spans="1:11" x14ac:dyDescent="0.25">
      <c r="A1112" s="17">
        <v>42409</v>
      </c>
      <c r="B1112" s="11">
        <f t="shared" si="51"/>
        <v>4315</v>
      </c>
      <c r="C1112" s="11" t="s">
        <v>787</v>
      </c>
      <c r="D1112" s="12">
        <v>54315</v>
      </c>
      <c r="E1112" s="47" t="s">
        <v>4307</v>
      </c>
      <c r="F1112" s="14">
        <v>351.9</v>
      </c>
      <c r="G1112" s="15">
        <v>42409</v>
      </c>
      <c r="H1112" s="8">
        <f t="shared" si="53"/>
        <v>351.9</v>
      </c>
      <c r="I1112" s="30">
        <f t="shared" si="52"/>
        <v>0</v>
      </c>
      <c r="J1112" s="112"/>
      <c r="K1112" s="2"/>
    </row>
    <row r="1113" spans="1:11" x14ac:dyDescent="0.25">
      <c r="A1113" s="17">
        <v>42409</v>
      </c>
      <c r="B1113" s="11">
        <f t="shared" si="51"/>
        <v>4316</v>
      </c>
      <c r="C1113" s="11" t="s">
        <v>787</v>
      </c>
      <c r="D1113" s="12">
        <v>54316</v>
      </c>
      <c r="E1113" s="47" t="s">
        <v>4308</v>
      </c>
      <c r="F1113" s="14">
        <v>860</v>
      </c>
      <c r="G1113" s="15">
        <v>42409</v>
      </c>
      <c r="H1113" s="8">
        <f t="shared" si="53"/>
        <v>860</v>
      </c>
      <c r="I1113" s="30">
        <f t="shared" si="52"/>
        <v>0</v>
      </c>
      <c r="J1113" s="112"/>
      <c r="K1113" s="2"/>
    </row>
    <row r="1114" spans="1:11" x14ac:dyDescent="0.25">
      <c r="A1114" s="17">
        <v>42409</v>
      </c>
      <c r="B1114" s="11">
        <f t="shared" si="51"/>
        <v>4317</v>
      </c>
      <c r="C1114" s="11" t="s">
        <v>787</v>
      </c>
      <c r="D1114" s="12">
        <v>54317</v>
      </c>
      <c r="E1114" s="47" t="s">
        <v>4309</v>
      </c>
      <c r="F1114" s="14">
        <v>1075</v>
      </c>
      <c r="G1114" s="15">
        <v>42409</v>
      </c>
      <c r="H1114" s="8">
        <f t="shared" si="53"/>
        <v>1075</v>
      </c>
      <c r="I1114" s="30">
        <f t="shared" si="52"/>
        <v>0</v>
      </c>
      <c r="J1114" s="112"/>
      <c r="K1114" s="2"/>
    </row>
    <row r="1115" spans="1:11" x14ac:dyDescent="0.25">
      <c r="A1115" s="17">
        <v>42409</v>
      </c>
      <c r="B1115" s="11">
        <f t="shared" si="51"/>
        <v>4318</v>
      </c>
      <c r="C1115" s="11" t="s">
        <v>787</v>
      </c>
      <c r="D1115" s="12">
        <v>54318</v>
      </c>
      <c r="E1115" s="47" t="s">
        <v>4310</v>
      </c>
      <c r="F1115" s="14">
        <v>630</v>
      </c>
      <c r="G1115" s="15">
        <v>42409</v>
      </c>
      <c r="H1115" s="8">
        <f t="shared" si="53"/>
        <v>630</v>
      </c>
      <c r="I1115" s="30">
        <f t="shared" si="52"/>
        <v>0</v>
      </c>
      <c r="J1115" s="112"/>
      <c r="K1115" s="2"/>
    </row>
    <row r="1116" spans="1:11" x14ac:dyDescent="0.25">
      <c r="A1116" s="17">
        <v>42409</v>
      </c>
      <c r="B1116" s="11">
        <f t="shared" si="51"/>
        <v>4319</v>
      </c>
      <c r="C1116" s="11" t="s">
        <v>787</v>
      </c>
      <c r="D1116" s="12">
        <v>54319</v>
      </c>
      <c r="E1116" s="117" t="s">
        <v>4311</v>
      </c>
      <c r="F1116" s="14">
        <v>2005.5</v>
      </c>
      <c r="G1116" s="15" t="s">
        <v>4312</v>
      </c>
      <c r="H1116" s="8">
        <f>1500+505.5</f>
        <v>2005.5</v>
      </c>
      <c r="I1116" s="30">
        <f t="shared" si="52"/>
        <v>0</v>
      </c>
      <c r="J1116" s="112"/>
      <c r="K1116" s="2"/>
    </row>
    <row r="1117" spans="1:11" x14ac:dyDescent="0.25">
      <c r="A1117" s="17">
        <v>42409</v>
      </c>
      <c r="B1117" s="11">
        <f t="shared" si="51"/>
        <v>4320</v>
      </c>
      <c r="C1117" s="11" t="s">
        <v>787</v>
      </c>
      <c r="D1117" s="12">
        <v>54320</v>
      </c>
      <c r="E1117" s="47" t="s">
        <v>4313</v>
      </c>
      <c r="F1117" s="14">
        <v>4991.5</v>
      </c>
      <c r="G1117" s="15">
        <v>42409</v>
      </c>
      <c r="H1117" s="8">
        <v>4991.5</v>
      </c>
      <c r="I1117" s="30">
        <f t="shared" si="52"/>
        <v>0</v>
      </c>
      <c r="J1117" s="112"/>
      <c r="K1117" s="2"/>
    </row>
    <row r="1118" spans="1:11" x14ac:dyDescent="0.25">
      <c r="A1118" s="17">
        <v>42409</v>
      </c>
      <c r="B1118" s="11">
        <f t="shared" si="51"/>
        <v>4321</v>
      </c>
      <c r="C1118" s="11" t="s">
        <v>787</v>
      </c>
      <c r="D1118" s="12">
        <v>54321</v>
      </c>
      <c r="E1118" s="47" t="s">
        <v>4314</v>
      </c>
      <c r="F1118" s="14">
        <v>1680</v>
      </c>
      <c r="G1118" s="15">
        <v>42409</v>
      </c>
      <c r="H1118" s="8">
        <f t="shared" si="53"/>
        <v>1680</v>
      </c>
      <c r="I1118" s="30">
        <f t="shared" si="52"/>
        <v>0</v>
      </c>
      <c r="J1118" s="112"/>
      <c r="K1118" s="2"/>
    </row>
    <row r="1119" spans="1:11" x14ac:dyDescent="0.25">
      <c r="A1119" s="17">
        <v>42409</v>
      </c>
      <c r="B1119" s="11">
        <f t="shared" si="51"/>
        <v>4322</v>
      </c>
      <c r="C1119" s="11" t="s">
        <v>787</v>
      </c>
      <c r="D1119" s="12">
        <v>54322</v>
      </c>
      <c r="E1119" s="47" t="s">
        <v>4315</v>
      </c>
      <c r="F1119" s="14">
        <v>968.7</v>
      </c>
      <c r="G1119" s="15">
        <v>42409</v>
      </c>
      <c r="H1119" s="8">
        <f t="shared" si="53"/>
        <v>968.7</v>
      </c>
      <c r="I1119" s="30">
        <f t="shared" si="52"/>
        <v>0</v>
      </c>
      <c r="J1119" s="112"/>
      <c r="K1119" s="2"/>
    </row>
    <row r="1120" spans="1:11" x14ac:dyDescent="0.25">
      <c r="A1120" s="17">
        <v>42409</v>
      </c>
      <c r="B1120" s="11">
        <f t="shared" si="51"/>
        <v>4323</v>
      </c>
      <c r="C1120" s="11" t="s">
        <v>787</v>
      </c>
      <c r="D1120" s="12">
        <v>54323</v>
      </c>
      <c r="E1120" s="47" t="s">
        <v>4316</v>
      </c>
      <c r="F1120" s="14">
        <v>2626.8</v>
      </c>
      <c r="G1120" s="15">
        <v>42409</v>
      </c>
      <c r="H1120" s="8">
        <f t="shared" si="53"/>
        <v>2626.8</v>
      </c>
      <c r="I1120" s="30">
        <f t="shared" si="52"/>
        <v>0</v>
      </c>
      <c r="J1120" s="112"/>
      <c r="K1120" s="2"/>
    </row>
    <row r="1121" spans="1:11" x14ac:dyDescent="0.25">
      <c r="A1121" s="17">
        <v>42409</v>
      </c>
      <c r="B1121" s="11">
        <f t="shared" ref="B1121:B1184" si="54">B1120+1</f>
        <v>4324</v>
      </c>
      <c r="C1121" s="11" t="s">
        <v>787</v>
      </c>
      <c r="D1121" s="12">
        <v>54324</v>
      </c>
      <c r="E1121" s="47" t="s">
        <v>4317</v>
      </c>
      <c r="F1121" s="14">
        <v>1272.5</v>
      </c>
      <c r="G1121" s="15">
        <v>42409</v>
      </c>
      <c r="H1121" s="8">
        <v>1272.5</v>
      </c>
      <c r="I1121" s="30">
        <f t="shared" si="52"/>
        <v>0</v>
      </c>
      <c r="J1121" s="112"/>
      <c r="K1121" s="2"/>
    </row>
    <row r="1122" spans="1:11" x14ac:dyDescent="0.25">
      <c r="A1122" s="17">
        <v>42409</v>
      </c>
      <c r="B1122" s="11">
        <f t="shared" si="54"/>
        <v>4325</v>
      </c>
      <c r="C1122" s="11" t="s">
        <v>787</v>
      </c>
      <c r="D1122" s="12">
        <v>54325</v>
      </c>
      <c r="E1122" s="47" t="s">
        <v>4318</v>
      </c>
      <c r="F1122" s="14">
        <v>2546</v>
      </c>
      <c r="G1122" s="15">
        <v>42409</v>
      </c>
      <c r="H1122" s="8">
        <f t="shared" si="53"/>
        <v>2546</v>
      </c>
      <c r="I1122" s="30">
        <f t="shared" si="52"/>
        <v>0</v>
      </c>
      <c r="J1122" s="112"/>
      <c r="K1122" s="2"/>
    </row>
    <row r="1123" spans="1:11" x14ac:dyDescent="0.25">
      <c r="A1123" s="17">
        <v>42409</v>
      </c>
      <c r="B1123" s="11">
        <f t="shared" si="54"/>
        <v>4326</v>
      </c>
      <c r="C1123" s="11" t="s">
        <v>787</v>
      </c>
      <c r="D1123" s="12">
        <v>54326</v>
      </c>
      <c r="E1123" s="47" t="s">
        <v>4319</v>
      </c>
      <c r="F1123" s="14">
        <v>1171.4000000000001</v>
      </c>
      <c r="G1123" s="15">
        <v>42409</v>
      </c>
      <c r="H1123" s="8">
        <f t="shared" si="53"/>
        <v>1171.4000000000001</v>
      </c>
      <c r="I1123" s="30">
        <f t="shared" si="52"/>
        <v>0</v>
      </c>
      <c r="J1123" s="112"/>
      <c r="K1123" s="2"/>
    </row>
    <row r="1124" spans="1:11" x14ac:dyDescent="0.25">
      <c r="A1124" s="17">
        <v>42409</v>
      </c>
      <c r="B1124" s="11">
        <f t="shared" si="54"/>
        <v>4327</v>
      </c>
      <c r="C1124" s="11" t="s">
        <v>787</v>
      </c>
      <c r="D1124" s="12">
        <v>54327</v>
      </c>
      <c r="E1124" s="47" t="s">
        <v>4320</v>
      </c>
      <c r="F1124" s="14">
        <v>2455.1999999999998</v>
      </c>
      <c r="G1124" s="15">
        <v>42409</v>
      </c>
      <c r="H1124" s="8">
        <f t="shared" si="53"/>
        <v>2455.1999999999998</v>
      </c>
      <c r="I1124" s="30">
        <f t="shared" si="52"/>
        <v>0</v>
      </c>
      <c r="J1124" s="112"/>
      <c r="K1124" s="2"/>
    </row>
    <row r="1125" spans="1:11" x14ac:dyDescent="0.25">
      <c r="A1125" s="17">
        <v>42409</v>
      </c>
      <c r="B1125" s="11">
        <f t="shared" si="54"/>
        <v>4328</v>
      </c>
      <c r="C1125" s="11" t="s">
        <v>787</v>
      </c>
      <c r="D1125" s="12">
        <v>54328</v>
      </c>
      <c r="E1125" s="47" t="s">
        <v>4321</v>
      </c>
      <c r="F1125" s="14">
        <v>1339.2</v>
      </c>
      <c r="G1125" s="15">
        <v>42409</v>
      </c>
      <c r="H1125" s="8">
        <f t="shared" si="53"/>
        <v>1339.2</v>
      </c>
      <c r="I1125" s="30">
        <f t="shared" si="52"/>
        <v>0</v>
      </c>
      <c r="J1125" s="112"/>
      <c r="K1125" s="2"/>
    </row>
    <row r="1126" spans="1:11" x14ac:dyDescent="0.25">
      <c r="A1126" s="17">
        <v>42409</v>
      </c>
      <c r="B1126" s="11">
        <f t="shared" si="54"/>
        <v>4329</v>
      </c>
      <c r="C1126" s="11" t="s">
        <v>787</v>
      </c>
      <c r="D1126" s="12">
        <v>54329</v>
      </c>
      <c r="E1126" s="47" t="s">
        <v>4322</v>
      </c>
      <c r="F1126" s="14">
        <v>993.3</v>
      </c>
      <c r="G1126" s="15">
        <v>42409</v>
      </c>
      <c r="H1126" s="8">
        <f t="shared" ref="H1126:H1196" si="55">F1126</f>
        <v>993.3</v>
      </c>
      <c r="I1126" s="30">
        <f t="shared" ref="I1126:I1196" si="56">F1126-H1126</f>
        <v>0</v>
      </c>
      <c r="J1126" s="112"/>
      <c r="K1126" s="2"/>
    </row>
    <row r="1127" spans="1:11" x14ac:dyDescent="0.25">
      <c r="A1127" s="17">
        <v>42409</v>
      </c>
      <c r="B1127" s="11">
        <f t="shared" si="54"/>
        <v>4330</v>
      </c>
      <c r="C1127" s="11" t="s">
        <v>787</v>
      </c>
      <c r="D1127" s="12">
        <v>54330</v>
      </c>
      <c r="E1127" s="47" t="s">
        <v>4323</v>
      </c>
      <c r="F1127" s="14">
        <v>921</v>
      </c>
      <c r="G1127" s="15">
        <v>42409</v>
      </c>
      <c r="H1127" s="8">
        <f t="shared" si="55"/>
        <v>921</v>
      </c>
      <c r="I1127" s="30">
        <f t="shared" si="56"/>
        <v>0</v>
      </c>
      <c r="J1127" s="112"/>
      <c r="K1127" s="2"/>
    </row>
    <row r="1128" spans="1:11" x14ac:dyDescent="0.25">
      <c r="A1128" s="17">
        <v>42409</v>
      </c>
      <c r="B1128" s="11">
        <f t="shared" si="54"/>
        <v>4331</v>
      </c>
      <c r="C1128" s="11" t="s">
        <v>787</v>
      </c>
      <c r="D1128" s="12">
        <v>54331</v>
      </c>
      <c r="E1128" s="47" t="s">
        <v>4324</v>
      </c>
      <c r="F1128" s="14">
        <v>7210</v>
      </c>
      <c r="G1128" s="15" t="s">
        <v>4325</v>
      </c>
      <c r="H1128" s="8">
        <f>6760.11+449.89</f>
        <v>7210</v>
      </c>
      <c r="I1128" s="30">
        <f t="shared" si="56"/>
        <v>0</v>
      </c>
      <c r="J1128" s="112"/>
      <c r="K1128" s="2"/>
    </row>
    <row r="1129" spans="1:11" x14ac:dyDescent="0.25">
      <c r="A1129" s="17">
        <v>42409</v>
      </c>
      <c r="B1129" s="11">
        <f t="shared" si="54"/>
        <v>4332</v>
      </c>
      <c r="C1129" s="11" t="s">
        <v>787</v>
      </c>
      <c r="D1129" s="12">
        <v>54332</v>
      </c>
      <c r="E1129" s="47" t="s">
        <v>4326</v>
      </c>
      <c r="F1129" s="14">
        <v>3931.6</v>
      </c>
      <c r="G1129" s="15">
        <v>42409</v>
      </c>
      <c r="H1129" s="8">
        <f t="shared" si="55"/>
        <v>3931.6</v>
      </c>
      <c r="I1129" s="30">
        <f t="shared" si="56"/>
        <v>0</v>
      </c>
      <c r="J1129" s="112"/>
      <c r="K1129" s="2"/>
    </row>
    <row r="1130" spans="1:11" x14ac:dyDescent="0.25">
      <c r="A1130" s="17">
        <v>42409</v>
      </c>
      <c r="B1130" s="11">
        <f t="shared" si="54"/>
        <v>4333</v>
      </c>
      <c r="C1130" s="11" t="s">
        <v>787</v>
      </c>
      <c r="D1130" s="12">
        <v>54333</v>
      </c>
      <c r="E1130" s="47" t="s">
        <v>4327</v>
      </c>
      <c r="F1130" s="14">
        <v>30147.5</v>
      </c>
      <c r="G1130" s="15">
        <v>42410</v>
      </c>
      <c r="H1130" s="8">
        <v>30147.5</v>
      </c>
      <c r="I1130" s="30">
        <f t="shared" si="56"/>
        <v>0</v>
      </c>
      <c r="J1130" s="112"/>
      <c r="K1130" s="2"/>
    </row>
    <row r="1131" spans="1:11" x14ac:dyDescent="0.25">
      <c r="A1131" s="17">
        <v>42409</v>
      </c>
      <c r="B1131" s="11">
        <f t="shared" si="54"/>
        <v>4334</v>
      </c>
      <c r="C1131" s="11" t="s">
        <v>787</v>
      </c>
      <c r="D1131" s="12">
        <v>54334</v>
      </c>
      <c r="E1131" s="47" t="s">
        <v>4328</v>
      </c>
      <c r="F1131" s="14">
        <v>7865.6</v>
      </c>
      <c r="G1131" s="15">
        <v>42415</v>
      </c>
      <c r="H1131" s="8">
        <v>7865.6</v>
      </c>
      <c r="I1131" s="30">
        <f t="shared" si="56"/>
        <v>0</v>
      </c>
      <c r="J1131" s="112"/>
      <c r="K1131" s="2"/>
    </row>
    <row r="1132" spans="1:11" x14ac:dyDescent="0.25">
      <c r="A1132" s="17">
        <v>42409</v>
      </c>
      <c r="B1132" s="11">
        <f t="shared" si="54"/>
        <v>4335</v>
      </c>
      <c r="C1132" s="11" t="s">
        <v>787</v>
      </c>
      <c r="D1132" s="12">
        <v>54335</v>
      </c>
      <c r="E1132" s="47" t="s">
        <v>4329</v>
      </c>
      <c r="F1132" s="14">
        <v>3102.4</v>
      </c>
      <c r="G1132" s="15">
        <v>42410</v>
      </c>
      <c r="H1132" s="8">
        <v>3102.4</v>
      </c>
      <c r="I1132" s="30">
        <f t="shared" si="56"/>
        <v>0</v>
      </c>
      <c r="J1132" s="112"/>
      <c r="K1132" s="2"/>
    </row>
    <row r="1133" spans="1:11" x14ac:dyDescent="0.25">
      <c r="A1133" s="17">
        <v>42409</v>
      </c>
      <c r="B1133" s="11">
        <f t="shared" si="54"/>
        <v>4336</v>
      </c>
      <c r="C1133" s="11" t="s">
        <v>787</v>
      </c>
      <c r="D1133" s="12">
        <v>54336</v>
      </c>
      <c r="E1133" s="47" t="s">
        <v>4330</v>
      </c>
      <c r="F1133" s="14">
        <v>7619.8</v>
      </c>
      <c r="G1133" s="15">
        <v>42410</v>
      </c>
      <c r="H1133" s="8">
        <v>7619.8</v>
      </c>
      <c r="I1133" s="30">
        <f t="shared" si="56"/>
        <v>0</v>
      </c>
      <c r="J1133" s="112"/>
      <c r="K1133" s="2"/>
    </row>
    <row r="1134" spans="1:11" x14ac:dyDescent="0.25">
      <c r="A1134" s="17">
        <v>42409</v>
      </c>
      <c r="B1134" s="11">
        <f t="shared" si="54"/>
        <v>4337</v>
      </c>
      <c r="C1134" s="11" t="s">
        <v>787</v>
      </c>
      <c r="D1134" s="113">
        <v>54337</v>
      </c>
      <c r="E1134" s="42" t="s">
        <v>4331</v>
      </c>
      <c r="F1134" s="19">
        <v>704.9</v>
      </c>
      <c r="G1134" s="15">
        <v>42410</v>
      </c>
      <c r="H1134" s="8">
        <v>704.9</v>
      </c>
      <c r="I1134" s="30">
        <f t="shared" si="56"/>
        <v>0</v>
      </c>
      <c r="J1134" s="112"/>
      <c r="K1134" s="2"/>
    </row>
    <row r="1135" spans="1:11" x14ac:dyDescent="0.25">
      <c r="A1135" s="17">
        <v>42409</v>
      </c>
      <c r="B1135" s="11">
        <f t="shared" si="54"/>
        <v>4338</v>
      </c>
      <c r="C1135" s="11" t="s">
        <v>787</v>
      </c>
      <c r="D1135" s="20">
        <v>54338</v>
      </c>
      <c r="E1135" s="45" t="s">
        <v>4332</v>
      </c>
      <c r="F1135" s="22">
        <v>1008.8</v>
      </c>
      <c r="G1135" s="15">
        <v>42411</v>
      </c>
      <c r="H1135" s="8">
        <v>1008.8</v>
      </c>
      <c r="I1135" s="30">
        <f t="shared" si="56"/>
        <v>0</v>
      </c>
      <c r="J1135" s="112"/>
      <c r="K1135" s="2"/>
    </row>
    <row r="1136" spans="1:11" x14ac:dyDescent="0.25">
      <c r="A1136" s="17">
        <v>42409</v>
      </c>
      <c r="B1136" s="11">
        <f t="shared" si="54"/>
        <v>4339</v>
      </c>
      <c r="C1136" s="11" t="s">
        <v>787</v>
      </c>
      <c r="D1136" s="12">
        <v>54339</v>
      </c>
      <c r="E1136" s="47" t="s">
        <v>4333</v>
      </c>
      <c r="F1136" s="14">
        <v>3095.6</v>
      </c>
      <c r="G1136" s="15">
        <v>42411</v>
      </c>
      <c r="H1136" s="8">
        <v>3095.6</v>
      </c>
      <c r="I1136" s="30">
        <f t="shared" si="56"/>
        <v>0</v>
      </c>
      <c r="J1136" s="112"/>
      <c r="K1136" s="2"/>
    </row>
    <row r="1137" spans="1:11" x14ac:dyDescent="0.25">
      <c r="A1137" s="17">
        <v>42409</v>
      </c>
      <c r="B1137" s="11">
        <f t="shared" si="54"/>
        <v>4340</v>
      </c>
      <c r="C1137" s="11" t="s">
        <v>787</v>
      </c>
      <c r="D1137" s="12">
        <v>54340</v>
      </c>
      <c r="E1137" s="47" t="s">
        <v>4334</v>
      </c>
      <c r="F1137" s="14">
        <v>5010.3999999999996</v>
      </c>
      <c r="G1137" s="15">
        <v>42411</v>
      </c>
      <c r="H1137" s="8">
        <v>5010.3999999999996</v>
      </c>
      <c r="I1137" s="30">
        <f t="shared" si="56"/>
        <v>0</v>
      </c>
      <c r="J1137" s="112"/>
      <c r="K1137" s="2"/>
    </row>
    <row r="1138" spans="1:11" x14ac:dyDescent="0.25">
      <c r="A1138" s="17">
        <v>42409</v>
      </c>
      <c r="B1138" s="11">
        <f t="shared" si="54"/>
        <v>4341</v>
      </c>
      <c r="C1138" s="11" t="s">
        <v>787</v>
      </c>
      <c r="D1138" s="12">
        <v>54341</v>
      </c>
      <c r="E1138" s="47" t="s">
        <v>4335</v>
      </c>
      <c r="F1138" s="14">
        <v>213.6</v>
      </c>
      <c r="G1138" s="15">
        <v>42409</v>
      </c>
      <c r="H1138" s="8">
        <f t="shared" si="55"/>
        <v>213.6</v>
      </c>
      <c r="I1138" s="30">
        <f t="shared" si="56"/>
        <v>0</v>
      </c>
      <c r="J1138" s="112"/>
      <c r="K1138" s="2"/>
    </row>
    <row r="1139" spans="1:11" x14ac:dyDescent="0.25">
      <c r="A1139" s="17">
        <v>42409</v>
      </c>
      <c r="B1139" s="11">
        <f t="shared" si="54"/>
        <v>4342</v>
      </c>
      <c r="C1139" s="11" t="s">
        <v>787</v>
      </c>
      <c r="D1139" s="12">
        <v>54342</v>
      </c>
      <c r="E1139" s="47" t="s">
        <v>4291</v>
      </c>
      <c r="F1139" s="14">
        <v>23867.55</v>
      </c>
      <c r="G1139" s="15">
        <v>42426</v>
      </c>
      <c r="H1139" s="8">
        <v>23867.55</v>
      </c>
      <c r="I1139" s="30">
        <f t="shared" si="56"/>
        <v>0</v>
      </c>
      <c r="J1139" s="112"/>
      <c r="K1139" s="2"/>
    </row>
    <row r="1140" spans="1:11" x14ac:dyDescent="0.25">
      <c r="A1140" s="17">
        <v>42409</v>
      </c>
      <c r="B1140" s="11">
        <f t="shared" si="54"/>
        <v>4343</v>
      </c>
      <c r="C1140" s="11" t="s">
        <v>787</v>
      </c>
      <c r="D1140" s="12">
        <v>54343</v>
      </c>
      <c r="E1140" s="47" t="s">
        <v>4336</v>
      </c>
      <c r="F1140" s="14">
        <v>1650</v>
      </c>
      <c r="G1140" s="15">
        <v>42409</v>
      </c>
      <c r="H1140" s="8">
        <f t="shared" si="55"/>
        <v>1650</v>
      </c>
      <c r="I1140" s="30">
        <f t="shared" si="56"/>
        <v>0</v>
      </c>
      <c r="J1140" s="112"/>
      <c r="K1140" s="2"/>
    </row>
    <row r="1141" spans="1:11" x14ac:dyDescent="0.25">
      <c r="A1141" s="17">
        <v>42409</v>
      </c>
      <c r="B1141" s="11">
        <f t="shared" si="54"/>
        <v>4344</v>
      </c>
      <c r="C1141" s="11" t="s">
        <v>787</v>
      </c>
      <c r="D1141" s="12">
        <v>54344</v>
      </c>
      <c r="E1141" s="47" t="s">
        <v>4284</v>
      </c>
      <c r="F1141" s="14">
        <v>2134.4</v>
      </c>
      <c r="G1141" s="15">
        <v>42409</v>
      </c>
      <c r="H1141" s="8">
        <f t="shared" si="55"/>
        <v>2134.4</v>
      </c>
      <c r="I1141" s="30">
        <f t="shared" si="56"/>
        <v>0</v>
      </c>
      <c r="J1141" s="112"/>
      <c r="K1141" s="2"/>
    </row>
    <row r="1142" spans="1:11" x14ac:dyDescent="0.25">
      <c r="A1142" s="17">
        <v>42409</v>
      </c>
      <c r="B1142" s="11">
        <f t="shared" si="54"/>
        <v>4345</v>
      </c>
      <c r="C1142" s="11" t="s">
        <v>787</v>
      </c>
      <c r="D1142" s="12">
        <v>54345</v>
      </c>
      <c r="E1142" s="47" t="s">
        <v>4337</v>
      </c>
      <c r="F1142" s="14">
        <v>908.9</v>
      </c>
      <c r="G1142" s="15">
        <v>42409</v>
      </c>
      <c r="H1142" s="8">
        <f t="shared" si="55"/>
        <v>908.9</v>
      </c>
      <c r="I1142" s="30">
        <f t="shared" si="56"/>
        <v>0</v>
      </c>
      <c r="J1142" s="112"/>
      <c r="K1142" s="2"/>
    </row>
    <row r="1143" spans="1:11" x14ac:dyDescent="0.25">
      <c r="A1143" s="17">
        <v>42409</v>
      </c>
      <c r="B1143" s="11">
        <f t="shared" si="54"/>
        <v>4346</v>
      </c>
      <c r="C1143" s="11" t="s">
        <v>787</v>
      </c>
      <c r="D1143" s="12">
        <v>54346</v>
      </c>
      <c r="E1143" s="47" t="s">
        <v>4338</v>
      </c>
      <c r="F1143" s="14">
        <v>4424.8999999999996</v>
      </c>
      <c r="G1143" s="15">
        <v>42409</v>
      </c>
      <c r="H1143" s="8">
        <f t="shared" si="55"/>
        <v>4424.8999999999996</v>
      </c>
      <c r="I1143" s="30">
        <f t="shared" si="56"/>
        <v>0</v>
      </c>
      <c r="J1143" s="112"/>
      <c r="K1143" s="2"/>
    </row>
    <row r="1144" spans="1:11" x14ac:dyDescent="0.25">
      <c r="A1144" s="17">
        <v>42409</v>
      </c>
      <c r="B1144" s="11">
        <f t="shared" si="54"/>
        <v>4347</v>
      </c>
      <c r="C1144" s="11" t="s">
        <v>787</v>
      </c>
      <c r="D1144" s="12">
        <v>54347</v>
      </c>
      <c r="E1144" s="47" t="s">
        <v>4339</v>
      </c>
      <c r="F1144" s="14">
        <v>22536.799999999999</v>
      </c>
      <c r="G1144" s="15">
        <v>42409</v>
      </c>
      <c r="H1144" s="8">
        <f t="shared" si="55"/>
        <v>22536.799999999999</v>
      </c>
      <c r="I1144" s="30">
        <f t="shared" si="56"/>
        <v>0</v>
      </c>
      <c r="J1144" s="112"/>
      <c r="K1144" s="2"/>
    </row>
    <row r="1145" spans="1:11" x14ac:dyDescent="0.25">
      <c r="A1145" s="17">
        <v>42409</v>
      </c>
      <c r="B1145" s="11">
        <f t="shared" si="54"/>
        <v>4348</v>
      </c>
      <c r="C1145" s="11" t="s">
        <v>787</v>
      </c>
      <c r="D1145" s="12">
        <v>54348</v>
      </c>
      <c r="E1145" s="47" t="s">
        <v>4340</v>
      </c>
      <c r="F1145" s="14">
        <v>42176.4</v>
      </c>
      <c r="G1145" s="15">
        <v>42411</v>
      </c>
      <c r="H1145" s="8">
        <f>19634.8+22541.6</f>
        <v>42176.399999999994</v>
      </c>
      <c r="I1145" s="30">
        <f t="shared" si="56"/>
        <v>0</v>
      </c>
      <c r="J1145" s="112"/>
      <c r="K1145" s="2"/>
    </row>
    <row r="1146" spans="1:11" x14ac:dyDescent="0.25">
      <c r="A1146" s="17">
        <v>42409</v>
      </c>
      <c r="B1146" s="11">
        <f t="shared" si="54"/>
        <v>4349</v>
      </c>
      <c r="C1146" s="11" t="s">
        <v>787</v>
      </c>
      <c r="D1146" s="12">
        <v>54349</v>
      </c>
      <c r="E1146" s="47" t="s">
        <v>4341</v>
      </c>
      <c r="F1146" s="14">
        <v>82994.34</v>
      </c>
      <c r="G1146" s="15" t="s">
        <v>4342</v>
      </c>
      <c r="H1146" s="8">
        <f>79946.68+3047.66</f>
        <v>82994.34</v>
      </c>
      <c r="I1146" s="30">
        <f t="shared" si="56"/>
        <v>0</v>
      </c>
      <c r="J1146" s="112"/>
      <c r="K1146" s="2"/>
    </row>
    <row r="1147" spans="1:11" x14ac:dyDescent="0.25">
      <c r="A1147" s="17">
        <v>42409</v>
      </c>
      <c r="B1147" s="11">
        <f t="shared" si="54"/>
        <v>4350</v>
      </c>
      <c r="C1147" s="11" t="s">
        <v>787</v>
      </c>
      <c r="D1147" s="12">
        <v>54350</v>
      </c>
      <c r="E1147" s="47" t="s">
        <v>4343</v>
      </c>
      <c r="F1147" s="14">
        <v>27357.8</v>
      </c>
      <c r="G1147" s="15">
        <v>42409</v>
      </c>
      <c r="H1147" s="8">
        <f t="shared" si="55"/>
        <v>27357.8</v>
      </c>
      <c r="I1147" s="30">
        <f t="shared" si="56"/>
        <v>0</v>
      </c>
      <c r="J1147" s="112"/>
      <c r="K1147" s="2"/>
    </row>
    <row r="1148" spans="1:11" x14ac:dyDescent="0.25">
      <c r="A1148" s="17">
        <v>42409</v>
      </c>
      <c r="B1148" s="11">
        <f t="shared" si="54"/>
        <v>4351</v>
      </c>
      <c r="C1148" s="11" t="s">
        <v>787</v>
      </c>
      <c r="D1148" s="12">
        <v>54351</v>
      </c>
      <c r="E1148" s="47" t="s">
        <v>4344</v>
      </c>
      <c r="F1148" s="14">
        <v>3442.86</v>
      </c>
      <c r="G1148" s="15">
        <v>42411</v>
      </c>
      <c r="H1148" s="8">
        <v>3442.86</v>
      </c>
      <c r="I1148" s="30">
        <f t="shared" si="56"/>
        <v>0</v>
      </c>
      <c r="J1148" s="112"/>
      <c r="K1148" s="2"/>
    </row>
    <row r="1149" spans="1:11" x14ac:dyDescent="0.25">
      <c r="A1149" s="17">
        <v>42409</v>
      </c>
      <c r="B1149" s="11">
        <f t="shared" si="54"/>
        <v>4352</v>
      </c>
      <c r="C1149" s="11" t="s">
        <v>787</v>
      </c>
      <c r="D1149" s="12">
        <v>54352</v>
      </c>
      <c r="E1149" s="47" t="s">
        <v>4345</v>
      </c>
      <c r="F1149" s="14">
        <v>1243.2</v>
      </c>
      <c r="G1149" s="15">
        <v>42409</v>
      </c>
      <c r="H1149" s="8">
        <v>1243.2</v>
      </c>
      <c r="I1149" s="30">
        <f t="shared" si="56"/>
        <v>0</v>
      </c>
      <c r="J1149" s="112"/>
      <c r="K1149" s="2"/>
    </row>
    <row r="1150" spans="1:11" x14ac:dyDescent="0.25">
      <c r="A1150" s="17">
        <v>42409</v>
      </c>
      <c r="B1150" s="11">
        <f t="shared" si="54"/>
        <v>4353</v>
      </c>
      <c r="C1150" s="11" t="s">
        <v>787</v>
      </c>
      <c r="D1150" s="12">
        <v>54353</v>
      </c>
      <c r="E1150" s="47" t="s">
        <v>4346</v>
      </c>
      <c r="F1150" s="14">
        <v>1416.48</v>
      </c>
      <c r="G1150" s="15">
        <v>42409</v>
      </c>
      <c r="H1150" s="8">
        <f t="shared" si="55"/>
        <v>1416.48</v>
      </c>
      <c r="I1150" s="30">
        <f t="shared" si="56"/>
        <v>0</v>
      </c>
      <c r="J1150" s="112"/>
      <c r="K1150" s="2"/>
    </row>
    <row r="1151" spans="1:11" x14ac:dyDescent="0.25">
      <c r="A1151" s="17">
        <v>42409</v>
      </c>
      <c r="B1151" s="11">
        <f t="shared" si="54"/>
        <v>4354</v>
      </c>
      <c r="C1151" s="11" t="s">
        <v>787</v>
      </c>
      <c r="D1151" s="12">
        <v>54354</v>
      </c>
      <c r="E1151" s="47" t="s">
        <v>4347</v>
      </c>
      <c r="F1151" s="14">
        <v>1416.48</v>
      </c>
      <c r="G1151" s="15">
        <v>42409</v>
      </c>
      <c r="H1151" s="8">
        <f t="shared" si="55"/>
        <v>1416.48</v>
      </c>
      <c r="I1151" s="30">
        <f t="shared" si="56"/>
        <v>0</v>
      </c>
      <c r="J1151" s="112"/>
      <c r="K1151" s="2"/>
    </row>
    <row r="1152" spans="1:11" x14ac:dyDescent="0.25">
      <c r="A1152" s="17">
        <v>42409</v>
      </c>
      <c r="B1152" s="11">
        <f t="shared" si="54"/>
        <v>4355</v>
      </c>
      <c r="C1152" s="11" t="s">
        <v>787</v>
      </c>
      <c r="D1152" s="12">
        <v>54355</v>
      </c>
      <c r="E1152" s="47" t="s">
        <v>4348</v>
      </c>
      <c r="F1152" s="14">
        <v>861.3</v>
      </c>
      <c r="G1152" s="15">
        <v>42409</v>
      </c>
      <c r="H1152" s="8">
        <f t="shared" si="55"/>
        <v>861.3</v>
      </c>
      <c r="I1152" s="30">
        <f t="shared" si="56"/>
        <v>0</v>
      </c>
      <c r="J1152" s="112"/>
      <c r="K1152" s="2"/>
    </row>
    <row r="1153" spans="1:11" x14ac:dyDescent="0.25">
      <c r="A1153" s="17">
        <v>42409</v>
      </c>
      <c r="B1153" s="11">
        <f t="shared" si="54"/>
        <v>4356</v>
      </c>
      <c r="C1153" s="11" t="s">
        <v>787</v>
      </c>
      <c r="D1153" s="12">
        <v>54356</v>
      </c>
      <c r="E1153" s="47" t="s">
        <v>4320</v>
      </c>
      <c r="F1153" s="14">
        <v>651.70000000000005</v>
      </c>
      <c r="G1153" s="15">
        <v>42409</v>
      </c>
      <c r="H1153" s="8">
        <f t="shared" si="55"/>
        <v>651.70000000000005</v>
      </c>
      <c r="I1153" s="30">
        <f t="shared" si="56"/>
        <v>0</v>
      </c>
      <c r="J1153" s="112"/>
      <c r="K1153" s="2"/>
    </row>
    <row r="1154" spans="1:11" x14ac:dyDescent="0.25">
      <c r="A1154" s="17">
        <v>42409</v>
      </c>
      <c r="B1154" s="11">
        <f t="shared" si="54"/>
        <v>4357</v>
      </c>
      <c r="C1154" s="11" t="s">
        <v>787</v>
      </c>
      <c r="D1154" s="12">
        <v>54357</v>
      </c>
      <c r="E1154" s="47" t="s">
        <v>4349</v>
      </c>
      <c r="F1154" s="14">
        <v>2523.6</v>
      </c>
      <c r="G1154" s="15">
        <v>42409</v>
      </c>
      <c r="H1154" s="8">
        <f t="shared" si="55"/>
        <v>2523.6</v>
      </c>
      <c r="I1154" s="30">
        <f t="shared" si="56"/>
        <v>0</v>
      </c>
      <c r="J1154" s="112"/>
      <c r="K1154" s="2"/>
    </row>
    <row r="1155" spans="1:11" x14ac:dyDescent="0.25">
      <c r="A1155" s="17">
        <v>42409</v>
      </c>
      <c r="B1155" s="11">
        <f t="shared" si="54"/>
        <v>4358</v>
      </c>
      <c r="C1155" s="11" t="s">
        <v>787</v>
      </c>
      <c r="D1155" s="12">
        <v>54358</v>
      </c>
      <c r="E1155" s="47" t="s">
        <v>4350</v>
      </c>
      <c r="F1155" s="14">
        <v>4831.2</v>
      </c>
      <c r="G1155" s="15">
        <v>42409</v>
      </c>
      <c r="H1155" s="8">
        <f t="shared" si="55"/>
        <v>4831.2</v>
      </c>
      <c r="I1155" s="30">
        <f t="shared" si="56"/>
        <v>0</v>
      </c>
      <c r="J1155" s="112"/>
      <c r="K1155" s="2"/>
    </row>
    <row r="1156" spans="1:11" x14ac:dyDescent="0.25">
      <c r="A1156" s="17">
        <v>42409</v>
      </c>
      <c r="B1156" s="11">
        <f t="shared" si="54"/>
        <v>4359</v>
      </c>
      <c r="C1156" s="11" t="s">
        <v>787</v>
      </c>
      <c r="D1156" s="12">
        <v>54359</v>
      </c>
      <c r="E1156" s="47" t="s">
        <v>4351</v>
      </c>
      <c r="F1156" s="14">
        <v>8744.4</v>
      </c>
      <c r="G1156" s="15">
        <v>42410</v>
      </c>
      <c r="H1156" s="8">
        <v>8744.4</v>
      </c>
      <c r="I1156" s="30">
        <f t="shared" si="56"/>
        <v>0</v>
      </c>
      <c r="J1156" s="112"/>
      <c r="K1156" s="2"/>
    </row>
    <row r="1157" spans="1:11" x14ac:dyDescent="0.25">
      <c r="A1157" s="17">
        <v>42409</v>
      </c>
      <c r="B1157" s="11">
        <f t="shared" si="54"/>
        <v>4360</v>
      </c>
      <c r="C1157" s="11" t="s">
        <v>787</v>
      </c>
      <c r="D1157" s="12">
        <v>54360</v>
      </c>
      <c r="E1157" s="47" t="s">
        <v>4352</v>
      </c>
      <c r="F1157" s="14">
        <v>9853.2000000000007</v>
      </c>
      <c r="G1157" s="15">
        <v>42426</v>
      </c>
      <c r="H1157" s="8">
        <v>9853.2000000000007</v>
      </c>
      <c r="I1157" s="30">
        <f t="shared" si="56"/>
        <v>0</v>
      </c>
      <c r="J1157" s="112"/>
      <c r="K1157" s="2"/>
    </row>
    <row r="1158" spans="1:11" x14ac:dyDescent="0.25">
      <c r="A1158" s="17">
        <v>42409</v>
      </c>
      <c r="B1158" s="11">
        <f t="shared" si="54"/>
        <v>4361</v>
      </c>
      <c r="C1158" s="11" t="s">
        <v>787</v>
      </c>
      <c r="D1158" s="12">
        <v>54361</v>
      </c>
      <c r="E1158" s="47" t="s">
        <v>4344</v>
      </c>
      <c r="F1158" s="14">
        <v>52113.3</v>
      </c>
      <c r="G1158" s="15">
        <v>42411</v>
      </c>
      <c r="H1158" s="8">
        <v>52113.3</v>
      </c>
      <c r="I1158" s="30">
        <f t="shared" si="56"/>
        <v>0</v>
      </c>
      <c r="J1158" s="112"/>
      <c r="K1158" s="2"/>
    </row>
    <row r="1159" spans="1:11" x14ac:dyDescent="0.25">
      <c r="A1159" s="17">
        <v>42409</v>
      </c>
      <c r="B1159" s="11">
        <f t="shared" si="54"/>
        <v>4362</v>
      </c>
      <c r="C1159" s="11" t="s">
        <v>787</v>
      </c>
      <c r="D1159" s="12">
        <v>54362</v>
      </c>
      <c r="E1159" s="47" t="s">
        <v>4353</v>
      </c>
      <c r="F1159" s="14">
        <v>598.6</v>
      </c>
      <c r="G1159" s="15">
        <v>42409</v>
      </c>
      <c r="H1159" s="8">
        <f t="shared" si="55"/>
        <v>598.6</v>
      </c>
      <c r="I1159" s="30">
        <f t="shared" si="56"/>
        <v>0</v>
      </c>
      <c r="J1159" s="112"/>
      <c r="K1159" s="2"/>
    </row>
    <row r="1160" spans="1:11" x14ac:dyDescent="0.25">
      <c r="A1160" s="17">
        <v>42409</v>
      </c>
      <c r="B1160" s="11">
        <f t="shared" si="54"/>
        <v>4363</v>
      </c>
      <c r="C1160" s="11" t="s">
        <v>787</v>
      </c>
      <c r="D1160" s="12">
        <v>54363</v>
      </c>
      <c r="E1160" s="47" t="s">
        <v>4303</v>
      </c>
      <c r="F1160" s="14">
        <v>15499.5</v>
      </c>
      <c r="G1160" s="15">
        <v>42409</v>
      </c>
      <c r="H1160" s="8">
        <f t="shared" si="55"/>
        <v>15499.5</v>
      </c>
      <c r="I1160" s="30">
        <f t="shared" si="56"/>
        <v>0</v>
      </c>
      <c r="J1160" s="112"/>
      <c r="K1160" s="2"/>
    </row>
    <row r="1161" spans="1:11" x14ac:dyDescent="0.25">
      <c r="A1161" s="17">
        <v>42409</v>
      </c>
      <c r="B1161" s="11">
        <f t="shared" si="54"/>
        <v>4364</v>
      </c>
      <c r="C1161" s="11" t="s">
        <v>787</v>
      </c>
      <c r="D1161" s="12">
        <v>54364</v>
      </c>
      <c r="E1161" s="47" t="s">
        <v>4354</v>
      </c>
      <c r="F1161" s="14">
        <v>1293.4000000000001</v>
      </c>
      <c r="G1161" s="15">
        <v>42412</v>
      </c>
      <c r="H1161" s="8">
        <v>1293.4000000000001</v>
      </c>
      <c r="I1161" s="30">
        <f t="shared" si="56"/>
        <v>0</v>
      </c>
      <c r="J1161" s="112"/>
      <c r="K1161" s="2"/>
    </row>
    <row r="1162" spans="1:11" x14ac:dyDescent="0.25">
      <c r="A1162" s="17">
        <v>42409</v>
      </c>
      <c r="B1162" s="11">
        <f t="shared" si="54"/>
        <v>4365</v>
      </c>
      <c r="C1162" s="11" t="s">
        <v>787</v>
      </c>
      <c r="D1162" s="12">
        <v>54365</v>
      </c>
      <c r="E1162" s="47" t="s">
        <v>4355</v>
      </c>
      <c r="F1162" s="14">
        <v>17400</v>
      </c>
      <c r="G1162" s="15">
        <v>42413</v>
      </c>
      <c r="H1162" s="8">
        <v>17400</v>
      </c>
      <c r="I1162" s="30">
        <f t="shared" si="56"/>
        <v>0</v>
      </c>
      <c r="J1162" s="112"/>
      <c r="K1162" s="2"/>
    </row>
    <row r="1163" spans="1:11" x14ac:dyDescent="0.25">
      <c r="A1163" s="17">
        <v>42409</v>
      </c>
      <c r="B1163" s="11">
        <f t="shared" si="54"/>
        <v>4366</v>
      </c>
      <c r="C1163" s="11" t="s">
        <v>787</v>
      </c>
      <c r="D1163" s="12">
        <v>54366</v>
      </c>
      <c r="E1163" s="47" t="s">
        <v>4355</v>
      </c>
      <c r="F1163" s="14">
        <v>195412.5</v>
      </c>
      <c r="G1163" s="15">
        <v>42413</v>
      </c>
      <c r="H1163" s="8">
        <v>195412.5</v>
      </c>
      <c r="I1163" s="30">
        <f t="shared" si="56"/>
        <v>0</v>
      </c>
      <c r="J1163" s="112"/>
      <c r="K1163" s="2"/>
    </row>
    <row r="1164" spans="1:11" x14ac:dyDescent="0.25">
      <c r="A1164" s="17">
        <v>42409</v>
      </c>
      <c r="B1164" s="11">
        <f t="shared" si="54"/>
        <v>4367</v>
      </c>
      <c r="C1164" s="11" t="s">
        <v>787</v>
      </c>
      <c r="D1164" s="12">
        <v>54367</v>
      </c>
      <c r="E1164" s="49" t="s">
        <v>105</v>
      </c>
      <c r="F1164" s="14">
        <v>0</v>
      </c>
      <c r="G1164" s="15"/>
      <c r="H1164" s="8"/>
      <c r="I1164" s="30">
        <f t="shared" si="56"/>
        <v>0</v>
      </c>
      <c r="J1164" s="112"/>
      <c r="K1164" s="2"/>
    </row>
    <row r="1165" spans="1:11" x14ac:dyDescent="0.25">
      <c r="A1165" s="17">
        <v>42409</v>
      </c>
      <c r="B1165" s="11">
        <f t="shared" si="54"/>
        <v>4368</v>
      </c>
      <c r="C1165" s="11" t="s">
        <v>787</v>
      </c>
      <c r="D1165" s="12">
        <v>54368</v>
      </c>
      <c r="E1165" s="47" t="s">
        <v>4355</v>
      </c>
      <c r="F1165" s="14">
        <v>177770</v>
      </c>
      <c r="G1165" s="15">
        <v>42413</v>
      </c>
      <c r="H1165" s="8">
        <v>177770</v>
      </c>
      <c r="I1165" s="30">
        <f t="shared" si="56"/>
        <v>0</v>
      </c>
      <c r="J1165" s="112"/>
      <c r="K1165" s="2"/>
    </row>
    <row r="1166" spans="1:11" x14ac:dyDescent="0.25">
      <c r="A1166" s="17">
        <v>42409</v>
      </c>
      <c r="B1166" s="11">
        <f t="shared" si="54"/>
        <v>4369</v>
      </c>
      <c r="C1166" s="11" t="s">
        <v>787</v>
      </c>
      <c r="D1166" s="12">
        <v>54369</v>
      </c>
      <c r="E1166" s="47" t="s">
        <v>4344</v>
      </c>
      <c r="F1166" s="14">
        <v>46475.85</v>
      </c>
      <c r="G1166" s="15">
        <v>42411</v>
      </c>
      <c r="H1166" s="8">
        <v>46475.85</v>
      </c>
      <c r="I1166" s="30">
        <f t="shared" si="56"/>
        <v>0</v>
      </c>
      <c r="J1166" s="112"/>
      <c r="K1166" s="2"/>
    </row>
    <row r="1167" spans="1:11" x14ac:dyDescent="0.25">
      <c r="A1167" s="17">
        <v>42409</v>
      </c>
      <c r="B1167" s="11">
        <f t="shared" si="54"/>
        <v>4370</v>
      </c>
      <c r="C1167" s="11" t="s">
        <v>787</v>
      </c>
      <c r="D1167" s="12">
        <v>54370</v>
      </c>
      <c r="E1167" s="47" t="s">
        <v>4344</v>
      </c>
      <c r="F1167" s="14">
        <v>39076.35</v>
      </c>
      <c r="G1167" s="15">
        <v>42411</v>
      </c>
      <c r="H1167" s="8">
        <v>39076.35</v>
      </c>
      <c r="I1167" s="30">
        <f t="shared" si="56"/>
        <v>0</v>
      </c>
      <c r="J1167" s="112"/>
      <c r="K1167" s="2"/>
    </row>
    <row r="1168" spans="1:11" x14ac:dyDescent="0.25">
      <c r="A1168" s="17">
        <v>42409</v>
      </c>
      <c r="B1168" s="11">
        <f t="shared" si="54"/>
        <v>4371</v>
      </c>
      <c r="C1168" s="11" t="s">
        <v>787</v>
      </c>
      <c r="D1168" s="12">
        <v>54371</v>
      </c>
      <c r="E1168" s="47" t="s">
        <v>4344</v>
      </c>
      <c r="F1168" s="14">
        <v>2808</v>
      </c>
      <c r="G1168" s="15">
        <v>42413</v>
      </c>
      <c r="H1168" s="8">
        <v>2808</v>
      </c>
      <c r="I1168" s="30">
        <f t="shared" si="56"/>
        <v>0</v>
      </c>
      <c r="J1168" s="112"/>
      <c r="K1168" s="2"/>
    </row>
    <row r="1169" spans="1:11" x14ac:dyDescent="0.25">
      <c r="A1169" s="17">
        <v>42409</v>
      </c>
      <c r="B1169" s="11">
        <f t="shared" si="54"/>
        <v>4372</v>
      </c>
      <c r="C1169" s="11" t="s">
        <v>787</v>
      </c>
      <c r="D1169" s="12">
        <v>54372</v>
      </c>
      <c r="E1169" s="47" t="s">
        <v>4303</v>
      </c>
      <c r="F1169" s="14">
        <v>48</v>
      </c>
      <c r="G1169" s="15">
        <v>42415</v>
      </c>
      <c r="H1169" s="8">
        <v>48</v>
      </c>
      <c r="I1169" s="30">
        <f t="shared" si="56"/>
        <v>0</v>
      </c>
      <c r="J1169" s="112"/>
      <c r="K1169" s="2"/>
    </row>
    <row r="1170" spans="1:11" x14ac:dyDescent="0.25">
      <c r="A1170" s="17">
        <v>42409</v>
      </c>
      <c r="B1170" s="11">
        <f t="shared" si="54"/>
        <v>4373</v>
      </c>
      <c r="C1170" s="11" t="s">
        <v>787</v>
      </c>
      <c r="D1170" s="12">
        <v>54373</v>
      </c>
      <c r="E1170" s="47" t="s">
        <v>4356</v>
      </c>
      <c r="F1170" s="14">
        <v>2558.5</v>
      </c>
      <c r="G1170" s="15">
        <v>42410</v>
      </c>
      <c r="H1170" s="8">
        <v>2558.5</v>
      </c>
      <c r="I1170" s="30">
        <f t="shared" si="56"/>
        <v>0</v>
      </c>
      <c r="J1170" s="112"/>
      <c r="K1170" s="2"/>
    </row>
    <row r="1171" spans="1:11" x14ac:dyDescent="0.25">
      <c r="A1171" s="17">
        <v>42409</v>
      </c>
      <c r="B1171" s="11">
        <f t="shared" si="54"/>
        <v>4374</v>
      </c>
      <c r="C1171" s="11" t="s">
        <v>787</v>
      </c>
      <c r="D1171" s="12">
        <v>54374</v>
      </c>
      <c r="E1171" s="47" t="s">
        <v>4303</v>
      </c>
      <c r="F1171" s="14">
        <v>80</v>
      </c>
      <c r="G1171" s="15">
        <v>42410</v>
      </c>
      <c r="H1171" s="8">
        <v>80</v>
      </c>
      <c r="I1171" s="30">
        <f t="shared" si="56"/>
        <v>0</v>
      </c>
      <c r="J1171" s="112"/>
      <c r="K1171" s="2"/>
    </row>
    <row r="1172" spans="1:11" x14ac:dyDescent="0.25">
      <c r="A1172" s="17">
        <v>42409</v>
      </c>
      <c r="B1172" s="11">
        <f t="shared" si="54"/>
        <v>4375</v>
      </c>
      <c r="C1172" s="11" t="s">
        <v>787</v>
      </c>
      <c r="D1172" s="12">
        <v>54375</v>
      </c>
      <c r="E1172" s="47" t="s">
        <v>4303</v>
      </c>
      <c r="F1172" s="14">
        <v>60</v>
      </c>
      <c r="G1172" s="15">
        <v>42410</v>
      </c>
      <c r="H1172" s="8">
        <v>60</v>
      </c>
      <c r="I1172" s="30">
        <f t="shared" si="56"/>
        <v>0</v>
      </c>
      <c r="J1172" s="112"/>
      <c r="K1172" s="2"/>
    </row>
    <row r="1173" spans="1:11" x14ac:dyDescent="0.25">
      <c r="A1173" s="17">
        <v>42409</v>
      </c>
      <c r="B1173" s="11">
        <f t="shared" si="54"/>
        <v>4376</v>
      </c>
      <c r="C1173" s="11" t="s">
        <v>787</v>
      </c>
      <c r="D1173" s="12">
        <v>54376</v>
      </c>
      <c r="E1173" s="47" t="s">
        <v>4357</v>
      </c>
      <c r="F1173" s="14">
        <v>409.6</v>
      </c>
      <c r="G1173" s="15">
        <v>42410</v>
      </c>
      <c r="H1173" s="8">
        <v>409.6</v>
      </c>
      <c r="I1173" s="30">
        <f t="shared" si="56"/>
        <v>0</v>
      </c>
      <c r="J1173" s="112"/>
      <c r="K1173" s="2"/>
    </row>
    <row r="1174" spans="1:11" x14ac:dyDescent="0.25">
      <c r="A1174" s="17">
        <v>42410</v>
      </c>
      <c r="B1174" s="11">
        <f t="shared" si="54"/>
        <v>4377</v>
      </c>
      <c r="C1174" s="11" t="s">
        <v>787</v>
      </c>
      <c r="D1174" s="12">
        <v>54377</v>
      </c>
      <c r="E1174" s="47" t="s">
        <v>4358</v>
      </c>
      <c r="F1174" s="14">
        <v>48462.3</v>
      </c>
      <c r="G1174" s="15">
        <v>42426</v>
      </c>
      <c r="H1174" s="8">
        <v>48462.3</v>
      </c>
      <c r="I1174" s="30">
        <f t="shared" si="56"/>
        <v>0</v>
      </c>
      <c r="J1174" s="112"/>
      <c r="K1174" s="2"/>
    </row>
    <row r="1175" spans="1:11" x14ac:dyDescent="0.25">
      <c r="A1175" s="17">
        <v>42410</v>
      </c>
      <c r="B1175" s="11">
        <f t="shared" si="54"/>
        <v>4378</v>
      </c>
      <c r="C1175" s="11" t="s">
        <v>787</v>
      </c>
      <c r="D1175" s="12">
        <v>54378</v>
      </c>
      <c r="E1175" s="47" t="s">
        <v>4359</v>
      </c>
      <c r="F1175" s="14">
        <v>4242</v>
      </c>
      <c r="G1175" s="15">
        <v>42410</v>
      </c>
      <c r="H1175" s="8">
        <f t="shared" si="55"/>
        <v>4242</v>
      </c>
      <c r="I1175" s="30">
        <f t="shared" si="56"/>
        <v>0</v>
      </c>
      <c r="J1175" s="112"/>
      <c r="K1175" s="2"/>
    </row>
    <row r="1176" spans="1:11" x14ac:dyDescent="0.25">
      <c r="A1176" s="17">
        <v>42410</v>
      </c>
      <c r="B1176" s="11">
        <f t="shared" si="54"/>
        <v>4379</v>
      </c>
      <c r="C1176" s="11" t="s">
        <v>787</v>
      </c>
      <c r="D1176" s="12">
        <v>54379</v>
      </c>
      <c r="E1176" s="47" t="s">
        <v>4360</v>
      </c>
      <c r="F1176" s="14">
        <v>35862.199999999997</v>
      </c>
      <c r="G1176" s="15">
        <v>42412</v>
      </c>
      <c r="H1176" s="8">
        <v>35862.199999999997</v>
      </c>
      <c r="I1176" s="30">
        <f t="shared" si="56"/>
        <v>0</v>
      </c>
      <c r="J1176" s="112"/>
      <c r="K1176" s="2"/>
    </row>
    <row r="1177" spans="1:11" x14ac:dyDescent="0.25">
      <c r="A1177" s="17">
        <v>42410</v>
      </c>
      <c r="B1177" s="11">
        <f t="shared" si="54"/>
        <v>4380</v>
      </c>
      <c r="C1177" s="11" t="s">
        <v>787</v>
      </c>
      <c r="D1177" s="12">
        <v>54380</v>
      </c>
      <c r="E1177" s="47" t="s">
        <v>4361</v>
      </c>
      <c r="F1177" s="14">
        <v>2649.6</v>
      </c>
      <c r="G1177" s="15">
        <v>42410</v>
      </c>
      <c r="H1177" s="8">
        <f t="shared" si="55"/>
        <v>2649.6</v>
      </c>
      <c r="I1177" s="30">
        <f t="shared" si="56"/>
        <v>0</v>
      </c>
      <c r="J1177" s="112"/>
      <c r="K1177" s="2"/>
    </row>
    <row r="1178" spans="1:11" x14ac:dyDescent="0.25">
      <c r="A1178" s="17">
        <v>42410</v>
      </c>
      <c r="B1178" s="11">
        <f t="shared" si="54"/>
        <v>4381</v>
      </c>
      <c r="C1178" s="11" t="s">
        <v>787</v>
      </c>
      <c r="D1178" s="12">
        <v>54381</v>
      </c>
      <c r="E1178" s="47" t="s">
        <v>4362</v>
      </c>
      <c r="F1178" s="14">
        <v>3203.8</v>
      </c>
      <c r="G1178" s="15">
        <v>42410</v>
      </c>
      <c r="H1178" s="8">
        <v>3203.8</v>
      </c>
      <c r="I1178" s="30">
        <f t="shared" si="56"/>
        <v>0</v>
      </c>
      <c r="J1178" s="112"/>
      <c r="K1178" s="2"/>
    </row>
    <row r="1179" spans="1:11" x14ac:dyDescent="0.25">
      <c r="A1179" s="17">
        <v>42410</v>
      </c>
      <c r="B1179" s="11">
        <f t="shared" si="54"/>
        <v>4382</v>
      </c>
      <c r="C1179" s="11" t="s">
        <v>787</v>
      </c>
      <c r="D1179" s="12">
        <v>54382</v>
      </c>
      <c r="E1179" s="47" t="s">
        <v>4311</v>
      </c>
      <c r="F1179" s="14">
        <v>3008</v>
      </c>
      <c r="G1179" s="15">
        <v>42410</v>
      </c>
      <c r="H1179" s="8">
        <v>3008</v>
      </c>
      <c r="I1179" s="30">
        <f t="shared" si="56"/>
        <v>0</v>
      </c>
      <c r="J1179" s="112"/>
      <c r="K1179" s="2"/>
    </row>
    <row r="1180" spans="1:11" x14ac:dyDescent="0.25">
      <c r="A1180" s="17">
        <v>42410</v>
      </c>
      <c r="B1180" s="11">
        <f t="shared" si="54"/>
        <v>4383</v>
      </c>
      <c r="C1180" s="11" t="s">
        <v>787</v>
      </c>
      <c r="D1180" s="12">
        <v>54383</v>
      </c>
      <c r="E1180" s="47" t="s">
        <v>4363</v>
      </c>
      <c r="F1180" s="14">
        <v>3872</v>
      </c>
      <c r="G1180" s="15">
        <v>42415</v>
      </c>
      <c r="H1180" s="8">
        <v>3872</v>
      </c>
      <c r="I1180" s="30">
        <f t="shared" si="56"/>
        <v>0</v>
      </c>
      <c r="J1180" s="112"/>
      <c r="K1180" s="2"/>
    </row>
    <row r="1181" spans="1:11" x14ac:dyDescent="0.25">
      <c r="A1181" s="17">
        <v>42410</v>
      </c>
      <c r="B1181" s="11">
        <f t="shared" si="54"/>
        <v>4384</v>
      </c>
      <c r="C1181" s="11" t="s">
        <v>787</v>
      </c>
      <c r="D1181" s="12">
        <v>54384</v>
      </c>
      <c r="E1181" s="47" t="s">
        <v>4364</v>
      </c>
      <c r="F1181" s="14">
        <v>1079.0999999999999</v>
      </c>
      <c r="G1181" s="15">
        <v>42410</v>
      </c>
      <c r="H1181" s="8">
        <f t="shared" si="55"/>
        <v>1079.0999999999999</v>
      </c>
      <c r="I1181" s="30">
        <f t="shared" si="56"/>
        <v>0</v>
      </c>
      <c r="J1181" s="112"/>
      <c r="K1181" s="2"/>
    </row>
    <row r="1182" spans="1:11" x14ac:dyDescent="0.25">
      <c r="A1182" s="17">
        <v>42410</v>
      </c>
      <c r="B1182" s="11">
        <f t="shared" si="54"/>
        <v>4385</v>
      </c>
      <c r="C1182" s="11" t="s">
        <v>787</v>
      </c>
      <c r="D1182" s="12">
        <v>54385</v>
      </c>
      <c r="E1182" s="47" t="s">
        <v>4365</v>
      </c>
      <c r="F1182" s="14">
        <v>11070.8</v>
      </c>
      <c r="G1182" s="15">
        <v>42412</v>
      </c>
      <c r="H1182" s="8">
        <v>11070.8</v>
      </c>
      <c r="I1182" s="30">
        <f t="shared" si="56"/>
        <v>0</v>
      </c>
      <c r="J1182" s="112"/>
      <c r="K1182" s="2"/>
    </row>
    <row r="1183" spans="1:11" x14ac:dyDescent="0.25">
      <c r="A1183" s="17">
        <v>42410</v>
      </c>
      <c r="B1183" s="11">
        <f t="shared" si="54"/>
        <v>4386</v>
      </c>
      <c r="C1183" s="11" t="s">
        <v>787</v>
      </c>
      <c r="D1183" s="113">
        <v>54386</v>
      </c>
      <c r="E1183" s="42" t="s">
        <v>4366</v>
      </c>
      <c r="F1183" s="19">
        <v>2562.5</v>
      </c>
      <c r="G1183" s="15">
        <v>42412</v>
      </c>
      <c r="H1183" s="8">
        <v>2562.5</v>
      </c>
      <c r="I1183" s="35">
        <f t="shared" si="56"/>
        <v>0</v>
      </c>
      <c r="J1183" s="112"/>
      <c r="K1183" s="2"/>
    </row>
    <row r="1184" spans="1:11" x14ac:dyDescent="0.25">
      <c r="A1184" s="17">
        <v>42410</v>
      </c>
      <c r="B1184" s="11">
        <f t="shared" si="54"/>
        <v>4387</v>
      </c>
      <c r="C1184" s="11" t="s">
        <v>787</v>
      </c>
      <c r="D1184" s="20">
        <v>54387</v>
      </c>
      <c r="E1184" s="45" t="s">
        <v>4367</v>
      </c>
      <c r="F1184" s="22">
        <v>7843.2</v>
      </c>
      <c r="G1184" s="15">
        <v>42412</v>
      </c>
      <c r="H1184" s="8">
        <v>7843.2</v>
      </c>
      <c r="I1184" s="30">
        <f t="shared" si="56"/>
        <v>0</v>
      </c>
      <c r="J1184" s="112"/>
      <c r="K1184" s="2"/>
    </row>
    <row r="1185" spans="1:11" x14ac:dyDescent="0.25">
      <c r="A1185" s="17">
        <v>42410</v>
      </c>
      <c r="B1185" s="11">
        <f t="shared" ref="B1185:B1248" si="57">B1184+1</f>
        <v>4388</v>
      </c>
      <c r="C1185" s="11" t="s">
        <v>787</v>
      </c>
      <c r="D1185" s="12">
        <v>54388</v>
      </c>
      <c r="E1185" s="47" t="s">
        <v>4367</v>
      </c>
      <c r="F1185" s="14">
        <v>853.6</v>
      </c>
      <c r="G1185" s="15">
        <v>42412</v>
      </c>
      <c r="H1185" s="8">
        <v>853.6</v>
      </c>
      <c r="I1185" s="30">
        <f t="shared" si="56"/>
        <v>0</v>
      </c>
      <c r="J1185" s="112"/>
      <c r="K1185" s="2"/>
    </row>
    <row r="1186" spans="1:11" x14ac:dyDescent="0.25">
      <c r="A1186" s="17">
        <v>42410</v>
      </c>
      <c r="B1186" s="11">
        <f t="shared" si="57"/>
        <v>4389</v>
      </c>
      <c r="C1186" s="11" t="s">
        <v>787</v>
      </c>
      <c r="D1186" s="12">
        <v>54389</v>
      </c>
      <c r="E1186" s="47" t="s">
        <v>4368</v>
      </c>
      <c r="F1186" s="14">
        <v>818.4</v>
      </c>
      <c r="G1186" s="15">
        <v>42412</v>
      </c>
      <c r="H1186" s="8">
        <v>818.4</v>
      </c>
      <c r="I1186" s="30">
        <f t="shared" si="56"/>
        <v>0</v>
      </c>
      <c r="J1186" s="112"/>
      <c r="K1186" s="2"/>
    </row>
    <row r="1187" spans="1:11" x14ac:dyDescent="0.25">
      <c r="A1187" s="17">
        <v>42410</v>
      </c>
      <c r="B1187" s="11">
        <f t="shared" si="57"/>
        <v>4390</v>
      </c>
      <c r="C1187" s="11" t="s">
        <v>787</v>
      </c>
      <c r="D1187" s="12">
        <v>54390</v>
      </c>
      <c r="E1187" s="47" t="s">
        <v>4369</v>
      </c>
      <c r="F1187" s="14">
        <v>2156</v>
      </c>
      <c r="G1187" s="15">
        <v>42412</v>
      </c>
      <c r="H1187" s="8">
        <v>2156</v>
      </c>
      <c r="I1187" s="35">
        <f t="shared" si="56"/>
        <v>0</v>
      </c>
      <c r="J1187" s="112"/>
      <c r="K1187" s="2"/>
    </row>
    <row r="1188" spans="1:11" x14ac:dyDescent="0.25">
      <c r="A1188" s="17">
        <v>42410</v>
      </c>
      <c r="B1188" s="11">
        <f t="shared" si="57"/>
        <v>4391</v>
      </c>
      <c r="C1188" s="11" t="s">
        <v>787</v>
      </c>
      <c r="D1188" s="12">
        <v>54391</v>
      </c>
      <c r="E1188" s="47" t="s">
        <v>4370</v>
      </c>
      <c r="F1188" s="14">
        <v>356.5</v>
      </c>
      <c r="G1188" s="15">
        <v>42412</v>
      </c>
      <c r="H1188" s="8">
        <v>356.5</v>
      </c>
      <c r="I1188" s="30">
        <f t="shared" si="56"/>
        <v>0</v>
      </c>
      <c r="J1188" s="112"/>
      <c r="K1188" s="2"/>
    </row>
    <row r="1189" spans="1:11" x14ac:dyDescent="0.25">
      <c r="A1189" s="17">
        <v>42410</v>
      </c>
      <c r="B1189" s="11">
        <f t="shared" si="57"/>
        <v>4392</v>
      </c>
      <c r="C1189" s="11" t="s">
        <v>787</v>
      </c>
      <c r="D1189" s="12">
        <v>54392</v>
      </c>
      <c r="E1189" s="47" t="s">
        <v>4371</v>
      </c>
      <c r="F1189" s="14">
        <v>2517.4</v>
      </c>
      <c r="G1189" s="15">
        <v>42410</v>
      </c>
      <c r="H1189" s="8">
        <f t="shared" si="55"/>
        <v>2517.4</v>
      </c>
      <c r="I1189" s="30">
        <f t="shared" si="56"/>
        <v>0</v>
      </c>
      <c r="J1189" s="112"/>
      <c r="K1189" s="2"/>
    </row>
    <row r="1190" spans="1:11" x14ac:dyDescent="0.25">
      <c r="A1190" s="17">
        <v>42410</v>
      </c>
      <c r="B1190" s="11">
        <f t="shared" si="57"/>
        <v>4393</v>
      </c>
      <c r="C1190" s="11" t="s">
        <v>787</v>
      </c>
      <c r="D1190" s="12">
        <v>54393</v>
      </c>
      <c r="E1190" s="47" t="s">
        <v>4372</v>
      </c>
      <c r="F1190" s="14">
        <v>2451.1999999999998</v>
      </c>
      <c r="G1190" s="15">
        <v>42410</v>
      </c>
      <c r="H1190" s="8">
        <f t="shared" si="55"/>
        <v>2451.1999999999998</v>
      </c>
      <c r="I1190" s="30">
        <f t="shared" si="56"/>
        <v>0</v>
      </c>
      <c r="J1190" s="112"/>
      <c r="K1190" s="2"/>
    </row>
    <row r="1191" spans="1:11" x14ac:dyDescent="0.25">
      <c r="A1191" s="17">
        <v>42410</v>
      </c>
      <c r="B1191" s="11">
        <f t="shared" si="57"/>
        <v>4394</v>
      </c>
      <c r="C1191" s="11" t="s">
        <v>787</v>
      </c>
      <c r="D1191" s="12">
        <v>54394</v>
      </c>
      <c r="E1191" s="47" t="s">
        <v>4373</v>
      </c>
      <c r="F1191" s="14">
        <v>3411.6</v>
      </c>
      <c r="G1191" s="15">
        <v>42411</v>
      </c>
      <c r="H1191" s="8">
        <v>3411.6</v>
      </c>
      <c r="I1191" s="30">
        <f t="shared" si="56"/>
        <v>0</v>
      </c>
      <c r="J1191" s="112"/>
      <c r="K1191" s="2"/>
    </row>
    <row r="1192" spans="1:11" x14ac:dyDescent="0.25">
      <c r="A1192" s="17">
        <v>42410</v>
      </c>
      <c r="B1192" s="11">
        <f t="shared" si="57"/>
        <v>4395</v>
      </c>
      <c r="C1192" s="11" t="s">
        <v>787</v>
      </c>
      <c r="D1192" s="12">
        <v>54395</v>
      </c>
      <c r="E1192" s="47" t="s">
        <v>4374</v>
      </c>
      <c r="F1192" s="14">
        <v>1449.1</v>
      </c>
      <c r="G1192" s="15">
        <v>42410</v>
      </c>
      <c r="H1192" s="8">
        <f t="shared" si="55"/>
        <v>1449.1</v>
      </c>
      <c r="I1192" s="30">
        <f t="shared" si="56"/>
        <v>0</v>
      </c>
      <c r="J1192" s="112"/>
      <c r="K1192" s="2"/>
    </row>
    <row r="1193" spans="1:11" x14ac:dyDescent="0.25">
      <c r="A1193" s="17">
        <v>42410</v>
      </c>
      <c r="B1193" s="11">
        <f t="shared" si="57"/>
        <v>4396</v>
      </c>
      <c r="C1193" s="11" t="s">
        <v>787</v>
      </c>
      <c r="D1193" s="12">
        <v>54396</v>
      </c>
      <c r="E1193" s="47" t="s">
        <v>4375</v>
      </c>
      <c r="F1193" s="14">
        <v>3489.5</v>
      </c>
      <c r="G1193" s="15">
        <v>42410</v>
      </c>
      <c r="H1193" s="8">
        <f t="shared" si="55"/>
        <v>3489.5</v>
      </c>
      <c r="I1193" s="35">
        <f t="shared" si="56"/>
        <v>0</v>
      </c>
      <c r="J1193" s="112"/>
      <c r="K1193" s="2"/>
    </row>
    <row r="1194" spans="1:11" x14ac:dyDescent="0.25">
      <c r="A1194" s="17">
        <v>42410</v>
      </c>
      <c r="B1194" s="11">
        <f t="shared" si="57"/>
        <v>4397</v>
      </c>
      <c r="C1194" s="11" t="s">
        <v>787</v>
      </c>
      <c r="D1194" s="12">
        <v>54397</v>
      </c>
      <c r="E1194" s="47" t="s">
        <v>4376</v>
      </c>
      <c r="F1194" s="14">
        <v>1118.7</v>
      </c>
      <c r="G1194" s="15">
        <v>42410</v>
      </c>
      <c r="H1194" s="8">
        <f t="shared" si="55"/>
        <v>1118.7</v>
      </c>
      <c r="I1194" s="30">
        <f t="shared" si="56"/>
        <v>0</v>
      </c>
      <c r="J1194" s="112"/>
      <c r="K1194" s="2"/>
    </row>
    <row r="1195" spans="1:11" x14ac:dyDescent="0.25">
      <c r="A1195" s="17">
        <v>42410</v>
      </c>
      <c r="B1195" s="11">
        <f t="shared" si="57"/>
        <v>4398</v>
      </c>
      <c r="C1195" s="11" t="s">
        <v>787</v>
      </c>
      <c r="D1195" s="12">
        <v>54398</v>
      </c>
      <c r="E1195" s="47" t="s">
        <v>4377</v>
      </c>
      <c r="F1195" s="14">
        <v>171.7</v>
      </c>
      <c r="G1195" s="15">
        <v>42410</v>
      </c>
      <c r="H1195" s="8">
        <f t="shared" si="55"/>
        <v>171.7</v>
      </c>
      <c r="I1195" s="30">
        <f t="shared" si="56"/>
        <v>0</v>
      </c>
      <c r="J1195" s="112"/>
      <c r="K1195" s="2"/>
    </row>
    <row r="1196" spans="1:11" x14ac:dyDescent="0.25">
      <c r="A1196" s="17">
        <v>42410</v>
      </c>
      <c r="B1196" s="11">
        <f t="shared" si="57"/>
        <v>4399</v>
      </c>
      <c r="C1196" s="11" t="s">
        <v>787</v>
      </c>
      <c r="D1196" s="12">
        <v>54399</v>
      </c>
      <c r="E1196" s="47" t="s">
        <v>4317</v>
      </c>
      <c r="F1196" s="14">
        <v>1105</v>
      </c>
      <c r="G1196" s="15">
        <v>42410</v>
      </c>
      <c r="H1196" s="8">
        <f t="shared" si="55"/>
        <v>1105</v>
      </c>
      <c r="I1196" s="30">
        <f t="shared" si="56"/>
        <v>0</v>
      </c>
      <c r="J1196" s="112"/>
      <c r="K1196" s="2"/>
    </row>
    <row r="1197" spans="1:11" x14ac:dyDescent="0.25">
      <c r="A1197" s="17">
        <v>42410</v>
      </c>
      <c r="B1197" s="11">
        <f t="shared" si="57"/>
        <v>4400</v>
      </c>
      <c r="C1197" s="11" t="s">
        <v>787</v>
      </c>
      <c r="D1197" s="12">
        <v>54400</v>
      </c>
      <c r="E1197" s="47" t="s">
        <v>4378</v>
      </c>
      <c r="F1197" s="14">
        <v>31116.9</v>
      </c>
      <c r="G1197" s="15">
        <v>42415</v>
      </c>
      <c r="H1197" s="8">
        <v>31116.9</v>
      </c>
      <c r="I1197" s="30">
        <f t="shared" ref="I1197:I1265" si="58">F1197-H1197</f>
        <v>0</v>
      </c>
      <c r="J1197" s="112"/>
      <c r="K1197" s="2"/>
    </row>
    <row r="1198" spans="1:11" x14ac:dyDescent="0.25">
      <c r="A1198" s="17">
        <v>42410</v>
      </c>
      <c r="B1198" s="11">
        <f t="shared" si="57"/>
        <v>4401</v>
      </c>
      <c r="C1198" s="11" t="s">
        <v>787</v>
      </c>
      <c r="D1198" s="12">
        <v>54401</v>
      </c>
      <c r="E1198" s="47" t="s">
        <v>4379</v>
      </c>
      <c r="F1198" s="14">
        <v>1650</v>
      </c>
      <c r="G1198" s="15">
        <v>42410</v>
      </c>
      <c r="H1198" s="8">
        <f t="shared" ref="H1198:H1263" si="59">F1198</f>
        <v>1650</v>
      </c>
      <c r="I1198" s="30">
        <f t="shared" si="58"/>
        <v>0</v>
      </c>
      <c r="J1198" s="112"/>
      <c r="K1198" s="2"/>
    </row>
    <row r="1199" spans="1:11" x14ac:dyDescent="0.25">
      <c r="A1199" s="17">
        <v>42410</v>
      </c>
      <c r="B1199" s="11">
        <f t="shared" si="57"/>
        <v>4402</v>
      </c>
      <c r="C1199" s="11" t="s">
        <v>787</v>
      </c>
      <c r="D1199" s="12">
        <v>54402</v>
      </c>
      <c r="E1199" s="47" t="s">
        <v>4380</v>
      </c>
      <c r="F1199" s="14">
        <v>1518</v>
      </c>
      <c r="G1199" s="15">
        <v>42410</v>
      </c>
      <c r="H1199" s="8">
        <f t="shared" si="59"/>
        <v>1518</v>
      </c>
      <c r="I1199" s="30">
        <f t="shared" si="58"/>
        <v>0</v>
      </c>
      <c r="J1199" s="112"/>
      <c r="K1199" s="2"/>
    </row>
    <row r="1200" spans="1:11" x14ac:dyDescent="0.25">
      <c r="A1200" s="17">
        <v>42410</v>
      </c>
      <c r="B1200" s="11">
        <f t="shared" si="57"/>
        <v>4403</v>
      </c>
      <c r="C1200" s="11" t="s">
        <v>787</v>
      </c>
      <c r="D1200" s="12">
        <v>54403</v>
      </c>
      <c r="E1200" s="47" t="s">
        <v>4381</v>
      </c>
      <c r="F1200" s="14">
        <v>724.5</v>
      </c>
      <c r="G1200" s="15">
        <v>42410</v>
      </c>
      <c r="H1200" s="8">
        <f t="shared" si="59"/>
        <v>724.5</v>
      </c>
      <c r="I1200" s="30">
        <f t="shared" si="58"/>
        <v>0</v>
      </c>
      <c r="J1200" s="112"/>
      <c r="K1200" s="2"/>
    </row>
    <row r="1201" spans="1:11" x14ac:dyDescent="0.25">
      <c r="A1201" s="17">
        <v>42410</v>
      </c>
      <c r="B1201" s="11">
        <f t="shared" si="57"/>
        <v>4404</v>
      </c>
      <c r="C1201" s="11" t="s">
        <v>787</v>
      </c>
      <c r="D1201" s="12">
        <v>54404</v>
      </c>
      <c r="E1201" s="49" t="s">
        <v>105</v>
      </c>
      <c r="F1201" s="14">
        <v>0</v>
      </c>
      <c r="G1201" s="15"/>
      <c r="H1201" s="8">
        <f t="shared" si="59"/>
        <v>0</v>
      </c>
      <c r="I1201" s="30">
        <f t="shared" si="58"/>
        <v>0</v>
      </c>
      <c r="J1201" s="112"/>
      <c r="K1201" s="2"/>
    </row>
    <row r="1202" spans="1:11" x14ac:dyDescent="0.25">
      <c r="A1202" s="17">
        <v>42410</v>
      </c>
      <c r="B1202" s="11">
        <f t="shared" si="57"/>
        <v>4405</v>
      </c>
      <c r="C1202" s="11" t="s">
        <v>787</v>
      </c>
      <c r="D1202" s="12">
        <v>54405</v>
      </c>
      <c r="E1202" s="47" t="s">
        <v>4382</v>
      </c>
      <c r="F1202" s="14">
        <v>1710.8</v>
      </c>
      <c r="G1202" s="15">
        <v>42410</v>
      </c>
      <c r="H1202" s="8">
        <f t="shared" si="59"/>
        <v>1710.8</v>
      </c>
      <c r="I1202" s="30">
        <f t="shared" si="58"/>
        <v>0</v>
      </c>
      <c r="J1202" s="112"/>
      <c r="K1202" s="2"/>
    </row>
    <row r="1203" spans="1:11" x14ac:dyDescent="0.25">
      <c r="A1203" s="17">
        <v>42410</v>
      </c>
      <c r="B1203" s="11">
        <f t="shared" si="57"/>
        <v>4406</v>
      </c>
      <c r="C1203" s="11" t="s">
        <v>787</v>
      </c>
      <c r="D1203" s="12">
        <v>54406</v>
      </c>
      <c r="E1203" s="47" t="s">
        <v>4383</v>
      </c>
      <c r="F1203" s="14">
        <v>7509.1</v>
      </c>
      <c r="G1203" s="15">
        <v>42415</v>
      </c>
      <c r="H1203" s="8">
        <v>7509.1</v>
      </c>
      <c r="I1203" s="30">
        <f t="shared" si="58"/>
        <v>0</v>
      </c>
      <c r="J1203" s="112"/>
      <c r="K1203" s="2"/>
    </row>
    <row r="1204" spans="1:11" x14ac:dyDescent="0.25">
      <c r="A1204" s="17">
        <v>42410</v>
      </c>
      <c r="B1204" s="11">
        <f t="shared" si="57"/>
        <v>4407</v>
      </c>
      <c r="C1204" s="11" t="s">
        <v>787</v>
      </c>
      <c r="D1204" s="12">
        <v>54407</v>
      </c>
      <c r="E1204" s="47" t="s">
        <v>4384</v>
      </c>
      <c r="F1204" s="14">
        <v>5214.2</v>
      </c>
      <c r="G1204" s="15">
        <v>42411</v>
      </c>
      <c r="H1204" s="8">
        <v>5214.2</v>
      </c>
      <c r="I1204" s="30">
        <f t="shared" si="58"/>
        <v>0</v>
      </c>
      <c r="J1204" s="112"/>
      <c r="K1204" s="2"/>
    </row>
    <row r="1205" spans="1:11" x14ac:dyDescent="0.25">
      <c r="A1205" s="17">
        <v>42410</v>
      </c>
      <c r="B1205" s="11">
        <f t="shared" si="57"/>
        <v>4408</v>
      </c>
      <c r="C1205" s="11" t="s">
        <v>787</v>
      </c>
      <c r="D1205" s="12">
        <v>54408</v>
      </c>
      <c r="E1205" s="47" t="s">
        <v>4381</v>
      </c>
      <c r="F1205" s="14">
        <v>430</v>
      </c>
      <c r="G1205" s="15">
        <v>42410</v>
      </c>
      <c r="H1205" s="8">
        <f t="shared" si="59"/>
        <v>430</v>
      </c>
      <c r="I1205" s="30">
        <f t="shared" si="58"/>
        <v>0</v>
      </c>
      <c r="J1205" s="112"/>
      <c r="K1205" s="2"/>
    </row>
    <row r="1206" spans="1:11" x14ac:dyDescent="0.25">
      <c r="A1206" s="17">
        <v>42410</v>
      </c>
      <c r="B1206" s="11">
        <f t="shared" si="57"/>
        <v>4409</v>
      </c>
      <c r="C1206" s="11" t="s">
        <v>787</v>
      </c>
      <c r="D1206" s="12">
        <v>54409</v>
      </c>
      <c r="E1206" s="47" t="s">
        <v>4381</v>
      </c>
      <c r="F1206" s="14">
        <v>1264.95</v>
      </c>
      <c r="G1206" s="15">
        <v>42410</v>
      </c>
      <c r="H1206" s="8">
        <f t="shared" si="59"/>
        <v>1264.95</v>
      </c>
      <c r="I1206" s="30">
        <f t="shared" si="58"/>
        <v>0</v>
      </c>
      <c r="J1206" s="112"/>
      <c r="K1206" s="2"/>
    </row>
    <row r="1207" spans="1:11" x14ac:dyDescent="0.25">
      <c r="A1207" s="17">
        <v>42410</v>
      </c>
      <c r="B1207" s="11">
        <f t="shared" si="57"/>
        <v>4410</v>
      </c>
      <c r="C1207" s="11" t="s">
        <v>787</v>
      </c>
      <c r="D1207" s="12">
        <v>54410</v>
      </c>
      <c r="E1207" s="47" t="s">
        <v>4384</v>
      </c>
      <c r="F1207" s="14">
        <v>1294.3</v>
      </c>
      <c r="G1207" s="15">
        <v>42411</v>
      </c>
      <c r="H1207" s="8">
        <v>1294.3</v>
      </c>
      <c r="I1207" s="30">
        <f t="shared" si="58"/>
        <v>0</v>
      </c>
      <c r="J1207" s="112"/>
      <c r="K1207" s="2"/>
    </row>
    <row r="1208" spans="1:11" x14ac:dyDescent="0.25">
      <c r="A1208" s="17">
        <v>42410</v>
      </c>
      <c r="B1208" s="11">
        <f t="shared" si="57"/>
        <v>4411</v>
      </c>
      <c r="C1208" s="11" t="s">
        <v>787</v>
      </c>
      <c r="D1208" s="12">
        <v>54411</v>
      </c>
      <c r="E1208" s="47" t="s">
        <v>4381</v>
      </c>
      <c r="F1208" s="14">
        <v>1079.3</v>
      </c>
      <c r="G1208" s="15">
        <v>42410</v>
      </c>
      <c r="H1208" s="8">
        <f t="shared" si="59"/>
        <v>1079.3</v>
      </c>
      <c r="I1208" s="30">
        <f t="shared" si="58"/>
        <v>0</v>
      </c>
      <c r="J1208" s="112"/>
      <c r="K1208" s="2"/>
    </row>
    <row r="1209" spans="1:11" x14ac:dyDescent="0.25">
      <c r="A1209" s="17">
        <v>42410</v>
      </c>
      <c r="B1209" s="11">
        <f t="shared" si="57"/>
        <v>4412</v>
      </c>
      <c r="C1209" s="11" t="s">
        <v>787</v>
      </c>
      <c r="D1209" s="12">
        <v>54412</v>
      </c>
      <c r="E1209" s="47" t="s">
        <v>4385</v>
      </c>
      <c r="F1209" s="14">
        <v>12716.4</v>
      </c>
      <c r="G1209" s="15">
        <v>42412</v>
      </c>
      <c r="H1209" s="8">
        <v>12716.4</v>
      </c>
      <c r="I1209" s="30">
        <f t="shared" si="58"/>
        <v>0</v>
      </c>
      <c r="J1209" s="112"/>
      <c r="K1209" s="2"/>
    </row>
    <row r="1210" spans="1:11" x14ac:dyDescent="0.25">
      <c r="A1210" s="17">
        <v>42410</v>
      </c>
      <c r="B1210" s="11">
        <f t="shared" si="57"/>
        <v>4413</v>
      </c>
      <c r="C1210" s="11" t="s">
        <v>787</v>
      </c>
      <c r="D1210" s="12">
        <v>54413</v>
      </c>
      <c r="E1210" s="47" t="s">
        <v>4386</v>
      </c>
      <c r="F1210" s="14">
        <v>4876.8</v>
      </c>
      <c r="G1210" s="15">
        <v>42412</v>
      </c>
      <c r="H1210" s="8">
        <v>4876.8</v>
      </c>
      <c r="I1210" s="30">
        <f t="shared" si="58"/>
        <v>0</v>
      </c>
      <c r="J1210" s="112"/>
      <c r="K1210" s="2"/>
    </row>
    <row r="1211" spans="1:11" x14ac:dyDescent="0.25">
      <c r="A1211" s="17">
        <v>42410</v>
      </c>
      <c r="B1211" s="11">
        <f t="shared" si="57"/>
        <v>4414</v>
      </c>
      <c r="C1211" s="11" t="s">
        <v>787</v>
      </c>
      <c r="D1211" s="12">
        <v>54414</v>
      </c>
      <c r="E1211" s="47" t="s">
        <v>4358</v>
      </c>
      <c r="F1211" s="14">
        <v>25153.4</v>
      </c>
      <c r="G1211" s="15">
        <v>42426</v>
      </c>
      <c r="H1211" s="8">
        <v>25153.4</v>
      </c>
      <c r="I1211" s="30">
        <f t="shared" si="58"/>
        <v>0</v>
      </c>
      <c r="J1211" s="112"/>
      <c r="K1211" s="2"/>
    </row>
    <row r="1212" spans="1:11" x14ac:dyDescent="0.25">
      <c r="A1212" s="17">
        <v>42410</v>
      </c>
      <c r="B1212" s="11">
        <f t="shared" si="57"/>
        <v>4415</v>
      </c>
      <c r="C1212" s="11" t="s">
        <v>787</v>
      </c>
      <c r="D1212" s="12">
        <v>54415</v>
      </c>
      <c r="E1212" s="47" t="s">
        <v>4387</v>
      </c>
      <c r="F1212" s="14">
        <v>1552.5</v>
      </c>
      <c r="G1212" s="15">
        <v>42410</v>
      </c>
      <c r="H1212" s="8">
        <f t="shared" si="59"/>
        <v>1552.5</v>
      </c>
      <c r="I1212" s="30">
        <f t="shared" si="58"/>
        <v>0</v>
      </c>
      <c r="J1212" s="112"/>
      <c r="K1212" s="2"/>
    </row>
    <row r="1213" spans="1:11" x14ac:dyDescent="0.25">
      <c r="A1213" s="17">
        <v>42410</v>
      </c>
      <c r="B1213" s="11">
        <f t="shared" si="57"/>
        <v>4416</v>
      </c>
      <c r="C1213" s="11" t="s">
        <v>787</v>
      </c>
      <c r="D1213" s="12">
        <v>54416</v>
      </c>
      <c r="E1213" s="47" t="s">
        <v>4388</v>
      </c>
      <c r="F1213" s="14">
        <v>41880</v>
      </c>
      <c r="G1213" s="15">
        <v>42424</v>
      </c>
      <c r="H1213" s="8">
        <v>41880</v>
      </c>
      <c r="I1213" s="30">
        <f t="shared" si="58"/>
        <v>0</v>
      </c>
      <c r="J1213" s="112"/>
      <c r="K1213" s="2"/>
    </row>
    <row r="1214" spans="1:11" x14ac:dyDescent="0.25">
      <c r="A1214" s="17">
        <v>42410</v>
      </c>
      <c r="B1214" s="11">
        <f t="shared" si="57"/>
        <v>4417</v>
      </c>
      <c r="C1214" s="11" t="s">
        <v>787</v>
      </c>
      <c r="D1214" s="12">
        <v>54417</v>
      </c>
      <c r="E1214" s="47" t="s">
        <v>4389</v>
      </c>
      <c r="F1214" s="14">
        <v>4522.5</v>
      </c>
      <c r="G1214" s="15">
        <v>42410</v>
      </c>
      <c r="H1214" s="8">
        <f t="shared" si="59"/>
        <v>4522.5</v>
      </c>
      <c r="I1214" s="30">
        <f t="shared" si="58"/>
        <v>0</v>
      </c>
      <c r="J1214" s="112"/>
      <c r="K1214" s="2"/>
    </row>
    <row r="1215" spans="1:11" x14ac:dyDescent="0.25">
      <c r="A1215" s="17">
        <v>42410</v>
      </c>
      <c r="B1215" s="11">
        <f t="shared" si="57"/>
        <v>4418</v>
      </c>
      <c r="C1215" s="11" t="s">
        <v>787</v>
      </c>
      <c r="D1215" s="12">
        <v>54418</v>
      </c>
      <c r="E1215" s="47" t="s">
        <v>4390</v>
      </c>
      <c r="F1215" s="14">
        <v>32147</v>
      </c>
      <c r="G1215" s="15">
        <v>42410</v>
      </c>
      <c r="H1215" s="8">
        <f t="shared" si="59"/>
        <v>32147</v>
      </c>
      <c r="I1215" s="30">
        <f t="shared" si="58"/>
        <v>0</v>
      </c>
      <c r="J1215" s="112"/>
      <c r="K1215" s="2"/>
    </row>
    <row r="1216" spans="1:11" x14ac:dyDescent="0.25">
      <c r="A1216" s="17">
        <v>42410</v>
      </c>
      <c r="B1216" s="11">
        <f t="shared" si="57"/>
        <v>4419</v>
      </c>
      <c r="C1216" s="11" t="s">
        <v>787</v>
      </c>
      <c r="D1216" s="12">
        <v>54419</v>
      </c>
      <c r="E1216" s="47" t="s">
        <v>4381</v>
      </c>
      <c r="F1216" s="14">
        <v>378.4</v>
      </c>
      <c r="G1216" s="15">
        <v>42410</v>
      </c>
      <c r="H1216" s="8">
        <f t="shared" si="59"/>
        <v>378.4</v>
      </c>
      <c r="I1216" s="30">
        <f t="shared" si="58"/>
        <v>0</v>
      </c>
      <c r="J1216" s="112"/>
      <c r="K1216" s="2"/>
    </row>
    <row r="1217" spans="1:11" x14ac:dyDescent="0.25">
      <c r="A1217" s="17">
        <v>42410</v>
      </c>
      <c r="B1217" s="11">
        <f t="shared" si="57"/>
        <v>4420</v>
      </c>
      <c r="C1217" s="11" t="s">
        <v>787</v>
      </c>
      <c r="D1217" s="12">
        <v>54420</v>
      </c>
      <c r="E1217" s="47" t="s">
        <v>4391</v>
      </c>
      <c r="F1217" s="14">
        <v>2940</v>
      </c>
      <c r="G1217" s="15">
        <v>42410</v>
      </c>
      <c r="H1217" s="8">
        <f t="shared" si="59"/>
        <v>2940</v>
      </c>
      <c r="I1217" s="30">
        <f t="shared" si="58"/>
        <v>0</v>
      </c>
      <c r="J1217" s="112"/>
      <c r="K1217" s="2"/>
    </row>
    <row r="1218" spans="1:11" x14ac:dyDescent="0.25">
      <c r="A1218" s="17">
        <v>42410</v>
      </c>
      <c r="B1218" s="11">
        <f t="shared" si="57"/>
        <v>4421</v>
      </c>
      <c r="C1218" s="11" t="s">
        <v>787</v>
      </c>
      <c r="D1218" s="12">
        <v>54421</v>
      </c>
      <c r="E1218" s="47" t="s">
        <v>4392</v>
      </c>
      <c r="F1218" s="14">
        <v>637</v>
      </c>
      <c r="G1218" s="15">
        <v>42410</v>
      </c>
      <c r="H1218" s="8">
        <f t="shared" si="59"/>
        <v>637</v>
      </c>
      <c r="I1218" s="30">
        <f t="shared" si="58"/>
        <v>0</v>
      </c>
      <c r="J1218" s="112"/>
      <c r="K1218" s="2"/>
    </row>
    <row r="1219" spans="1:11" x14ac:dyDescent="0.25">
      <c r="A1219" s="17">
        <v>42410</v>
      </c>
      <c r="B1219" s="11">
        <f t="shared" si="57"/>
        <v>4422</v>
      </c>
      <c r="C1219" s="11" t="s">
        <v>787</v>
      </c>
      <c r="D1219" s="12">
        <v>54422</v>
      </c>
      <c r="E1219" s="47" t="s">
        <v>4393</v>
      </c>
      <c r="F1219" s="14">
        <v>3727.23</v>
      </c>
      <c r="G1219" s="15">
        <v>42413</v>
      </c>
      <c r="H1219" s="8">
        <v>3727.23</v>
      </c>
      <c r="I1219" s="30">
        <f t="shared" si="58"/>
        <v>0</v>
      </c>
      <c r="J1219" s="112"/>
      <c r="K1219" s="2"/>
    </row>
    <row r="1220" spans="1:11" x14ac:dyDescent="0.25">
      <c r="A1220" s="17">
        <v>42410</v>
      </c>
      <c r="B1220" s="11">
        <f t="shared" si="57"/>
        <v>4423</v>
      </c>
      <c r="C1220" s="11" t="s">
        <v>787</v>
      </c>
      <c r="D1220" s="12">
        <v>54423</v>
      </c>
      <c r="E1220" s="47" t="s">
        <v>4394</v>
      </c>
      <c r="F1220" s="14">
        <v>1506.3</v>
      </c>
      <c r="G1220" s="15">
        <v>42410</v>
      </c>
      <c r="H1220" s="8">
        <f t="shared" si="59"/>
        <v>1506.3</v>
      </c>
      <c r="I1220" s="30">
        <f t="shared" si="58"/>
        <v>0</v>
      </c>
      <c r="J1220" s="112"/>
      <c r="K1220" s="2"/>
    </row>
    <row r="1221" spans="1:11" x14ac:dyDescent="0.25">
      <c r="A1221" s="17">
        <v>42410</v>
      </c>
      <c r="B1221" s="11">
        <f t="shared" si="57"/>
        <v>4424</v>
      </c>
      <c r="C1221" s="11" t="s">
        <v>787</v>
      </c>
      <c r="D1221" s="12">
        <v>54424</v>
      </c>
      <c r="E1221" s="47" t="s">
        <v>4395</v>
      </c>
      <c r="F1221" s="14">
        <v>41394.800000000003</v>
      </c>
      <c r="G1221" s="15" t="s">
        <v>4288</v>
      </c>
      <c r="H1221" s="8">
        <f>26458.4+14936.4</f>
        <v>41394.800000000003</v>
      </c>
      <c r="I1221" s="30">
        <f t="shared" si="58"/>
        <v>0</v>
      </c>
      <c r="J1221" s="112"/>
      <c r="K1221" s="2"/>
    </row>
    <row r="1222" spans="1:11" x14ac:dyDescent="0.25">
      <c r="A1222" s="17">
        <v>42410</v>
      </c>
      <c r="B1222" s="11">
        <f t="shared" si="57"/>
        <v>4425</v>
      </c>
      <c r="C1222" s="11" t="s">
        <v>787</v>
      </c>
      <c r="D1222" s="12">
        <v>54425</v>
      </c>
      <c r="E1222" s="47" t="s">
        <v>4396</v>
      </c>
      <c r="F1222" s="14">
        <v>52838.14</v>
      </c>
      <c r="G1222" s="15">
        <v>42414</v>
      </c>
      <c r="H1222" s="8">
        <v>52838.14</v>
      </c>
      <c r="I1222" s="30">
        <f t="shared" si="58"/>
        <v>0</v>
      </c>
      <c r="J1222" s="112"/>
      <c r="K1222" s="2"/>
    </row>
    <row r="1223" spans="1:11" x14ac:dyDescent="0.25">
      <c r="A1223" s="17">
        <v>42410</v>
      </c>
      <c r="B1223" s="11">
        <f t="shared" si="57"/>
        <v>4426</v>
      </c>
      <c r="C1223" s="11" t="s">
        <v>787</v>
      </c>
      <c r="D1223" s="12">
        <v>54426</v>
      </c>
      <c r="E1223" s="47" t="s">
        <v>4397</v>
      </c>
      <c r="F1223" s="14">
        <v>2250</v>
      </c>
      <c r="G1223" s="15">
        <v>42411</v>
      </c>
      <c r="H1223" s="8">
        <v>2250</v>
      </c>
      <c r="I1223" s="30">
        <f t="shared" si="58"/>
        <v>0</v>
      </c>
      <c r="J1223" s="112"/>
      <c r="K1223" s="2"/>
    </row>
    <row r="1224" spans="1:11" x14ac:dyDescent="0.25">
      <c r="A1224" s="17">
        <v>42410</v>
      </c>
      <c r="B1224" s="11">
        <f t="shared" si="57"/>
        <v>4427</v>
      </c>
      <c r="C1224" s="11" t="s">
        <v>787</v>
      </c>
      <c r="D1224" s="12">
        <v>54427</v>
      </c>
      <c r="E1224" s="49" t="s">
        <v>105</v>
      </c>
      <c r="F1224" s="14">
        <v>0</v>
      </c>
      <c r="G1224" s="15"/>
      <c r="H1224" s="8"/>
      <c r="I1224" s="30">
        <f t="shared" si="58"/>
        <v>0</v>
      </c>
      <c r="J1224" s="112"/>
      <c r="K1224" s="2"/>
    </row>
    <row r="1225" spans="1:11" x14ac:dyDescent="0.25">
      <c r="A1225" s="17">
        <v>42410</v>
      </c>
      <c r="B1225" s="11">
        <f t="shared" si="57"/>
        <v>4428</v>
      </c>
      <c r="C1225" s="11" t="s">
        <v>787</v>
      </c>
      <c r="D1225" s="12">
        <v>54428</v>
      </c>
      <c r="E1225" s="47" t="s">
        <v>4398</v>
      </c>
      <c r="F1225" s="14">
        <v>4710.3999999999996</v>
      </c>
      <c r="G1225" s="15">
        <v>42411</v>
      </c>
      <c r="H1225" s="8">
        <v>4710.3999999999996</v>
      </c>
      <c r="I1225" s="30">
        <f t="shared" si="58"/>
        <v>0</v>
      </c>
      <c r="J1225" s="112"/>
      <c r="K1225" s="2"/>
    </row>
    <row r="1226" spans="1:11" x14ac:dyDescent="0.25">
      <c r="A1226" s="17">
        <v>42410</v>
      </c>
      <c r="B1226" s="11">
        <f t="shared" si="57"/>
        <v>4429</v>
      </c>
      <c r="C1226" s="11" t="s">
        <v>787</v>
      </c>
      <c r="D1226" s="12">
        <v>54429</v>
      </c>
      <c r="E1226" s="47" t="s">
        <v>4399</v>
      </c>
      <c r="F1226" s="14">
        <v>5625</v>
      </c>
      <c r="G1226" s="15">
        <v>42411</v>
      </c>
      <c r="H1226" s="8">
        <v>5625</v>
      </c>
      <c r="I1226" s="30">
        <f t="shared" si="58"/>
        <v>0</v>
      </c>
      <c r="J1226" s="112"/>
      <c r="K1226" s="2"/>
    </row>
    <row r="1227" spans="1:11" x14ac:dyDescent="0.25">
      <c r="A1227" s="17">
        <v>42410</v>
      </c>
      <c r="B1227" s="11">
        <f t="shared" si="57"/>
        <v>4430</v>
      </c>
      <c r="C1227" s="11" t="s">
        <v>787</v>
      </c>
      <c r="D1227" s="12">
        <v>54430</v>
      </c>
      <c r="E1227" s="47" t="s">
        <v>4400</v>
      </c>
      <c r="F1227" s="14">
        <v>12016.8</v>
      </c>
      <c r="G1227" s="15">
        <v>42419</v>
      </c>
      <c r="H1227" s="8">
        <v>12016.8</v>
      </c>
      <c r="I1227" s="30">
        <f t="shared" si="58"/>
        <v>0</v>
      </c>
      <c r="J1227" s="112"/>
      <c r="K1227" s="2"/>
    </row>
    <row r="1228" spans="1:11" x14ac:dyDescent="0.25">
      <c r="A1228" s="17">
        <v>42410</v>
      </c>
      <c r="B1228" s="11">
        <f t="shared" si="57"/>
        <v>4431</v>
      </c>
      <c r="C1228" s="11" t="s">
        <v>787</v>
      </c>
      <c r="D1228" s="12">
        <v>54431</v>
      </c>
      <c r="E1228" s="47" t="s">
        <v>4401</v>
      </c>
      <c r="F1228" s="14">
        <v>1289.2</v>
      </c>
      <c r="G1228" s="15">
        <v>42411</v>
      </c>
      <c r="H1228" s="8">
        <v>1289.2</v>
      </c>
      <c r="I1228" s="30">
        <f t="shared" si="58"/>
        <v>0</v>
      </c>
      <c r="J1228" s="112"/>
      <c r="K1228" s="2"/>
    </row>
    <row r="1229" spans="1:11" x14ac:dyDescent="0.25">
      <c r="A1229" s="17">
        <v>42410</v>
      </c>
      <c r="B1229" s="11">
        <f t="shared" si="57"/>
        <v>4432</v>
      </c>
      <c r="C1229" s="11" t="s">
        <v>787</v>
      </c>
      <c r="D1229" s="12">
        <v>54432</v>
      </c>
      <c r="E1229" s="47" t="s">
        <v>4402</v>
      </c>
      <c r="F1229" s="14">
        <v>17899.2</v>
      </c>
      <c r="G1229" s="15">
        <v>42411</v>
      </c>
      <c r="H1229" s="8">
        <v>17899.2</v>
      </c>
      <c r="I1229" s="30">
        <f t="shared" si="58"/>
        <v>0</v>
      </c>
      <c r="J1229" s="112"/>
      <c r="K1229" s="2"/>
    </row>
    <row r="1230" spans="1:11" x14ac:dyDescent="0.25">
      <c r="A1230" s="17">
        <v>42410</v>
      </c>
      <c r="B1230" s="11">
        <f t="shared" si="57"/>
        <v>4433</v>
      </c>
      <c r="C1230" s="11" t="s">
        <v>787</v>
      </c>
      <c r="D1230" s="12">
        <v>54433</v>
      </c>
      <c r="E1230" s="47" t="s">
        <v>4403</v>
      </c>
      <c r="F1230" s="14">
        <v>30882</v>
      </c>
      <c r="G1230" s="15">
        <v>42419</v>
      </c>
      <c r="H1230" s="8">
        <v>30882</v>
      </c>
      <c r="I1230" s="30">
        <f t="shared" si="58"/>
        <v>0</v>
      </c>
      <c r="J1230" s="112"/>
      <c r="K1230" s="2"/>
    </row>
    <row r="1231" spans="1:11" x14ac:dyDescent="0.25">
      <c r="A1231" s="17">
        <v>42410</v>
      </c>
      <c r="B1231" s="11">
        <f t="shared" si="57"/>
        <v>4434</v>
      </c>
      <c r="C1231" s="11" t="s">
        <v>787</v>
      </c>
      <c r="D1231" s="113">
        <v>54434</v>
      </c>
      <c r="E1231" s="42" t="s">
        <v>4404</v>
      </c>
      <c r="F1231" s="19">
        <v>1767.1</v>
      </c>
      <c r="G1231" s="15">
        <v>42411</v>
      </c>
      <c r="H1231" s="8">
        <v>1767.1</v>
      </c>
      <c r="I1231" s="30">
        <f t="shared" si="58"/>
        <v>0</v>
      </c>
      <c r="J1231" s="112"/>
      <c r="K1231" s="2"/>
    </row>
    <row r="1232" spans="1:11" x14ac:dyDescent="0.25">
      <c r="A1232" s="17">
        <v>42410</v>
      </c>
      <c r="B1232" s="11">
        <f t="shared" si="57"/>
        <v>4435</v>
      </c>
      <c r="C1232" s="11" t="s">
        <v>787</v>
      </c>
      <c r="D1232" s="12">
        <v>54435</v>
      </c>
      <c r="E1232" s="47" t="s">
        <v>4317</v>
      </c>
      <c r="F1232" s="14">
        <v>430</v>
      </c>
      <c r="G1232" s="15">
        <v>42411</v>
      </c>
      <c r="H1232" s="8">
        <v>430</v>
      </c>
      <c r="I1232" s="30">
        <f t="shared" si="58"/>
        <v>0</v>
      </c>
      <c r="J1232" s="112"/>
      <c r="K1232" s="2"/>
    </row>
    <row r="1233" spans="1:11" x14ac:dyDescent="0.25">
      <c r="A1233" s="17">
        <v>42410</v>
      </c>
      <c r="B1233" s="11">
        <f t="shared" si="57"/>
        <v>4436</v>
      </c>
      <c r="C1233" s="11" t="s">
        <v>787</v>
      </c>
      <c r="D1233" s="20">
        <v>54436</v>
      </c>
      <c r="E1233" s="45" t="s">
        <v>4405</v>
      </c>
      <c r="F1233" s="22">
        <v>4374.7</v>
      </c>
      <c r="G1233" s="15">
        <v>42411</v>
      </c>
      <c r="H1233" s="8">
        <v>4374.7</v>
      </c>
      <c r="I1233" s="30">
        <f t="shared" si="58"/>
        <v>0</v>
      </c>
      <c r="J1233" s="112"/>
      <c r="K1233" s="2"/>
    </row>
    <row r="1234" spans="1:11" x14ac:dyDescent="0.25">
      <c r="A1234" s="17">
        <v>42410</v>
      </c>
      <c r="B1234" s="11">
        <f t="shared" si="57"/>
        <v>4437</v>
      </c>
      <c r="C1234" s="11" t="s">
        <v>787</v>
      </c>
      <c r="D1234" s="12">
        <v>54437</v>
      </c>
      <c r="E1234" s="47" t="s">
        <v>4406</v>
      </c>
      <c r="F1234" s="14">
        <v>4603.2</v>
      </c>
      <c r="G1234" s="15">
        <v>42411</v>
      </c>
      <c r="H1234" s="8">
        <v>4603.2</v>
      </c>
      <c r="I1234" s="30">
        <f t="shared" si="58"/>
        <v>0</v>
      </c>
      <c r="J1234" s="112"/>
      <c r="K1234" s="2"/>
    </row>
    <row r="1235" spans="1:11" x14ac:dyDescent="0.25">
      <c r="A1235" s="17">
        <v>42410</v>
      </c>
      <c r="B1235" s="11">
        <f t="shared" si="57"/>
        <v>4438</v>
      </c>
      <c r="C1235" s="11" t="s">
        <v>787</v>
      </c>
      <c r="D1235" s="12">
        <v>54438</v>
      </c>
      <c r="E1235" s="49" t="s">
        <v>105</v>
      </c>
      <c r="F1235" s="14">
        <v>0</v>
      </c>
      <c r="G1235" s="15"/>
      <c r="H1235" s="8"/>
      <c r="I1235" s="30">
        <f t="shared" si="58"/>
        <v>0</v>
      </c>
      <c r="J1235" s="112"/>
      <c r="K1235" s="2"/>
    </row>
    <row r="1236" spans="1:11" x14ac:dyDescent="0.25">
      <c r="A1236" s="17">
        <v>42410</v>
      </c>
      <c r="B1236" s="11">
        <f t="shared" si="57"/>
        <v>4439</v>
      </c>
      <c r="C1236" s="11" t="s">
        <v>787</v>
      </c>
      <c r="D1236" s="12">
        <v>54439</v>
      </c>
      <c r="E1236" s="47" t="s">
        <v>4407</v>
      </c>
      <c r="F1236" s="14">
        <v>26142.799999999999</v>
      </c>
      <c r="G1236" s="15">
        <v>42411</v>
      </c>
      <c r="H1236" s="8">
        <v>26142.799999999999</v>
      </c>
      <c r="I1236" s="30">
        <f t="shared" si="58"/>
        <v>0</v>
      </c>
      <c r="J1236" s="112"/>
      <c r="K1236" s="2"/>
    </row>
    <row r="1237" spans="1:11" x14ac:dyDescent="0.25">
      <c r="A1237" s="17">
        <v>42410</v>
      </c>
      <c r="B1237" s="11">
        <f t="shared" si="57"/>
        <v>4440</v>
      </c>
      <c r="C1237" s="11" t="s">
        <v>787</v>
      </c>
      <c r="D1237" s="12">
        <v>54440</v>
      </c>
      <c r="E1237" s="47" t="s">
        <v>4408</v>
      </c>
      <c r="F1237" s="14">
        <v>2659.2</v>
      </c>
      <c r="G1237" s="15">
        <v>42411</v>
      </c>
      <c r="H1237" s="8">
        <v>2659.2</v>
      </c>
      <c r="I1237" s="30">
        <f t="shared" si="58"/>
        <v>0</v>
      </c>
      <c r="J1237" s="112"/>
      <c r="K1237" s="2"/>
    </row>
    <row r="1238" spans="1:11" x14ac:dyDescent="0.25">
      <c r="A1238" s="17">
        <v>42410</v>
      </c>
      <c r="B1238" s="11">
        <f t="shared" si="57"/>
        <v>4441</v>
      </c>
      <c r="C1238" s="11" t="s">
        <v>787</v>
      </c>
      <c r="D1238" s="12">
        <v>54441</v>
      </c>
      <c r="E1238" s="47" t="s">
        <v>4409</v>
      </c>
      <c r="F1238" s="14">
        <v>1550.4</v>
      </c>
      <c r="G1238" s="15">
        <v>42411</v>
      </c>
      <c r="H1238" s="8">
        <v>1550.4</v>
      </c>
      <c r="I1238" s="30">
        <f t="shared" si="58"/>
        <v>0</v>
      </c>
      <c r="J1238" s="112"/>
      <c r="K1238" s="2"/>
    </row>
    <row r="1239" spans="1:11" x14ac:dyDescent="0.25">
      <c r="A1239" s="17">
        <v>42410</v>
      </c>
      <c r="B1239" s="11">
        <f t="shared" si="57"/>
        <v>4442</v>
      </c>
      <c r="C1239" s="11" t="s">
        <v>787</v>
      </c>
      <c r="D1239" s="12">
        <v>54442</v>
      </c>
      <c r="E1239" s="47" t="s">
        <v>4410</v>
      </c>
      <c r="F1239" s="14">
        <v>5852</v>
      </c>
      <c r="G1239" s="15">
        <v>42412</v>
      </c>
      <c r="H1239" s="8">
        <v>5852</v>
      </c>
      <c r="I1239" s="30">
        <f t="shared" si="58"/>
        <v>0</v>
      </c>
      <c r="J1239" s="112"/>
      <c r="K1239" s="2"/>
    </row>
    <row r="1240" spans="1:11" x14ac:dyDescent="0.25">
      <c r="A1240" s="17">
        <v>42410</v>
      </c>
      <c r="B1240" s="11">
        <f t="shared" si="57"/>
        <v>4443</v>
      </c>
      <c r="C1240" s="11" t="s">
        <v>787</v>
      </c>
      <c r="D1240" s="12">
        <v>54443</v>
      </c>
      <c r="E1240" s="47" t="s">
        <v>4411</v>
      </c>
      <c r="F1240" s="14">
        <v>4620</v>
      </c>
      <c r="G1240" s="15">
        <v>42410</v>
      </c>
      <c r="H1240" s="8">
        <f t="shared" si="59"/>
        <v>4620</v>
      </c>
      <c r="I1240" s="30">
        <f t="shared" si="58"/>
        <v>0</v>
      </c>
      <c r="J1240" s="112"/>
      <c r="K1240" s="2"/>
    </row>
    <row r="1241" spans="1:11" x14ac:dyDescent="0.25">
      <c r="A1241" s="17">
        <v>42410</v>
      </c>
      <c r="B1241" s="11">
        <f t="shared" si="57"/>
        <v>4444</v>
      </c>
      <c r="C1241" s="11" t="s">
        <v>787</v>
      </c>
      <c r="D1241" s="12">
        <v>54444</v>
      </c>
      <c r="E1241" s="47" t="s">
        <v>4412</v>
      </c>
      <c r="F1241" s="14">
        <v>355.2</v>
      </c>
      <c r="G1241" s="15">
        <v>42411</v>
      </c>
      <c r="H1241" s="8">
        <v>355.2</v>
      </c>
      <c r="I1241" s="30">
        <f t="shared" si="58"/>
        <v>0</v>
      </c>
      <c r="J1241" s="112"/>
      <c r="K1241" s="2"/>
    </row>
    <row r="1242" spans="1:11" x14ac:dyDescent="0.25">
      <c r="A1242" s="17">
        <v>42410</v>
      </c>
      <c r="B1242" s="11">
        <f t="shared" si="57"/>
        <v>4445</v>
      </c>
      <c r="C1242" s="11" t="s">
        <v>787</v>
      </c>
      <c r="D1242" s="12">
        <v>54445</v>
      </c>
      <c r="E1242" s="47" t="s">
        <v>4413</v>
      </c>
      <c r="F1242" s="14">
        <v>4202.8999999999996</v>
      </c>
      <c r="G1242" s="15">
        <v>42410</v>
      </c>
      <c r="H1242" s="8">
        <f t="shared" si="59"/>
        <v>4202.8999999999996</v>
      </c>
      <c r="I1242" s="30">
        <f t="shared" si="58"/>
        <v>0</v>
      </c>
      <c r="J1242" s="112"/>
      <c r="K1242" s="2"/>
    </row>
    <row r="1243" spans="1:11" x14ac:dyDescent="0.25">
      <c r="A1243" s="17">
        <v>42410</v>
      </c>
      <c r="B1243" s="11">
        <f t="shared" si="57"/>
        <v>4446</v>
      </c>
      <c r="C1243" s="11" t="s">
        <v>787</v>
      </c>
      <c r="D1243" s="12">
        <v>54446</v>
      </c>
      <c r="E1243" s="47" t="s">
        <v>4414</v>
      </c>
      <c r="F1243" s="14">
        <v>4804</v>
      </c>
      <c r="G1243" s="15">
        <v>42410</v>
      </c>
      <c r="H1243" s="8">
        <f t="shared" si="59"/>
        <v>4804</v>
      </c>
      <c r="I1243" s="30">
        <f t="shared" si="58"/>
        <v>0</v>
      </c>
      <c r="J1243" s="112"/>
      <c r="K1243" s="2"/>
    </row>
    <row r="1244" spans="1:11" x14ac:dyDescent="0.25">
      <c r="A1244" s="17">
        <v>42410</v>
      </c>
      <c r="B1244" s="11">
        <f t="shared" si="57"/>
        <v>4447</v>
      </c>
      <c r="C1244" s="11" t="s">
        <v>787</v>
      </c>
      <c r="D1244" s="12">
        <v>54447</v>
      </c>
      <c r="E1244" s="47" t="s">
        <v>4415</v>
      </c>
      <c r="F1244" s="14">
        <v>12392.4</v>
      </c>
      <c r="G1244" s="15">
        <v>42426</v>
      </c>
      <c r="H1244" s="8">
        <v>12392.4</v>
      </c>
      <c r="I1244" s="30">
        <f t="shared" si="58"/>
        <v>0</v>
      </c>
      <c r="J1244" s="112"/>
      <c r="K1244" s="2"/>
    </row>
    <row r="1245" spans="1:11" x14ac:dyDescent="0.25">
      <c r="A1245" s="17">
        <v>42410</v>
      </c>
      <c r="B1245" s="11">
        <f t="shared" si="57"/>
        <v>4448</v>
      </c>
      <c r="C1245" s="11" t="s">
        <v>787</v>
      </c>
      <c r="D1245" s="12">
        <v>54448</v>
      </c>
      <c r="E1245" s="47" t="s">
        <v>4416</v>
      </c>
      <c r="F1245" s="14">
        <v>1887.6</v>
      </c>
      <c r="G1245" s="15">
        <v>42410</v>
      </c>
      <c r="H1245" s="8">
        <f t="shared" si="59"/>
        <v>1887.6</v>
      </c>
      <c r="I1245" s="30">
        <f t="shared" si="58"/>
        <v>0</v>
      </c>
      <c r="J1245" s="112"/>
      <c r="K1245" s="2"/>
    </row>
    <row r="1246" spans="1:11" x14ac:dyDescent="0.25">
      <c r="A1246" s="17">
        <v>42410</v>
      </c>
      <c r="B1246" s="11">
        <f t="shared" si="57"/>
        <v>4449</v>
      </c>
      <c r="C1246" s="11" t="s">
        <v>787</v>
      </c>
      <c r="D1246" s="12">
        <v>54449</v>
      </c>
      <c r="E1246" s="47" t="s">
        <v>4417</v>
      </c>
      <c r="F1246" s="14">
        <v>3108.6</v>
      </c>
      <c r="G1246" s="107" t="s">
        <v>9342</v>
      </c>
      <c r="H1246" s="108">
        <f>2682.9+425.7</f>
        <v>3108.6</v>
      </c>
      <c r="I1246" s="30">
        <f t="shared" si="58"/>
        <v>0</v>
      </c>
      <c r="J1246" s="112"/>
      <c r="K1246" s="2"/>
    </row>
    <row r="1247" spans="1:11" x14ac:dyDescent="0.25">
      <c r="A1247" s="17">
        <v>42410</v>
      </c>
      <c r="B1247" s="11">
        <f t="shared" si="57"/>
        <v>4450</v>
      </c>
      <c r="C1247" s="11" t="s">
        <v>787</v>
      </c>
      <c r="D1247" s="12">
        <v>54450</v>
      </c>
      <c r="E1247" s="47" t="s">
        <v>4418</v>
      </c>
      <c r="F1247" s="14">
        <v>58304.7</v>
      </c>
      <c r="G1247" s="15">
        <v>42411</v>
      </c>
      <c r="H1247" s="8">
        <v>58304.7</v>
      </c>
      <c r="I1247" s="30">
        <f t="shared" si="58"/>
        <v>0</v>
      </c>
      <c r="J1247" s="112"/>
      <c r="K1247" s="2"/>
    </row>
    <row r="1248" spans="1:11" x14ac:dyDescent="0.25">
      <c r="A1248" s="17">
        <v>42410</v>
      </c>
      <c r="B1248" s="11">
        <f t="shared" si="57"/>
        <v>4451</v>
      </c>
      <c r="C1248" s="11" t="s">
        <v>787</v>
      </c>
      <c r="D1248" s="12">
        <v>54451</v>
      </c>
      <c r="E1248" s="47" t="s">
        <v>4419</v>
      </c>
      <c r="F1248" s="14">
        <v>3457.8</v>
      </c>
      <c r="G1248" s="15">
        <v>42418</v>
      </c>
      <c r="H1248" s="8">
        <v>3457.8</v>
      </c>
      <c r="I1248" s="30">
        <f t="shared" si="58"/>
        <v>0</v>
      </c>
      <c r="J1248" s="112"/>
      <c r="K1248" s="2"/>
    </row>
    <row r="1249" spans="1:11" x14ac:dyDescent="0.25">
      <c r="A1249" s="17">
        <v>42410</v>
      </c>
      <c r="B1249" s="11">
        <f t="shared" ref="B1249:B1312" si="60">B1248+1</f>
        <v>4452</v>
      </c>
      <c r="C1249" s="11" t="s">
        <v>787</v>
      </c>
      <c r="D1249" s="12">
        <v>54452</v>
      </c>
      <c r="E1249" s="47" t="s">
        <v>4420</v>
      </c>
      <c r="F1249" s="14">
        <v>1271.4000000000001</v>
      </c>
      <c r="G1249" s="15">
        <v>42410</v>
      </c>
      <c r="H1249" s="8">
        <f t="shared" si="59"/>
        <v>1271.4000000000001</v>
      </c>
      <c r="I1249" s="30">
        <f t="shared" si="58"/>
        <v>0</v>
      </c>
      <c r="J1249" s="112"/>
      <c r="K1249" s="2"/>
    </row>
    <row r="1250" spans="1:11" x14ac:dyDescent="0.25">
      <c r="A1250" s="17">
        <v>42410</v>
      </c>
      <c r="B1250" s="11">
        <f t="shared" si="60"/>
        <v>4453</v>
      </c>
      <c r="C1250" s="11" t="s">
        <v>787</v>
      </c>
      <c r="D1250" s="12">
        <v>54453</v>
      </c>
      <c r="E1250" s="47" t="s">
        <v>4420</v>
      </c>
      <c r="F1250" s="14">
        <v>1337.3</v>
      </c>
      <c r="G1250" s="15">
        <v>42410</v>
      </c>
      <c r="H1250" s="8">
        <f t="shared" si="59"/>
        <v>1337.3</v>
      </c>
      <c r="I1250" s="30">
        <f t="shared" si="58"/>
        <v>0</v>
      </c>
      <c r="J1250" s="112"/>
      <c r="K1250" s="2"/>
    </row>
    <row r="1251" spans="1:11" x14ac:dyDescent="0.25">
      <c r="A1251" s="17">
        <v>42410</v>
      </c>
      <c r="B1251" s="11">
        <f t="shared" si="60"/>
        <v>4454</v>
      </c>
      <c r="C1251" s="11" t="s">
        <v>787</v>
      </c>
      <c r="D1251" s="12">
        <v>54454</v>
      </c>
      <c r="E1251" s="47" t="s">
        <v>4421</v>
      </c>
      <c r="F1251" s="14">
        <v>2132</v>
      </c>
      <c r="G1251" s="15">
        <v>42410</v>
      </c>
      <c r="H1251" s="8">
        <f t="shared" si="59"/>
        <v>2132</v>
      </c>
      <c r="I1251" s="30">
        <f t="shared" si="58"/>
        <v>0</v>
      </c>
      <c r="J1251" s="112"/>
      <c r="K1251" s="2"/>
    </row>
    <row r="1252" spans="1:11" x14ac:dyDescent="0.25">
      <c r="A1252" s="17">
        <v>42410</v>
      </c>
      <c r="B1252" s="11">
        <f t="shared" si="60"/>
        <v>4455</v>
      </c>
      <c r="C1252" s="11" t="s">
        <v>787</v>
      </c>
      <c r="D1252" s="12">
        <v>54455</v>
      </c>
      <c r="E1252" s="47" t="s">
        <v>4422</v>
      </c>
      <c r="F1252" s="14">
        <v>429</v>
      </c>
      <c r="G1252" s="15">
        <v>42410</v>
      </c>
      <c r="H1252" s="8">
        <f t="shared" si="59"/>
        <v>429</v>
      </c>
      <c r="I1252" s="30">
        <f t="shared" si="58"/>
        <v>0</v>
      </c>
      <c r="J1252" s="112"/>
      <c r="K1252" s="2"/>
    </row>
    <row r="1253" spans="1:11" x14ac:dyDescent="0.25">
      <c r="A1253" s="17">
        <v>42410</v>
      </c>
      <c r="B1253" s="11">
        <f t="shared" si="60"/>
        <v>4456</v>
      </c>
      <c r="C1253" s="11" t="s">
        <v>787</v>
      </c>
      <c r="D1253" s="12">
        <v>54456</v>
      </c>
      <c r="E1253" s="47" t="s">
        <v>4423</v>
      </c>
      <c r="F1253" s="14">
        <v>882.4</v>
      </c>
      <c r="G1253" s="15">
        <v>42410</v>
      </c>
      <c r="H1253" s="8">
        <f t="shared" si="59"/>
        <v>882.4</v>
      </c>
      <c r="I1253" s="30">
        <f t="shared" si="58"/>
        <v>0</v>
      </c>
      <c r="J1253" s="112"/>
      <c r="K1253" s="2"/>
    </row>
    <row r="1254" spans="1:11" x14ac:dyDescent="0.25">
      <c r="A1254" s="17">
        <v>42410</v>
      </c>
      <c r="B1254" s="11">
        <f t="shared" si="60"/>
        <v>4457</v>
      </c>
      <c r="C1254" s="11" t="s">
        <v>787</v>
      </c>
      <c r="D1254" s="12">
        <v>54457</v>
      </c>
      <c r="E1254" s="47" t="s">
        <v>4424</v>
      </c>
      <c r="F1254" s="14">
        <v>50891.7</v>
      </c>
      <c r="G1254" s="15">
        <v>42426</v>
      </c>
      <c r="H1254" s="8">
        <v>50891.7</v>
      </c>
      <c r="I1254" s="30">
        <f t="shared" si="58"/>
        <v>0</v>
      </c>
      <c r="J1254" s="112"/>
      <c r="K1254" s="2"/>
    </row>
    <row r="1255" spans="1:11" x14ac:dyDescent="0.25">
      <c r="A1255" s="17">
        <v>42410</v>
      </c>
      <c r="B1255" s="11">
        <f t="shared" si="60"/>
        <v>4458</v>
      </c>
      <c r="C1255" s="11" t="s">
        <v>787</v>
      </c>
      <c r="D1255" s="12">
        <v>54458</v>
      </c>
      <c r="E1255" s="47" t="s">
        <v>4381</v>
      </c>
      <c r="F1255" s="14">
        <v>234</v>
      </c>
      <c r="G1255" s="15">
        <v>42417</v>
      </c>
      <c r="H1255" s="8">
        <v>234</v>
      </c>
      <c r="I1255" s="30">
        <f t="shared" si="58"/>
        <v>0</v>
      </c>
      <c r="J1255" s="112"/>
      <c r="K1255" s="2"/>
    </row>
    <row r="1256" spans="1:11" x14ac:dyDescent="0.25">
      <c r="A1256" s="17">
        <v>42410</v>
      </c>
      <c r="B1256" s="11">
        <f t="shared" si="60"/>
        <v>4459</v>
      </c>
      <c r="C1256" s="11" t="s">
        <v>787</v>
      </c>
      <c r="D1256" s="12">
        <v>54459</v>
      </c>
      <c r="E1256" s="47" t="s">
        <v>4425</v>
      </c>
      <c r="F1256" s="14">
        <v>333.3</v>
      </c>
      <c r="G1256" s="15">
        <v>42410</v>
      </c>
      <c r="H1256" s="8">
        <f t="shared" si="59"/>
        <v>333.3</v>
      </c>
      <c r="I1256" s="30">
        <f t="shared" si="58"/>
        <v>0</v>
      </c>
      <c r="J1256" s="112"/>
      <c r="K1256" s="2"/>
    </row>
    <row r="1257" spans="1:11" x14ac:dyDescent="0.25">
      <c r="A1257" s="17">
        <v>42410</v>
      </c>
      <c r="B1257" s="11">
        <f t="shared" si="60"/>
        <v>4460</v>
      </c>
      <c r="C1257" s="11" t="s">
        <v>787</v>
      </c>
      <c r="D1257" s="12">
        <v>54460</v>
      </c>
      <c r="E1257" s="47" t="s">
        <v>4397</v>
      </c>
      <c r="F1257" s="14">
        <v>264860.11</v>
      </c>
      <c r="G1257" s="15">
        <v>42413</v>
      </c>
      <c r="H1257" s="8">
        <v>264860.11</v>
      </c>
      <c r="I1257" s="30">
        <f t="shared" si="58"/>
        <v>0</v>
      </c>
      <c r="J1257" s="112"/>
      <c r="K1257" s="2"/>
    </row>
    <row r="1258" spans="1:11" x14ac:dyDescent="0.25">
      <c r="A1258" s="17">
        <v>42410</v>
      </c>
      <c r="B1258" s="11">
        <f t="shared" si="60"/>
        <v>4461</v>
      </c>
      <c r="C1258" s="11" t="s">
        <v>787</v>
      </c>
      <c r="D1258" s="12">
        <v>54461</v>
      </c>
      <c r="E1258" s="47" t="s">
        <v>4426</v>
      </c>
      <c r="F1258" s="14">
        <v>6209.5</v>
      </c>
      <c r="G1258" s="15">
        <v>42411</v>
      </c>
      <c r="H1258" s="8">
        <v>6209.5</v>
      </c>
      <c r="I1258" s="30">
        <f t="shared" si="58"/>
        <v>0</v>
      </c>
      <c r="J1258" s="112"/>
      <c r="K1258" s="2"/>
    </row>
    <row r="1259" spans="1:11" x14ac:dyDescent="0.25">
      <c r="A1259" s="17">
        <v>42410</v>
      </c>
      <c r="B1259" s="11">
        <f t="shared" si="60"/>
        <v>4462</v>
      </c>
      <c r="C1259" s="11" t="s">
        <v>787</v>
      </c>
      <c r="D1259" s="12">
        <v>54462</v>
      </c>
      <c r="E1259" s="47" t="s">
        <v>4427</v>
      </c>
      <c r="F1259" s="14">
        <v>4002.6</v>
      </c>
      <c r="G1259" s="15">
        <v>42411</v>
      </c>
      <c r="H1259" s="8">
        <v>4002.6</v>
      </c>
      <c r="I1259" s="30">
        <f t="shared" si="58"/>
        <v>0</v>
      </c>
      <c r="J1259" s="112"/>
      <c r="K1259" s="2"/>
    </row>
    <row r="1260" spans="1:11" x14ac:dyDescent="0.25">
      <c r="A1260" s="17">
        <v>42410</v>
      </c>
      <c r="B1260" s="11">
        <f t="shared" si="60"/>
        <v>4463</v>
      </c>
      <c r="C1260" s="11" t="s">
        <v>787</v>
      </c>
      <c r="D1260" s="12">
        <v>54463</v>
      </c>
      <c r="E1260" s="47" t="s">
        <v>4428</v>
      </c>
      <c r="F1260" s="14">
        <v>2545.1999999999998</v>
      </c>
      <c r="G1260" s="15">
        <v>42411</v>
      </c>
      <c r="H1260" s="8">
        <v>2545.1999999999998</v>
      </c>
      <c r="I1260" s="30">
        <f t="shared" si="58"/>
        <v>0</v>
      </c>
      <c r="J1260" s="112"/>
      <c r="K1260" s="2"/>
    </row>
    <row r="1261" spans="1:11" x14ac:dyDescent="0.25">
      <c r="A1261" s="17">
        <v>42410</v>
      </c>
      <c r="B1261" s="11">
        <f t="shared" si="60"/>
        <v>4464</v>
      </c>
      <c r="C1261" s="11" t="s">
        <v>787</v>
      </c>
      <c r="D1261" s="12">
        <v>54464</v>
      </c>
      <c r="E1261" s="47" t="s">
        <v>4429</v>
      </c>
      <c r="F1261" s="14">
        <v>1049.0999999999999</v>
      </c>
      <c r="G1261" s="15">
        <v>42410</v>
      </c>
      <c r="H1261" s="8">
        <f t="shared" si="59"/>
        <v>1049.0999999999999</v>
      </c>
      <c r="I1261" s="30">
        <f t="shared" si="58"/>
        <v>0</v>
      </c>
      <c r="J1261" s="112"/>
      <c r="K1261" s="2"/>
    </row>
    <row r="1262" spans="1:11" x14ac:dyDescent="0.25">
      <c r="A1262" s="17">
        <v>42410</v>
      </c>
      <c r="B1262" s="11">
        <f t="shared" si="60"/>
        <v>4465</v>
      </c>
      <c r="C1262" s="11" t="s">
        <v>787</v>
      </c>
      <c r="D1262" s="12">
        <v>54465</v>
      </c>
      <c r="E1262" s="47" t="s">
        <v>4414</v>
      </c>
      <c r="F1262" s="14">
        <v>8715.7000000000007</v>
      </c>
      <c r="G1262" s="15">
        <v>42410</v>
      </c>
      <c r="H1262" s="8">
        <f t="shared" si="59"/>
        <v>8715.7000000000007</v>
      </c>
      <c r="I1262" s="30">
        <f t="shared" si="58"/>
        <v>0</v>
      </c>
      <c r="J1262" s="112"/>
      <c r="K1262" s="2"/>
    </row>
    <row r="1263" spans="1:11" x14ac:dyDescent="0.25">
      <c r="A1263" s="17">
        <v>42410</v>
      </c>
      <c r="B1263" s="11">
        <f t="shared" si="60"/>
        <v>4466</v>
      </c>
      <c r="C1263" s="11" t="s">
        <v>787</v>
      </c>
      <c r="D1263" s="12">
        <v>54466</v>
      </c>
      <c r="E1263" s="47" t="s">
        <v>4430</v>
      </c>
      <c r="F1263" s="14">
        <v>5620.1</v>
      </c>
      <c r="G1263" s="15">
        <v>42410</v>
      </c>
      <c r="H1263" s="8">
        <f t="shared" si="59"/>
        <v>5620.1</v>
      </c>
      <c r="I1263" s="30">
        <f t="shared" si="58"/>
        <v>0</v>
      </c>
      <c r="J1263" s="112"/>
      <c r="K1263" s="2"/>
    </row>
    <row r="1264" spans="1:11" x14ac:dyDescent="0.25">
      <c r="A1264" s="17">
        <v>42410</v>
      </c>
      <c r="B1264" s="11">
        <f t="shared" si="60"/>
        <v>4467</v>
      </c>
      <c r="C1264" s="11" t="s">
        <v>787</v>
      </c>
      <c r="D1264" s="12">
        <v>54467</v>
      </c>
      <c r="E1264" s="47" t="s">
        <v>4431</v>
      </c>
      <c r="F1264" s="14">
        <v>3028</v>
      </c>
      <c r="G1264" s="15">
        <v>42411</v>
      </c>
      <c r="H1264" s="8">
        <v>3028</v>
      </c>
      <c r="I1264" s="30">
        <f t="shared" si="58"/>
        <v>0</v>
      </c>
      <c r="J1264" s="112"/>
      <c r="K1264" s="2"/>
    </row>
    <row r="1265" spans="1:11" x14ac:dyDescent="0.25">
      <c r="A1265" s="17">
        <v>42411</v>
      </c>
      <c r="B1265" s="11">
        <f>B1264+1</f>
        <v>4468</v>
      </c>
      <c r="C1265" s="11" t="s">
        <v>787</v>
      </c>
      <c r="D1265" s="12">
        <v>54468</v>
      </c>
      <c r="E1265" s="49" t="s">
        <v>105</v>
      </c>
      <c r="F1265" s="14">
        <v>0</v>
      </c>
      <c r="G1265" s="15"/>
      <c r="H1265" s="8"/>
      <c r="I1265" s="30">
        <f t="shared" si="58"/>
        <v>0</v>
      </c>
      <c r="J1265" s="112"/>
      <c r="K1265" s="2"/>
    </row>
    <row r="1266" spans="1:11" x14ac:dyDescent="0.25">
      <c r="A1266" s="17">
        <v>42411</v>
      </c>
      <c r="B1266" s="11">
        <f>B1265+1</f>
        <v>4469</v>
      </c>
      <c r="C1266" s="11" t="s">
        <v>787</v>
      </c>
      <c r="D1266" s="12">
        <v>54469</v>
      </c>
      <c r="E1266" s="47" t="s">
        <v>4432</v>
      </c>
      <c r="F1266" s="14">
        <v>52340.4</v>
      </c>
      <c r="G1266" s="118">
        <v>42426</v>
      </c>
      <c r="H1266" s="8">
        <v>52340.4</v>
      </c>
      <c r="I1266" s="30">
        <f t="shared" ref="I1266:I1335" si="61">F1266-H1266</f>
        <v>0</v>
      </c>
      <c r="J1266" s="112"/>
      <c r="K1266" s="2"/>
    </row>
    <row r="1267" spans="1:11" x14ac:dyDescent="0.25">
      <c r="A1267" s="17">
        <v>42411</v>
      </c>
      <c r="B1267" s="11">
        <f t="shared" si="60"/>
        <v>4470</v>
      </c>
      <c r="C1267" s="11" t="s">
        <v>787</v>
      </c>
      <c r="D1267" s="12">
        <v>54470</v>
      </c>
      <c r="E1267" s="47" t="s">
        <v>4433</v>
      </c>
      <c r="F1267" s="14">
        <v>4416.3999999999996</v>
      </c>
      <c r="G1267" s="15">
        <v>42412</v>
      </c>
      <c r="H1267" s="8">
        <v>4416.3999999999996</v>
      </c>
      <c r="I1267" s="30">
        <f t="shared" si="61"/>
        <v>0</v>
      </c>
      <c r="J1267" s="112"/>
      <c r="K1267" s="2"/>
    </row>
    <row r="1268" spans="1:11" x14ac:dyDescent="0.25">
      <c r="A1268" s="17">
        <v>42411</v>
      </c>
      <c r="B1268" s="11">
        <f t="shared" si="60"/>
        <v>4471</v>
      </c>
      <c r="C1268" s="11" t="s">
        <v>787</v>
      </c>
      <c r="D1268" s="12">
        <v>54471</v>
      </c>
      <c r="E1268" s="47" t="s">
        <v>4433</v>
      </c>
      <c r="F1268" s="14">
        <v>743.4</v>
      </c>
      <c r="G1268" s="15">
        <v>42412</v>
      </c>
      <c r="H1268" s="8">
        <v>743</v>
      </c>
      <c r="I1268" s="30">
        <f t="shared" si="61"/>
        <v>0.39999999999997726</v>
      </c>
      <c r="J1268" s="112"/>
      <c r="K1268" s="2"/>
    </row>
    <row r="1269" spans="1:11" x14ac:dyDescent="0.25">
      <c r="A1269" s="17">
        <v>42411</v>
      </c>
      <c r="B1269" s="11">
        <f t="shared" si="60"/>
        <v>4472</v>
      </c>
      <c r="C1269" s="11" t="s">
        <v>787</v>
      </c>
      <c r="D1269" s="12">
        <v>54472</v>
      </c>
      <c r="E1269" s="47" t="s">
        <v>4433</v>
      </c>
      <c r="F1269" s="14">
        <v>13654</v>
      </c>
      <c r="G1269" s="15">
        <v>42412</v>
      </c>
      <c r="H1269" s="8">
        <v>13654</v>
      </c>
      <c r="I1269" s="30">
        <f t="shared" si="61"/>
        <v>0</v>
      </c>
      <c r="J1269" s="112"/>
      <c r="K1269" s="2"/>
    </row>
    <row r="1270" spans="1:11" x14ac:dyDescent="0.25">
      <c r="A1270" s="17">
        <v>42411</v>
      </c>
      <c r="B1270" s="11">
        <f t="shared" si="60"/>
        <v>4473</v>
      </c>
      <c r="C1270" s="11" t="s">
        <v>787</v>
      </c>
      <c r="D1270" s="12">
        <v>54473</v>
      </c>
      <c r="E1270" s="47" t="s">
        <v>4433</v>
      </c>
      <c r="F1270" s="14">
        <v>119.7</v>
      </c>
      <c r="G1270" s="15">
        <v>42412</v>
      </c>
      <c r="H1270" s="8">
        <v>119.7</v>
      </c>
      <c r="I1270" s="30">
        <f t="shared" si="61"/>
        <v>0</v>
      </c>
      <c r="J1270" s="112"/>
      <c r="K1270" s="2"/>
    </row>
    <row r="1271" spans="1:11" x14ac:dyDescent="0.25">
      <c r="A1271" s="17">
        <v>42411</v>
      </c>
      <c r="B1271" s="11">
        <f t="shared" si="60"/>
        <v>4474</v>
      </c>
      <c r="C1271" s="11" t="s">
        <v>787</v>
      </c>
      <c r="D1271" s="12">
        <v>54474</v>
      </c>
      <c r="E1271" s="47" t="s">
        <v>4434</v>
      </c>
      <c r="F1271" s="14">
        <v>8840</v>
      </c>
      <c r="G1271" s="15">
        <v>42411</v>
      </c>
      <c r="H1271" s="8">
        <f t="shared" ref="H1271:H1331" si="62">F1271</f>
        <v>8840</v>
      </c>
      <c r="I1271" s="30">
        <f t="shared" si="61"/>
        <v>0</v>
      </c>
      <c r="J1271" s="112"/>
      <c r="K1271" s="2"/>
    </row>
    <row r="1272" spans="1:11" x14ac:dyDescent="0.25">
      <c r="A1272" s="17">
        <v>42411</v>
      </c>
      <c r="B1272" s="11">
        <f t="shared" si="60"/>
        <v>4475</v>
      </c>
      <c r="C1272" s="11" t="s">
        <v>787</v>
      </c>
      <c r="D1272" s="12">
        <v>54475</v>
      </c>
      <c r="E1272" s="47" t="s">
        <v>4435</v>
      </c>
      <c r="F1272" s="14">
        <v>7390.4</v>
      </c>
      <c r="G1272" s="15">
        <v>42412</v>
      </c>
      <c r="H1272" s="8">
        <v>7390.4</v>
      </c>
      <c r="I1272" s="30">
        <f t="shared" si="61"/>
        <v>0</v>
      </c>
      <c r="J1272" s="112"/>
      <c r="K1272" s="2"/>
    </row>
    <row r="1273" spans="1:11" x14ac:dyDescent="0.25">
      <c r="A1273" s="17">
        <v>42411</v>
      </c>
      <c r="B1273" s="11">
        <f>B1272+1</f>
        <v>4476</v>
      </c>
      <c r="C1273" s="11" t="s">
        <v>787</v>
      </c>
      <c r="D1273" s="12">
        <v>54476</v>
      </c>
      <c r="E1273" s="47" t="s">
        <v>4289</v>
      </c>
      <c r="F1273" s="14">
        <v>15401.4</v>
      </c>
      <c r="G1273" s="15">
        <v>42413</v>
      </c>
      <c r="H1273" s="8">
        <v>15401.4</v>
      </c>
      <c r="I1273" s="30">
        <f t="shared" si="61"/>
        <v>0</v>
      </c>
      <c r="J1273" s="112"/>
      <c r="K1273" s="2"/>
    </row>
    <row r="1274" spans="1:11" x14ac:dyDescent="0.25">
      <c r="A1274" s="17">
        <v>42411</v>
      </c>
      <c r="B1274" s="11">
        <f>B1273+1</f>
        <v>4477</v>
      </c>
      <c r="C1274" s="11" t="s">
        <v>787</v>
      </c>
      <c r="D1274" s="12">
        <v>54477</v>
      </c>
      <c r="E1274" s="47" t="s">
        <v>4436</v>
      </c>
      <c r="F1274" s="14">
        <v>2116.8000000000002</v>
      </c>
      <c r="G1274" s="15">
        <v>42411</v>
      </c>
      <c r="H1274" s="8">
        <f t="shared" si="62"/>
        <v>2116.8000000000002</v>
      </c>
      <c r="I1274" s="30">
        <f t="shared" si="61"/>
        <v>0</v>
      </c>
      <c r="J1274" s="112"/>
      <c r="K1274" s="2"/>
    </row>
    <row r="1275" spans="1:11" x14ac:dyDescent="0.25">
      <c r="A1275" s="17">
        <v>42411</v>
      </c>
      <c r="B1275" s="11">
        <f t="shared" si="60"/>
        <v>4478</v>
      </c>
      <c r="C1275" s="11" t="s">
        <v>787</v>
      </c>
      <c r="D1275" s="12">
        <v>54478</v>
      </c>
      <c r="E1275" s="47" t="s">
        <v>4437</v>
      </c>
      <c r="F1275" s="14">
        <v>3142.9</v>
      </c>
      <c r="G1275" s="15">
        <v>42411</v>
      </c>
      <c r="H1275" s="8">
        <f t="shared" si="62"/>
        <v>3142.9</v>
      </c>
      <c r="I1275" s="30">
        <f t="shared" si="61"/>
        <v>0</v>
      </c>
      <c r="J1275" s="112"/>
      <c r="K1275" s="2"/>
    </row>
    <row r="1276" spans="1:11" x14ac:dyDescent="0.25">
      <c r="A1276" s="17">
        <v>42411</v>
      </c>
      <c r="B1276" s="11">
        <f t="shared" si="60"/>
        <v>4479</v>
      </c>
      <c r="C1276" s="11" t="s">
        <v>787</v>
      </c>
      <c r="D1276" s="12">
        <v>54479</v>
      </c>
      <c r="E1276" s="47" t="s">
        <v>4438</v>
      </c>
      <c r="F1276" s="14">
        <v>10575.6</v>
      </c>
      <c r="G1276" s="15">
        <v>42411</v>
      </c>
      <c r="H1276" s="8">
        <f t="shared" si="62"/>
        <v>10575.6</v>
      </c>
      <c r="I1276" s="30">
        <f t="shared" si="61"/>
        <v>0</v>
      </c>
      <c r="J1276" s="112"/>
      <c r="K1276" s="2"/>
    </row>
    <row r="1277" spans="1:11" x14ac:dyDescent="0.25">
      <c r="A1277" s="17">
        <v>42411</v>
      </c>
      <c r="B1277" s="11">
        <f>B1276+1</f>
        <v>4480</v>
      </c>
      <c r="C1277" s="11" t="s">
        <v>787</v>
      </c>
      <c r="D1277" s="12">
        <v>54480</v>
      </c>
      <c r="E1277" s="49" t="s">
        <v>105</v>
      </c>
      <c r="F1277" s="14">
        <v>0</v>
      </c>
      <c r="G1277" s="15"/>
      <c r="H1277" s="8"/>
      <c r="I1277" s="30">
        <f t="shared" si="61"/>
        <v>0</v>
      </c>
      <c r="J1277" s="112"/>
      <c r="K1277" s="2"/>
    </row>
    <row r="1278" spans="1:11" x14ac:dyDescent="0.25">
      <c r="A1278" s="17">
        <v>42411</v>
      </c>
      <c r="B1278" s="11">
        <f>B1277+1</f>
        <v>4481</v>
      </c>
      <c r="C1278" s="11" t="s">
        <v>787</v>
      </c>
      <c r="D1278" s="12">
        <v>54481</v>
      </c>
      <c r="E1278" s="47" t="s">
        <v>4439</v>
      </c>
      <c r="F1278" s="14">
        <v>13637.6</v>
      </c>
      <c r="G1278" s="15">
        <v>42411</v>
      </c>
      <c r="H1278" s="8">
        <f t="shared" si="62"/>
        <v>13637.6</v>
      </c>
      <c r="I1278" s="30">
        <f t="shared" si="61"/>
        <v>0</v>
      </c>
      <c r="J1278" s="112"/>
      <c r="K1278" s="2"/>
    </row>
    <row r="1279" spans="1:11" x14ac:dyDescent="0.25">
      <c r="A1279" s="17">
        <v>42411</v>
      </c>
      <c r="B1279" s="11">
        <f t="shared" si="60"/>
        <v>4482</v>
      </c>
      <c r="C1279" s="11" t="s">
        <v>787</v>
      </c>
      <c r="D1279" s="12">
        <v>54482</v>
      </c>
      <c r="E1279" s="47" t="s">
        <v>4440</v>
      </c>
      <c r="F1279" s="14">
        <v>2528.4</v>
      </c>
      <c r="G1279" s="15">
        <v>42411</v>
      </c>
      <c r="H1279" s="8">
        <f t="shared" si="62"/>
        <v>2528.4</v>
      </c>
      <c r="I1279" s="30">
        <f t="shared" si="61"/>
        <v>0</v>
      </c>
      <c r="J1279" s="112"/>
      <c r="K1279" s="2"/>
    </row>
    <row r="1280" spans="1:11" x14ac:dyDescent="0.25">
      <c r="A1280" s="17">
        <v>42411</v>
      </c>
      <c r="B1280" s="11">
        <f t="shared" si="60"/>
        <v>4483</v>
      </c>
      <c r="C1280" s="11" t="s">
        <v>787</v>
      </c>
      <c r="D1280" s="113">
        <v>54483</v>
      </c>
      <c r="E1280" s="42" t="s">
        <v>4441</v>
      </c>
      <c r="F1280" s="19">
        <v>402.8</v>
      </c>
      <c r="G1280" s="15">
        <v>42411</v>
      </c>
      <c r="H1280" s="8">
        <f t="shared" si="62"/>
        <v>402.8</v>
      </c>
      <c r="I1280" s="30">
        <f t="shared" si="61"/>
        <v>0</v>
      </c>
      <c r="J1280" s="112"/>
      <c r="K1280" s="2"/>
    </row>
    <row r="1281" spans="1:11" x14ac:dyDescent="0.25">
      <c r="A1281" s="17">
        <v>42411</v>
      </c>
      <c r="B1281" s="11">
        <f t="shared" si="60"/>
        <v>4484</v>
      </c>
      <c r="C1281" s="11" t="s">
        <v>787</v>
      </c>
      <c r="D1281" s="20">
        <v>54484</v>
      </c>
      <c r="E1281" s="45" t="s">
        <v>4442</v>
      </c>
      <c r="F1281" s="22">
        <v>10535</v>
      </c>
      <c r="G1281" s="15">
        <v>42414</v>
      </c>
      <c r="H1281" s="8">
        <v>10535</v>
      </c>
      <c r="I1281" s="30">
        <f t="shared" si="61"/>
        <v>0</v>
      </c>
      <c r="J1281" s="112"/>
      <c r="K1281" s="2"/>
    </row>
    <row r="1282" spans="1:11" x14ac:dyDescent="0.25">
      <c r="A1282" s="17">
        <v>42411</v>
      </c>
      <c r="B1282" s="11">
        <f t="shared" si="60"/>
        <v>4485</v>
      </c>
      <c r="C1282" s="11" t="s">
        <v>787</v>
      </c>
      <c r="D1282" s="12">
        <v>54485</v>
      </c>
      <c r="E1282" s="47" t="s">
        <v>4443</v>
      </c>
      <c r="F1282" s="14">
        <v>1680</v>
      </c>
      <c r="G1282" s="15">
        <v>42411</v>
      </c>
      <c r="H1282" s="8">
        <f t="shared" si="62"/>
        <v>1680</v>
      </c>
      <c r="I1282" s="30">
        <f t="shared" si="61"/>
        <v>0</v>
      </c>
      <c r="J1282" s="112"/>
      <c r="K1282" s="2"/>
    </row>
    <row r="1283" spans="1:11" x14ac:dyDescent="0.25">
      <c r="A1283" s="17">
        <v>42411</v>
      </c>
      <c r="B1283" s="11">
        <f t="shared" si="60"/>
        <v>4486</v>
      </c>
      <c r="C1283" s="11" t="s">
        <v>787</v>
      </c>
      <c r="D1283" s="12">
        <v>54486</v>
      </c>
      <c r="E1283" s="47" t="s">
        <v>4444</v>
      </c>
      <c r="F1283" s="14">
        <v>6873.2</v>
      </c>
      <c r="G1283" s="15">
        <v>42411</v>
      </c>
      <c r="H1283" s="8">
        <f t="shared" si="62"/>
        <v>6873.2</v>
      </c>
      <c r="I1283" s="30">
        <f t="shared" si="61"/>
        <v>0</v>
      </c>
      <c r="J1283" s="112"/>
      <c r="K1283" s="2"/>
    </row>
    <row r="1284" spans="1:11" x14ac:dyDescent="0.25">
      <c r="A1284" s="17">
        <v>42411</v>
      </c>
      <c r="B1284" s="11">
        <f t="shared" si="60"/>
        <v>4487</v>
      </c>
      <c r="C1284" s="11" t="s">
        <v>787</v>
      </c>
      <c r="D1284" s="12">
        <v>54487</v>
      </c>
      <c r="E1284" s="47" t="s">
        <v>4445</v>
      </c>
      <c r="F1284" s="14">
        <v>9728.7999999999993</v>
      </c>
      <c r="G1284" s="15">
        <v>42416</v>
      </c>
      <c r="H1284" s="8">
        <v>9728.7999999999993</v>
      </c>
      <c r="I1284" s="30">
        <f t="shared" si="61"/>
        <v>0</v>
      </c>
      <c r="J1284" s="112"/>
      <c r="K1284" s="2"/>
    </row>
    <row r="1285" spans="1:11" x14ac:dyDescent="0.25">
      <c r="A1285" s="17">
        <v>42411</v>
      </c>
      <c r="B1285" s="11">
        <f t="shared" si="60"/>
        <v>4488</v>
      </c>
      <c r="C1285" s="11" t="s">
        <v>787</v>
      </c>
      <c r="D1285" s="12">
        <v>54488</v>
      </c>
      <c r="E1285" s="47" t="s">
        <v>4446</v>
      </c>
      <c r="F1285" s="14">
        <v>66285.61</v>
      </c>
      <c r="G1285" s="15">
        <v>42415</v>
      </c>
      <c r="H1285" s="8">
        <v>66285.61</v>
      </c>
      <c r="I1285" s="30">
        <f t="shared" si="61"/>
        <v>0</v>
      </c>
      <c r="J1285" s="112"/>
      <c r="K1285" s="2"/>
    </row>
    <row r="1286" spans="1:11" x14ac:dyDescent="0.25">
      <c r="A1286" s="17">
        <v>42411</v>
      </c>
      <c r="B1286" s="11">
        <f t="shared" si="60"/>
        <v>4489</v>
      </c>
      <c r="C1286" s="11" t="s">
        <v>787</v>
      </c>
      <c r="D1286" s="12">
        <v>54489</v>
      </c>
      <c r="E1286" s="47" t="s">
        <v>4447</v>
      </c>
      <c r="F1286" s="14">
        <v>6513.2</v>
      </c>
      <c r="G1286" s="15">
        <v>42411</v>
      </c>
      <c r="H1286" s="8">
        <f t="shared" si="62"/>
        <v>6513.2</v>
      </c>
      <c r="I1286" s="30">
        <f t="shared" si="61"/>
        <v>0</v>
      </c>
      <c r="J1286" s="112"/>
      <c r="K1286" s="2"/>
    </row>
    <row r="1287" spans="1:11" x14ac:dyDescent="0.25">
      <c r="A1287" s="17">
        <v>42411</v>
      </c>
      <c r="B1287" s="11">
        <f t="shared" si="60"/>
        <v>4490</v>
      </c>
      <c r="C1287" s="11" t="s">
        <v>787</v>
      </c>
      <c r="D1287" s="12">
        <v>54490</v>
      </c>
      <c r="E1287" s="47" t="s">
        <v>4448</v>
      </c>
      <c r="F1287" s="14">
        <v>2176.1999999999998</v>
      </c>
      <c r="G1287" s="15">
        <v>42411</v>
      </c>
      <c r="H1287" s="8">
        <f t="shared" si="62"/>
        <v>2176.1999999999998</v>
      </c>
      <c r="I1287" s="30">
        <f t="shared" si="61"/>
        <v>0</v>
      </c>
      <c r="J1287" s="112"/>
      <c r="K1287" s="2"/>
    </row>
    <row r="1288" spans="1:11" x14ac:dyDescent="0.25">
      <c r="A1288" s="17">
        <v>42411</v>
      </c>
      <c r="B1288" s="11">
        <f>B1287+1</f>
        <v>4491</v>
      </c>
      <c r="C1288" s="11" t="s">
        <v>787</v>
      </c>
      <c r="D1288" s="12">
        <v>54491</v>
      </c>
      <c r="E1288" s="49" t="s">
        <v>105</v>
      </c>
      <c r="F1288" s="14">
        <v>0</v>
      </c>
      <c r="G1288" s="15"/>
      <c r="H1288" s="8"/>
      <c r="I1288" s="30">
        <f t="shared" si="61"/>
        <v>0</v>
      </c>
      <c r="J1288" s="112"/>
      <c r="K1288" s="2"/>
    </row>
    <row r="1289" spans="1:11" x14ac:dyDescent="0.25">
      <c r="A1289" s="17">
        <v>42411</v>
      </c>
      <c r="B1289" s="11">
        <f>B1288+1</f>
        <v>4492</v>
      </c>
      <c r="C1289" s="11" t="s">
        <v>787</v>
      </c>
      <c r="D1289" s="12">
        <v>54492</v>
      </c>
      <c r="E1289" s="47" t="s">
        <v>4449</v>
      </c>
      <c r="F1289" s="14">
        <v>996.2</v>
      </c>
      <c r="G1289" s="15">
        <v>42411</v>
      </c>
      <c r="H1289" s="8">
        <f t="shared" si="62"/>
        <v>996.2</v>
      </c>
      <c r="I1289" s="30">
        <f t="shared" si="61"/>
        <v>0</v>
      </c>
      <c r="J1289" s="112"/>
      <c r="K1289" s="2"/>
    </row>
    <row r="1290" spans="1:11" x14ac:dyDescent="0.25">
      <c r="A1290" s="17">
        <v>42411</v>
      </c>
      <c r="B1290" s="11">
        <f t="shared" si="60"/>
        <v>4493</v>
      </c>
      <c r="C1290" s="11" t="s">
        <v>787</v>
      </c>
      <c r="D1290" s="12">
        <v>54493</v>
      </c>
      <c r="E1290" s="47" t="s">
        <v>4450</v>
      </c>
      <c r="F1290" s="14">
        <v>2405.6999999999998</v>
      </c>
      <c r="G1290" s="15">
        <v>42411</v>
      </c>
      <c r="H1290" s="8">
        <f t="shared" si="62"/>
        <v>2405.6999999999998</v>
      </c>
      <c r="I1290" s="30">
        <f t="shared" si="61"/>
        <v>0</v>
      </c>
      <c r="J1290" s="112"/>
      <c r="K1290" s="2"/>
    </row>
    <row r="1291" spans="1:11" x14ac:dyDescent="0.25">
      <c r="A1291" s="17">
        <v>42411</v>
      </c>
      <c r="B1291" s="11">
        <f t="shared" si="60"/>
        <v>4494</v>
      </c>
      <c r="C1291" s="11" t="s">
        <v>787</v>
      </c>
      <c r="D1291" s="12">
        <v>54494</v>
      </c>
      <c r="E1291" s="47" t="s">
        <v>4451</v>
      </c>
      <c r="F1291" s="14">
        <v>2533.5</v>
      </c>
      <c r="G1291" s="15">
        <v>42381</v>
      </c>
      <c r="H1291" s="8">
        <v>2533.5</v>
      </c>
      <c r="I1291" s="30">
        <f t="shared" si="61"/>
        <v>0</v>
      </c>
      <c r="J1291" s="112"/>
      <c r="K1291" s="2"/>
    </row>
    <row r="1292" spans="1:11" x14ac:dyDescent="0.25">
      <c r="A1292" s="17">
        <v>42411</v>
      </c>
      <c r="B1292" s="11">
        <f t="shared" si="60"/>
        <v>4495</v>
      </c>
      <c r="C1292" s="11" t="s">
        <v>787</v>
      </c>
      <c r="D1292" s="12">
        <v>54495</v>
      </c>
      <c r="E1292" s="47" t="s">
        <v>4452</v>
      </c>
      <c r="F1292" s="14">
        <v>31442.400000000001</v>
      </c>
      <c r="G1292" s="15">
        <v>42411</v>
      </c>
      <c r="H1292" s="8">
        <f t="shared" si="62"/>
        <v>31442.400000000001</v>
      </c>
      <c r="I1292" s="30">
        <f t="shared" si="61"/>
        <v>0</v>
      </c>
      <c r="J1292" s="112"/>
      <c r="K1292" s="2"/>
    </row>
    <row r="1293" spans="1:11" x14ac:dyDescent="0.25">
      <c r="A1293" s="17">
        <v>42411</v>
      </c>
      <c r="B1293" s="11">
        <f t="shared" si="60"/>
        <v>4496</v>
      </c>
      <c r="C1293" s="11" t="s">
        <v>787</v>
      </c>
      <c r="D1293" s="12">
        <v>54496</v>
      </c>
      <c r="E1293" s="47" t="s">
        <v>4453</v>
      </c>
      <c r="F1293" s="14">
        <v>2382.8000000000002</v>
      </c>
      <c r="G1293" s="15">
        <v>42411</v>
      </c>
      <c r="H1293" s="8">
        <f t="shared" si="62"/>
        <v>2382.8000000000002</v>
      </c>
      <c r="I1293" s="30">
        <f t="shared" si="61"/>
        <v>0</v>
      </c>
      <c r="J1293" s="112"/>
      <c r="K1293" s="2"/>
    </row>
    <row r="1294" spans="1:11" x14ac:dyDescent="0.25">
      <c r="A1294" s="17">
        <v>42411</v>
      </c>
      <c r="B1294" s="11">
        <f t="shared" si="60"/>
        <v>4497</v>
      </c>
      <c r="C1294" s="11" t="s">
        <v>787</v>
      </c>
      <c r="D1294" s="12">
        <v>54497</v>
      </c>
      <c r="E1294" s="47" t="s">
        <v>4454</v>
      </c>
      <c r="F1294" s="14">
        <v>3752.9</v>
      </c>
      <c r="G1294" s="15">
        <v>42411</v>
      </c>
      <c r="H1294" s="8">
        <f t="shared" si="62"/>
        <v>3752.9</v>
      </c>
      <c r="I1294" s="30">
        <f t="shared" si="61"/>
        <v>0</v>
      </c>
      <c r="J1294" s="112"/>
      <c r="K1294" s="2"/>
    </row>
    <row r="1295" spans="1:11" x14ac:dyDescent="0.25">
      <c r="A1295" s="17">
        <v>42411</v>
      </c>
      <c r="B1295" s="11">
        <f t="shared" si="60"/>
        <v>4498</v>
      </c>
      <c r="C1295" s="11" t="s">
        <v>787</v>
      </c>
      <c r="D1295" s="12">
        <v>54498</v>
      </c>
      <c r="E1295" s="47" t="s">
        <v>4455</v>
      </c>
      <c r="F1295" s="14">
        <v>2520</v>
      </c>
      <c r="G1295" s="15">
        <v>42411</v>
      </c>
      <c r="H1295" s="8">
        <f t="shared" si="62"/>
        <v>2520</v>
      </c>
      <c r="I1295" s="30">
        <f t="shared" si="61"/>
        <v>0</v>
      </c>
      <c r="J1295" s="112"/>
      <c r="K1295" s="2"/>
    </row>
    <row r="1296" spans="1:11" x14ac:dyDescent="0.25">
      <c r="A1296" s="17">
        <v>42411</v>
      </c>
      <c r="B1296" s="11">
        <f t="shared" si="60"/>
        <v>4499</v>
      </c>
      <c r="C1296" s="11" t="s">
        <v>787</v>
      </c>
      <c r="D1296" s="12">
        <v>54499</v>
      </c>
      <c r="E1296" s="47" t="s">
        <v>4456</v>
      </c>
      <c r="F1296" s="14">
        <v>825</v>
      </c>
      <c r="G1296" s="15">
        <v>42411</v>
      </c>
      <c r="H1296" s="8">
        <f t="shared" si="62"/>
        <v>825</v>
      </c>
      <c r="I1296" s="30">
        <f t="shared" si="61"/>
        <v>0</v>
      </c>
      <c r="J1296" s="112"/>
      <c r="K1296" s="2"/>
    </row>
    <row r="1297" spans="1:11" x14ac:dyDescent="0.25">
      <c r="A1297" s="17">
        <v>42411</v>
      </c>
      <c r="B1297" s="11">
        <f t="shared" si="60"/>
        <v>4500</v>
      </c>
      <c r="C1297" s="11" t="s">
        <v>787</v>
      </c>
      <c r="D1297" s="12">
        <v>54500</v>
      </c>
      <c r="E1297" s="47" t="s">
        <v>4457</v>
      </c>
      <c r="F1297" s="14">
        <v>1075</v>
      </c>
      <c r="G1297" s="15">
        <v>42412</v>
      </c>
      <c r="H1297" s="8">
        <v>1075</v>
      </c>
      <c r="I1297" s="30">
        <f t="shared" si="61"/>
        <v>0</v>
      </c>
      <c r="J1297" s="112"/>
      <c r="K1297" s="2"/>
    </row>
    <row r="1298" spans="1:11" x14ac:dyDescent="0.25">
      <c r="A1298" s="17">
        <v>42411</v>
      </c>
      <c r="B1298" s="11">
        <f t="shared" si="60"/>
        <v>4501</v>
      </c>
      <c r="C1298" s="11" t="s">
        <v>787</v>
      </c>
      <c r="D1298" s="12">
        <v>54501</v>
      </c>
      <c r="E1298" s="47" t="s">
        <v>4458</v>
      </c>
      <c r="F1298" s="14">
        <v>1470</v>
      </c>
      <c r="G1298" s="15">
        <v>42412</v>
      </c>
      <c r="H1298" s="8">
        <v>1470</v>
      </c>
      <c r="I1298" s="30">
        <f t="shared" si="61"/>
        <v>0</v>
      </c>
      <c r="J1298" s="112"/>
      <c r="K1298" s="2"/>
    </row>
    <row r="1299" spans="1:11" x14ac:dyDescent="0.25">
      <c r="A1299" s="17">
        <v>42411</v>
      </c>
      <c r="B1299" s="11">
        <f t="shared" si="60"/>
        <v>4502</v>
      </c>
      <c r="C1299" s="11" t="s">
        <v>787</v>
      </c>
      <c r="D1299" s="12">
        <v>54502</v>
      </c>
      <c r="E1299" s="47" t="s">
        <v>4459</v>
      </c>
      <c r="F1299" s="14">
        <v>2767.4</v>
      </c>
      <c r="G1299" s="15">
        <v>42412</v>
      </c>
      <c r="H1299" s="8">
        <v>2767.4</v>
      </c>
      <c r="I1299" s="30">
        <f t="shared" si="61"/>
        <v>0</v>
      </c>
      <c r="J1299" s="112"/>
      <c r="K1299" s="2"/>
    </row>
    <row r="1300" spans="1:11" x14ac:dyDescent="0.25">
      <c r="A1300" s="17">
        <v>42411</v>
      </c>
      <c r="B1300" s="11">
        <f t="shared" si="60"/>
        <v>4503</v>
      </c>
      <c r="C1300" s="11" t="s">
        <v>787</v>
      </c>
      <c r="D1300" s="12">
        <v>54503</v>
      </c>
      <c r="E1300" s="47" t="s">
        <v>4460</v>
      </c>
      <c r="F1300" s="14">
        <v>8192.7999999999993</v>
      </c>
      <c r="G1300" s="15">
        <v>42416</v>
      </c>
      <c r="H1300" s="8">
        <v>8192.7999999999993</v>
      </c>
      <c r="I1300" s="30">
        <f t="shared" si="61"/>
        <v>0</v>
      </c>
      <c r="J1300" s="112"/>
      <c r="K1300" s="2"/>
    </row>
    <row r="1301" spans="1:11" x14ac:dyDescent="0.25">
      <c r="A1301" s="17">
        <v>42411</v>
      </c>
      <c r="B1301" s="11">
        <f t="shared" si="60"/>
        <v>4504</v>
      </c>
      <c r="C1301" s="11" t="s">
        <v>787</v>
      </c>
      <c r="D1301" s="12">
        <v>54504</v>
      </c>
      <c r="E1301" s="47" t="s">
        <v>4461</v>
      </c>
      <c r="F1301" s="14">
        <v>3630</v>
      </c>
      <c r="G1301" s="15">
        <v>42412</v>
      </c>
      <c r="H1301" s="8">
        <v>3630</v>
      </c>
      <c r="I1301" s="30">
        <f t="shared" si="61"/>
        <v>0</v>
      </c>
      <c r="J1301" s="112"/>
      <c r="K1301" s="2"/>
    </row>
    <row r="1302" spans="1:11" x14ac:dyDescent="0.25">
      <c r="A1302" s="17">
        <v>42411</v>
      </c>
      <c r="B1302" s="11">
        <f t="shared" si="60"/>
        <v>4505</v>
      </c>
      <c r="C1302" s="11" t="s">
        <v>787</v>
      </c>
      <c r="D1302" s="12">
        <v>54505</v>
      </c>
      <c r="E1302" s="47" t="s">
        <v>4462</v>
      </c>
      <c r="F1302" s="14">
        <v>3633.8</v>
      </c>
      <c r="G1302" s="15">
        <v>42412</v>
      </c>
      <c r="H1302" s="8">
        <v>3633.8</v>
      </c>
      <c r="I1302" s="30">
        <f t="shared" si="61"/>
        <v>0</v>
      </c>
      <c r="J1302" s="112"/>
      <c r="K1302" s="2"/>
    </row>
    <row r="1303" spans="1:11" x14ac:dyDescent="0.25">
      <c r="A1303" s="17">
        <v>42411</v>
      </c>
      <c r="B1303" s="11">
        <f t="shared" si="60"/>
        <v>4506</v>
      </c>
      <c r="C1303" s="11" t="s">
        <v>787</v>
      </c>
      <c r="D1303" s="12">
        <v>54506</v>
      </c>
      <c r="E1303" s="47" t="s">
        <v>4463</v>
      </c>
      <c r="F1303" s="14">
        <v>2917.8</v>
      </c>
      <c r="G1303" s="15">
        <v>42412</v>
      </c>
      <c r="H1303" s="8">
        <v>2917.8</v>
      </c>
      <c r="I1303" s="30">
        <f t="shared" si="61"/>
        <v>0</v>
      </c>
      <c r="J1303" s="112"/>
      <c r="K1303" s="2"/>
    </row>
    <row r="1304" spans="1:11" x14ac:dyDescent="0.25">
      <c r="A1304" s="17">
        <v>42411</v>
      </c>
      <c r="B1304" s="11">
        <f t="shared" si="60"/>
        <v>4507</v>
      </c>
      <c r="C1304" s="11" t="s">
        <v>787</v>
      </c>
      <c r="D1304" s="12">
        <v>54507</v>
      </c>
      <c r="E1304" s="47" t="s">
        <v>4464</v>
      </c>
      <c r="F1304" s="14">
        <v>2966.3</v>
      </c>
      <c r="G1304" s="15">
        <v>42412</v>
      </c>
      <c r="H1304" s="8">
        <v>2966.3</v>
      </c>
      <c r="I1304" s="30">
        <f t="shared" si="61"/>
        <v>0</v>
      </c>
      <c r="J1304" s="112"/>
      <c r="K1304" s="2"/>
    </row>
    <row r="1305" spans="1:11" x14ac:dyDescent="0.25">
      <c r="A1305" s="17">
        <v>42411</v>
      </c>
      <c r="B1305" s="11">
        <f t="shared" si="60"/>
        <v>4508</v>
      </c>
      <c r="C1305" s="11" t="s">
        <v>787</v>
      </c>
      <c r="D1305" s="12">
        <v>54508</v>
      </c>
      <c r="E1305" s="47" t="s">
        <v>4465</v>
      </c>
      <c r="F1305" s="14">
        <v>6121.8</v>
      </c>
      <c r="G1305" s="15">
        <v>42412</v>
      </c>
      <c r="H1305" s="8">
        <v>6121.8</v>
      </c>
      <c r="I1305" s="30">
        <f t="shared" si="61"/>
        <v>0</v>
      </c>
      <c r="J1305" s="112"/>
      <c r="K1305" s="2"/>
    </row>
    <row r="1306" spans="1:11" x14ac:dyDescent="0.25">
      <c r="A1306" s="17">
        <v>42411</v>
      </c>
      <c r="B1306" s="11">
        <f t="shared" si="60"/>
        <v>4509</v>
      </c>
      <c r="C1306" s="11" t="s">
        <v>787</v>
      </c>
      <c r="D1306" s="12">
        <v>54509</v>
      </c>
      <c r="E1306" s="47" t="s">
        <v>4466</v>
      </c>
      <c r="F1306" s="14">
        <v>6568.2</v>
      </c>
      <c r="G1306" s="15">
        <v>42412</v>
      </c>
      <c r="H1306" s="8">
        <v>6568.2</v>
      </c>
      <c r="I1306" s="30">
        <f t="shared" si="61"/>
        <v>0</v>
      </c>
      <c r="J1306" s="112"/>
      <c r="K1306" s="2"/>
    </row>
    <row r="1307" spans="1:11" x14ac:dyDescent="0.25">
      <c r="A1307" s="17">
        <v>42411</v>
      </c>
      <c r="B1307" s="11">
        <f t="shared" si="60"/>
        <v>4510</v>
      </c>
      <c r="C1307" s="11" t="s">
        <v>787</v>
      </c>
      <c r="D1307" s="12">
        <v>54510</v>
      </c>
      <c r="E1307" s="47" t="s">
        <v>4467</v>
      </c>
      <c r="F1307" s="14">
        <v>10183.9</v>
      </c>
      <c r="G1307" s="15">
        <v>42411</v>
      </c>
      <c r="H1307" s="8">
        <f t="shared" si="62"/>
        <v>10183.9</v>
      </c>
      <c r="I1307" s="30">
        <f t="shared" si="61"/>
        <v>0</v>
      </c>
      <c r="J1307" s="112"/>
      <c r="K1307" s="2"/>
    </row>
    <row r="1308" spans="1:11" x14ac:dyDescent="0.25">
      <c r="A1308" s="17">
        <v>42411</v>
      </c>
      <c r="B1308" s="11">
        <f t="shared" si="60"/>
        <v>4511</v>
      </c>
      <c r="C1308" s="11" t="s">
        <v>787</v>
      </c>
      <c r="D1308" s="12">
        <v>54511</v>
      </c>
      <c r="E1308" s="47" t="s">
        <v>4468</v>
      </c>
      <c r="F1308" s="14">
        <v>799.5</v>
      </c>
      <c r="G1308" s="15">
        <v>42411</v>
      </c>
      <c r="H1308" s="8">
        <f t="shared" si="62"/>
        <v>799.5</v>
      </c>
      <c r="I1308" s="30">
        <f t="shared" si="61"/>
        <v>0</v>
      </c>
      <c r="J1308" s="112"/>
      <c r="K1308" s="2"/>
    </row>
    <row r="1309" spans="1:11" x14ac:dyDescent="0.25">
      <c r="A1309" s="17">
        <v>42411</v>
      </c>
      <c r="B1309" s="11">
        <f t="shared" si="60"/>
        <v>4512</v>
      </c>
      <c r="C1309" s="11" t="s">
        <v>787</v>
      </c>
      <c r="D1309" s="12">
        <v>54512</v>
      </c>
      <c r="E1309" s="47" t="s">
        <v>4469</v>
      </c>
      <c r="F1309" s="14">
        <v>16809.7</v>
      </c>
      <c r="G1309" s="15">
        <v>42411</v>
      </c>
      <c r="H1309" s="8">
        <f t="shared" si="62"/>
        <v>16809.7</v>
      </c>
      <c r="I1309" s="30">
        <f t="shared" si="61"/>
        <v>0</v>
      </c>
      <c r="J1309" s="112"/>
      <c r="K1309" s="2"/>
    </row>
    <row r="1310" spans="1:11" x14ac:dyDescent="0.25">
      <c r="A1310" s="17">
        <v>42411</v>
      </c>
      <c r="B1310" s="11">
        <f t="shared" si="60"/>
        <v>4513</v>
      </c>
      <c r="C1310" s="11" t="s">
        <v>787</v>
      </c>
      <c r="D1310" s="12">
        <v>54513</v>
      </c>
      <c r="E1310" s="47" t="s">
        <v>4470</v>
      </c>
      <c r="F1310" s="14">
        <v>1962.4</v>
      </c>
      <c r="G1310" s="15">
        <v>42411</v>
      </c>
      <c r="H1310" s="8">
        <f t="shared" si="62"/>
        <v>1962.4</v>
      </c>
      <c r="I1310" s="30">
        <f t="shared" si="61"/>
        <v>0</v>
      </c>
      <c r="J1310" s="112"/>
      <c r="K1310" s="2"/>
    </row>
    <row r="1311" spans="1:11" x14ac:dyDescent="0.25">
      <c r="A1311" s="17">
        <v>42411</v>
      </c>
      <c r="B1311" s="11">
        <f t="shared" si="60"/>
        <v>4514</v>
      </c>
      <c r="C1311" s="11" t="s">
        <v>787</v>
      </c>
      <c r="D1311" s="12">
        <v>54514</v>
      </c>
      <c r="E1311" s="47" t="s">
        <v>4471</v>
      </c>
      <c r="F1311" s="14">
        <v>2416.6999999999998</v>
      </c>
      <c r="G1311" s="15">
        <v>42411</v>
      </c>
      <c r="H1311" s="8">
        <f t="shared" si="62"/>
        <v>2416.6999999999998</v>
      </c>
      <c r="I1311" s="30">
        <f t="shared" si="61"/>
        <v>0</v>
      </c>
      <c r="J1311" s="112"/>
      <c r="K1311" s="2"/>
    </row>
    <row r="1312" spans="1:11" x14ac:dyDescent="0.25">
      <c r="A1312" s="17">
        <v>42411</v>
      </c>
      <c r="B1312" s="11">
        <f t="shared" si="60"/>
        <v>4515</v>
      </c>
      <c r="C1312" s="11" t="s">
        <v>787</v>
      </c>
      <c r="D1312" s="12">
        <v>54514</v>
      </c>
      <c r="E1312" s="47" t="s">
        <v>4317</v>
      </c>
      <c r="F1312" s="14">
        <v>1205.5999999999999</v>
      </c>
      <c r="G1312" s="15">
        <v>42411</v>
      </c>
      <c r="H1312" s="8">
        <f t="shared" si="62"/>
        <v>1205.5999999999999</v>
      </c>
      <c r="I1312" s="30">
        <f t="shared" si="61"/>
        <v>0</v>
      </c>
      <c r="J1312" s="112"/>
      <c r="K1312" s="2"/>
    </row>
    <row r="1313" spans="1:11" x14ac:dyDescent="0.25">
      <c r="A1313" s="17">
        <v>42411</v>
      </c>
      <c r="B1313" s="11">
        <f>B1312+1</f>
        <v>4516</v>
      </c>
      <c r="C1313" s="11" t="s">
        <v>787</v>
      </c>
      <c r="D1313" s="12">
        <v>54516</v>
      </c>
      <c r="E1313" s="47" t="s">
        <v>4472</v>
      </c>
      <c r="F1313" s="14">
        <v>151.80000000000001</v>
      </c>
      <c r="G1313" s="15">
        <v>42411</v>
      </c>
      <c r="H1313" s="8">
        <f t="shared" si="62"/>
        <v>151.80000000000001</v>
      </c>
      <c r="I1313" s="30">
        <f t="shared" si="61"/>
        <v>0</v>
      </c>
      <c r="J1313" s="112"/>
      <c r="K1313" s="2"/>
    </row>
    <row r="1314" spans="1:11" x14ac:dyDescent="0.25">
      <c r="A1314" s="17">
        <v>42411</v>
      </c>
      <c r="B1314" s="11">
        <f t="shared" ref="B1314:B1376" si="63">B1313+1</f>
        <v>4517</v>
      </c>
      <c r="C1314" s="11" t="s">
        <v>787</v>
      </c>
      <c r="D1314" s="12">
        <v>54517</v>
      </c>
      <c r="E1314" s="47" t="s">
        <v>4473</v>
      </c>
      <c r="F1314" s="14">
        <v>32602.5</v>
      </c>
      <c r="G1314" s="15">
        <v>42412</v>
      </c>
      <c r="H1314" s="8">
        <v>32602.5</v>
      </c>
      <c r="I1314" s="30">
        <f t="shared" si="61"/>
        <v>0</v>
      </c>
      <c r="J1314" s="112"/>
      <c r="K1314" s="2"/>
    </row>
    <row r="1315" spans="1:11" x14ac:dyDescent="0.25">
      <c r="A1315" s="17">
        <v>42411</v>
      </c>
      <c r="B1315" s="11">
        <f t="shared" si="63"/>
        <v>4518</v>
      </c>
      <c r="C1315" s="11" t="s">
        <v>787</v>
      </c>
      <c r="D1315" s="12">
        <v>54518</v>
      </c>
      <c r="E1315" s="47" t="s">
        <v>4474</v>
      </c>
      <c r="F1315" s="14">
        <v>18999.2</v>
      </c>
      <c r="G1315" s="15">
        <v>42411</v>
      </c>
      <c r="H1315" s="8">
        <f t="shared" si="62"/>
        <v>18999.2</v>
      </c>
      <c r="I1315" s="30">
        <f t="shared" si="61"/>
        <v>0</v>
      </c>
      <c r="J1315" s="112"/>
      <c r="K1315" s="2"/>
    </row>
    <row r="1316" spans="1:11" x14ac:dyDescent="0.25">
      <c r="A1316" s="17">
        <v>42411</v>
      </c>
      <c r="B1316" s="11">
        <f t="shared" si="63"/>
        <v>4519</v>
      </c>
      <c r="C1316" s="11" t="s">
        <v>787</v>
      </c>
      <c r="D1316" s="12">
        <v>54519</v>
      </c>
      <c r="E1316" s="47" t="s">
        <v>4475</v>
      </c>
      <c r="F1316" s="14">
        <v>1549.4</v>
      </c>
      <c r="G1316" s="15">
        <v>42412</v>
      </c>
      <c r="H1316" s="8">
        <v>1549.4</v>
      </c>
      <c r="I1316" s="30">
        <f t="shared" si="61"/>
        <v>0</v>
      </c>
      <c r="J1316" s="112"/>
      <c r="K1316" s="2"/>
    </row>
    <row r="1317" spans="1:11" x14ac:dyDescent="0.25">
      <c r="A1317" s="17">
        <v>42411</v>
      </c>
      <c r="B1317" s="11">
        <f t="shared" si="63"/>
        <v>4520</v>
      </c>
      <c r="C1317" s="11" t="s">
        <v>787</v>
      </c>
      <c r="D1317" s="12">
        <v>54520</v>
      </c>
      <c r="E1317" s="47" t="s">
        <v>4476</v>
      </c>
      <c r="F1317" s="14">
        <v>2225.8000000000002</v>
      </c>
      <c r="G1317" s="15">
        <v>42415</v>
      </c>
      <c r="H1317" s="8">
        <v>2225.8000000000002</v>
      </c>
      <c r="I1317" s="30">
        <f t="shared" si="61"/>
        <v>0</v>
      </c>
      <c r="J1317" s="112"/>
      <c r="K1317" s="2"/>
    </row>
    <row r="1318" spans="1:11" x14ac:dyDescent="0.25">
      <c r="A1318" s="17">
        <v>42411</v>
      </c>
      <c r="B1318" s="11">
        <f t="shared" si="63"/>
        <v>4521</v>
      </c>
      <c r="C1318" s="11" t="s">
        <v>787</v>
      </c>
      <c r="D1318" s="12">
        <v>54521</v>
      </c>
      <c r="E1318" s="47" t="s">
        <v>4477</v>
      </c>
      <c r="F1318" s="14">
        <v>3549.15</v>
      </c>
      <c r="G1318" s="15">
        <v>42418</v>
      </c>
      <c r="H1318" s="8">
        <v>3549.15</v>
      </c>
      <c r="I1318" s="30">
        <f t="shared" si="61"/>
        <v>0</v>
      </c>
      <c r="J1318" s="112"/>
      <c r="K1318" s="2"/>
    </row>
    <row r="1319" spans="1:11" x14ac:dyDescent="0.25">
      <c r="A1319" s="17">
        <v>42411</v>
      </c>
      <c r="B1319" s="11">
        <f t="shared" si="63"/>
        <v>4522</v>
      </c>
      <c r="C1319" s="11" t="s">
        <v>787</v>
      </c>
      <c r="D1319" s="12">
        <v>54522</v>
      </c>
      <c r="E1319" s="47" t="s">
        <v>4478</v>
      </c>
      <c r="F1319" s="14">
        <v>5292.5</v>
      </c>
      <c r="G1319" s="15">
        <v>42415</v>
      </c>
      <c r="H1319" s="8">
        <v>5292.5</v>
      </c>
      <c r="I1319" s="30">
        <f t="shared" si="61"/>
        <v>0</v>
      </c>
      <c r="J1319" s="112"/>
      <c r="K1319" s="2"/>
    </row>
    <row r="1320" spans="1:11" x14ac:dyDescent="0.25">
      <c r="A1320" s="17">
        <v>42411</v>
      </c>
      <c r="B1320" s="11">
        <f t="shared" si="63"/>
        <v>4523</v>
      </c>
      <c r="C1320" s="11" t="s">
        <v>787</v>
      </c>
      <c r="D1320" s="12">
        <v>54523</v>
      </c>
      <c r="E1320" s="47" t="s">
        <v>4479</v>
      </c>
      <c r="F1320" s="14">
        <v>9784.8799999999992</v>
      </c>
      <c r="G1320" s="15">
        <v>42418</v>
      </c>
      <c r="H1320" s="8">
        <v>9784.8799999999992</v>
      </c>
      <c r="I1320" s="30">
        <f t="shared" si="61"/>
        <v>0</v>
      </c>
      <c r="J1320" s="112"/>
      <c r="K1320" s="2"/>
    </row>
    <row r="1321" spans="1:11" x14ac:dyDescent="0.25">
      <c r="A1321" s="17">
        <v>42411</v>
      </c>
      <c r="B1321" s="11">
        <f t="shared" si="63"/>
        <v>4524</v>
      </c>
      <c r="C1321" s="11" t="s">
        <v>787</v>
      </c>
      <c r="D1321" s="12">
        <v>54524</v>
      </c>
      <c r="E1321" s="47" t="s">
        <v>4480</v>
      </c>
      <c r="F1321" s="14">
        <v>3291.2</v>
      </c>
      <c r="G1321" s="15">
        <v>42418</v>
      </c>
      <c r="H1321" s="8">
        <v>3291.2</v>
      </c>
      <c r="I1321" s="30">
        <f t="shared" si="61"/>
        <v>0</v>
      </c>
      <c r="J1321" s="112"/>
      <c r="K1321" s="2"/>
    </row>
    <row r="1322" spans="1:11" x14ac:dyDescent="0.25">
      <c r="A1322" s="17">
        <v>42411</v>
      </c>
      <c r="B1322" s="11">
        <f t="shared" si="63"/>
        <v>4525</v>
      </c>
      <c r="C1322" s="11" t="s">
        <v>787</v>
      </c>
      <c r="D1322" s="12">
        <v>54525</v>
      </c>
      <c r="E1322" s="47" t="s">
        <v>4481</v>
      </c>
      <c r="F1322" s="14">
        <v>20462.400000000001</v>
      </c>
      <c r="G1322" s="15">
        <v>42415</v>
      </c>
      <c r="H1322" s="8">
        <v>20462.400000000001</v>
      </c>
      <c r="I1322" s="30">
        <f t="shared" si="61"/>
        <v>0</v>
      </c>
      <c r="J1322" s="112"/>
      <c r="K1322" s="2"/>
    </row>
    <row r="1323" spans="1:11" x14ac:dyDescent="0.25">
      <c r="A1323" s="17">
        <v>42411</v>
      </c>
      <c r="B1323" s="11">
        <f t="shared" si="63"/>
        <v>4526</v>
      </c>
      <c r="C1323" s="11" t="s">
        <v>787</v>
      </c>
      <c r="D1323" s="12">
        <v>54526</v>
      </c>
      <c r="E1323" s="47" t="s">
        <v>4482</v>
      </c>
      <c r="F1323" s="14">
        <v>11556.8</v>
      </c>
      <c r="G1323" s="15">
        <v>42415</v>
      </c>
      <c r="H1323" s="8">
        <v>11556.8</v>
      </c>
      <c r="I1323" s="30">
        <f t="shared" si="61"/>
        <v>0</v>
      </c>
      <c r="J1323" s="112"/>
      <c r="K1323" s="2"/>
    </row>
    <row r="1324" spans="1:11" x14ac:dyDescent="0.25">
      <c r="A1324" s="17">
        <v>42411</v>
      </c>
      <c r="B1324" s="11">
        <f t="shared" si="63"/>
        <v>4527</v>
      </c>
      <c r="C1324" s="11" t="s">
        <v>787</v>
      </c>
      <c r="D1324" s="12">
        <v>54527</v>
      </c>
      <c r="E1324" s="47" t="s">
        <v>4483</v>
      </c>
      <c r="F1324" s="14">
        <v>13183.8</v>
      </c>
      <c r="G1324" s="15">
        <v>42412</v>
      </c>
      <c r="H1324" s="8">
        <v>13183.8</v>
      </c>
      <c r="I1324" s="30">
        <f t="shared" si="61"/>
        <v>0</v>
      </c>
      <c r="J1324" s="112"/>
      <c r="K1324" s="2"/>
    </row>
    <row r="1325" spans="1:11" x14ac:dyDescent="0.25">
      <c r="A1325" s="17">
        <v>42411</v>
      </c>
      <c r="B1325" s="11">
        <f>B1324+1</f>
        <v>4528</v>
      </c>
      <c r="C1325" s="11" t="s">
        <v>787</v>
      </c>
      <c r="D1325" s="12">
        <v>54528</v>
      </c>
      <c r="E1325" s="49" t="s">
        <v>105</v>
      </c>
      <c r="F1325" s="14">
        <v>0</v>
      </c>
      <c r="G1325" s="15"/>
      <c r="H1325" s="8"/>
      <c r="I1325" s="30">
        <f t="shared" si="61"/>
        <v>0</v>
      </c>
      <c r="J1325" s="112"/>
      <c r="K1325" s="2"/>
    </row>
    <row r="1326" spans="1:11" x14ac:dyDescent="0.25">
      <c r="A1326" s="17">
        <v>42411</v>
      </c>
      <c r="B1326" s="11">
        <f>B1325+1</f>
        <v>4529</v>
      </c>
      <c r="C1326" s="11" t="s">
        <v>787</v>
      </c>
      <c r="D1326" s="12">
        <v>54529</v>
      </c>
      <c r="E1326" s="47" t="s">
        <v>4484</v>
      </c>
      <c r="F1326" s="14">
        <v>28171.39</v>
      </c>
      <c r="G1326" s="15">
        <v>42415</v>
      </c>
      <c r="H1326" s="8">
        <v>28171.39</v>
      </c>
      <c r="I1326" s="30">
        <f t="shared" si="61"/>
        <v>0</v>
      </c>
      <c r="J1326" s="112"/>
      <c r="K1326" s="2"/>
    </row>
    <row r="1327" spans="1:11" x14ac:dyDescent="0.25">
      <c r="A1327" s="17">
        <v>42411</v>
      </c>
      <c r="B1327" s="11">
        <f t="shared" si="63"/>
        <v>4530</v>
      </c>
      <c r="C1327" s="11" t="s">
        <v>787</v>
      </c>
      <c r="D1327" s="113">
        <v>54530</v>
      </c>
      <c r="E1327" s="42" t="s">
        <v>4485</v>
      </c>
      <c r="F1327" s="19">
        <v>2052</v>
      </c>
      <c r="G1327" s="15">
        <v>42412</v>
      </c>
      <c r="H1327" s="8">
        <v>2052</v>
      </c>
      <c r="I1327" s="30">
        <f t="shared" si="61"/>
        <v>0</v>
      </c>
      <c r="J1327" s="112"/>
      <c r="K1327" s="2"/>
    </row>
    <row r="1328" spans="1:11" x14ac:dyDescent="0.25">
      <c r="A1328" s="17">
        <v>42411</v>
      </c>
      <c r="B1328" s="11">
        <f t="shared" si="63"/>
        <v>4531</v>
      </c>
      <c r="C1328" s="11" t="s">
        <v>787</v>
      </c>
      <c r="D1328" s="20">
        <v>54531</v>
      </c>
      <c r="E1328" s="45" t="s">
        <v>4481</v>
      </c>
      <c r="F1328" s="22">
        <v>5227.2</v>
      </c>
      <c r="G1328" s="15">
        <v>42415</v>
      </c>
      <c r="H1328" s="8">
        <v>5227.2</v>
      </c>
      <c r="I1328" s="30">
        <f t="shared" si="61"/>
        <v>0</v>
      </c>
      <c r="J1328" s="112"/>
      <c r="K1328" s="2"/>
    </row>
    <row r="1329" spans="1:11" x14ac:dyDescent="0.25">
      <c r="A1329" s="17">
        <v>42411</v>
      </c>
      <c r="B1329" s="11">
        <f t="shared" si="63"/>
        <v>4532</v>
      </c>
      <c r="C1329" s="11" t="s">
        <v>787</v>
      </c>
      <c r="D1329" s="12">
        <v>54532</v>
      </c>
      <c r="E1329" s="47" t="s">
        <v>4486</v>
      </c>
      <c r="F1329" s="14">
        <v>30128.49</v>
      </c>
      <c r="G1329" s="15">
        <v>42412</v>
      </c>
      <c r="H1329" s="8">
        <v>30128.49</v>
      </c>
      <c r="I1329" s="30">
        <f t="shared" si="61"/>
        <v>0</v>
      </c>
      <c r="J1329" s="112"/>
      <c r="K1329" s="2"/>
    </row>
    <row r="1330" spans="1:11" x14ac:dyDescent="0.25">
      <c r="A1330" s="17">
        <v>42411</v>
      </c>
      <c r="B1330" s="11">
        <f t="shared" si="63"/>
        <v>4533</v>
      </c>
      <c r="C1330" s="11" t="s">
        <v>787</v>
      </c>
      <c r="D1330" s="12">
        <v>54533</v>
      </c>
      <c r="E1330" s="47" t="s">
        <v>4487</v>
      </c>
      <c r="F1330" s="14">
        <v>1827</v>
      </c>
      <c r="G1330" s="15">
        <v>42414</v>
      </c>
      <c r="H1330" s="8">
        <v>1827</v>
      </c>
      <c r="I1330" s="30">
        <f t="shared" si="61"/>
        <v>0</v>
      </c>
      <c r="J1330" s="112"/>
      <c r="K1330" s="2"/>
    </row>
    <row r="1331" spans="1:11" x14ac:dyDescent="0.25">
      <c r="A1331" s="17">
        <v>42411</v>
      </c>
      <c r="B1331" s="11">
        <f t="shared" si="63"/>
        <v>4534</v>
      </c>
      <c r="C1331" s="11" t="s">
        <v>787</v>
      </c>
      <c r="D1331" s="12">
        <v>54534</v>
      </c>
      <c r="E1331" s="47" t="s">
        <v>4488</v>
      </c>
      <c r="F1331" s="14">
        <v>329.4</v>
      </c>
      <c r="G1331" s="15">
        <v>42411</v>
      </c>
      <c r="H1331" s="8">
        <f t="shared" si="62"/>
        <v>329.4</v>
      </c>
      <c r="I1331" s="30">
        <f t="shared" si="61"/>
        <v>0</v>
      </c>
      <c r="J1331" s="112"/>
      <c r="K1331" s="2"/>
    </row>
    <row r="1332" spans="1:11" x14ac:dyDescent="0.25">
      <c r="A1332" s="17">
        <v>42411</v>
      </c>
      <c r="B1332" s="11">
        <f>B1331+1</f>
        <v>4535</v>
      </c>
      <c r="C1332" s="11" t="s">
        <v>787</v>
      </c>
      <c r="D1332" s="12">
        <v>54535</v>
      </c>
      <c r="E1332" s="47" t="s">
        <v>4311</v>
      </c>
      <c r="F1332" s="14">
        <v>844.6</v>
      </c>
      <c r="G1332" s="15">
        <v>42411</v>
      </c>
      <c r="H1332" s="8">
        <v>844.6</v>
      </c>
      <c r="I1332" s="30">
        <f t="shared" si="61"/>
        <v>0</v>
      </c>
      <c r="J1332" s="112"/>
      <c r="K1332" s="2"/>
    </row>
    <row r="1333" spans="1:11" x14ac:dyDescent="0.25">
      <c r="A1333" s="17">
        <v>42411</v>
      </c>
      <c r="B1333" s="11">
        <f>B1332+1</f>
        <v>4536</v>
      </c>
      <c r="C1333" s="11" t="s">
        <v>787</v>
      </c>
      <c r="D1333" s="12">
        <v>54536</v>
      </c>
      <c r="E1333" s="47" t="s">
        <v>4489</v>
      </c>
      <c r="F1333" s="14">
        <v>49923.199999999997</v>
      </c>
      <c r="G1333" s="15">
        <v>42427</v>
      </c>
      <c r="H1333" s="8">
        <v>49923.199999999997</v>
      </c>
      <c r="I1333" s="30">
        <f t="shared" si="61"/>
        <v>0</v>
      </c>
      <c r="J1333" s="112"/>
      <c r="K1333" s="2"/>
    </row>
    <row r="1334" spans="1:11" x14ac:dyDescent="0.25">
      <c r="A1334" s="17">
        <v>42411</v>
      </c>
      <c r="B1334" s="11">
        <f t="shared" si="63"/>
        <v>4537</v>
      </c>
      <c r="C1334" s="11" t="s">
        <v>787</v>
      </c>
      <c r="D1334" s="12">
        <v>54537</v>
      </c>
      <c r="E1334" s="47" t="s">
        <v>4490</v>
      </c>
      <c r="F1334" s="14">
        <v>1968.8</v>
      </c>
      <c r="G1334" s="15">
        <v>42412</v>
      </c>
      <c r="H1334" s="8">
        <v>1968.8</v>
      </c>
      <c r="I1334" s="30">
        <f t="shared" si="61"/>
        <v>0</v>
      </c>
      <c r="J1334" s="112"/>
      <c r="K1334" s="2"/>
    </row>
    <row r="1335" spans="1:11" x14ac:dyDescent="0.25">
      <c r="A1335" s="17">
        <v>42411</v>
      </c>
      <c r="B1335" s="11">
        <f t="shared" si="63"/>
        <v>4538</v>
      </c>
      <c r="C1335" s="11" t="s">
        <v>787</v>
      </c>
      <c r="D1335" s="12">
        <v>54538</v>
      </c>
      <c r="E1335" s="47" t="s">
        <v>4491</v>
      </c>
      <c r="F1335" s="14">
        <v>2512.5</v>
      </c>
      <c r="G1335" s="15">
        <v>42412</v>
      </c>
      <c r="H1335" s="8">
        <v>2512.5</v>
      </c>
      <c r="I1335" s="30">
        <f t="shared" si="61"/>
        <v>0</v>
      </c>
      <c r="J1335" s="112"/>
      <c r="K1335" s="2"/>
    </row>
    <row r="1336" spans="1:11" x14ac:dyDescent="0.25">
      <c r="A1336" s="17">
        <v>42411</v>
      </c>
      <c r="B1336" s="11">
        <f t="shared" si="63"/>
        <v>4539</v>
      </c>
      <c r="C1336" s="11" t="s">
        <v>787</v>
      </c>
      <c r="D1336" s="12">
        <v>54539</v>
      </c>
      <c r="E1336" s="47" t="s">
        <v>4492</v>
      </c>
      <c r="F1336" s="14">
        <v>4472</v>
      </c>
      <c r="G1336" s="15">
        <v>42411</v>
      </c>
      <c r="H1336" s="8">
        <f t="shared" ref="H1336:H1407" si="64">F1336</f>
        <v>4472</v>
      </c>
      <c r="I1336" s="30">
        <f t="shared" ref="I1336:I1407" si="65">F1336-H1336</f>
        <v>0</v>
      </c>
      <c r="J1336" s="112"/>
      <c r="K1336" s="2"/>
    </row>
    <row r="1337" spans="1:11" x14ac:dyDescent="0.25">
      <c r="A1337" s="17">
        <v>42411</v>
      </c>
      <c r="B1337" s="11">
        <f t="shared" si="63"/>
        <v>4540</v>
      </c>
      <c r="C1337" s="11" t="s">
        <v>787</v>
      </c>
      <c r="D1337" s="12">
        <v>54540</v>
      </c>
      <c r="E1337" s="47" t="s">
        <v>4493</v>
      </c>
      <c r="F1337" s="14">
        <v>2063.6</v>
      </c>
      <c r="G1337" s="15">
        <v>42412</v>
      </c>
      <c r="H1337" s="8">
        <v>2063.6</v>
      </c>
      <c r="I1337" s="30">
        <f t="shared" si="65"/>
        <v>0</v>
      </c>
      <c r="J1337" s="112"/>
      <c r="K1337" s="2"/>
    </row>
    <row r="1338" spans="1:11" x14ac:dyDescent="0.25">
      <c r="A1338" s="17">
        <v>42411</v>
      </c>
      <c r="B1338" s="11">
        <f t="shared" si="63"/>
        <v>4541</v>
      </c>
      <c r="C1338" s="11" t="s">
        <v>787</v>
      </c>
      <c r="D1338" s="12">
        <v>54541</v>
      </c>
      <c r="E1338" s="47" t="s">
        <v>4494</v>
      </c>
      <c r="F1338" s="14">
        <v>1748.7</v>
      </c>
      <c r="G1338" s="15">
        <v>42412</v>
      </c>
      <c r="H1338" s="8">
        <v>1748.7</v>
      </c>
      <c r="I1338" s="30">
        <f t="shared" si="65"/>
        <v>0</v>
      </c>
      <c r="J1338" s="112"/>
      <c r="K1338" s="2"/>
    </row>
    <row r="1339" spans="1:11" x14ac:dyDescent="0.25">
      <c r="A1339" s="17">
        <v>42411</v>
      </c>
      <c r="B1339" s="11">
        <f t="shared" si="63"/>
        <v>4542</v>
      </c>
      <c r="C1339" s="11" t="s">
        <v>787</v>
      </c>
      <c r="D1339" s="12">
        <v>54542</v>
      </c>
      <c r="E1339" s="47" t="s">
        <v>4495</v>
      </c>
      <c r="F1339" s="14">
        <v>48325.2</v>
      </c>
      <c r="G1339" s="15" t="s">
        <v>4496</v>
      </c>
      <c r="H1339" s="8">
        <f>2563.6+45761.6</f>
        <v>48325.2</v>
      </c>
      <c r="I1339" s="30">
        <f t="shared" si="65"/>
        <v>0</v>
      </c>
      <c r="J1339" s="112"/>
      <c r="K1339" s="2"/>
    </row>
    <row r="1340" spans="1:11" x14ac:dyDescent="0.25">
      <c r="A1340" s="17">
        <v>42411</v>
      </c>
      <c r="B1340" s="11">
        <f t="shared" si="63"/>
        <v>4543</v>
      </c>
      <c r="C1340" s="11" t="s">
        <v>787</v>
      </c>
      <c r="D1340" s="12">
        <v>54543</v>
      </c>
      <c r="E1340" s="47" t="s">
        <v>4497</v>
      </c>
      <c r="F1340" s="14">
        <v>792</v>
      </c>
      <c r="G1340" s="15">
        <v>42412</v>
      </c>
      <c r="H1340" s="8">
        <v>792</v>
      </c>
      <c r="I1340" s="30">
        <f t="shared" si="65"/>
        <v>0</v>
      </c>
      <c r="J1340" s="112"/>
      <c r="K1340" s="2"/>
    </row>
    <row r="1341" spans="1:11" x14ac:dyDescent="0.25">
      <c r="A1341" s="17">
        <v>42411</v>
      </c>
      <c r="B1341" s="11">
        <f t="shared" si="63"/>
        <v>4544</v>
      </c>
      <c r="C1341" s="11" t="s">
        <v>787</v>
      </c>
      <c r="D1341" s="12">
        <v>54544</v>
      </c>
      <c r="E1341" s="47" t="s">
        <v>4432</v>
      </c>
      <c r="F1341" s="14">
        <v>30119.599999999999</v>
      </c>
      <c r="G1341" s="15">
        <v>42426</v>
      </c>
      <c r="H1341" s="8">
        <v>30119.599999999999</v>
      </c>
      <c r="I1341" s="30">
        <f t="shared" si="65"/>
        <v>0</v>
      </c>
      <c r="J1341" s="112"/>
      <c r="K1341" s="2"/>
    </row>
    <row r="1342" spans="1:11" x14ac:dyDescent="0.25">
      <c r="A1342" s="17">
        <v>42411</v>
      </c>
      <c r="B1342" s="11">
        <f t="shared" si="63"/>
        <v>4545</v>
      </c>
      <c r="C1342" s="11" t="s">
        <v>787</v>
      </c>
      <c r="D1342" s="12">
        <v>54545</v>
      </c>
      <c r="E1342" s="47" t="s">
        <v>4498</v>
      </c>
      <c r="F1342" s="14">
        <v>30334.5</v>
      </c>
      <c r="G1342" s="15">
        <v>42411</v>
      </c>
      <c r="H1342" s="8">
        <f t="shared" si="64"/>
        <v>30334.5</v>
      </c>
      <c r="I1342" s="30">
        <f t="shared" si="65"/>
        <v>0</v>
      </c>
      <c r="J1342" s="112"/>
      <c r="K1342" s="2"/>
    </row>
    <row r="1343" spans="1:11" x14ac:dyDescent="0.25">
      <c r="A1343" s="17">
        <v>42411</v>
      </c>
      <c r="B1343" s="11">
        <f>B1342+1</f>
        <v>4546</v>
      </c>
      <c r="C1343" s="11" t="s">
        <v>787</v>
      </c>
      <c r="D1343" s="12">
        <v>54546</v>
      </c>
      <c r="E1343" s="47" t="s">
        <v>1703</v>
      </c>
      <c r="F1343" s="14">
        <v>55524.42</v>
      </c>
      <c r="G1343" s="15"/>
      <c r="H1343" s="8"/>
      <c r="I1343" s="30">
        <f t="shared" si="65"/>
        <v>55524.42</v>
      </c>
      <c r="J1343" s="112"/>
      <c r="K1343" s="2"/>
    </row>
    <row r="1344" spans="1:11" x14ac:dyDescent="0.25">
      <c r="A1344" s="17">
        <v>42411</v>
      </c>
      <c r="B1344" s="11">
        <f>B1343+1</f>
        <v>4547</v>
      </c>
      <c r="C1344" s="11" t="s">
        <v>787</v>
      </c>
      <c r="D1344" s="12">
        <v>54547</v>
      </c>
      <c r="E1344" s="47" t="s">
        <v>4499</v>
      </c>
      <c r="F1344" s="14">
        <v>3551.5</v>
      </c>
      <c r="G1344" s="15">
        <v>42411</v>
      </c>
      <c r="H1344" s="8">
        <f t="shared" si="64"/>
        <v>3551.5</v>
      </c>
      <c r="I1344" s="30">
        <f t="shared" si="65"/>
        <v>0</v>
      </c>
      <c r="J1344" s="112"/>
      <c r="K1344" s="2"/>
    </row>
    <row r="1345" spans="1:11" x14ac:dyDescent="0.25">
      <c r="A1345" s="17">
        <v>42411</v>
      </c>
      <c r="B1345" s="11">
        <f t="shared" si="63"/>
        <v>4548</v>
      </c>
      <c r="C1345" s="11" t="s">
        <v>787</v>
      </c>
      <c r="D1345" s="12">
        <v>54548</v>
      </c>
      <c r="E1345" s="47" t="s">
        <v>4500</v>
      </c>
      <c r="F1345" s="14">
        <v>2365.3000000000002</v>
      </c>
      <c r="G1345" s="15">
        <v>42411</v>
      </c>
      <c r="H1345" s="8">
        <f t="shared" si="64"/>
        <v>2365.3000000000002</v>
      </c>
      <c r="I1345" s="30">
        <f t="shared" si="65"/>
        <v>0</v>
      </c>
      <c r="J1345" s="112"/>
      <c r="K1345" s="2"/>
    </row>
    <row r="1346" spans="1:11" x14ac:dyDescent="0.25">
      <c r="A1346" s="17">
        <v>42411</v>
      </c>
      <c r="B1346" s="11">
        <f t="shared" si="63"/>
        <v>4549</v>
      </c>
      <c r="C1346" s="11" t="s">
        <v>787</v>
      </c>
      <c r="D1346" s="12">
        <v>54549</v>
      </c>
      <c r="E1346" s="47" t="s">
        <v>4501</v>
      </c>
      <c r="F1346" s="14">
        <v>1336.5</v>
      </c>
      <c r="G1346" s="15">
        <v>42412</v>
      </c>
      <c r="H1346" s="8">
        <v>1336.5</v>
      </c>
      <c r="I1346" s="30">
        <f t="shared" si="65"/>
        <v>0</v>
      </c>
      <c r="J1346" s="112"/>
      <c r="K1346" s="2"/>
    </row>
    <row r="1347" spans="1:11" x14ac:dyDescent="0.25">
      <c r="A1347" s="17">
        <v>42411</v>
      </c>
      <c r="B1347" s="11">
        <f t="shared" si="63"/>
        <v>4550</v>
      </c>
      <c r="C1347" s="11" t="s">
        <v>787</v>
      </c>
      <c r="D1347" s="12">
        <v>54550</v>
      </c>
      <c r="E1347" s="47" t="s">
        <v>4502</v>
      </c>
      <c r="F1347" s="14">
        <v>399.3</v>
      </c>
      <c r="G1347" s="15">
        <v>42411</v>
      </c>
      <c r="H1347" s="8">
        <f t="shared" si="64"/>
        <v>399.3</v>
      </c>
      <c r="I1347" s="30">
        <f t="shared" si="65"/>
        <v>0</v>
      </c>
      <c r="J1347" s="112"/>
      <c r="K1347" s="2"/>
    </row>
    <row r="1348" spans="1:11" x14ac:dyDescent="0.25">
      <c r="A1348" s="17">
        <v>42411</v>
      </c>
      <c r="B1348" s="11">
        <f t="shared" si="63"/>
        <v>4551</v>
      </c>
      <c r="C1348" s="11" t="s">
        <v>787</v>
      </c>
      <c r="D1348" s="12">
        <v>54551</v>
      </c>
      <c r="E1348" s="47" t="s">
        <v>4503</v>
      </c>
      <c r="F1348" s="14">
        <v>23990.6</v>
      </c>
      <c r="G1348" s="15">
        <v>42414</v>
      </c>
      <c r="H1348" s="8">
        <v>23990.6</v>
      </c>
      <c r="I1348" s="30">
        <f t="shared" si="65"/>
        <v>0</v>
      </c>
      <c r="J1348" s="112"/>
      <c r="K1348" s="2"/>
    </row>
    <row r="1349" spans="1:11" x14ac:dyDescent="0.25">
      <c r="A1349" s="17">
        <v>42411</v>
      </c>
      <c r="B1349" s="11">
        <f t="shared" si="63"/>
        <v>4552</v>
      </c>
      <c r="C1349" s="11" t="s">
        <v>787</v>
      </c>
      <c r="D1349" s="12">
        <v>54552</v>
      </c>
      <c r="E1349" s="47" t="s">
        <v>4504</v>
      </c>
      <c r="F1349" s="14">
        <v>14007.3</v>
      </c>
      <c r="G1349" s="15">
        <v>42412</v>
      </c>
      <c r="H1349" s="8">
        <v>14007.3</v>
      </c>
      <c r="I1349" s="30">
        <f t="shared" si="65"/>
        <v>0</v>
      </c>
      <c r="J1349" s="112"/>
      <c r="K1349" s="2"/>
    </row>
    <row r="1350" spans="1:11" x14ac:dyDescent="0.25">
      <c r="A1350" s="17">
        <v>42411</v>
      </c>
      <c r="B1350" s="11">
        <f>B1349+1</f>
        <v>4553</v>
      </c>
      <c r="C1350" s="11" t="s">
        <v>787</v>
      </c>
      <c r="D1350" s="12">
        <v>54553</v>
      </c>
      <c r="E1350" s="49" t="s">
        <v>105</v>
      </c>
      <c r="F1350" s="14">
        <v>0</v>
      </c>
      <c r="G1350" s="15"/>
      <c r="H1350" s="8"/>
      <c r="I1350" s="30">
        <f t="shared" si="65"/>
        <v>0</v>
      </c>
      <c r="J1350" s="112"/>
      <c r="K1350" s="2"/>
    </row>
    <row r="1351" spans="1:11" x14ac:dyDescent="0.25">
      <c r="A1351" s="17">
        <v>42411</v>
      </c>
      <c r="B1351" s="11">
        <f>B1350+1</f>
        <v>4554</v>
      </c>
      <c r="C1351" s="11" t="s">
        <v>787</v>
      </c>
      <c r="D1351" s="12">
        <v>54554</v>
      </c>
      <c r="E1351" s="47" t="s">
        <v>4505</v>
      </c>
      <c r="F1351" s="14">
        <v>1413</v>
      </c>
      <c r="G1351" s="15">
        <v>42412</v>
      </c>
      <c r="H1351" s="8">
        <v>1413</v>
      </c>
      <c r="I1351" s="30">
        <f t="shared" si="65"/>
        <v>0</v>
      </c>
      <c r="J1351" s="112"/>
      <c r="K1351" s="2"/>
    </row>
    <row r="1352" spans="1:11" x14ac:dyDescent="0.25">
      <c r="A1352" s="17">
        <v>42411</v>
      </c>
      <c r="B1352" s="11">
        <f t="shared" si="63"/>
        <v>4555</v>
      </c>
      <c r="C1352" s="11" t="s">
        <v>787</v>
      </c>
      <c r="D1352" s="12">
        <v>54555</v>
      </c>
      <c r="E1352" s="47" t="s">
        <v>4506</v>
      </c>
      <c r="F1352" s="14">
        <v>3258</v>
      </c>
      <c r="G1352" s="15">
        <v>42411</v>
      </c>
      <c r="H1352" s="8">
        <v>3258</v>
      </c>
      <c r="I1352" s="30">
        <f t="shared" si="65"/>
        <v>0</v>
      </c>
      <c r="J1352" s="112"/>
      <c r="K1352" s="2"/>
    </row>
    <row r="1353" spans="1:11" x14ac:dyDescent="0.25">
      <c r="A1353" s="17">
        <v>42411</v>
      </c>
      <c r="B1353" s="11">
        <f t="shared" si="63"/>
        <v>4556</v>
      </c>
      <c r="C1353" s="11" t="s">
        <v>787</v>
      </c>
      <c r="D1353" s="12">
        <v>54556</v>
      </c>
      <c r="E1353" s="47" t="s">
        <v>4433</v>
      </c>
      <c r="F1353" s="14">
        <v>2538.3000000000002</v>
      </c>
      <c r="G1353" s="15">
        <v>42411</v>
      </c>
      <c r="H1353" s="8">
        <f t="shared" si="64"/>
        <v>2538.3000000000002</v>
      </c>
      <c r="I1353" s="30">
        <f t="shared" si="65"/>
        <v>0</v>
      </c>
      <c r="J1353" s="112"/>
      <c r="K1353" s="2"/>
    </row>
    <row r="1354" spans="1:11" x14ac:dyDescent="0.25">
      <c r="A1354" s="17">
        <v>42411</v>
      </c>
      <c r="B1354" s="11">
        <f t="shared" si="63"/>
        <v>4557</v>
      </c>
      <c r="C1354" s="11" t="s">
        <v>787</v>
      </c>
      <c r="D1354" s="12">
        <v>54557</v>
      </c>
      <c r="E1354" s="47" t="s">
        <v>4507</v>
      </c>
      <c r="F1354" s="14">
        <v>3760.8</v>
      </c>
      <c r="G1354" s="15">
        <v>42411</v>
      </c>
      <c r="H1354" s="8">
        <f t="shared" si="64"/>
        <v>3760.8</v>
      </c>
      <c r="I1354" s="30">
        <f t="shared" si="65"/>
        <v>0</v>
      </c>
      <c r="J1354" s="112"/>
      <c r="K1354" s="2"/>
    </row>
    <row r="1355" spans="1:11" x14ac:dyDescent="0.25">
      <c r="A1355" s="17">
        <v>42411</v>
      </c>
      <c r="B1355" s="11">
        <f t="shared" si="63"/>
        <v>4558</v>
      </c>
      <c r="C1355" s="11" t="s">
        <v>787</v>
      </c>
      <c r="D1355" s="12">
        <v>54558</v>
      </c>
      <c r="E1355" s="47" t="s">
        <v>4508</v>
      </c>
      <c r="F1355" s="14">
        <v>4562.5</v>
      </c>
      <c r="G1355" s="15">
        <v>42411</v>
      </c>
      <c r="H1355" s="8">
        <f t="shared" si="64"/>
        <v>4562.5</v>
      </c>
      <c r="I1355" s="30">
        <f t="shared" si="65"/>
        <v>0</v>
      </c>
      <c r="J1355" s="112"/>
      <c r="K1355" s="2"/>
    </row>
    <row r="1356" spans="1:11" x14ac:dyDescent="0.25">
      <c r="A1356" s="17">
        <v>42411</v>
      </c>
      <c r="B1356" s="11">
        <f t="shared" si="63"/>
        <v>4559</v>
      </c>
      <c r="C1356" s="11" t="s">
        <v>787</v>
      </c>
      <c r="D1356" s="12">
        <v>54559</v>
      </c>
      <c r="E1356" s="47" t="s">
        <v>4509</v>
      </c>
      <c r="F1356" s="14">
        <v>2181.1999999999998</v>
      </c>
      <c r="G1356" s="15">
        <v>42411</v>
      </c>
      <c r="H1356" s="8">
        <f t="shared" si="64"/>
        <v>2181.1999999999998</v>
      </c>
      <c r="I1356" s="30">
        <f t="shared" si="65"/>
        <v>0</v>
      </c>
      <c r="J1356" s="112"/>
      <c r="K1356" s="2"/>
    </row>
    <row r="1357" spans="1:11" x14ac:dyDescent="0.25">
      <c r="A1357" s="17">
        <v>42411</v>
      </c>
      <c r="B1357" s="11">
        <f t="shared" si="63"/>
        <v>4560</v>
      </c>
      <c r="C1357" s="11" t="s">
        <v>787</v>
      </c>
      <c r="D1357" s="12">
        <v>54560</v>
      </c>
      <c r="E1357" s="47" t="s">
        <v>4442</v>
      </c>
      <c r="F1357" s="14">
        <v>12542.3</v>
      </c>
      <c r="G1357" s="15">
        <v>42411</v>
      </c>
      <c r="H1357" s="8">
        <f t="shared" si="64"/>
        <v>12542.3</v>
      </c>
      <c r="I1357" s="30">
        <f t="shared" si="65"/>
        <v>0</v>
      </c>
      <c r="J1357" s="112"/>
      <c r="K1357" s="2"/>
    </row>
    <row r="1358" spans="1:11" x14ac:dyDescent="0.25">
      <c r="A1358" s="17">
        <v>42411</v>
      </c>
      <c r="B1358" s="11">
        <f t="shared" si="63"/>
        <v>4561</v>
      </c>
      <c r="C1358" s="11" t="s">
        <v>787</v>
      </c>
      <c r="D1358" s="12">
        <v>54561</v>
      </c>
      <c r="E1358" s="47" t="s">
        <v>4508</v>
      </c>
      <c r="F1358" s="14">
        <v>649.6</v>
      </c>
      <c r="G1358" s="15">
        <v>42411</v>
      </c>
      <c r="H1358" s="8">
        <f t="shared" si="64"/>
        <v>649.6</v>
      </c>
      <c r="I1358" s="30">
        <f t="shared" si="65"/>
        <v>0</v>
      </c>
      <c r="J1358" s="112"/>
      <c r="K1358" s="2"/>
    </row>
    <row r="1359" spans="1:11" x14ac:dyDescent="0.25">
      <c r="A1359" s="17">
        <v>42411</v>
      </c>
      <c r="B1359" s="11">
        <f t="shared" si="63"/>
        <v>4562</v>
      </c>
      <c r="C1359" s="11" t="s">
        <v>787</v>
      </c>
      <c r="D1359" s="12">
        <v>54562</v>
      </c>
      <c r="E1359" s="47" t="s">
        <v>4510</v>
      </c>
      <c r="F1359" s="14">
        <v>832.3</v>
      </c>
      <c r="G1359" s="15">
        <v>42411</v>
      </c>
      <c r="H1359" s="8">
        <f t="shared" si="64"/>
        <v>832.3</v>
      </c>
      <c r="I1359" s="30">
        <f t="shared" si="65"/>
        <v>0</v>
      </c>
      <c r="J1359" s="112"/>
      <c r="K1359" s="2"/>
    </row>
    <row r="1360" spans="1:11" x14ac:dyDescent="0.25">
      <c r="A1360" s="17">
        <v>42411</v>
      </c>
      <c r="B1360" s="11">
        <f t="shared" si="63"/>
        <v>4563</v>
      </c>
      <c r="C1360" s="11" t="s">
        <v>787</v>
      </c>
      <c r="D1360" s="12">
        <v>54563</v>
      </c>
      <c r="E1360" s="47" t="s">
        <v>4511</v>
      </c>
      <c r="F1360" s="14">
        <v>430</v>
      </c>
      <c r="G1360" s="15">
        <v>42411</v>
      </c>
      <c r="H1360" s="8">
        <f t="shared" si="64"/>
        <v>430</v>
      </c>
      <c r="I1360" s="30">
        <f t="shared" si="65"/>
        <v>0</v>
      </c>
      <c r="J1360" s="112"/>
      <c r="K1360" s="2"/>
    </row>
    <row r="1361" spans="1:11" x14ac:dyDescent="0.25">
      <c r="A1361" s="17">
        <v>42411</v>
      </c>
      <c r="B1361" s="11">
        <f t="shared" si="63"/>
        <v>4564</v>
      </c>
      <c r="C1361" s="11" t="s">
        <v>787</v>
      </c>
      <c r="D1361" s="12">
        <v>54564</v>
      </c>
      <c r="E1361" s="47" t="s">
        <v>4512</v>
      </c>
      <c r="F1361" s="14">
        <v>104091.66</v>
      </c>
      <c r="G1361" s="15">
        <v>42418</v>
      </c>
      <c r="H1361" s="8">
        <v>104091.66</v>
      </c>
      <c r="I1361" s="30">
        <f t="shared" si="65"/>
        <v>0</v>
      </c>
      <c r="J1361" s="112"/>
      <c r="K1361" s="2"/>
    </row>
    <row r="1362" spans="1:11" x14ac:dyDescent="0.25">
      <c r="A1362" s="17">
        <v>42411</v>
      </c>
      <c r="B1362" s="11">
        <f t="shared" si="63"/>
        <v>4565</v>
      </c>
      <c r="C1362" s="11" t="s">
        <v>787</v>
      </c>
      <c r="D1362" s="12">
        <v>54565</v>
      </c>
      <c r="E1362" s="47" t="s">
        <v>4513</v>
      </c>
      <c r="F1362" s="14">
        <v>1332.3</v>
      </c>
      <c r="G1362" s="15">
        <v>42411</v>
      </c>
      <c r="H1362" s="8">
        <f t="shared" si="64"/>
        <v>1332.3</v>
      </c>
      <c r="I1362" s="30">
        <f t="shared" si="65"/>
        <v>0</v>
      </c>
      <c r="J1362" s="112"/>
      <c r="K1362" s="2"/>
    </row>
    <row r="1363" spans="1:11" x14ac:dyDescent="0.25">
      <c r="A1363" s="17">
        <v>42411</v>
      </c>
      <c r="B1363" s="11">
        <f t="shared" si="63"/>
        <v>4566</v>
      </c>
      <c r="C1363" s="11" t="s">
        <v>787</v>
      </c>
      <c r="D1363" s="12">
        <v>54566</v>
      </c>
      <c r="E1363" s="47" t="s">
        <v>4440</v>
      </c>
      <c r="F1363" s="14">
        <v>16108.2</v>
      </c>
      <c r="G1363" s="15">
        <v>42416</v>
      </c>
      <c r="H1363" s="8">
        <v>16108.2</v>
      </c>
      <c r="I1363" s="30">
        <f t="shared" si="65"/>
        <v>0</v>
      </c>
      <c r="J1363" s="112"/>
      <c r="K1363" s="2"/>
    </row>
    <row r="1364" spans="1:11" x14ac:dyDescent="0.25">
      <c r="A1364" s="17">
        <v>42411</v>
      </c>
      <c r="B1364" s="11">
        <f t="shared" si="63"/>
        <v>4567</v>
      </c>
      <c r="C1364" s="11" t="s">
        <v>787</v>
      </c>
      <c r="D1364" s="12">
        <v>54567</v>
      </c>
      <c r="E1364" s="47" t="s">
        <v>4497</v>
      </c>
      <c r="F1364" s="14">
        <v>199.5</v>
      </c>
      <c r="G1364" s="15">
        <v>42411</v>
      </c>
      <c r="H1364" s="8">
        <f t="shared" si="64"/>
        <v>199.5</v>
      </c>
      <c r="I1364" s="30">
        <f t="shared" si="65"/>
        <v>0</v>
      </c>
      <c r="J1364" s="112"/>
      <c r="K1364" s="2"/>
    </row>
    <row r="1365" spans="1:11" x14ac:dyDescent="0.25">
      <c r="A1365" s="17">
        <v>42411</v>
      </c>
      <c r="B1365" s="11">
        <f t="shared" si="63"/>
        <v>4568</v>
      </c>
      <c r="C1365" s="11" t="s">
        <v>787</v>
      </c>
      <c r="D1365" s="12">
        <v>54568</v>
      </c>
      <c r="E1365" s="47" t="s">
        <v>4514</v>
      </c>
      <c r="F1365" s="14">
        <v>2442</v>
      </c>
      <c r="G1365" s="15">
        <v>42411</v>
      </c>
      <c r="H1365" s="8">
        <f t="shared" si="64"/>
        <v>2442</v>
      </c>
      <c r="I1365" s="30">
        <f t="shared" si="65"/>
        <v>0</v>
      </c>
      <c r="J1365" s="119"/>
      <c r="K1365" s="2"/>
    </row>
    <row r="1366" spans="1:11" x14ac:dyDescent="0.25">
      <c r="A1366" s="17">
        <v>42411</v>
      </c>
      <c r="B1366" s="11">
        <f>B1365+1</f>
        <v>4569</v>
      </c>
      <c r="C1366" s="11" t="s">
        <v>787</v>
      </c>
      <c r="D1366" s="12">
        <v>54569</v>
      </c>
      <c r="E1366" s="49" t="s">
        <v>105</v>
      </c>
      <c r="F1366" s="14">
        <v>0</v>
      </c>
      <c r="G1366" s="15"/>
      <c r="H1366" s="8"/>
      <c r="I1366" s="30">
        <f t="shared" si="65"/>
        <v>0</v>
      </c>
      <c r="J1366" s="119"/>
      <c r="K1366" s="2"/>
    </row>
    <row r="1367" spans="1:11" x14ac:dyDescent="0.25">
      <c r="A1367" s="17">
        <v>42411</v>
      </c>
      <c r="B1367" s="11">
        <f>B1366+1</f>
        <v>4570</v>
      </c>
      <c r="C1367" s="11" t="s">
        <v>787</v>
      </c>
      <c r="D1367" s="12">
        <v>54570</v>
      </c>
      <c r="E1367" s="47" t="s">
        <v>4515</v>
      </c>
      <c r="F1367" s="14">
        <v>2004.9</v>
      </c>
      <c r="G1367" s="15">
        <v>42411</v>
      </c>
      <c r="H1367" s="8">
        <f t="shared" si="64"/>
        <v>2004.9</v>
      </c>
      <c r="I1367" s="30">
        <f t="shared" si="65"/>
        <v>0</v>
      </c>
      <c r="J1367" s="112"/>
      <c r="K1367" s="2"/>
    </row>
    <row r="1368" spans="1:11" x14ac:dyDescent="0.25">
      <c r="A1368" s="17">
        <v>42411</v>
      </c>
      <c r="B1368" s="11">
        <f t="shared" si="63"/>
        <v>4571</v>
      </c>
      <c r="C1368" s="11" t="s">
        <v>787</v>
      </c>
      <c r="D1368" s="12">
        <v>54571</v>
      </c>
      <c r="E1368" s="47" t="s">
        <v>4516</v>
      </c>
      <c r="F1368" s="14">
        <v>2475</v>
      </c>
      <c r="G1368" s="15">
        <v>42411</v>
      </c>
      <c r="H1368" s="8">
        <f t="shared" si="64"/>
        <v>2475</v>
      </c>
      <c r="I1368" s="30">
        <f t="shared" si="65"/>
        <v>0</v>
      </c>
      <c r="J1368" s="112"/>
      <c r="K1368" s="2"/>
    </row>
    <row r="1369" spans="1:11" x14ac:dyDescent="0.25">
      <c r="A1369" s="17">
        <v>42411</v>
      </c>
      <c r="B1369" s="11">
        <f t="shared" si="63"/>
        <v>4572</v>
      </c>
      <c r="C1369" s="11" t="s">
        <v>787</v>
      </c>
      <c r="D1369" s="12">
        <v>54572</v>
      </c>
      <c r="E1369" s="47" t="s">
        <v>4517</v>
      </c>
      <c r="F1369" s="14">
        <v>258</v>
      </c>
      <c r="G1369" s="15">
        <v>42411</v>
      </c>
      <c r="H1369" s="8">
        <f t="shared" si="64"/>
        <v>258</v>
      </c>
      <c r="I1369" s="30">
        <f t="shared" si="65"/>
        <v>0</v>
      </c>
      <c r="J1369" s="112"/>
      <c r="K1369" s="2"/>
    </row>
    <row r="1370" spans="1:11" x14ac:dyDescent="0.25">
      <c r="A1370" s="17">
        <v>42411</v>
      </c>
      <c r="B1370" s="11">
        <f t="shared" si="63"/>
        <v>4573</v>
      </c>
      <c r="C1370" s="11" t="s">
        <v>787</v>
      </c>
      <c r="D1370" s="12">
        <v>54573</v>
      </c>
      <c r="E1370" s="47" t="s">
        <v>4518</v>
      </c>
      <c r="F1370" s="14">
        <v>1106.2</v>
      </c>
      <c r="G1370" s="15">
        <v>42411</v>
      </c>
      <c r="H1370" s="8">
        <f t="shared" si="64"/>
        <v>1106.2</v>
      </c>
      <c r="I1370" s="30">
        <f t="shared" si="65"/>
        <v>0</v>
      </c>
      <c r="J1370" s="112"/>
      <c r="K1370" s="2"/>
    </row>
    <row r="1371" spans="1:11" x14ac:dyDescent="0.25">
      <c r="A1371" s="17">
        <v>42411</v>
      </c>
      <c r="B1371" s="11">
        <f t="shared" si="63"/>
        <v>4574</v>
      </c>
      <c r="C1371" s="11" t="s">
        <v>787</v>
      </c>
      <c r="D1371" s="12">
        <v>54574</v>
      </c>
      <c r="E1371" s="47" t="s">
        <v>4519</v>
      </c>
      <c r="F1371" s="14">
        <v>15579</v>
      </c>
      <c r="G1371" s="15">
        <v>42412</v>
      </c>
      <c r="H1371" s="8">
        <v>15579</v>
      </c>
      <c r="I1371" s="30">
        <f t="shared" si="65"/>
        <v>0</v>
      </c>
      <c r="J1371" s="112"/>
      <c r="K1371" s="2"/>
    </row>
    <row r="1372" spans="1:11" x14ac:dyDescent="0.25">
      <c r="A1372" s="17">
        <v>42411</v>
      </c>
      <c r="B1372" s="11">
        <f t="shared" si="63"/>
        <v>4575</v>
      </c>
      <c r="C1372" s="11" t="s">
        <v>787</v>
      </c>
      <c r="D1372" s="12">
        <v>54575</v>
      </c>
      <c r="E1372" s="47" t="s">
        <v>4520</v>
      </c>
      <c r="F1372" s="14">
        <v>3354</v>
      </c>
      <c r="G1372" s="15">
        <v>42412</v>
      </c>
      <c r="H1372" s="8">
        <v>3354</v>
      </c>
      <c r="I1372" s="30">
        <f t="shared" si="65"/>
        <v>0</v>
      </c>
      <c r="J1372" s="112"/>
      <c r="K1372" s="2"/>
    </row>
    <row r="1373" spans="1:11" x14ac:dyDescent="0.25">
      <c r="A1373" s="17">
        <v>42411</v>
      </c>
      <c r="B1373" s="11">
        <f t="shared" si="63"/>
        <v>4576</v>
      </c>
      <c r="C1373" s="11" t="s">
        <v>787</v>
      </c>
      <c r="D1373" s="12">
        <v>54576</v>
      </c>
      <c r="E1373" s="47" t="s">
        <v>4521</v>
      </c>
      <c r="F1373" s="14">
        <v>468.7</v>
      </c>
      <c r="G1373" s="88">
        <v>42467</v>
      </c>
      <c r="H1373" s="89">
        <v>468.7</v>
      </c>
      <c r="I1373" s="30">
        <f t="shared" si="65"/>
        <v>0</v>
      </c>
      <c r="J1373" s="112"/>
      <c r="K1373" s="2"/>
    </row>
    <row r="1374" spans="1:11" x14ac:dyDescent="0.25">
      <c r="A1374" s="17">
        <v>42411</v>
      </c>
      <c r="B1374" s="11">
        <f>B1373+1</f>
        <v>4577</v>
      </c>
      <c r="C1374" s="11" t="s">
        <v>787</v>
      </c>
      <c r="D1374" s="12">
        <v>54577</v>
      </c>
      <c r="E1374" s="47" t="s">
        <v>4317</v>
      </c>
      <c r="F1374" s="14">
        <v>1347.7</v>
      </c>
      <c r="G1374" s="15">
        <v>42412</v>
      </c>
      <c r="H1374" s="8">
        <v>1347.7</v>
      </c>
      <c r="I1374" s="30">
        <f t="shared" si="65"/>
        <v>0</v>
      </c>
      <c r="J1374" s="112"/>
      <c r="K1374" s="2"/>
    </row>
    <row r="1375" spans="1:11" x14ac:dyDescent="0.25">
      <c r="A1375" s="17">
        <v>42411</v>
      </c>
      <c r="B1375" s="11">
        <f>B1374+1</f>
        <v>4578</v>
      </c>
      <c r="C1375" s="11" t="s">
        <v>787</v>
      </c>
      <c r="D1375" s="12">
        <v>54578</v>
      </c>
      <c r="E1375" s="47" t="s">
        <v>4522</v>
      </c>
      <c r="F1375" s="14">
        <v>2070.8000000000002</v>
      </c>
      <c r="G1375" s="15">
        <v>42412</v>
      </c>
      <c r="H1375" s="8">
        <v>2070.8000000000002</v>
      </c>
      <c r="I1375" s="30">
        <f t="shared" si="65"/>
        <v>0</v>
      </c>
      <c r="J1375" s="112"/>
      <c r="K1375" s="2"/>
    </row>
    <row r="1376" spans="1:11" x14ac:dyDescent="0.25">
      <c r="A1376" s="17">
        <v>42411</v>
      </c>
      <c r="B1376" s="11">
        <f t="shared" si="63"/>
        <v>4579</v>
      </c>
      <c r="C1376" s="11" t="s">
        <v>787</v>
      </c>
      <c r="D1376" s="113">
        <v>54579</v>
      </c>
      <c r="E1376" s="42" t="s">
        <v>4523</v>
      </c>
      <c r="F1376" s="19">
        <v>666.6</v>
      </c>
      <c r="G1376" s="15">
        <v>42412</v>
      </c>
      <c r="H1376" s="8">
        <v>666.6</v>
      </c>
      <c r="I1376" s="30">
        <f t="shared" si="65"/>
        <v>0</v>
      </c>
      <c r="J1376" s="112"/>
      <c r="K1376" s="2"/>
    </row>
    <row r="1377" spans="1:11" x14ac:dyDescent="0.25">
      <c r="A1377" s="17">
        <v>42411</v>
      </c>
      <c r="B1377" s="11">
        <f>B1376+1</f>
        <v>4580</v>
      </c>
      <c r="C1377" s="11" t="s">
        <v>787</v>
      </c>
      <c r="D1377" s="12">
        <v>54580</v>
      </c>
      <c r="E1377" s="47" t="s">
        <v>4524</v>
      </c>
      <c r="F1377" s="14">
        <v>186912</v>
      </c>
      <c r="G1377" s="15">
        <v>42413</v>
      </c>
      <c r="H1377" s="8">
        <v>186912</v>
      </c>
      <c r="I1377" s="30">
        <f t="shared" si="65"/>
        <v>0</v>
      </c>
      <c r="J1377" s="112"/>
      <c r="K1377" s="2"/>
    </row>
    <row r="1378" spans="1:11" x14ac:dyDescent="0.25">
      <c r="A1378" s="17">
        <v>42411</v>
      </c>
      <c r="B1378" s="11">
        <f>B1377+1</f>
        <v>4581</v>
      </c>
      <c r="C1378" s="11" t="s">
        <v>787</v>
      </c>
      <c r="D1378" s="20">
        <v>54581</v>
      </c>
      <c r="E1378" s="45" t="s">
        <v>4525</v>
      </c>
      <c r="F1378" s="22">
        <v>135720</v>
      </c>
      <c r="G1378" s="15">
        <v>42417</v>
      </c>
      <c r="H1378" s="8">
        <v>135720</v>
      </c>
      <c r="I1378" s="30">
        <f t="shared" si="65"/>
        <v>0</v>
      </c>
      <c r="J1378" s="112"/>
      <c r="K1378" s="2"/>
    </row>
    <row r="1379" spans="1:11" x14ac:dyDescent="0.25">
      <c r="A1379" s="17">
        <v>42411</v>
      </c>
      <c r="B1379" s="11">
        <f t="shared" ref="B1379:B1409" si="66">B1378+1</f>
        <v>4582</v>
      </c>
      <c r="C1379" s="11" t="s">
        <v>787</v>
      </c>
      <c r="D1379" s="12">
        <v>54582</v>
      </c>
      <c r="E1379" s="47" t="s">
        <v>4526</v>
      </c>
      <c r="F1379" s="14">
        <v>112.2</v>
      </c>
      <c r="G1379" s="15">
        <v>42411</v>
      </c>
      <c r="H1379" s="8">
        <f t="shared" si="64"/>
        <v>112.2</v>
      </c>
      <c r="I1379" s="30">
        <f t="shared" si="65"/>
        <v>0</v>
      </c>
      <c r="J1379" s="112"/>
      <c r="K1379" s="2"/>
    </row>
    <row r="1380" spans="1:11" x14ac:dyDescent="0.25">
      <c r="A1380" s="17">
        <v>42411</v>
      </c>
      <c r="B1380" s="11">
        <f t="shared" si="66"/>
        <v>4583</v>
      </c>
      <c r="C1380" s="11" t="s">
        <v>787</v>
      </c>
      <c r="D1380" s="12">
        <v>54583</v>
      </c>
      <c r="E1380" s="47" t="s">
        <v>4446</v>
      </c>
      <c r="F1380" s="14">
        <v>1079.3</v>
      </c>
      <c r="G1380" s="15">
        <v>42415</v>
      </c>
      <c r="H1380" s="8">
        <v>1079.3</v>
      </c>
      <c r="I1380" s="30">
        <f t="shared" si="65"/>
        <v>0</v>
      </c>
      <c r="J1380" s="112"/>
      <c r="K1380" s="2"/>
    </row>
    <row r="1381" spans="1:11" x14ac:dyDescent="0.25">
      <c r="A1381" s="17">
        <v>42411</v>
      </c>
      <c r="B1381" s="11">
        <f t="shared" si="66"/>
        <v>4584</v>
      </c>
      <c r="C1381" s="11" t="s">
        <v>787</v>
      </c>
      <c r="D1381" s="12">
        <v>54584</v>
      </c>
      <c r="E1381" s="47" t="s">
        <v>4527</v>
      </c>
      <c r="F1381" s="14">
        <v>196242.25</v>
      </c>
      <c r="G1381" s="15">
        <v>42413</v>
      </c>
      <c r="H1381" s="8">
        <v>196242.25</v>
      </c>
      <c r="I1381" s="30">
        <f t="shared" si="65"/>
        <v>0</v>
      </c>
      <c r="J1381" s="112"/>
      <c r="K1381" s="2"/>
    </row>
    <row r="1382" spans="1:11" x14ac:dyDescent="0.25">
      <c r="A1382" s="17">
        <v>42411</v>
      </c>
      <c r="B1382" s="11">
        <f t="shared" si="66"/>
        <v>4585</v>
      </c>
      <c r="C1382" s="11" t="s">
        <v>787</v>
      </c>
      <c r="D1382" s="12">
        <v>54585</v>
      </c>
      <c r="E1382" s="47" t="s">
        <v>4528</v>
      </c>
      <c r="F1382" s="14">
        <v>480</v>
      </c>
      <c r="G1382" s="15">
        <v>42411</v>
      </c>
      <c r="H1382" s="8">
        <f t="shared" si="64"/>
        <v>480</v>
      </c>
      <c r="I1382" s="30">
        <f t="shared" si="65"/>
        <v>0</v>
      </c>
      <c r="J1382" s="112"/>
      <c r="K1382" s="2"/>
    </row>
    <row r="1383" spans="1:11" x14ac:dyDescent="0.25">
      <c r="A1383" s="17">
        <v>42411</v>
      </c>
      <c r="B1383" s="11">
        <f t="shared" si="66"/>
        <v>4586</v>
      </c>
      <c r="C1383" s="11" t="s">
        <v>787</v>
      </c>
      <c r="D1383" s="12">
        <v>54586</v>
      </c>
      <c r="E1383" s="47" t="s">
        <v>4529</v>
      </c>
      <c r="F1383" s="14">
        <v>1808.82</v>
      </c>
      <c r="G1383" s="15">
        <v>42411</v>
      </c>
      <c r="H1383" s="8">
        <f t="shared" si="64"/>
        <v>1808.82</v>
      </c>
      <c r="I1383" s="30">
        <f t="shared" si="65"/>
        <v>0</v>
      </c>
      <c r="J1383" s="112"/>
      <c r="K1383" s="2"/>
    </row>
    <row r="1384" spans="1:11" x14ac:dyDescent="0.25">
      <c r="A1384" s="17">
        <v>42411</v>
      </c>
      <c r="B1384" s="11">
        <f t="shared" si="66"/>
        <v>4587</v>
      </c>
      <c r="C1384" s="11" t="s">
        <v>787</v>
      </c>
      <c r="D1384" s="12">
        <v>54587</v>
      </c>
      <c r="E1384" s="47" t="s">
        <v>4530</v>
      </c>
      <c r="F1384" s="14">
        <v>4393.2</v>
      </c>
      <c r="G1384" s="15">
        <v>42411</v>
      </c>
      <c r="H1384" s="8">
        <f t="shared" si="64"/>
        <v>4393.2</v>
      </c>
      <c r="I1384" s="30">
        <f t="shared" si="65"/>
        <v>0</v>
      </c>
      <c r="J1384" s="112"/>
      <c r="K1384" s="2"/>
    </row>
    <row r="1385" spans="1:11" x14ac:dyDescent="0.25">
      <c r="A1385" s="17">
        <v>42411</v>
      </c>
      <c r="B1385" s="11">
        <f t="shared" si="66"/>
        <v>4588</v>
      </c>
      <c r="C1385" s="11" t="s">
        <v>787</v>
      </c>
      <c r="D1385" s="12">
        <v>54588</v>
      </c>
      <c r="E1385" s="47" t="s">
        <v>4531</v>
      </c>
      <c r="F1385" s="14">
        <v>17397</v>
      </c>
      <c r="G1385" s="15">
        <v>42413</v>
      </c>
      <c r="H1385" s="8">
        <v>17397</v>
      </c>
      <c r="I1385" s="30">
        <f t="shared" si="65"/>
        <v>0</v>
      </c>
      <c r="J1385" s="112"/>
      <c r="K1385" s="2"/>
    </row>
    <row r="1386" spans="1:11" x14ac:dyDescent="0.25">
      <c r="A1386" s="17">
        <v>42411</v>
      </c>
      <c r="B1386" s="11">
        <f t="shared" si="66"/>
        <v>4589</v>
      </c>
      <c r="C1386" s="11" t="s">
        <v>787</v>
      </c>
      <c r="D1386" s="12">
        <v>54589</v>
      </c>
      <c r="E1386" s="47" t="s">
        <v>4532</v>
      </c>
      <c r="F1386" s="14">
        <v>2128.1999999999998</v>
      </c>
      <c r="G1386" s="15">
        <v>42411</v>
      </c>
      <c r="H1386" s="8">
        <f t="shared" si="64"/>
        <v>2128.1999999999998</v>
      </c>
      <c r="I1386" s="30">
        <f t="shared" si="65"/>
        <v>0</v>
      </c>
      <c r="J1386" s="112"/>
      <c r="K1386" s="2"/>
    </row>
    <row r="1387" spans="1:11" x14ac:dyDescent="0.25">
      <c r="A1387" s="17">
        <v>42411</v>
      </c>
      <c r="B1387" s="11">
        <f t="shared" si="66"/>
        <v>4590</v>
      </c>
      <c r="C1387" s="11" t="s">
        <v>787</v>
      </c>
      <c r="D1387" s="12">
        <v>54590</v>
      </c>
      <c r="E1387" s="47" t="s">
        <v>4533</v>
      </c>
      <c r="F1387" s="14">
        <v>900.8</v>
      </c>
      <c r="G1387" s="15">
        <v>42411</v>
      </c>
      <c r="H1387" s="8">
        <f t="shared" si="64"/>
        <v>900.8</v>
      </c>
      <c r="I1387" s="30">
        <f t="shared" si="65"/>
        <v>0</v>
      </c>
      <c r="J1387" s="112"/>
      <c r="K1387" s="2"/>
    </row>
    <row r="1388" spans="1:11" x14ac:dyDescent="0.25">
      <c r="A1388" s="17">
        <v>42411</v>
      </c>
      <c r="B1388" s="11">
        <f t="shared" si="66"/>
        <v>4591</v>
      </c>
      <c r="C1388" s="11" t="s">
        <v>787</v>
      </c>
      <c r="D1388" s="12">
        <v>54591</v>
      </c>
      <c r="E1388" s="47" t="s">
        <v>4527</v>
      </c>
      <c r="F1388" s="14">
        <v>43300.56</v>
      </c>
      <c r="G1388" s="15">
        <v>42413</v>
      </c>
      <c r="H1388" s="8">
        <v>43300.56</v>
      </c>
      <c r="I1388" s="30">
        <f t="shared" si="65"/>
        <v>0</v>
      </c>
      <c r="J1388" s="112"/>
      <c r="K1388" s="2"/>
    </row>
    <row r="1389" spans="1:11" x14ac:dyDescent="0.25">
      <c r="A1389" s="17">
        <v>42411</v>
      </c>
      <c r="B1389" s="11">
        <f t="shared" si="66"/>
        <v>4592</v>
      </c>
      <c r="C1389" s="11" t="s">
        <v>787</v>
      </c>
      <c r="D1389" s="12">
        <v>54592</v>
      </c>
      <c r="E1389" s="47" t="s">
        <v>4534</v>
      </c>
      <c r="F1389" s="14">
        <v>2075.92</v>
      </c>
      <c r="G1389" s="15">
        <v>42413</v>
      </c>
      <c r="H1389" s="8">
        <v>2075.9209999999998</v>
      </c>
      <c r="I1389" s="30">
        <f t="shared" si="65"/>
        <v>-9.9999999974897946E-4</v>
      </c>
      <c r="J1389" s="112"/>
      <c r="K1389" s="2"/>
    </row>
    <row r="1390" spans="1:11" x14ac:dyDescent="0.25">
      <c r="A1390" s="17">
        <v>42411</v>
      </c>
      <c r="B1390" s="11">
        <f t="shared" si="66"/>
        <v>4593</v>
      </c>
      <c r="C1390" s="11" t="s">
        <v>787</v>
      </c>
      <c r="D1390" s="12">
        <v>54593</v>
      </c>
      <c r="E1390" s="47" t="s">
        <v>4535</v>
      </c>
      <c r="F1390" s="14">
        <v>3585.79</v>
      </c>
      <c r="G1390" s="15">
        <v>42413</v>
      </c>
      <c r="H1390" s="8">
        <v>3585.79</v>
      </c>
      <c r="I1390" s="30">
        <f t="shared" si="65"/>
        <v>0</v>
      </c>
      <c r="J1390" s="112"/>
      <c r="K1390" s="2"/>
    </row>
    <row r="1391" spans="1:11" x14ac:dyDescent="0.25">
      <c r="A1391" s="17">
        <v>42411</v>
      </c>
      <c r="B1391" s="11">
        <f t="shared" si="66"/>
        <v>4594</v>
      </c>
      <c r="C1391" s="11" t="s">
        <v>787</v>
      </c>
      <c r="D1391" s="12">
        <v>54594</v>
      </c>
      <c r="E1391" s="47" t="s">
        <v>4485</v>
      </c>
      <c r="F1391" s="14">
        <v>2294.6</v>
      </c>
      <c r="G1391" s="15">
        <v>42413</v>
      </c>
      <c r="H1391" s="8">
        <v>2294.6</v>
      </c>
      <c r="I1391" s="30">
        <f t="shared" si="65"/>
        <v>0</v>
      </c>
      <c r="J1391" s="112"/>
      <c r="K1391" s="2"/>
    </row>
    <row r="1392" spans="1:11" x14ac:dyDescent="0.25">
      <c r="A1392" s="17">
        <v>42411</v>
      </c>
      <c r="B1392" s="11">
        <f t="shared" si="66"/>
        <v>4595</v>
      </c>
      <c r="C1392" s="11" t="s">
        <v>787</v>
      </c>
      <c r="D1392" s="12">
        <v>54595</v>
      </c>
      <c r="E1392" s="47" t="s">
        <v>4536</v>
      </c>
      <c r="F1392" s="14">
        <v>29128.68</v>
      </c>
      <c r="G1392" s="15">
        <v>42414</v>
      </c>
      <c r="H1392" s="8">
        <v>29128.68</v>
      </c>
      <c r="I1392" s="30">
        <f t="shared" si="65"/>
        <v>0</v>
      </c>
      <c r="J1392" s="112"/>
      <c r="K1392" s="2"/>
    </row>
    <row r="1393" spans="1:11" x14ac:dyDescent="0.25">
      <c r="A1393" s="17">
        <v>42411</v>
      </c>
      <c r="B1393" s="11">
        <f t="shared" si="66"/>
        <v>4596</v>
      </c>
      <c r="C1393" s="11" t="s">
        <v>787</v>
      </c>
      <c r="D1393" s="12">
        <v>54596</v>
      </c>
      <c r="E1393" s="47" t="s">
        <v>4537</v>
      </c>
      <c r="F1393" s="14">
        <v>1553.45</v>
      </c>
      <c r="G1393" s="15">
        <v>42413</v>
      </c>
      <c r="H1393" s="8">
        <v>1553.45</v>
      </c>
      <c r="I1393" s="30">
        <f t="shared" si="65"/>
        <v>0</v>
      </c>
      <c r="J1393" s="112"/>
      <c r="K1393" s="2"/>
    </row>
    <row r="1394" spans="1:11" x14ac:dyDescent="0.25">
      <c r="A1394" s="17">
        <v>42411</v>
      </c>
      <c r="B1394" s="11">
        <f t="shared" si="66"/>
        <v>4597</v>
      </c>
      <c r="C1394" s="11" t="s">
        <v>787</v>
      </c>
      <c r="D1394" s="12">
        <v>54597</v>
      </c>
      <c r="E1394" s="47" t="s">
        <v>4538</v>
      </c>
      <c r="F1394" s="14">
        <v>2525.6</v>
      </c>
      <c r="G1394" s="15">
        <v>42413</v>
      </c>
      <c r="H1394" s="8">
        <v>2525.6</v>
      </c>
      <c r="I1394" s="30">
        <f t="shared" si="65"/>
        <v>0</v>
      </c>
      <c r="J1394" s="112"/>
      <c r="K1394" s="2"/>
    </row>
    <row r="1395" spans="1:11" x14ac:dyDescent="0.25">
      <c r="A1395" s="17">
        <v>42411</v>
      </c>
      <c r="B1395" s="11">
        <f>B1394+1</f>
        <v>4598</v>
      </c>
      <c r="C1395" s="11" t="s">
        <v>787</v>
      </c>
      <c r="D1395" s="12">
        <v>54598</v>
      </c>
      <c r="E1395" s="47" t="s">
        <v>4539</v>
      </c>
      <c r="F1395" s="14">
        <v>1841.8</v>
      </c>
      <c r="G1395" s="15">
        <v>42413</v>
      </c>
      <c r="H1395" s="8">
        <v>1841.8</v>
      </c>
      <c r="I1395" s="30">
        <f t="shared" si="65"/>
        <v>0</v>
      </c>
      <c r="J1395" s="112"/>
      <c r="K1395" s="2"/>
    </row>
    <row r="1396" spans="1:11" x14ac:dyDescent="0.25">
      <c r="A1396" s="17">
        <v>42411</v>
      </c>
      <c r="B1396" s="11">
        <f>B1395+1</f>
        <v>4599</v>
      </c>
      <c r="C1396" s="11" t="s">
        <v>787</v>
      </c>
      <c r="D1396" s="12">
        <v>54599</v>
      </c>
      <c r="E1396" s="47" t="s">
        <v>4540</v>
      </c>
      <c r="F1396" s="14">
        <v>2263.1999999999998</v>
      </c>
      <c r="G1396" s="15">
        <v>42414</v>
      </c>
      <c r="H1396" s="8">
        <v>2263.1999999999998</v>
      </c>
      <c r="I1396" s="30">
        <f t="shared" si="65"/>
        <v>0</v>
      </c>
      <c r="J1396" s="112"/>
      <c r="K1396" s="2"/>
    </row>
    <row r="1397" spans="1:11" x14ac:dyDescent="0.25">
      <c r="A1397" s="17">
        <v>42411</v>
      </c>
      <c r="B1397" s="11">
        <f t="shared" si="66"/>
        <v>4600</v>
      </c>
      <c r="C1397" s="11" t="s">
        <v>787</v>
      </c>
      <c r="D1397" s="12">
        <v>54600</v>
      </c>
      <c r="E1397" s="47" t="s">
        <v>4541</v>
      </c>
      <c r="F1397" s="14">
        <v>3041.8</v>
      </c>
      <c r="G1397" s="15">
        <v>42418</v>
      </c>
      <c r="H1397" s="8">
        <v>3041.8</v>
      </c>
      <c r="I1397" s="30">
        <f t="shared" si="65"/>
        <v>0</v>
      </c>
      <c r="J1397" s="112"/>
      <c r="K1397" s="2"/>
    </row>
    <row r="1398" spans="1:11" x14ac:dyDescent="0.25">
      <c r="A1398" s="17">
        <v>42411</v>
      </c>
      <c r="B1398" s="11">
        <f t="shared" si="66"/>
        <v>4601</v>
      </c>
      <c r="C1398" s="11" t="s">
        <v>787</v>
      </c>
      <c r="D1398" s="12">
        <v>54601</v>
      </c>
      <c r="E1398" s="47" t="s">
        <v>4542</v>
      </c>
      <c r="F1398" s="14">
        <v>2917.4</v>
      </c>
      <c r="G1398" s="15">
        <v>42411</v>
      </c>
      <c r="H1398" s="8">
        <f t="shared" si="64"/>
        <v>2917.4</v>
      </c>
      <c r="I1398" s="30">
        <f t="shared" si="65"/>
        <v>0</v>
      </c>
      <c r="J1398" s="112"/>
      <c r="K1398" s="2"/>
    </row>
    <row r="1399" spans="1:11" x14ac:dyDescent="0.25">
      <c r="A1399" s="17">
        <v>42411</v>
      </c>
      <c r="B1399" s="11">
        <f t="shared" si="66"/>
        <v>4602</v>
      </c>
      <c r="C1399" s="11" t="s">
        <v>787</v>
      </c>
      <c r="D1399" s="12">
        <v>54602</v>
      </c>
      <c r="E1399" s="47" t="s">
        <v>4543</v>
      </c>
      <c r="F1399" s="14">
        <v>14678</v>
      </c>
      <c r="G1399" s="15">
        <v>42413</v>
      </c>
      <c r="H1399" s="8">
        <v>14678</v>
      </c>
      <c r="I1399" s="30">
        <f t="shared" si="65"/>
        <v>0</v>
      </c>
      <c r="J1399" s="112"/>
      <c r="K1399" s="2"/>
    </row>
    <row r="1400" spans="1:11" x14ac:dyDescent="0.25">
      <c r="A1400" s="17">
        <v>42411</v>
      </c>
      <c r="B1400" s="11">
        <f t="shared" si="66"/>
        <v>4603</v>
      </c>
      <c r="C1400" s="11" t="s">
        <v>787</v>
      </c>
      <c r="D1400" s="12">
        <v>54603</v>
      </c>
      <c r="E1400" s="47" t="s">
        <v>4544</v>
      </c>
      <c r="F1400" s="14">
        <v>9447</v>
      </c>
      <c r="G1400" s="15">
        <v>42413</v>
      </c>
      <c r="H1400" s="8">
        <v>9447</v>
      </c>
      <c r="I1400" s="30">
        <f t="shared" si="65"/>
        <v>0</v>
      </c>
      <c r="J1400" s="112"/>
      <c r="K1400" s="2"/>
    </row>
    <row r="1401" spans="1:11" x14ac:dyDescent="0.25">
      <c r="A1401" s="17">
        <v>42411</v>
      </c>
      <c r="B1401" s="11">
        <f t="shared" si="66"/>
        <v>4604</v>
      </c>
      <c r="C1401" s="11" t="s">
        <v>787</v>
      </c>
      <c r="D1401" s="12">
        <v>54604</v>
      </c>
      <c r="E1401" s="47" t="s">
        <v>4545</v>
      </c>
      <c r="F1401" s="14">
        <v>19132.080000000002</v>
      </c>
      <c r="G1401" s="15">
        <v>42418</v>
      </c>
      <c r="H1401" s="8">
        <v>19132.080000000002</v>
      </c>
      <c r="I1401" s="30">
        <f t="shared" si="65"/>
        <v>0</v>
      </c>
      <c r="J1401" s="112"/>
      <c r="K1401" s="2"/>
    </row>
    <row r="1402" spans="1:11" x14ac:dyDescent="0.25">
      <c r="A1402" s="17">
        <v>42411</v>
      </c>
      <c r="B1402" s="11">
        <f>B1401+1</f>
        <v>4605</v>
      </c>
      <c r="C1402" s="11" t="s">
        <v>787</v>
      </c>
      <c r="D1402" s="12">
        <v>54605</v>
      </c>
      <c r="E1402" s="47" t="s">
        <v>4546</v>
      </c>
      <c r="F1402" s="14">
        <v>141121.28</v>
      </c>
      <c r="G1402" s="15">
        <v>42417</v>
      </c>
      <c r="H1402" s="8">
        <v>141121.28</v>
      </c>
      <c r="I1402" s="30">
        <f t="shared" si="65"/>
        <v>0</v>
      </c>
      <c r="J1402" s="112"/>
      <c r="K1402" s="2"/>
    </row>
    <row r="1403" spans="1:11" x14ac:dyDescent="0.25">
      <c r="A1403" s="17">
        <v>42411</v>
      </c>
      <c r="B1403" s="11">
        <f>B1402+1</f>
        <v>4606</v>
      </c>
      <c r="C1403" s="11" t="s">
        <v>787</v>
      </c>
      <c r="D1403" s="12">
        <v>54606</v>
      </c>
      <c r="E1403" s="47" t="s">
        <v>4547</v>
      </c>
      <c r="F1403" s="14">
        <v>8511.2000000000007</v>
      </c>
      <c r="G1403" s="15">
        <v>42413</v>
      </c>
      <c r="H1403" s="8">
        <v>8511.2000000000007</v>
      </c>
      <c r="I1403" s="30">
        <f t="shared" si="65"/>
        <v>0</v>
      </c>
      <c r="J1403" s="112"/>
      <c r="K1403" s="2"/>
    </row>
    <row r="1404" spans="1:11" x14ac:dyDescent="0.25">
      <c r="A1404" s="17">
        <v>42411</v>
      </c>
      <c r="B1404" s="11">
        <f t="shared" si="66"/>
        <v>4607</v>
      </c>
      <c r="C1404" s="11" t="s">
        <v>787</v>
      </c>
      <c r="D1404" s="12">
        <v>54607</v>
      </c>
      <c r="E1404" s="47" t="s">
        <v>4548</v>
      </c>
      <c r="F1404" s="14">
        <v>13631.1</v>
      </c>
      <c r="G1404" s="15">
        <v>42413</v>
      </c>
      <c r="H1404" s="8">
        <v>13631.1</v>
      </c>
      <c r="I1404" s="30">
        <f t="shared" si="65"/>
        <v>0</v>
      </c>
      <c r="J1404" s="112"/>
      <c r="K1404" s="2"/>
    </row>
    <row r="1405" spans="1:11" x14ac:dyDescent="0.25">
      <c r="A1405" s="17">
        <v>42411</v>
      </c>
      <c r="B1405" s="11">
        <f t="shared" si="66"/>
        <v>4608</v>
      </c>
      <c r="C1405" s="11" t="s">
        <v>787</v>
      </c>
      <c r="D1405" s="12">
        <v>54608</v>
      </c>
      <c r="E1405" s="47" t="s">
        <v>4549</v>
      </c>
      <c r="F1405" s="14">
        <v>6940.8</v>
      </c>
      <c r="G1405" s="15">
        <v>42413</v>
      </c>
      <c r="H1405" s="8">
        <v>6940.8</v>
      </c>
      <c r="I1405" s="35">
        <f t="shared" si="65"/>
        <v>0</v>
      </c>
      <c r="J1405" s="112"/>
      <c r="K1405" s="2"/>
    </row>
    <row r="1406" spans="1:11" x14ac:dyDescent="0.25">
      <c r="A1406" s="17">
        <v>42411</v>
      </c>
      <c r="B1406" s="11">
        <f>B1405+1</f>
        <v>4609</v>
      </c>
      <c r="C1406" s="11" t="s">
        <v>787</v>
      </c>
      <c r="D1406" s="12">
        <v>54609</v>
      </c>
      <c r="E1406" s="47" t="s">
        <v>4550</v>
      </c>
      <c r="F1406" s="14">
        <v>5556.96</v>
      </c>
      <c r="G1406" s="15">
        <v>42412</v>
      </c>
      <c r="H1406" s="8">
        <v>5556.96</v>
      </c>
      <c r="I1406" s="35">
        <f t="shared" si="65"/>
        <v>0</v>
      </c>
      <c r="J1406" s="112"/>
      <c r="K1406" s="2"/>
    </row>
    <row r="1407" spans="1:11" x14ac:dyDescent="0.25">
      <c r="A1407" s="17">
        <v>42411</v>
      </c>
      <c r="B1407" s="11">
        <f>B1406+1</f>
        <v>4610</v>
      </c>
      <c r="C1407" s="11" t="s">
        <v>787</v>
      </c>
      <c r="D1407" s="12">
        <v>54610</v>
      </c>
      <c r="E1407" s="47" t="s">
        <v>4488</v>
      </c>
      <c r="F1407" s="14">
        <v>579.70000000000005</v>
      </c>
      <c r="G1407" s="15">
        <v>42411</v>
      </c>
      <c r="H1407" s="8">
        <f t="shared" si="64"/>
        <v>579.70000000000005</v>
      </c>
      <c r="I1407" s="30">
        <f t="shared" si="65"/>
        <v>0</v>
      </c>
      <c r="J1407" s="112"/>
      <c r="K1407" s="2"/>
    </row>
    <row r="1408" spans="1:11" x14ac:dyDescent="0.25">
      <c r="A1408" s="17">
        <v>42411</v>
      </c>
      <c r="B1408" s="11">
        <f t="shared" si="66"/>
        <v>4611</v>
      </c>
      <c r="C1408" s="11" t="s">
        <v>787</v>
      </c>
      <c r="D1408" s="12">
        <v>54611</v>
      </c>
      <c r="E1408" s="47" t="s">
        <v>4551</v>
      </c>
      <c r="F1408" s="14">
        <v>66244</v>
      </c>
      <c r="G1408" s="15">
        <v>42426</v>
      </c>
      <c r="H1408" s="8">
        <v>66244</v>
      </c>
      <c r="I1408" s="30">
        <f t="shared" ref="I1408:I1476" si="67">F1408-H1408</f>
        <v>0</v>
      </c>
      <c r="J1408" s="112"/>
      <c r="K1408" s="2"/>
    </row>
    <row r="1409" spans="1:11" x14ac:dyDescent="0.25">
      <c r="A1409" s="17">
        <v>42411</v>
      </c>
      <c r="B1409" s="11">
        <f t="shared" si="66"/>
        <v>4612</v>
      </c>
      <c r="C1409" s="11" t="s">
        <v>787</v>
      </c>
      <c r="D1409" s="12">
        <v>54612</v>
      </c>
      <c r="E1409" s="47" t="s">
        <v>4503</v>
      </c>
      <c r="F1409" s="14">
        <v>1116.46</v>
      </c>
      <c r="G1409" s="15">
        <v>42411</v>
      </c>
      <c r="H1409" s="8">
        <f t="shared" ref="H1409:H1476" si="68">F1409</f>
        <v>1116.46</v>
      </c>
      <c r="I1409" s="30">
        <f t="shared" si="67"/>
        <v>0</v>
      </c>
      <c r="J1409" s="112"/>
      <c r="K1409" s="2"/>
    </row>
    <row r="1410" spans="1:11" x14ac:dyDescent="0.25">
      <c r="A1410" s="17">
        <v>42411</v>
      </c>
      <c r="B1410" s="11">
        <f>B1409+1</f>
        <v>4613</v>
      </c>
      <c r="C1410" s="11" t="s">
        <v>787</v>
      </c>
      <c r="D1410" s="12">
        <v>54613</v>
      </c>
      <c r="E1410" s="47" t="s">
        <v>4546</v>
      </c>
      <c r="F1410" s="14">
        <v>6121.4</v>
      </c>
      <c r="G1410" s="15">
        <v>42417</v>
      </c>
      <c r="H1410" s="8">
        <v>6121.4</v>
      </c>
      <c r="I1410" s="30">
        <f t="shared" si="67"/>
        <v>0</v>
      </c>
      <c r="J1410" s="112"/>
      <c r="K1410" s="2"/>
    </row>
    <row r="1411" spans="1:11" x14ac:dyDescent="0.25">
      <c r="A1411" s="17">
        <v>42411</v>
      </c>
      <c r="B1411" s="11">
        <f>B1410+1</f>
        <v>4614</v>
      </c>
      <c r="C1411" s="11" t="s">
        <v>787</v>
      </c>
      <c r="D1411" s="12">
        <v>54614</v>
      </c>
      <c r="E1411" s="49" t="s">
        <v>105</v>
      </c>
      <c r="F1411" s="14">
        <v>0</v>
      </c>
      <c r="G1411" s="15"/>
      <c r="H1411" s="8"/>
      <c r="I1411" s="30">
        <f t="shared" si="67"/>
        <v>0</v>
      </c>
      <c r="J1411" s="112"/>
      <c r="K1411" s="2"/>
    </row>
    <row r="1412" spans="1:11" x14ac:dyDescent="0.25">
      <c r="A1412" s="17">
        <v>42411</v>
      </c>
      <c r="B1412" s="11">
        <f>B1411+1</f>
        <v>4615</v>
      </c>
      <c r="C1412" s="11" t="s">
        <v>787</v>
      </c>
      <c r="D1412" s="12">
        <v>54615</v>
      </c>
      <c r="E1412" s="47" t="s">
        <v>4552</v>
      </c>
      <c r="F1412" s="14">
        <v>1415.1</v>
      </c>
      <c r="G1412" s="15">
        <v>42411</v>
      </c>
      <c r="H1412" s="8">
        <f t="shared" si="68"/>
        <v>1415.1</v>
      </c>
      <c r="I1412" s="30">
        <f t="shared" si="67"/>
        <v>0</v>
      </c>
      <c r="J1412" s="112"/>
      <c r="K1412" s="2"/>
    </row>
    <row r="1413" spans="1:11" x14ac:dyDescent="0.25">
      <c r="A1413" s="17">
        <v>42411</v>
      </c>
      <c r="B1413" s="11">
        <f t="shared" ref="B1413:B1476" si="69">B1412+1</f>
        <v>4616</v>
      </c>
      <c r="C1413" s="11" t="s">
        <v>787</v>
      </c>
      <c r="D1413" s="12">
        <v>54616</v>
      </c>
      <c r="E1413" s="47" t="s">
        <v>4553</v>
      </c>
      <c r="F1413" s="14">
        <v>29494.400000000001</v>
      </c>
      <c r="G1413" s="15">
        <v>42412</v>
      </c>
      <c r="H1413" s="8">
        <v>29494.400000000001</v>
      </c>
      <c r="I1413" s="30">
        <f t="shared" si="67"/>
        <v>0</v>
      </c>
      <c r="J1413" s="112"/>
      <c r="K1413" s="2"/>
    </row>
    <row r="1414" spans="1:11" x14ac:dyDescent="0.25">
      <c r="A1414" s="17">
        <v>42411</v>
      </c>
      <c r="B1414" s="11">
        <f t="shared" si="69"/>
        <v>4617</v>
      </c>
      <c r="C1414" s="11" t="s">
        <v>787</v>
      </c>
      <c r="D1414" s="12">
        <v>54617</v>
      </c>
      <c r="E1414" s="47" t="s">
        <v>4554</v>
      </c>
      <c r="F1414" s="14">
        <v>1440.6</v>
      </c>
      <c r="G1414" s="15">
        <v>42412</v>
      </c>
      <c r="H1414" s="8">
        <v>1440.6</v>
      </c>
      <c r="I1414" s="30">
        <f t="shared" si="67"/>
        <v>0</v>
      </c>
      <c r="J1414" s="112"/>
      <c r="K1414" s="2"/>
    </row>
    <row r="1415" spans="1:11" x14ac:dyDescent="0.25">
      <c r="A1415" s="17">
        <v>42411</v>
      </c>
      <c r="B1415" s="11">
        <f t="shared" si="69"/>
        <v>4618</v>
      </c>
      <c r="C1415" s="11" t="s">
        <v>787</v>
      </c>
      <c r="D1415" s="12">
        <v>54618</v>
      </c>
      <c r="E1415" s="47" t="s">
        <v>4527</v>
      </c>
      <c r="F1415" s="14">
        <v>199.7</v>
      </c>
      <c r="G1415" s="15">
        <v>42412</v>
      </c>
      <c r="H1415" s="8">
        <v>199.7</v>
      </c>
      <c r="I1415" s="30">
        <f t="shared" si="67"/>
        <v>0</v>
      </c>
      <c r="J1415" s="112"/>
      <c r="K1415" s="2"/>
    </row>
    <row r="1416" spans="1:11" x14ac:dyDescent="0.25">
      <c r="A1416" s="17">
        <v>42411</v>
      </c>
      <c r="B1416" s="11">
        <f t="shared" si="69"/>
        <v>4619</v>
      </c>
      <c r="C1416" s="11" t="s">
        <v>787</v>
      </c>
      <c r="D1416" s="12">
        <v>54619</v>
      </c>
      <c r="E1416" s="47" t="s">
        <v>4555</v>
      </c>
      <c r="F1416" s="14">
        <v>1878.4</v>
      </c>
      <c r="G1416" s="15">
        <v>42412</v>
      </c>
      <c r="H1416" s="8">
        <v>1878.4</v>
      </c>
      <c r="I1416" s="30">
        <f t="shared" si="67"/>
        <v>0</v>
      </c>
      <c r="J1416" s="112"/>
      <c r="K1416" s="2"/>
    </row>
    <row r="1417" spans="1:11" x14ac:dyDescent="0.25">
      <c r="A1417" s="17">
        <v>42412</v>
      </c>
      <c r="B1417" s="11">
        <f t="shared" si="69"/>
        <v>4620</v>
      </c>
      <c r="C1417" s="11" t="s">
        <v>787</v>
      </c>
      <c r="D1417" s="12">
        <v>54620</v>
      </c>
      <c r="E1417" s="47" t="s">
        <v>4556</v>
      </c>
      <c r="F1417" s="14">
        <v>28625.25</v>
      </c>
      <c r="G1417" s="15" t="s">
        <v>3391</v>
      </c>
      <c r="H1417" s="8">
        <f>20000+8625.25</f>
        <v>28625.25</v>
      </c>
      <c r="I1417" s="30">
        <f t="shared" si="67"/>
        <v>0</v>
      </c>
      <c r="J1417" s="112"/>
      <c r="K1417" s="2"/>
    </row>
    <row r="1418" spans="1:11" x14ac:dyDescent="0.25">
      <c r="A1418" s="17">
        <v>42412</v>
      </c>
      <c r="B1418" s="11">
        <f t="shared" si="69"/>
        <v>4621</v>
      </c>
      <c r="C1418" s="11" t="s">
        <v>787</v>
      </c>
      <c r="D1418" s="12">
        <v>54621</v>
      </c>
      <c r="E1418" s="47" t="s">
        <v>4557</v>
      </c>
      <c r="F1418" s="14">
        <v>12768.8</v>
      </c>
      <c r="G1418" s="15">
        <v>42412</v>
      </c>
      <c r="H1418" s="8">
        <f t="shared" si="68"/>
        <v>12768.8</v>
      </c>
      <c r="I1418" s="30">
        <f t="shared" si="67"/>
        <v>0</v>
      </c>
      <c r="J1418" s="112"/>
      <c r="K1418" s="2"/>
    </row>
    <row r="1419" spans="1:11" x14ac:dyDescent="0.25">
      <c r="A1419" s="17">
        <v>42412</v>
      </c>
      <c r="B1419" s="11">
        <f t="shared" si="69"/>
        <v>4622</v>
      </c>
      <c r="C1419" s="11" t="s">
        <v>787</v>
      </c>
      <c r="D1419" s="12">
        <v>54622</v>
      </c>
      <c r="E1419" s="47" t="s">
        <v>4556</v>
      </c>
      <c r="F1419" s="14">
        <v>7363.4</v>
      </c>
      <c r="G1419" s="15">
        <v>42413</v>
      </c>
      <c r="H1419" s="8">
        <v>7363.4</v>
      </c>
      <c r="I1419" s="30">
        <f t="shared" si="67"/>
        <v>0</v>
      </c>
      <c r="J1419" s="112"/>
      <c r="K1419" s="2"/>
    </row>
    <row r="1420" spans="1:11" x14ac:dyDescent="0.25">
      <c r="A1420" s="17">
        <v>42412</v>
      </c>
      <c r="B1420" s="11">
        <f t="shared" si="69"/>
        <v>4623</v>
      </c>
      <c r="C1420" s="11" t="s">
        <v>787</v>
      </c>
      <c r="D1420" s="12">
        <v>54623</v>
      </c>
      <c r="E1420" s="47" t="s">
        <v>4558</v>
      </c>
      <c r="F1420" s="14">
        <v>8072</v>
      </c>
      <c r="G1420" s="15">
        <v>42412</v>
      </c>
      <c r="H1420" s="8">
        <f t="shared" si="68"/>
        <v>8072</v>
      </c>
      <c r="I1420" s="30">
        <f t="shared" si="67"/>
        <v>0</v>
      </c>
      <c r="J1420" s="112"/>
      <c r="K1420" s="2"/>
    </row>
    <row r="1421" spans="1:11" x14ac:dyDescent="0.25">
      <c r="A1421" s="17">
        <v>42412</v>
      </c>
      <c r="B1421" s="11">
        <f t="shared" si="69"/>
        <v>4624</v>
      </c>
      <c r="C1421" s="11" t="s">
        <v>787</v>
      </c>
      <c r="D1421" s="12">
        <v>54624</v>
      </c>
      <c r="E1421" s="47" t="s">
        <v>4559</v>
      </c>
      <c r="F1421" s="14">
        <v>18549.8</v>
      </c>
      <c r="G1421" s="15">
        <v>42412</v>
      </c>
      <c r="H1421" s="8">
        <f t="shared" si="68"/>
        <v>18549.8</v>
      </c>
      <c r="I1421" s="30">
        <f t="shared" si="67"/>
        <v>0</v>
      </c>
      <c r="J1421" s="112"/>
      <c r="K1421" s="2"/>
    </row>
    <row r="1422" spans="1:11" x14ac:dyDescent="0.25">
      <c r="A1422" s="17">
        <v>42412</v>
      </c>
      <c r="B1422" s="11">
        <f>B1421+1</f>
        <v>4625</v>
      </c>
      <c r="C1422" s="11" t="s">
        <v>787</v>
      </c>
      <c r="D1422" s="12">
        <v>54625</v>
      </c>
      <c r="E1422" s="47" t="s">
        <v>4289</v>
      </c>
      <c r="F1422" s="14">
        <v>17798.599999999999</v>
      </c>
      <c r="G1422" s="15">
        <v>42413</v>
      </c>
      <c r="H1422" s="8">
        <v>17798.599999999999</v>
      </c>
      <c r="I1422" s="30">
        <f t="shared" si="67"/>
        <v>0</v>
      </c>
      <c r="J1422" s="112"/>
      <c r="K1422" s="2"/>
    </row>
    <row r="1423" spans="1:11" x14ac:dyDescent="0.25">
      <c r="A1423" s="17">
        <v>42412</v>
      </c>
      <c r="B1423" s="11">
        <f>B1422+1</f>
        <v>4626</v>
      </c>
      <c r="C1423" s="11" t="s">
        <v>787</v>
      </c>
      <c r="D1423" s="12">
        <v>54626</v>
      </c>
      <c r="E1423" s="49" t="s">
        <v>105</v>
      </c>
      <c r="F1423" s="14">
        <v>0</v>
      </c>
      <c r="G1423" s="15"/>
      <c r="H1423" s="8"/>
      <c r="I1423" s="30">
        <f t="shared" si="67"/>
        <v>0</v>
      </c>
      <c r="J1423" s="112"/>
      <c r="K1423" s="2"/>
    </row>
    <row r="1424" spans="1:11" x14ac:dyDescent="0.25">
      <c r="A1424" s="17">
        <v>42412</v>
      </c>
      <c r="B1424" s="11">
        <f>B1423+1</f>
        <v>4627</v>
      </c>
      <c r="C1424" s="11" t="s">
        <v>787</v>
      </c>
      <c r="D1424" s="12">
        <v>54627</v>
      </c>
      <c r="E1424" s="47" t="s">
        <v>4560</v>
      </c>
      <c r="F1424" s="14">
        <v>10794.2</v>
      </c>
      <c r="G1424" s="15">
        <v>42413</v>
      </c>
      <c r="H1424" s="8">
        <v>10794.2</v>
      </c>
      <c r="I1424" s="30">
        <f t="shared" si="67"/>
        <v>0</v>
      </c>
      <c r="J1424" s="112"/>
      <c r="K1424" s="2"/>
    </row>
    <row r="1425" spans="1:11" x14ac:dyDescent="0.25">
      <c r="A1425" s="17">
        <v>42412</v>
      </c>
      <c r="B1425" s="11">
        <f t="shared" si="69"/>
        <v>4628</v>
      </c>
      <c r="C1425" s="11" t="s">
        <v>787</v>
      </c>
      <c r="D1425" s="12">
        <v>54628</v>
      </c>
      <c r="E1425" s="47" t="s">
        <v>4561</v>
      </c>
      <c r="F1425" s="14">
        <v>7727.8</v>
      </c>
      <c r="G1425" s="15">
        <v>42412</v>
      </c>
      <c r="H1425" s="8">
        <v>7727.8</v>
      </c>
      <c r="I1425" s="30">
        <f t="shared" si="67"/>
        <v>0</v>
      </c>
      <c r="J1425" s="112"/>
      <c r="K1425" s="2"/>
    </row>
    <row r="1426" spans="1:11" x14ac:dyDescent="0.25">
      <c r="A1426" s="17">
        <v>42412</v>
      </c>
      <c r="B1426" s="11">
        <f t="shared" si="69"/>
        <v>4629</v>
      </c>
      <c r="C1426" s="11" t="s">
        <v>787</v>
      </c>
      <c r="D1426" s="12">
        <v>54629</v>
      </c>
      <c r="E1426" s="47" t="s">
        <v>4562</v>
      </c>
      <c r="F1426" s="14">
        <v>124415.4</v>
      </c>
      <c r="G1426" s="15">
        <v>42426</v>
      </c>
      <c r="H1426" s="8">
        <v>124415.4</v>
      </c>
      <c r="I1426" s="30">
        <f t="shared" si="67"/>
        <v>0</v>
      </c>
      <c r="J1426" s="112"/>
      <c r="K1426" s="2"/>
    </row>
    <row r="1427" spans="1:11" x14ac:dyDescent="0.25">
      <c r="A1427" s="17">
        <v>42412</v>
      </c>
      <c r="B1427" s="11">
        <f t="shared" si="69"/>
        <v>4630</v>
      </c>
      <c r="C1427" s="11" t="s">
        <v>787</v>
      </c>
      <c r="D1427" s="12">
        <v>54630</v>
      </c>
      <c r="E1427" s="47" t="s">
        <v>4563</v>
      </c>
      <c r="F1427" s="14">
        <v>2288.5</v>
      </c>
      <c r="G1427" s="15">
        <v>42412</v>
      </c>
      <c r="H1427" s="8">
        <f t="shared" si="68"/>
        <v>2288.5</v>
      </c>
      <c r="I1427" s="30">
        <f t="shared" si="67"/>
        <v>0</v>
      </c>
      <c r="J1427" s="112"/>
      <c r="K1427" s="2"/>
    </row>
    <row r="1428" spans="1:11" x14ac:dyDescent="0.25">
      <c r="A1428" s="17">
        <v>42412</v>
      </c>
      <c r="B1428" s="11">
        <f t="shared" si="69"/>
        <v>4631</v>
      </c>
      <c r="C1428" s="11" t="s">
        <v>787</v>
      </c>
      <c r="D1428" s="113">
        <v>54631</v>
      </c>
      <c r="E1428" s="42" t="s">
        <v>4564</v>
      </c>
      <c r="F1428" s="19">
        <v>1656</v>
      </c>
      <c r="G1428" s="15">
        <v>42412</v>
      </c>
      <c r="H1428" s="8">
        <f t="shared" si="68"/>
        <v>1656</v>
      </c>
      <c r="I1428" s="30">
        <f t="shared" si="67"/>
        <v>0</v>
      </c>
      <c r="J1428" s="112"/>
      <c r="K1428" s="2"/>
    </row>
    <row r="1429" spans="1:11" x14ac:dyDescent="0.25">
      <c r="A1429" s="17">
        <v>42412</v>
      </c>
      <c r="B1429" s="11">
        <f t="shared" si="69"/>
        <v>4632</v>
      </c>
      <c r="C1429" s="11" t="s">
        <v>787</v>
      </c>
      <c r="D1429" s="20">
        <v>54632</v>
      </c>
      <c r="E1429" s="45" t="s">
        <v>4565</v>
      </c>
      <c r="F1429" s="22">
        <v>9549</v>
      </c>
      <c r="G1429" s="15" t="s">
        <v>4566</v>
      </c>
      <c r="H1429" s="8">
        <f>1812.2+7736.8</f>
        <v>9549</v>
      </c>
      <c r="I1429" s="30">
        <f t="shared" si="67"/>
        <v>0</v>
      </c>
      <c r="J1429" s="112"/>
      <c r="K1429" s="2"/>
    </row>
    <row r="1430" spans="1:11" x14ac:dyDescent="0.25">
      <c r="A1430" s="17">
        <v>42412</v>
      </c>
      <c r="B1430" s="11">
        <f t="shared" si="69"/>
        <v>4633</v>
      </c>
      <c r="C1430" s="11" t="s">
        <v>787</v>
      </c>
      <c r="D1430" s="12">
        <v>54633</v>
      </c>
      <c r="E1430" s="47" t="s">
        <v>4567</v>
      </c>
      <c r="F1430" s="14">
        <v>24307.599999999999</v>
      </c>
      <c r="G1430" s="15">
        <v>42412</v>
      </c>
      <c r="H1430" s="8">
        <f t="shared" si="68"/>
        <v>24307.599999999999</v>
      </c>
      <c r="I1430" s="30">
        <f t="shared" si="67"/>
        <v>0</v>
      </c>
      <c r="J1430" s="112"/>
      <c r="K1430" s="2"/>
    </row>
    <row r="1431" spans="1:11" x14ac:dyDescent="0.25">
      <c r="A1431" s="17">
        <v>42412</v>
      </c>
      <c r="B1431" s="11">
        <f t="shared" si="69"/>
        <v>4634</v>
      </c>
      <c r="C1431" s="11" t="s">
        <v>787</v>
      </c>
      <c r="D1431" s="12">
        <v>54634</v>
      </c>
      <c r="E1431" s="47" t="s">
        <v>4568</v>
      </c>
      <c r="F1431" s="14">
        <v>1419</v>
      </c>
      <c r="G1431" s="15">
        <v>42412</v>
      </c>
      <c r="H1431" s="8">
        <f t="shared" si="68"/>
        <v>1419</v>
      </c>
      <c r="I1431" s="30">
        <f t="shared" si="67"/>
        <v>0</v>
      </c>
      <c r="J1431" s="112"/>
      <c r="K1431" s="2"/>
    </row>
    <row r="1432" spans="1:11" x14ac:dyDescent="0.25">
      <c r="A1432" s="17">
        <v>42412</v>
      </c>
      <c r="B1432" s="11">
        <f t="shared" si="69"/>
        <v>4635</v>
      </c>
      <c r="C1432" s="11" t="s">
        <v>787</v>
      </c>
      <c r="D1432" s="12">
        <v>54635</v>
      </c>
      <c r="E1432" s="47" t="s">
        <v>4569</v>
      </c>
      <c r="F1432" s="14">
        <v>2940</v>
      </c>
      <c r="G1432" s="15">
        <v>42412</v>
      </c>
      <c r="H1432" s="8">
        <f t="shared" si="68"/>
        <v>2940</v>
      </c>
      <c r="I1432" s="30">
        <f t="shared" si="67"/>
        <v>0</v>
      </c>
      <c r="J1432" s="112"/>
      <c r="K1432" s="2"/>
    </row>
    <row r="1433" spans="1:11" x14ac:dyDescent="0.25">
      <c r="A1433" s="17">
        <v>42412</v>
      </c>
      <c r="B1433" s="11">
        <f t="shared" si="69"/>
        <v>4636</v>
      </c>
      <c r="C1433" s="11" t="s">
        <v>787</v>
      </c>
      <c r="D1433" s="12">
        <v>54636</v>
      </c>
      <c r="E1433" s="47" t="s">
        <v>4570</v>
      </c>
      <c r="F1433" s="14">
        <v>2761.6</v>
      </c>
      <c r="G1433" s="15">
        <v>42412</v>
      </c>
      <c r="H1433" s="8">
        <f t="shared" si="68"/>
        <v>2761.6</v>
      </c>
      <c r="I1433" s="30">
        <f t="shared" si="67"/>
        <v>0</v>
      </c>
      <c r="J1433" s="112"/>
      <c r="K1433" s="2"/>
    </row>
    <row r="1434" spans="1:11" x14ac:dyDescent="0.25">
      <c r="A1434" s="17">
        <v>42412</v>
      </c>
      <c r="B1434" s="11">
        <f t="shared" si="69"/>
        <v>4637</v>
      </c>
      <c r="C1434" s="11" t="s">
        <v>787</v>
      </c>
      <c r="D1434" s="12">
        <v>54637</v>
      </c>
      <c r="E1434" s="47" t="s">
        <v>4571</v>
      </c>
      <c r="F1434" s="14">
        <v>5324.8</v>
      </c>
      <c r="G1434" s="15">
        <v>42412</v>
      </c>
      <c r="H1434" s="8">
        <f t="shared" si="68"/>
        <v>5324.8</v>
      </c>
      <c r="I1434" s="30">
        <f t="shared" si="67"/>
        <v>0</v>
      </c>
      <c r="J1434" s="112"/>
      <c r="K1434" s="2"/>
    </row>
    <row r="1435" spans="1:11" x14ac:dyDescent="0.25">
      <c r="A1435" s="17">
        <v>42412</v>
      </c>
      <c r="B1435" s="11">
        <f t="shared" si="69"/>
        <v>4638</v>
      </c>
      <c r="C1435" s="11" t="s">
        <v>787</v>
      </c>
      <c r="D1435" s="12">
        <v>54638</v>
      </c>
      <c r="E1435" s="47" t="s">
        <v>4571</v>
      </c>
      <c r="F1435" s="14">
        <v>5898.4</v>
      </c>
      <c r="G1435" s="15">
        <v>42412</v>
      </c>
      <c r="H1435" s="8">
        <f t="shared" si="68"/>
        <v>5898.4</v>
      </c>
      <c r="I1435" s="30">
        <f t="shared" si="67"/>
        <v>0</v>
      </c>
      <c r="J1435" s="112"/>
      <c r="K1435" s="2"/>
    </row>
    <row r="1436" spans="1:11" x14ac:dyDescent="0.25">
      <c r="A1436" s="17">
        <v>42412</v>
      </c>
      <c r="B1436" s="11">
        <f t="shared" si="69"/>
        <v>4639</v>
      </c>
      <c r="C1436" s="11" t="s">
        <v>787</v>
      </c>
      <c r="D1436" s="12">
        <v>54639</v>
      </c>
      <c r="E1436" s="47" t="s">
        <v>4572</v>
      </c>
      <c r="F1436" s="14">
        <v>2198.3000000000002</v>
      </c>
      <c r="G1436" s="15">
        <v>42412</v>
      </c>
      <c r="H1436" s="8">
        <f t="shared" si="68"/>
        <v>2198.3000000000002</v>
      </c>
      <c r="I1436" s="30">
        <f t="shared" si="67"/>
        <v>0</v>
      </c>
      <c r="J1436" s="112"/>
      <c r="K1436" s="2"/>
    </row>
    <row r="1437" spans="1:11" x14ac:dyDescent="0.25">
      <c r="A1437" s="17">
        <v>42412</v>
      </c>
      <c r="B1437" s="11">
        <f t="shared" si="69"/>
        <v>4640</v>
      </c>
      <c r="C1437" s="11" t="s">
        <v>787</v>
      </c>
      <c r="D1437" s="12">
        <v>54640</v>
      </c>
      <c r="E1437" s="47" t="s">
        <v>4573</v>
      </c>
      <c r="F1437" s="14">
        <v>1500.8</v>
      </c>
      <c r="G1437" s="15">
        <v>42412</v>
      </c>
      <c r="H1437" s="8">
        <f t="shared" si="68"/>
        <v>1500.8</v>
      </c>
      <c r="I1437" s="30">
        <f t="shared" si="67"/>
        <v>0</v>
      </c>
      <c r="J1437" s="112"/>
      <c r="K1437" s="2"/>
    </row>
    <row r="1438" spans="1:11" x14ac:dyDescent="0.25">
      <c r="A1438" s="17">
        <v>42412</v>
      </c>
      <c r="B1438" s="11">
        <f t="shared" si="69"/>
        <v>4641</v>
      </c>
      <c r="C1438" s="11" t="s">
        <v>787</v>
      </c>
      <c r="D1438" s="12">
        <v>54641</v>
      </c>
      <c r="E1438" s="47" t="s">
        <v>4574</v>
      </c>
      <c r="F1438" s="14">
        <v>7766.4</v>
      </c>
      <c r="G1438" s="15">
        <v>42414</v>
      </c>
      <c r="H1438" s="8">
        <v>7766.4</v>
      </c>
      <c r="I1438" s="30">
        <f t="shared" si="67"/>
        <v>0</v>
      </c>
      <c r="J1438" s="112"/>
      <c r="K1438" s="2"/>
    </row>
    <row r="1439" spans="1:11" x14ac:dyDescent="0.25">
      <c r="A1439" s="17">
        <v>42412</v>
      </c>
      <c r="B1439" s="11">
        <f t="shared" si="69"/>
        <v>4642</v>
      </c>
      <c r="C1439" s="11" t="s">
        <v>787</v>
      </c>
      <c r="D1439" s="12">
        <v>54642</v>
      </c>
      <c r="E1439" s="47" t="s">
        <v>4575</v>
      </c>
      <c r="F1439" s="14">
        <v>1061.9000000000001</v>
      </c>
      <c r="G1439" s="15">
        <v>42412</v>
      </c>
      <c r="H1439" s="8">
        <f t="shared" si="68"/>
        <v>1061.9000000000001</v>
      </c>
      <c r="I1439" s="30">
        <f t="shared" si="67"/>
        <v>0</v>
      </c>
      <c r="J1439" s="112"/>
      <c r="K1439" s="2"/>
    </row>
    <row r="1440" spans="1:11" x14ac:dyDescent="0.25">
      <c r="A1440" s="17">
        <v>42412</v>
      </c>
      <c r="B1440" s="11">
        <f t="shared" si="69"/>
        <v>4643</v>
      </c>
      <c r="C1440" s="11" t="s">
        <v>787</v>
      </c>
      <c r="D1440" s="12">
        <v>54643</v>
      </c>
      <c r="E1440" s="47" t="s">
        <v>4557</v>
      </c>
      <c r="F1440" s="14">
        <v>810.7</v>
      </c>
      <c r="G1440" s="15">
        <v>42412</v>
      </c>
      <c r="H1440" s="8">
        <f t="shared" si="68"/>
        <v>810.7</v>
      </c>
      <c r="I1440" s="30">
        <f t="shared" si="67"/>
        <v>0</v>
      </c>
      <c r="J1440" s="112"/>
      <c r="K1440" s="2"/>
    </row>
    <row r="1441" spans="1:11" x14ac:dyDescent="0.25">
      <c r="A1441" s="17">
        <v>42412</v>
      </c>
      <c r="B1441" s="11">
        <f t="shared" si="69"/>
        <v>4644</v>
      </c>
      <c r="C1441" s="11" t="s">
        <v>787</v>
      </c>
      <c r="D1441" s="12">
        <v>54644</v>
      </c>
      <c r="E1441" s="47" t="s">
        <v>4576</v>
      </c>
      <c r="F1441" s="14">
        <v>860</v>
      </c>
      <c r="G1441" s="15">
        <v>42412</v>
      </c>
      <c r="H1441" s="8">
        <f t="shared" si="68"/>
        <v>860</v>
      </c>
      <c r="I1441" s="30">
        <f t="shared" si="67"/>
        <v>0</v>
      </c>
      <c r="J1441" s="112"/>
      <c r="K1441" s="2"/>
    </row>
    <row r="1442" spans="1:11" x14ac:dyDescent="0.25">
      <c r="A1442" s="17">
        <v>42412</v>
      </c>
      <c r="B1442" s="11">
        <f t="shared" si="69"/>
        <v>4645</v>
      </c>
      <c r="C1442" s="11" t="s">
        <v>787</v>
      </c>
      <c r="D1442" s="12">
        <v>54645</v>
      </c>
      <c r="E1442" s="47" t="s">
        <v>4577</v>
      </c>
      <c r="F1442" s="14">
        <v>59361.45</v>
      </c>
      <c r="G1442" s="15">
        <v>42412</v>
      </c>
      <c r="H1442" s="8">
        <v>59361.45</v>
      </c>
      <c r="I1442" s="30">
        <f t="shared" si="67"/>
        <v>0</v>
      </c>
      <c r="J1442" s="112"/>
      <c r="K1442" s="2"/>
    </row>
    <row r="1443" spans="1:11" x14ac:dyDescent="0.25">
      <c r="A1443" s="17">
        <v>42412</v>
      </c>
      <c r="B1443" s="11">
        <f t="shared" si="69"/>
        <v>4646</v>
      </c>
      <c r="C1443" s="11" t="s">
        <v>787</v>
      </c>
      <c r="D1443" s="12">
        <v>54646</v>
      </c>
      <c r="E1443" s="47" t="s">
        <v>4576</v>
      </c>
      <c r="F1443" s="14">
        <v>42</v>
      </c>
      <c r="G1443" s="15">
        <v>42412</v>
      </c>
      <c r="H1443" s="8">
        <f t="shared" si="68"/>
        <v>42</v>
      </c>
      <c r="I1443" s="30">
        <f t="shared" si="67"/>
        <v>0</v>
      </c>
      <c r="J1443" s="112"/>
      <c r="K1443" s="2"/>
    </row>
    <row r="1444" spans="1:11" x14ac:dyDescent="0.25">
      <c r="A1444" s="17">
        <v>42412</v>
      </c>
      <c r="B1444" s="11">
        <f t="shared" si="69"/>
        <v>4647</v>
      </c>
      <c r="C1444" s="11" t="s">
        <v>787</v>
      </c>
      <c r="D1444" s="12">
        <v>54647</v>
      </c>
      <c r="E1444" s="47" t="s">
        <v>4578</v>
      </c>
      <c r="F1444" s="14">
        <v>748.2</v>
      </c>
      <c r="G1444" s="15">
        <v>42412</v>
      </c>
      <c r="H1444" s="8">
        <f t="shared" si="68"/>
        <v>748.2</v>
      </c>
      <c r="I1444" s="30">
        <f t="shared" si="67"/>
        <v>0</v>
      </c>
      <c r="J1444" s="112"/>
      <c r="K1444" s="2"/>
    </row>
    <row r="1445" spans="1:11" x14ac:dyDescent="0.25">
      <c r="A1445" s="17">
        <v>42412</v>
      </c>
      <c r="B1445" s="11">
        <f t="shared" si="69"/>
        <v>4648</v>
      </c>
      <c r="C1445" s="11" t="s">
        <v>787</v>
      </c>
      <c r="D1445" s="12">
        <v>54648</v>
      </c>
      <c r="E1445" s="47" t="s">
        <v>4579</v>
      </c>
      <c r="F1445" s="14">
        <v>2729.7</v>
      </c>
      <c r="G1445" s="15">
        <v>42415</v>
      </c>
      <c r="H1445" s="8">
        <v>2729.7</v>
      </c>
      <c r="I1445" s="30">
        <f t="shared" si="67"/>
        <v>0</v>
      </c>
      <c r="J1445" s="112"/>
      <c r="K1445" s="2"/>
    </row>
    <row r="1446" spans="1:11" x14ac:dyDescent="0.25">
      <c r="A1446" s="17">
        <v>42412</v>
      </c>
      <c r="B1446" s="11">
        <f t="shared" si="69"/>
        <v>4649</v>
      </c>
      <c r="C1446" s="11" t="s">
        <v>787</v>
      </c>
      <c r="D1446" s="12">
        <v>54649</v>
      </c>
      <c r="E1446" s="47" t="s">
        <v>4580</v>
      </c>
      <c r="F1446" s="14">
        <v>21324</v>
      </c>
      <c r="G1446" s="15">
        <v>42424</v>
      </c>
      <c r="H1446" s="8">
        <v>21324</v>
      </c>
      <c r="I1446" s="30">
        <f t="shared" si="67"/>
        <v>0</v>
      </c>
      <c r="J1446" s="112"/>
      <c r="K1446" s="2"/>
    </row>
    <row r="1447" spans="1:11" x14ac:dyDescent="0.25">
      <c r="A1447" s="17">
        <v>42412</v>
      </c>
      <c r="B1447" s="11">
        <f t="shared" si="69"/>
        <v>4650</v>
      </c>
      <c r="C1447" s="11" t="s">
        <v>787</v>
      </c>
      <c r="D1447" s="12">
        <v>54650</v>
      </c>
      <c r="E1447" s="47" t="s">
        <v>4581</v>
      </c>
      <c r="F1447" s="14">
        <v>2240.6999999999998</v>
      </c>
      <c r="G1447" s="15">
        <v>42412</v>
      </c>
      <c r="H1447" s="8">
        <f t="shared" si="68"/>
        <v>2240.6999999999998</v>
      </c>
      <c r="I1447" s="30">
        <f t="shared" si="67"/>
        <v>0</v>
      </c>
      <c r="J1447" s="112"/>
      <c r="K1447" s="2"/>
    </row>
    <row r="1448" spans="1:11" x14ac:dyDescent="0.25">
      <c r="A1448" s="17">
        <v>42412</v>
      </c>
      <c r="B1448" s="11">
        <f t="shared" si="69"/>
        <v>4651</v>
      </c>
      <c r="C1448" s="11" t="s">
        <v>787</v>
      </c>
      <c r="D1448" s="12">
        <v>54651</v>
      </c>
      <c r="E1448" s="47" t="s">
        <v>4582</v>
      </c>
      <c r="F1448" s="14">
        <v>24332</v>
      </c>
      <c r="G1448" s="15">
        <v>42415</v>
      </c>
      <c r="H1448" s="8">
        <v>24332</v>
      </c>
      <c r="I1448" s="30">
        <f t="shared" si="67"/>
        <v>0</v>
      </c>
      <c r="J1448" s="112"/>
      <c r="K1448" s="2"/>
    </row>
    <row r="1449" spans="1:11" x14ac:dyDescent="0.25">
      <c r="A1449" s="17">
        <v>42412</v>
      </c>
      <c r="B1449" s="11">
        <f t="shared" si="69"/>
        <v>4652</v>
      </c>
      <c r="C1449" s="11" t="s">
        <v>787</v>
      </c>
      <c r="D1449" s="12">
        <v>54652</v>
      </c>
      <c r="E1449" s="47" t="s">
        <v>4583</v>
      </c>
      <c r="F1449" s="14">
        <v>3366</v>
      </c>
      <c r="G1449" s="15">
        <v>42412</v>
      </c>
      <c r="H1449" s="8">
        <f t="shared" si="68"/>
        <v>3366</v>
      </c>
      <c r="I1449" s="30">
        <f t="shared" si="67"/>
        <v>0</v>
      </c>
      <c r="J1449" s="112"/>
      <c r="K1449" s="2"/>
    </row>
    <row r="1450" spans="1:11" x14ac:dyDescent="0.25">
      <c r="A1450" s="17">
        <v>42412</v>
      </c>
      <c r="B1450" s="11">
        <f t="shared" si="69"/>
        <v>4653</v>
      </c>
      <c r="C1450" s="11" t="s">
        <v>787</v>
      </c>
      <c r="D1450" s="12">
        <v>54653</v>
      </c>
      <c r="E1450" s="47" t="s">
        <v>4584</v>
      </c>
      <c r="F1450" s="14">
        <v>29118.6</v>
      </c>
      <c r="G1450" s="15">
        <v>42415</v>
      </c>
      <c r="H1450" s="8">
        <v>29118.6</v>
      </c>
      <c r="I1450" s="30">
        <f t="shared" si="67"/>
        <v>0</v>
      </c>
      <c r="J1450" s="112"/>
      <c r="K1450" s="2"/>
    </row>
    <row r="1451" spans="1:11" x14ac:dyDescent="0.25">
      <c r="A1451" s="17">
        <v>42412</v>
      </c>
      <c r="B1451" s="11">
        <f t="shared" si="69"/>
        <v>4654</v>
      </c>
      <c r="C1451" s="11" t="s">
        <v>787</v>
      </c>
      <c r="D1451" s="12">
        <v>54654</v>
      </c>
      <c r="E1451" s="47" t="s">
        <v>4585</v>
      </c>
      <c r="F1451" s="14">
        <v>12322.5</v>
      </c>
      <c r="G1451" s="15">
        <v>42415</v>
      </c>
      <c r="H1451" s="8">
        <v>12322.5</v>
      </c>
      <c r="I1451" s="30">
        <f t="shared" si="67"/>
        <v>0</v>
      </c>
      <c r="J1451" s="112"/>
      <c r="K1451" s="2"/>
    </row>
    <row r="1452" spans="1:11" x14ac:dyDescent="0.25">
      <c r="A1452" s="17">
        <v>42412</v>
      </c>
      <c r="B1452" s="11">
        <f t="shared" si="69"/>
        <v>4655</v>
      </c>
      <c r="C1452" s="11" t="s">
        <v>787</v>
      </c>
      <c r="D1452" s="12">
        <v>54655</v>
      </c>
      <c r="E1452" s="47" t="s">
        <v>4586</v>
      </c>
      <c r="F1452" s="14">
        <v>27819.3</v>
      </c>
      <c r="G1452" s="15">
        <v>42415</v>
      </c>
      <c r="H1452" s="8">
        <v>27819.3</v>
      </c>
      <c r="I1452" s="30">
        <f t="shared" si="67"/>
        <v>0</v>
      </c>
      <c r="J1452" s="112"/>
      <c r="K1452" s="2"/>
    </row>
    <row r="1453" spans="1:11" x14ac:dyDescent="0.25">
      <c r="A1453" s="17">
        <v>42412</v>
      </c>
      <c r="B1453" s="11">
        <f t="shared" si="69"/>
        <v>4656</v>
      </c>
      <c r="C1453" s="11" t="s">
        <v>787</v>
      </c>
      <c r="D1453" s="12">
        <v>54656</v>
      </c>
      <c r="E1453" s="47" t="s">
        <v>4587</v>
      </c>
      <c r="F1453" s="14">
        <v>1067.2</v>
      </c>
      <c r="G1453" s="15">
        <v>42415</v>
      </c>
      <c r="H1453" s="8">
        <v>1067.2</v>
      </c>
      <c r="I1453" s="30">
        <f t="shared" si="67"/>
        <v>0</v>
      </c>
      <c r="J1453" s="112"/>
      <c r="K1453" s="2"/>
    </row>
    <row r="1454" spans="1:11" x14ac:dyDescent="0.25">
      <c r="A1454" s="17">
        <v>42412</v>
      </c>
      <c r="B1454" s="11">
        <f t="shared" si="69"/>
        <v>4657</v>
      </c>
      <c r="C1454" s="11" t="s">
        <v>787</v>
      </c>
      <c r="D1454" s="12">
        <v>54657</v>
      </c>
      <c r="E1454" s="47" t="s">
        <v>4588</v>
      </c>
      <c r="F1454" s="14">
        <v>1732</v>
      </c>
      <c r="G1454" s="15">
        <v>42415</v>
      </c>
      <c r="H1454" s="8">
        <v>1732</v>
      </c>
      <c r="I1454" s="30">
        <f t="shared" si="67"/>
        <v>0</v>
      </c>
      <c r="J1454" s="112"/>
      <c r="K1454" s="2"/>
    </row>
    <row r="1455" spans="1:11" x14ac:dyDescent="0.25">
      <c r="A1455" s="17">
        <v>42412</v>
      </c>
      <c r="B1455" s="11">
        <f t="shared" si="69"/>
        <v>4658</v>
      </c>
      <c r="C1455" s="11" t="s">
        <v>787</v>
      </c>
      <c r="D1455" s="12">
        <v>54658</v>
      </c>
      <c r="E1455" s="47" t="s">
        <v>4589</v>
      </c>
      <c r="F1455" s="14">
        <v>3732.6</v>
      </c>
      <c r="G1455" s="15">
        <v>42412</v>
      </c>
      <c r="H1455" s="8">
        <f t="shared" si="68"/>
        <v>3732.6</v>
      </c>
      <c r="I1455" s="30">
        <f t="shared" si="67"/>
        <v>0</v>
      </c>
      <c r="J1455" s="112"/>
      <c r="K1455" s="2"/>
    </row>
    <row r="1456" spans="1:11" x14ac:dyDescent="0.25">
      <c r="A1456" s="17">
        <v>42412</v>
      </c>
      <c r="B1456" s="11">
        <f t="shared" si="69"/>
        <v>4659</v>
      </c>
      <c r="C1456" s="11" t="s">
        <v>787</v>
      </c>
      <c r="D1456" s="12">
        <v>54659</v>
      </c>
      <c r="E1456" s="47" t="s">
        <v>4590</v>
      </c>
      <c r="F1456" s="14">
        <v>859.2</v>
      </c>
      <c r="G1456" s="15">
        <v>42412</v>
      </c>
      <c r="H1456" s="8">
        <f t="shared" si="68"/>
        <v>859.2</v>
      </c>
      <c r="I1456" s="30">
        <f t="shared" si="67"/>
        <v>0</v>
      </c>
      <c r="J1456" s="112"/>
      <c r="K1456" s="2"/>
    </row>
    <row r="1457" spans="1:11" x14ac:dyDescent="0.25">
      <c r="A1457" s="17">
        <v>42412</v>
      </c>
      <c r="B1457" s="11">
        <f t="shared" si="69"/>
        <v>4660</v>
      </c>
      <c r="C1457" s="11" t="s">
        <v>787</v>
      </c>
      <c r="D1457" s="12">
        <v>54660</v>
      </c>
      <c r="E1457" s="47" t="s">
        <v>4591</v>
      </c>
      <c r="F1457" s="14">
        <v>20045.3</v>
      </c>
      <c r="G1457" s="15">
        <v>42416</v>
      </c>
      <c r="H1457" s="8">
        <v>20045.3</v>
      </c>
      <c r="I1457" s="30">
        <f t="shared" si="67"/>
        <v>0</v>
      </c>
      <c r="J1457" s="112"/>
      <c r="K1457" s="2"/>
    </row>
    <row r="1458" spans="1:11" x14ac:dyDescent="0.25">
      <c r="A1458" s="17">
        <v>42412</v>
      </c>
      <c r="B1458" s="11">
        <f>B1457+1</f>
        <v>4661</v>
      </c>
      <c r="C1458" s="11" t="s">
        <v>787</v>
      </c>
      <c r="D1458" s="12">
        <v>54661</v>
      </c>
      <c r="E1458" s="47" t="s">
        <v>4550</v>
      </c>
      <c r="F1458" s="14">
        <v>5941.96</v>
      </c>
      <c r="G1458" s="15">
        <v>42412</v>
      </c>
      <c r="H1458" s="8">
        <v>5941.96</v>
      </c>
      <c r="I1458" s="30">
        <f t="shared" si="67"/>
        <v>0</v>
      </c>
      <c r="J1458" s="112"/>
      <c r="K1458" s="2"/>
    </row>
    <row r="1459" spans="1:11" x14ac:dyDescent="0.25">
      <c r="A1459" s="17">
        <v>42412</v>
      </c>
      <c r="B1459" s="11">
        <f>B1458+1</f>
        <v>4662</v>
      </c>
      <c r="C1459" s="11" t="s">
        <v>787</v>
      </c>
      <c r="D1459" s="12">
        <v>54662</v>
      </c>
      <c r="E1459" s="47" t="s">
        <v>4592</v>
      </c>
      <c r="F1459" s="14">
        <v>669.4</v>
      </c>
      <c r="G1459" s="15">
        <v>42412</v>
      </c>
      <c r="H1459" s="8">
        <f t="shared" si="68"/>
        <v>669.4</v>
      </c>
      <c r="I1459" s="30">
        <f t="shared" si="67"/>
        <v>0</v>
      </c>
      <c r="J1459" s="112"/>
      <c r="K1459" s="2"/>
    </row>
    <row r="1460" spans="1:11" x14ac:dyDescent="0.25">
      <c r="A1460" s="17">
        <v>42412</v>
      </c>
      <c r="B1460" s="11">
        <f t="shared" si="69"/>
        <v>4663</v>
      </c>
      <c r="C1460" s="11" t="s">
        <v>787</v>
      </c>
      <c r="D1460" s="12">
        <v>54663</v>
      </c>
      <c r="E1460" s="47" t="s">
        <v>4593</v>
      </c>
      <c r="F1460" s="14">
        <v>1722</v>
      </c>
      <c r="G1460" s="15">
        <v>42412</v>
      </c>
      <c r="H1460" s="8">
        <f t="shared" si="68"/>
        <v>1722</v>
      </c>
      <c r="I1460" s="30">
        <f t="shared" si="67"/>
        <v>0</v>
      </c>
      <c r="J1460" s="112"/>
      <c r="K1460" s="2"/>
    </row>
    <row r="1461" spans="1:11" x14ac:dyDescent="0.25">
      <c r="A1461" s="17">
        <v>42412</v>
      </c>
      <c r="B1461" s="11">
        <f t="shared" si="69"/>
        <v>4664</v>
      </c>
      <c r="C1461" s="11" t="s">
        <v>787</v>
      </c>
      <c r="D1461" s="12">
        <v>54664</v>
      </c>
      <c r="E1461" s="47" t="s">
        <v>4587</v>
      </c>
      <c r="F1461" s="14">
        <v>1894.2</v>
      </c>
      <c r="G1461" s="15">
        <v>42415</v>
      </c>
      <c r="H1461" s="8">
        <v>1894.2</v>
      </c>
      <c r="I1461" s="30">
        <f t="shared" si="67"/>
        <v>0</v>
      </c>
      <c r="J1461" s="112"/>
      <c r="K1461" s="2"/>
    </row>
    <row r="1462" spans="1:11" x14ac:dyDescent="0.25">
      <c r="A1462" s="17">
        <v>42412</v>
      </c>
      <c r="B1462" s="11">
        <f t="shared" si="69"/>
        <v>4665</v>
      </c>
      <c r="C1462" s="11" t="s">
        <v>787</v>
      </c>
      <c r="D1462" s="12">
        <v>54665</v>
      </c>
      <c r="E1462" s="47" t="s">
        <v>4587</v>
      </c>
      <c r="F1462" s="14">
        <v>2393.1999999999998</v>
      </c>
      <c r="G1462" s="15">
        <v>42415</v>
      </c>
      <c r="H1462" s="8">
        <v>2393.1999999999998</v>
      </c>
      <c r="I1462" s="30">
        <f t="shared" si="67"/>
        <v>0</v>
      </c>
      <c r="J1462" s="112"/>
      <c r="K1462" s="2"/>
    </row>
    <row r="1463" spans="1:11" x14ac:dyDescent="0.25">
      <c r="A1463" s="17">
        <v>42412</v>
      </c>
      <c r="B1463" s="11">
        <f t="shared" si="69"/>
        <v>4666</v>
      </c>
      <c r="C1463" s="11" t="s">
        <v>787</v>
      </c>
      <c r="D1463" s="12">
        <v>54666</v>
      </c>
      <c r="E1463" s="47" t="s">
        <v>4594</v>
      </c>
      <c r="F1463" s="14">
        <v>5384.4</v>
      </c>
      <c r="G1463" s="15">
        <v>42414</v>
      </c>
      <c r="H1463" s="8">
        <v>5384.4</v>
      </c>
      <c r="I1463" s="30">
        <f t="shared" si="67"/>
        <v>0</v>
      </c>
      <c r="J1463" s="112"/>
      <c r="K1463" s="2"/>
    </row>
    <row r="1464" spans="1:11" x14ac:dyDescent="0.25">
      <c r="A1464" s="17">
        <v>42412</v>
      </c>
      <c r="B1464" s="11">
        <f t="shared" si="69"/>
        <v>4667</v>
      </c>
      <c r="C1464" s="11" t="s">
        <v>787</v>
      </c>
      <c r="D1464" s="12">
        <v>54667</v>
      </c>
      <c r="E1464" s="47" t="s">
        <v>4595</v>
      </c>
      <c r="F1464" s="14">
        <v>10355.4</v>
      </c>
      <c r="G1464" s="15">
        <v>42418</v>
      </c>
      <c r="H1464" s="8">
        <v>10355.4</v>
      </c>
      <c r="I1464" s="30">
        <f t="shared" si="67"/>
        <v>0</v>
      </c>
      <c r="J1464" s="112"/>
      <c r="K1464" s="2"/>
    </row>
    <row r="1465" spans="1:11" x14ac:dyDescent="0.25">
      <c r="A1465" s="17">
        <v>42412</v>
      </c>
      <c r="B1465" s="11">
        <f t="shared" si="69"/>
        <v>4668</v>
      </c>
      <c r="C1465" s="11" t="s">
        <v>787</v>
      </c>
      <c r="D1465" s="12">
        <v>54668</v>
      </c>
      <c r="E1465" s="47" t="s">
        <v>4596</v>
      </c>
      <c r="F1465" s="14">
        <v>1608.2</v>
      </c>
      <c r="G1465" s="15">
        <v>42423</v>
      </c>
      <c r="H1465" s="8">
        <v>1608.2</v>
      </c>
      <c r="I1465" s="30">
        <f t="shared" si="67"/>
        <v>0</v>
      </c>
      <c r="J1465" s="112"/>
      <c r="K1465" s="2"/>
    </row>
    <row r="1466" spans="1:11" x14ac:dyDescent="0.25">
      <c r="A1466" s="17">
        <v>42412</v>
      </c>
      <c r="B1466" s="11">
        <f t="shared" si="69"/>
        <v>4669</v>
      </c>
      <c r="C1466" s="11" t="s">
        <v>787</v>
      </c>
      <c r="D1466" s="12">
        <v>54669</v>
      </c>
      <c r="E1466" s="47" t="s">
        <v>4597</v>
      </c>
      <c r="F1466" s="14">
        <v>12618.76</v>
      </c>
      <c r="G1466" s="107">
        <v>42432</v>
      </c>
      <c r="H1466" s="108">
        <v>12618.76</v>
      </c>
      <c r="I1466" s="30">
        <f t="shared" si="67"/>
        <v>0</v>
      </c>
      <c r="J1466" s="112"/>
      <c r="K1466" s="2"/>
    </row>
    <row r="1467" spans="1:11" x14ac:dyDescent="0.25">
      <c r="A1467" s="17">
        <v>42412</v>
      </c>
      <c r="B1467" s="11">
        <f t="shared" si="69"/>
        <v>4670</v>
      </c>
      <c r="C1467" s="11" t="s">
        <v>787</v>
      </c>
      <c r="D1467" s="12">
        <v>54670</v>
      </c>
      <c r="E1467" s="47" t="s">
        <v>4597</v>
      </c>
      <c r="F1467" s="14">
        <v>105.6</v>
      </c>
      <c r="G1467" s="107">
        <v>42432</v>
      </c>
      <c r="H1467" s="108">
        <v>105.6</v>
      </c>
      <c r="I1467" s="30">
        <f t="shared" si="67"/>
        <v>0</v>
      </c>
      <c r="J1467" s="112"/>
      <c r="K1467" s="2"/>
    </row>
    <row r="1468" spans="1:11" x14ac:dyDescent="0.25">
      <c r="A1468" s="17">
        <v>42412</v>
      </c>
      <c r="B1468" s="11">
        <f t="shared" si="69"/>
        <v>4671</v>
      </c>
      <c r="C1468" s="11" t="s">
        <v>787</v>
      </c>
      <c r="D1468" s="12">
        <v>54671</v>
      </c>
      <c r="E1468" s="47" t="s">
        <v>4587</v>
      </c>
      <c r="F1468" s="14">
        <v>1944.8</v>
      </c>
      <c r="G1468" s="15">
        <v>42415</v>
      </c>
      <c r="H1468" s="8">
        <v>1944.8</v>
      </c>
      <c r="I1468" s="35">
        <f t="shared" si="67"/>
        <v>0</v>
      </c>
      <c r="J1468" s="112"/>
      <c r="K1468" s="2"/>
    </row>
    <row r="1469" spans="1:11" x14ac:dyDescent="0.25">
      <c r="A1469" s="17">
        <v>42412</v>
      </c>
      <c r="B1469" s="11">
        <f t="shared" si="69"/>
        <v>4672</v>
      </c>
      <c r="C1469" s="11" t="s">
        <v>787</v>
      </c>
      <c r="D1469" s="12">
        <v>54672</v>
      </c>
      <c r="E1469" s="47" t="s">
        <v>4598</v>
      </c>
      <c r="F1469" s="14">
        <v>1101.75</v>
      </c>
      <c r="G1469" s="15">
        <v>42412</v>
      </c>
      <c r="H1469" s="8">
        <f t="shared" si="68"/>
        <v>1101.75</v>
      </c>
      <c r="I1469" s="30">
        <f t="shared" si="67"/>
        <v>0</v>
      </c>
      <c r="J1469" s="112"/>
      <c r="K1469" s="2"/>
    </row>
    <row r="1470" spans="1:11" x14ac:dyDescent="0.25">
      <c r="A1470" s="17">
        <v>42412</v>
      </c>
      <c r="B1470" s="11">
        <f t="shared" si="69"/>
        <v>4673</v>
      </c>
      <c r="C1470" s="11" t="s">
        <v>787</v>
      </c>
      <c r="D1470" s="12">
        <v>54673</v>
      </c>
      <c r="E1470" s="47" t="s">
        <v>4599</v>
      </c>
      <c r="F1470" s="14">
        <v>14786.9</v>
      </c>
      <c r="G1470" s="15">
        <v>42416</v>
      </c>
      <c r="H1470" s="8">
        <v>14786.9</v>
      </c>
      <c r="I1470" s="30">
        <f t="shared" si="67"/>
        <v>0</v>
      </c>
      <c r="J1470" s="112"/>
      <c r="K1470" s="2"/>
    </row>
    <row r="1471" spans="1:11" x14ac:dyDescent="0.25">
      <c r="A1471" s="17">
        <v>42412</v>
      </c>
      <c r="B1471" s="11">
        <f t="shared" si="69"/>
        <v>4674</v>
      </c>
      <c r="C1471" s="11" t="s">
        <v>787</v>
      </c>
      <c r="D1471" s="12">
        <v>54674</v>
      </c>
      <c r="E1471" s="47" t="s">
        <v>4600</v>
      </c>
      <c r="F1471" s="14">
        <v>49829.9</v>
      </c>
      <c r="G1471" s="15">
        <v>42412</v>
      </c>
      <c r="H1471" s="8">
        <f t="shared" si="68"/>
        <v>49829.9</v>
      </c>
      <c r="I1471" s="30">
        <f t="shared" si="67"/>
        <v>0</v>
      </c>
      <c r="J1471" s="112"/>
      <c r="K1471" s="2"/>
    </row>
    <row r="1472" spans="1:11" x14ac:dyDescent="0.25">
      <c r="A1472" s="17">
        <v>42412</v>
      </c>
      <c r="B1472" s="11">
        <f t="shared" si="69"/>
        <v>4675</v>
      </c>
      <c r="C1472" s="11" t="s">
        <v>787</v>
      </c>
      <c r="D1472" s="12">
        <v>54675</v>
      </c>
      <c r="E1472" s="47" t="s">
        <v>4601</v>
      </c>
      <c r="F1472" s="14">
        <v>3712.5</v>
      </c>
      <c r="G1472" s="15">
        <v>42412</v>
      </c>
      <c r="H1472" s="8">
        <f t="shared" si="68"/>
        <v>3712.5</v>
      </c>
      <c r="I1472" s="30">
        <f t="shared" si="67"/>
        <v>0</v>
      </c>
      <c r="J1472" s="112"/>
      <c r="K1472" s="2"/>
    </row>
    <row r="1473" spans="1:11" x14ac:dyDescent="0.25">
      <c r="A1473" s="17">
        <v>42412</v>
      </c>
      <c r="B1473" s="11">
        <f t="shared" si="69"/>
        <v>4676</v>
      </c>
      <c r="C1473" s="11" t="s">
        <v>787</v>
      </c>
      <c r="D1473" s="113">
        <v>54676</v>
      </c>
      <c r="E1473" s="42" t="s">
        <v>4602</v>
      </c>
      <c r="F1473" s="19">
        <v>399</v>
      </c>
      <c r="G1473" s="15">
        <v>42412</v>
      </c>
      <c r="H1473" s="8">
        <f t="shared" si="68"/>
        <v>399</v>
      </c>
      <c r="I1473" s="30">
        <f t="shared" si="67"/>
        <v>0</v>
      </c>
      <c r="J1473" s="112"/>
      <c r="K1473" s="2"/>
    </row>
    <row r="1474" spans="1:11" x14ac:dyDescent="0.25">
      <c r="A1474" s="17">
        <v>42412</v>
      </c>
      <c r="B1474" s="11">
        <f t="shared" si="69"/>
        <v>4677</v>
      </c>
      <c r="C1474" s="11" t="s">
        <v>787</v>
      </c>
      <c r="D1474" s="20">
        <v>54677</v>
      </c>
      <c r="E1474" s="45" t="s">
        <v>4603</v>
      </c>
      <c r="F1474" s="22">
        <v>1929.3</v>
      </c>
      <c r="G1474" s="15">
        <v>42412</v>
      </c>
      <c r="H1474" s="8">
        <f t="shared" si="68"/>
        <v>1929.3</v>
      </c>
      <c r="I1474" s="30">
        <f t="shared" si="67"/>
        <v>0</v>
      </c>
      <c r="J1474" s="112"/>
      <c r="K1474" s="2"/>
    </row>
    <row r="1475" spans="1:11" x14ac:dyDescent="0.25">
      <c r="A1475" s="17">
        <v>42412</v>
      </c>
      <c r="B1475" s="11">
        <f t="shared" si="69"/>
        <v>4678</v>
      </c>
      <c r="C1475" s="11" t="s">
        <v>787</v>
      </c>
      <c r="D1475" s="12">
        <v>54678</v>
      </c>
      <c r="E1475" s="47" t="s">
        <v>4604</v>
      </c>
      <c r="F1475" s="14">
        <v>645</v>
      </c>
      <c r="G1475" s="15">
        <v>42412</v>
      </c>
      <c r="H1475" s="8">
        <f t="shared" si="68"/>
        <v>645</v>
      </c>
      <c r="I1475" s="30">
        <f t="shared" si="67"/>
        <v>0</v>
      </c>
      <c r="J1475" s="112"/>
      <c r="K1475" s="2"/>
    </row>
    <row r="1476" spans="1:11" x14ac:dyDescent="0.25">
      <c r="A1476" s="17">
        <v>42412</v>
      </c>
      <c r="B1476" s="11">
        <f t="shared" si="69"/>
        <v>4679</v>
      </c>
      <c r="C1476" s="11" t="s">
        <v>787</v>
      </c>
      <c r="D1476" s="12">
        <v>54679</v>
      </c>
      <c r="E1476" s="47" t="s">
        <v>4605</v>
      </c>
      <c r="F1476" s="14">
        <v>6450</v>
      </c>
      <c r="G1476" s="15">
        <v>42412</v>
      </c>
      <c r="H1476" s="8">
        <f t="shared" si="68"/>
        <v>6450</v>
      </c>
      <c r="I1476" s="30">
        <f t="shared" si="67"/>
        <v>0</v>
      </c>
      <c r="J1476" s="112"/>
      <c r="K1476" s="2"/>
    </row>
    <row r="1477" spans="1:11" x14ac:dyDescent="0.25">
      <c r="A1477" s="17">
        <v>42412</v>
      </c>
      <c r="B1477" s="11">
        <f t="shared" ref="B1477:B1540" si="70">B1476+1</f>
        <v>4680</v>
      </c>
      <c r="C1477" s="11" t="s">
        <v>787</v>
      </c>
      <c r="D1477" s="12">
        <v>54680</v>
      </c>
      <c r="E1477" s="47" t="s">
        <v>4606</v>
      </c>
      <c r="F1477" s="14">
        <v>3436.4</v>
      </c>
      <c r="G1477" s="15">
        <v>42412</v>
      </c>
      <c r="H1477" s="8">
        <f t="shared" ref="H1477:H1542" si="71">F1477</f>
        <v>3436.4</v>
      </c>
      <c r="I1477" s="30">
        <f t="shared" ref="I1477:I1542" si="72">F1477-H1477</f>
        <v>0</v>
      </c>
      <c r="J1477" s="112"/>
      <c r="K1477" s="2"/>
    </row>
    <row r="1478" spans="1:11" x14ac:dyDescent="0.25">
      <c r="A1478" s="17">
        <v>42412</v>
      </c>
      <c r="B1478" s="11">
        <f t="shared" si="70"/>
        <v>4681</v>
      </c>
      <c r="C1478" s="11" t="s">
        <v>787</v>
      </c>
      <c r="D1478" s="12">
        <v>54681</v>
      </c>
      <c r="E1478" s="47" t="s">
        <v>4607</v>
      </c>
      <c r="F1478" s="14">
        <v>1947.5</v>
      </c>
      <c r="G1478" s="15">
        <v>42416</v>
      </c>
      <c r="H1478" s="8">
        <v>1947.5</v>
      </c>
      <c r="I1478" s="30">
        <f t="shared" si="72"/>
        <v>0</v>
      </c>
      <c r="J1478" s="112"/>
      <c r="K1478" s="2"/>
    </row>
    <row r="1479" spans="1:11" x14ac:dyDescent="0.25">
      <c r="A1479" s="17">
        <v>42412</v>
      </c>
      <c r="B1479" s="11">
        <f t="shared" si="70"/>
        <v>4682</v>
      </c>
      <c r="C1479" s="11" t="s">
        <v>787</v>
      </c>
      <c r="D1479" s="12">
        <v>54682</v>
      </c>
      <c r="E1479" s="47" t="s">
        <v>4556</v>
      </c>
      <c r="F1479" s="14">
        <v>569.6</v>
      </c>
      <c r="G1479" s="15">
        <v>42412</v>
      </c>
      <c r="H1479" s="8">
        <f t="shared" si="71"/>
        <v>569.6</v>
      </c>
      <c r="I1479" s="30">
        <f t="shared" si="72"/>
        <v>0</v>
      </c>
      <c r="J1479" s="112"/>
      <c r="K1479" s="2"/>
    </row>
    <row r="1480" spans="1:11" x14ac:dyDescent="0.25">
      <c r="A1480" s="17">
        <v>42412</v>
      </c>
      <c r="B1480" s="11">
        <f t="shared" si="70"/>
        <v>4683</v>
      </c>
      <c r="C1480" s="11" t="s">
        <v>787</v>
      </c>
      <c r="D1480" s="12">
        <v>54683</v>
      </c>
      <c r="E1480" s="47" t="s">
        <v>4608</v>
      </c>
      <c r="F1480" s="14">
        <v>3328.7</v>
      </c>
      <c r="G1480" s="15">
        <v>42412</v>
      </c>
      <c r="H1480" s="8">
        <f t="shared" si="71"/>
        <v>3328.7</v>
      </c>
      <c r="I1480" s="30">
        <f t="shared" si="72"/>
        <v>0</v>
      </c>
      <c r="J1480" s="112"/>
      <c r="K1480" s="2"/>
    </row>
    <row r="1481" spans="1:11" x14ac:dyDescent="0.25">
      <c r="A1481" s="17">
        <v>42412</v>
      </c>
      <c r="B1481" s="11">
        <f t="shared" si="70"/>
        <v>4684</v>
      </c>
      <c r="C1481" s="11" t="s">
        <v>787</v>
      </c>
      <c r="D1481" s="12">
        <v>54684</v>
      </c>
      <c r="E1481" s="47" t="s">
        <v>4609</v>
      </c>
      <c r="F1481" s="14">
        <v>2082.8000000000002</v>
      </c>
      <c r="G1481" s="15">
        <v>42416</v>
      </c>
      <c r="H1481" s="8">
        <v>2082.8000000000002</v>
      </c>
      <c r="I1481" s="30">
        <f t="shared" si="72"/>
        <v>0</v>
      </c>
      <c r="J1481" s="112"/>
      <c r="K1481" s="2"/>
    </row>
    <row r="1482" spans="1:11" x14ac:dyDescent="0.25">
      <c r="A1482" s="17">
        <v>42412</v>
      </c>
      <c r="B1482" s="11">
        <f t="shared" si="70"/>
        <v>4685</v>
      </c>
      <c r="C1482" s="11" t="s">
        <v>787</v>
      </c>
      <c r="D1482" s="12">
        <v>54685</v>
      </c>
      <c r="E1482" s="47" t="s">
        <v>4564</v>
      </c>
      <c r="F1482" s="14">
        <v>12250.8</v>
      </c>
      <c r="G1482" s="15">
        <v>42412</v>
      </c>
      <c r="H1482" s="8">
        <f t="shared" si="71"/>
        <v>12250.8</v>
      </c>
      <c r="I1482" s="30">
        <f t="shared" si="72"/>
        <v>0</v>
      </c>
      <c r="J1482" s="112"/>
      <c r="K1482" s="2"/>
    </row>
    <row r="1483" spans="1:11" x14ac:dyDescent="0.25">
      <c r="A1483" s="17">
        <v>42412</v>
      </c>
      <c r="B1483" s="11">
        <f t="shared" si="70"/>
        <v>4686</v>
      </c>
      <c r="C1483" s="11" t="s">
        <v>787</v>
      </c>
      <c r="D1483" s="12">
        <v>54686</v>
      </c>
      <c r="E1483" s="47" t="s">
        <v>4560</v>
      </c>
      <c r="F1483" s="14">
        <v>5668</v>
      </c>
      <c r="G1483" s="15">
        <v>42413</v>
      </c>
      <c r="H1483" s="8">
        <v>5668</v>
      </c>
      <c r="I1483" s="30">
        <f t="shared" si="72"/>
        <v>0</v>
      </c>
      <c r="J1483" s="112"/>
      <c r="K1483" s="2"/>
    </row>
    <row r="1484" spans="1:11" x14ac:dyDescent="0.25">
      <c r="A1484" s="17">
        <v>42412</v>
      </c>
      <c r="B1484" s="11">
        <f t="shared" si="70"/>
        <v>4687</v>
      </c>
      <c r="C1484" s="11" t="s">
        <v>787</v>
      </c>
      <c r="D1484" s="12">
        <v>54687</v>
      </c>
      <c r="E1484" s="47" t="s">
        <v>4610</v>
      </c>
      <c r="F1484" s="14">
        <v>2633.6</v>
      </c>
      <c r="G1484" s="15">
        <v>42412</v>
      </c>
      <c r="H1484" s="8">
        <f t="shared" si="71"/>
        <v>2633.6</v>
      </c>
      <c r="I1484" s="30">
        <f t="shared" si="72"/>
        <v>0</v>
      </c>
      <c r="J1484" s="112"/>
      <c r="K1484" s="2"/>
    </row>
    <row r="1485" spans="1:11" x14ac:dyDescent="0.25">
      <c r="A1485" s="17">
        <v>42412</v>
      </c>
      <c r="B1485" s="11">
        <f t="shared" si="70"/>
        <v>4688</v>
      </c>
      <c r="C1485" s="11" t="s">
        <v>787</v>
      </c>
      <c r="D1485" s="12">
        <v>54688</v>
      </c>
      <c r="E1485" s="47" t="s">
        <v>4611</v>
      </c>
      <c r="F1485" s="14">
        <v>6969</v>
      </c>
      <c r="G1485" s="15">
        <v>42412</v>
      </c>
      <c r="H1485" s="8">
        <f t="shared" si="71"/>
        <v>6969</v>
      </c>
      <c r="I1485" s="30">
        <f t="shared" si="72"/>
        <v>0</v>
      </c>
      <c r="J1485" s="112"/>
      <c r="K1485" s="2"/>
    </row>
    <row r="1486" spans="1:11" x14ac:dyDescent="0.25">
      <c r="A1486" s="17">
        <v>42412</v>
      </c>
      <c r="B1486" s="11">
        <f t="shared" si="70"/>
        <v>4689</v>
      </c>
      <c r="C1486" s="11" t="s">
        <v>787</v>
      </c>
      <c r="D1486" s="12">
        <v>54689</v>
      </c>
      <c r="E1486" s="47" t="s">
        <v>4612</v>
      </c>
      <c r="F1486" s="14">
        <v>675</v>
      </c>
      <c r="G1486" s="15">
        <v>42412</v>
      </c>
      <c r="H1486" s="8">
        <f t="shared" si="71"/>
        <v>675</v>
      </c>
      <c r="I1486" s="30">
        <f t="shared" si="72"/>
        <v>0</v>
      </c>
      <c r="J1486" s="112"/>
      <c r="K1486" s="2"/>
    </row>
    <row r="1487" spans="1:11" x14ac:dyDescent="0.25">
      <c r="A1487" s="17">
        <v>42412</v>
      </c>
      <c r="B1487" s="11">
        <f t="shared" si="70"/>
        <v>4690</v>
      </c>
      <c r="C1487" s="11" t="s">
        <v>787</v>
      </c>
      <c r="D1487" s="12">
        <v>54690</v>
      </c>
      <c r="E1487" s="47" t="s">
        <v>4613</v>
      </c>
      <c r="F1487" s="14">
        <v>20076</v>
      </c>
      <c r="G1487" s="15">
        <v>42416</v>
      </c>
      <c r="H1487" s="8">
        <v>20076</v>
      </c>
      <c r="I1487" s="30">
        <f t="shared" si="72"/>
        <v>0</v>
      </c>
      <c r="J1487" s="112"/>
      <c r="K1487" s="2"/>
    </row>
    <row r="1488" spans="1:11" x14ac:dyDescent="0.25">
      <c r="A1488" s="17">
        <v>42412</v>
      </c>
      <c r="B1488" s="11">
        <f t="shared" si="70"/>
        <v>4691</v>
      </c>
      <c r="C1488" s="11" t="s">
        <v>787</v>
      </c>
      <c r="D1488" s="12">
        <v>54691</v>
      </c>
      <c r="E1488" s="47" t="s">
        <v>4614</v>
      </c>
      <c r="F1488" s="14">
        <v>16606.400000000001</v>
      </c>
      <c r="G1488" s="15">
        <v>42427</v>
      </c>
      <c r="H1488" s="8">
        <v>16606.400000000001</v>
      </c>
      <c r="I1488" s="30">
        <f t="shared" si="72"/>
        <v>0</v>
      </c>
      <c r="J1488" s="112"/>
      <c r="K1488" s="2"/>
    </row>
    <row r="1489" spans="1:11" x14ac:dyDescent="0.25">
      <c r="A1489" s="17">
        <v>42412</v>
      </c>
      <c r="B1489" s="11">
        <f t="shared" si="70"/>
        <v>4692</v>
      </c>
      <c r="C1489" s="11" t="s">
        <v>787</v>
      </c>
      <c r="D1489" s="12">
        <v>54692</v>
      </c>
      <c r="E1489" s="47" t="s">
        <v>4615</v>
      </c>
      <c r="F1489" s="14">
        <v>3415.2</v>
      </c>
      <c r="G1489" s="15">
        <v>42416</v>
      </c>
      <c r="H1489" s="8">
        <v>3415.2</v>
      </c>
      <c r="I1489" s="35">
        <f t="shared" si="72"/>
        <v>0</v>
      </c>
      <c r="J1489" s="112"/>
      <c r="K1489" s="2"/>
    </row>
    <row r="1490" spans="1:11" x14ac:dyDescent="0.25">
      <c r="A1490" s="17">
        <v>42412</v>
      </c>
      <c r="B1490" s="11">
        <f t="shared" si="70"/>
        <v>4693</v>
      </c>
      <c r="C1490" s="11" t="s">
        <v>787</v>
      </c>
      <c r="D1490" s="12">
        <v>54693</v>
      </c>
      <c r="E1490" s="47" t="s">
        <v>4616</v>
      </c>
      <c r="F1490" s="14">
        <v>11341.8</v>
      </c>
      <c r="G1490" s="15">
        <v>42427</v>
      </c>
      <c r="H1490" s="8">
        <v>11341.8</v>
      </c>
      <c r="I1490" s="35">
        <f t="shared" si="72"/>
        <v>0</v>
      </c>
      <c r="J1490" s="112"/>
      <c r="K1490" s="2"/>
    </row>
    <row r="1491" spans="1:11" x14ac:dyDescent="0.25">
      <c r="A1491" s="17">
        <v>42412</v>
      </c>
      <c r="B1491" s="11">
        <f t="shared" si="70"/>
        <v>4694</v>
      </c>
      <c r="C1491" s="11" t="s">
        <v>787</v>
      </c>
      <c r="D1491" s="12">
        <v>54694</v>
      </c>
      <c r="E1491" s="47" t="s">
        <v>4617</v>
      </c>
      <c r="F1491" s="14">
        <v>11766.6</v>
      </c>
      <c r="G1491" s="15">
        <v>42419</v>
      </c>
      <c r="H1491" s="8">
        <v>11766.6</v>
      </c>
      <c r="I1491" s="35">
        <f t="shared" si="72"/>
        <v>0</v>
      </c>
      <c r="J1491" s="112"/>
      <c r="K1491" s="2"/>
    </row>
    <row r="1492" spans="1:11" x14ac:dyDescent="0.25">
      <c r="A1492" s="17">
        <v>42412</v>
      </c>
      <c r="B1492" s="11">
        <f t="shared" si="70"/>
        <v>4695</v>
      </c>
      <c r="C1492" s="11" t="s">
        <v>787</v>
      </c>
      <c r="D1492" s="12">
        <v>54695</v>
      </c>
      <c r="E1492" s="47" t="s">
        <v>4618</v>
      </c>
      <c r="F1492" s="14">
        <v>10735.8</v>
      </c>
      <c r="G1492" s="15">
        <v>42416</v>
      </c>
      <c r="H1492" s="8">
        <v>10735.8</v>
      </c>
      <c r="I1492" s="35">
        <f t="shared" si="72"/>
        <v>0</v>
      </c>
      <c r="J1492" s="112"/>
      <c r="K1492" s="2"/>
    </row>
    <row r="1493" spans="1:11" x14ac:dyDescent="0.25">
      <c r="A1493" s="17">
        <v>42412</v>
      </c>
      <c r="B1493" s="11">
        <f t="shared" si="70"/>
        <v>4696</v>
      </c>
      <c r="C1493" s="11" t="s">
        <v>787</v>
      </c>
      <c r="D1493" s="12">
        <v>54696</v>
      </c>
      <c r="E1493" s="47" t="s">
        <v>4619</v>
      </c>
      <c r="F1493" s="14">
        <v>28661.85</v>
      </c>
      <c r="G1493" s="15">
        <v>42412</v>
      </c>
      <c r="H1493" s="8">
        <f t="shared" si="71"/>
        <v>28661.85</v>
      </c>
      <c r="I1493" s="35">
        <f t="shared" si="72"/>
        <v>0</v>
      </c>
      <c r="J1493" s="112"/>
      <c r="K1493" s="2"/>
    </row>
    <row r="1494" spans="1:11" x14ac:dyDescent="0.25">
      <c r="A1494" s="17">
        <v>42412</v>
      </c>
      <c r="B1494" s="11">
        <f t="shared" si="70"/>
        <v>4697</v>
      </c>
      <c r="C1494" s="11" t="s">
        <v>787</v>
      </c>
      <c r="D1494" s="12">
        <v>54697</v>
      </c>
      <c r="E1494" s="47" t="s">
        <v>4620</v>
      </c>
      <c r="F1494" s="14">
        <v>41539.800000000003</v>
      </c>
      <c r="G1494" s="15" t="s">
        <v>4621</v>
      </c>
      <c r="H1494" s="8">
        <f>8038.4+31000+2501.4</f>
        <v>41539.800000000003</v>
      </c>
      <c r="I1494" s="35">
        <f t="shared" si="72"/>
        <v>0</v>
      </c>
      <c r="J1494" s="112"/>
      <c r="K1494" s="2"/>
    </row>
    <row r="1495" spans="1:11" x14ac:dyDescent="0.25">
      <c r="A1495" s="17">
        <v>42412</v>
      </c>
      <c r="B1495" s="11">
        <f t="shared" si="70"/>
        <v>4698</v>
      </c>
      <c r="C1495" s="11" t="s">
        <v>787</v>
      </c>
      <c r="D1495" s="12">
        <v>54698</v>
      </c>
      <c r="E1495" s="47" t="s">
        <v>4622</v>
      </c>
      <c r="F1495" s="14">
        <v>17978.599999999999</v>
      </c>
      <c r="G1495" s="15">
        <v>42414</v>
      </c>
      <c r="H1495" s="8">
        <v>17978.599999999999</v>
      </c>
      <c r="I1495" s="35">
        <f t="shared" si="72"/>
        <v>0</v>
      </c>
      <c r="J1495" s="112"/>
      <c r="K1495" s="2"/>
    </row>
    <row r="1496" spans="1:11" x14ac:dyDescent="0.25">
      <c r="A1496" s="17">
        <v>42412</v>
      </c>
      <c r="B1496" s="11">
        <f t="shared" si="70"/>
        <v>4699</v>
      </c>
      <c r="C1496" s="11" t="s">
        <v>787</v>
      </c>
      <c r="D1496" s="12">
        <v>54699</v>
      </c>
      <c r="E1496" s="47" t="s">
        <v>4623</v>
      </c>
      <c r="F1496" s="14">
        <v>10897.55</v>
      </c>
      <c r="G1496" s="15">
        <v>42413</v>
      </c>
      <c r="H1496" s="8">
        <v>10897.55</v>
      </c>
      <c r="I1496" s="35">
        <f t="shared" si="72"/>
        <v>0</v>
      </c>
      <c r="J1496" s="112"/>
      <c r="K1496" s="2"/>
    </row>
    <row r="1497" spans="1:11" x14ac:dyDescent="0.25">
      <c r="A1497" s="17">
        <v>42412</v>
      </c>
      <c r="B1497" s="11">
        <f t="shared" si="70"/>
        <v>4700</v>
      </c>
      <c r="C1497" s="11" t="s">
        <v>787</v>
      </c>
      <c r="D1497" s="12">
        <v>54700</v>
      </c>
      <c r="E1497" s="47" t="s">
        <v>4624</v>
      </c>
      <c r="F1497" s="14">
        <v>5404.6</v>
      </c>
      <c r="G1497" s="15">
        <v>42413</v>
      </c>
      <c r="H1497" s="8">
        <v>5404.6</v>
      </c>
      <c r="I1497" s="35">
        <f t="shared" si="72"/>
        <v>0</v>
      </c>
      <c r="J1497" s="112"/>
      <c r="K1497" s="2"/>
    </row>
    <row r="1498" spans="1:11" x14ac:dyDescent="0.25">
      <c r="A1498" s="17">
        <v>42412</v>
      </c>
      <c r="B1498" s="11">
        <f t="shared" si="70"/>
        <v>4701</v>
      </c>
      <c r="C1498" s="11" t="s">
        <v>787</v>
      </c>
      <c r="D1498" s="12">
        <v>54701</v>
      </c>
      <c r="E1498" s="47" t="s">
        <v>4625</v>
      </c>
      <c r="F1498" s="14">
        <v>2798.6</v>
      </c>
      <c r="G1498" s="15">
        <v>42413</v>
      </c>
      <c r="H1498" s="8">
        <v>2798.6</v>
      </c>
      <c r="I1498" s="35">
        <f t="shared" si="72"/>
        <v>0</v>
      </c>
      <c r="J1498" s="112"/>
      <c r="K1498" s="2"/>
    </row>
    <row r="1499" spans="1:11" x14ac:dyDescent="0.25">
      <c r="A1499" s="17">
        <v>42412</v>
      </c>
      <c r="B1499" s="11">
        <f t="shared" si="70"/>
        <v>4702</v>
      </c>
      <c r="C1499" s="11" t="s">
        <v>787</v>
      </c>
      <c r="D1499" s="12">
        <v>54702</v>
      </c>
      <c r="E1499" s="47" t="s">
        <v>4626</v>
      </c>
      <c r="F1499" s="14">
        <v>3591</v>
      </c>
      <c r="G1499" s="15">
        <v>42413</v>
      </c>
      <c r="H1499" s="8">
        <v>3591</v>
      </c>
      <c r="I1499" s="35">
        <f t="shared" si="72"/>
        <v>0</v>
      </c>
      <c r="J1499" s="112"/>
      <c r="K1499" s="2"/>
    </row>
    <row r="1500" spans="1:11" x14ac:dyDescent="0.25">
      <c r="A1500" s="17">
        <v>42412</v>
      </c>
      <c r="B1500" s="11">
        <f t="shared" si="70"/>
        <v>4703</v>
      </c>
      <c r="C1500" s="11" t="s">
        <v>787</v>
      </c>
      <c r="D1500" s="12">
        <v>54703</v>
      </c>
      <c r="E1500" s="47" t="s">
        <v>4627</v>
      </c>
      <c r="F1500" s="14">
        <v>3514</v>
      </c>
      <c r="G1500" s="15">
        <v>42412</v>
      </c>
      <c r="H1500" s="8">
        <f t="shared" si="71"/>
        <v>3514</v>
      </c>
      <c r="I1500" s="35">
        <f t="shared" si="72"/>
        <v>0</v>
      </c>
      <c r="J1500" s="112"/>
      <c r="K1500" s="2"/>
    </row>
    <row r="1501" spans="1:11" x14ac:dyDescent="0.25">
      <c r="A1501" s="17">
        <v>42412</v>
      </c>
      <c r="B1501" s="11">
        <f t="shared" si="70"/>
        <v>4704</v>
      </c>
      <c r="C1501" s="11" t="s">
        <v>787</v>
      </c>
      <c r="D1501" s="12">
        <v>54704</v>
      </c>
      <c r="E1501" s="47" t="s">
        <v>4628</v>
      </c>
      <c r="F1501" s="14">
        <v>46832.2</v>
      </c>
      <c r="G1501" s="15">
        <v>42427</v>
      </c>
      <c r="H1501" s="8">
        <v>46832.2</v>
      </c>
      <c r="I1501" s="35">
        <f t="shared" si="72"/>
        <v>0</v>
      </c>
      <c r="J1501" s="112"/>
      <c r="K1501" s="2"/>
    </row>
    <row r="1502" spans="1:11" x14ac:dyDescent="0.25">
      <c r="A1502" s="17">
        <v>42412</v>
      </c>
      <c r="B1502" s="11">
        <f t="shared" si="70"/>
        <v>4705</v>
      </c>
      <c r="C1502" s="11" t="s">
        <v>787</v>
      </c>
      <c r="D1502" s="12">
        <v>54705</v>
      </c>
      <c r="E1502" s="47" t="s">
        <v>4629</v>
      </c>
      <c r="F1502" s="14">
        <v>2390.3000000000002</v>
      </c>
      <c r="G1502" s="15">
        <v>42413</v>
      </c>
      <c r="H1502" s="8">
        <v>2390.3000000000002</v>
      </c>
      <c r="I1502" s="35">
        <f t="shared" si="72"/>
        <v>0</v>
      </c>
      <c r="J1502" s="112"/>
      <c r="K1502" s="2"/>
    </row>
    <row r="1503" spans="1:11" x14ac:dyDescent="0.25">
      <c r="A1503" s="17">
        <v>42412</v>
      </c>
      <c r="B1503" s="11">
        <f t="shared" si="70"/>
        <v>4706</v>
      </c>
      <c r="C1503" s="11" t="s">
        <v>787</v>
      </c>
      <c r="D1503" s="12">
        <v>54706</v>
      </c>
      <c r="E1503" s="47" t="s">
        <v>4630</v>
      </c>
      <c r="F1503" s="14">
        <v>3497.9</v>
      </c>
      <c r="G1503" s="15">
        <v>42412</v>
      </c>
      <c r="H1503" s="8">
        <f t="shared" si="71"/>
        <v>3497.9</v>
      </c>
      <c r="I1503" s="35">
        <f t="shared" si="72"/>
        <v>0</v>
      </c>
      <c r="J1503" s="112"/>
      <c r="K1503" s="2"/>
    </row>
    <row r="1504" spans="1:11" x14ac:dyDescent="0.25">
      <c r="A1504" s="17">
        <v>42412</v>
      </c>
      <c r="B1504" s="11">
        <f t="shared" si="70"/>
        <v>4707</v>
      </c>
      <c r="C1504" s="11" t="s">
        <v>787</v>
      </c>
      <c r="D1504" s="12">
        <v>54707</v>
      </c>
      <c r="E1504" s="47" t="s">
        <v>4631</v>
      </c>
      <c r="F1504" s="14">
        <v>59232</v>
      </c>
      <c r="G1504" s="15">
        <v>42424</v>
      </c>
      <c r="H1504" s="8">
        <v>59232</v>
      </c>
      <c r="I1504" s="35">
        <f t="shared" si="72"/>
        <v>0</v>
      </c>
      <c r="J1504" s="112"/>
      <c r="K1504" s="2"/>
    </row>
    <row r="1505" spans="1:11" x14ac:dyDescent="0.25">
      <c r="A1505" s="17">
        <v>42412</v>
      </c>
      <c r="B1505" s="11">
        <f t="shared" si="70"/>
        <v>4708</v>
      </c>
      <c r="C1505" s="11" t="s">
        <v>787</v>
      </c>
      <c r="D1505" s="12">
        <v>54708</v>
      </c>
      <c r="E1505" s="47" t="s">
        <v>4632</v>
      </c>
      <c r="F1505" s="14">
        <v>4494.8999999999996</v>
      </c>
      <c r="G1505" s="15">
        <v>42412</v>
      </c>
      <c r="H1505" s="8">
        <f t="shared" si="71"/>
        <v>4494.8999999999996</v>
      </c>
      <c r="I1505" s="35">
        <f t="shared" si="72"/>
        <v>0</v>
      </c>
      <c r="J1505" s="112"/>
      <c r="K1505" s="2"/>
    </row>
    <row r="1506" spans="1:11" x14ac:dyDescent="0.25">
      <c r="A1506" s="17">
        <v>42412</v>
      </c>
      <c r="B1506" s="11">
        <f t="shared" si="70"/>
        <v>4709</v>
      </c>
      <c r="C1506" s="11" t="s">
        <v>787</v>
      </c>
      <c r="D1506" s="12">
        <v>54709</v>
      </c>
      <c r="E1506" s="47" t="s">
        <v>4557</v>
      </c>
      <c r="F1506" s="14">
        <v>185</v>
      </c>
      <c r="G1506" s="15">
        <v>42413</v>
      </c>
      <c r="H1506" s="8">
        <v>185</v>
      </c>
      <c r="I1506" s="35">
        <f t="shared" si="72"/>
        <v>0</v>
      </c>
      <c r="J1506" s="112"/>
      <c r="K1506" s="2"/>
    </row>
    <row r="1507" spans="1:11" x14ac:dyDescent="0.25">
      <c r="A1507" s="17">
        <v>42412</v>
      </c>
      <c r="B1507" s="11">
        <f t="shared" si="70"/>
        <v>4710</v>
      </c>
      <c r="C1507" s="11" t="s">
        <v>787</v>
      </c>
      <c r="D1507" s="12">
        <v>54710</v>
      </c>
      <c r="E1507" s="47" t="s">
        <v>4633</v>
      </c>
      <c r="F1507" s="14">
        <v>2570.6999999999998</v>
      </c>
      <c r="G1507" s="15">
        <v>42412</v>
      </c>
      <c r="H1507" s="8">
        <f t="shared" si="71"/>
        <v>2570.6999999999998</v>
      </c>
      <c r="I1507" s="35">
        <f t="shared" si="72"/>
        <v>0</v>
      </c>
      <c r="J1507" s="112"/>
      <c r="K1507" s="2"/>
    </row>
    <row r="1508" spans="1:11" x14ac:dyDescent="0.25">
      <c r="A1508" s="17">
        <v>42412</v>
      </c>
      <c r="B1508" s="11">
        <f t="shared" si="70"/>
        <v>4711</v>
      </c>
      <c r="C1508" s="11" t="s">
        <v>787</v>
      </c>
      <c r="D1508" s="12">
        <v>54711</v>
      </c>
      <c r="E1508" s="47" t="s">
        <v>4631</v>
      </c>
      <c r="F1508" s="14">
        <v>54839.34</v>
      </c>
      <c r="G1508" s="15">
        <v>42424</v>
      </c>
      <c r="H1508" s="8">
        <v>54839.34</v>
      </c>
      <c r="I1508" s="35">
        <f t="shared" si="72"/>
        <v>0</v>
      </c>
      <c r="J1508" s="112"/>
      <c r="K1508" s="2"/>
    </row>
    <row r="1509" spans="1:11" x14ac:dyDescent="0.25">
      <c r="A1509" s="17">
        <v>42412</v>
      </c>
      <c r="B1509" s="11">
        <f t="shared" si="70"/>
        <v>4712</v>
      </c>
      <c r="C1509" s="11" t="s">
        <v>787</v>
      </c>
      <c r="D1509" s="12">
        <v>54712</v>
      </c>
      <c r="E1509" s="47" t="s">
        <v>4634</v>
      </c>
      <c r="F1509" s="14">
        <v>258</v>
      </c>
      <c r="G1509" s="15">
        <v>42412</v>
      </c>
      <c r="H1509" s="8">
        <f t="shared" si="71"/>
        <v>258</v>
      </c>
      <c r="I1509" s="35">
        <f t="shared" si="72"/>
        <v>0</v>
      </c>
      <c r="J1509" s="112"/>
      <c r="K1509" s="2"/>
    </row>
    <row r="1510" spans="1:11" x14ac:dyDescent="0.25">
      <c r="A1510" s="17">
        <v>42412</v>
      </c>
      <c r="B1510" s="11">
        <f t="shared" si="70"/>
        <v>4713</v>
      </c>
      <c r="C1510" s="11" t="s">
        <v>787</v>
      </c>
      <c r="D1510" s="12">
        <v>54713</v>
      </c>
      <c r="E1510" s="47" t="s">
        <v>4635</v>
      </c>
      <c r="F1510" s="14">
        <v>1754.4</v>
      </c>
      <c r="G1510" s="15">
        <v>42412</v>
      </c>
      <c r="H1510" s="8">
        <f t="shared" si="71"/>
        <v>1754.4</v>
      </c>
      <c r="I1510" s="35">
        <f t="shared" si="72"/>
        <v>0</v>
      </c>
      <c r="J1510" s="112"/>
      <c r="K1510" s="2"/>
    </row>
    <row r="1511" spans="1:11" x14ac:dyDescent="0.25">
      <c r="A1511" s="17">
        <v>42412</v>
      </c>
      <c r="B1511" s="11">
        <f t="shared" si="70"/>
        <v>4714</v>
      </c>
      <c r="C1511" s="11" t="s">
        <v>787</v>
      </c>
      <c r="D1511" s="12">
        <v>54714</v>
      </c>
      <c r="E1511" s="47" t="s">
        <v>4561</v>
      </c>
      <c r="F1511" s="14">
        <v>1335</v>
      </c>
      <c r="G1511" s="15">
        <v>42412</v>
      </c>
      <c r="H1511" s="8">
        <f t="shared" si="71"/>
        <v>1335</v>
      </c>
      <c r="I1511" s="35">
        <f t="shared" si="72"/>
        <v>0</v>
      </c>
      <c r="J1511" s="112"/>
      <c r="K1511" s="2"/>
    </row>
    <row r="1512" spans="1:11" x14ac:dyDescent="0.25">
      <c r="A1512" s="17">
        <v>42412</v>
      </c>
      <c r="B1512" s="11">
        <f t="shared" si="70"/>
        <v>4715</v>
      </c>
      <c r="C1512" s="11" t="s">
        <v>787</v>
      </c>
      <c r="D1512" s="12">
        <v>54715</v>
      </c>
      <c r="E1512" s="47" t="s">
        <v>4636</v>
      </c>
      <c r="F1512" s="14">
        <v>6925.32</v>
      </c>
      <c r="G1512" s="15">
        <v>42419</v>
      </c>
      <c r="H1512" s="8">
        <v>6925.32</v>
      </c>
      <c r="I1512" s="35">
        <f t="shared" si="72"/>
        <v>0</v>
      </c>
      <c r="J1512" s="112"/>
      <c r="K1512" s="2"/>
    </row>
    <row r="1513" spans="1:11" x14ac:dyDescent="0.25">
      <c r="A1513" s="17">
        <v>42412</v>
      </c>
      <c r="B1513" s="11">
        <f t="shared" si="70"/>
        <v>4716</v>
      </c>
      <c r="C1513" s="11" t="s">
        <v>787</v>
      </c>
      <c r="D1513" s="12">
        <v>54716</v>
      </c>
      <c r="E1513" s="47" t="s">
        <v>4637</v>
      </c>
      <c r="F1513" s="14">
        <v>3612.96</v>
      </c>
      <c r="G1513" s="15">
        <v>42413</v>
      </c>
      <c r="H1513" s="8">
        <v>3612.96</v>
      </c>
      <c r="I1513" s="35">
        <f t="shared" si="72"/>
        <v>0</v>
      </c>
      <c r="J1513" s="112"/>
      <c r="K1513" s="2"/>
    </row>
    <row r="1514" spans="1:11" x14ac:dyDescent="0.25">
      <c r="A1514" s="17">
        <v>42412</v>
      </c>
      <c r="B1514" s="11">
        <f t="shared" si="70"/>
        <v>4717</v>
      </c>
      <c r="C1514" s="11" t="s">
        <v>787</v>
      </c>
      <c r="D1514" s="12">
        <v>54717</v>
      </c>
      <c r="E1514" s="47" t="s">
        <v>4638</v>
      </c>
      <c r="F1514" s="14">
        <v>3037.6</v>
      </c>
      <c r="G1514" s="15">
        <v>42413</v>
      </c>
      <c r="H1514" s="8">
        <v>3037.6</v>
      </c>
      <c r="I1514" s="35">
        <f t="shared" si="72"/>
        <v>0</v>
      </c>
      <c r="J1514" s="112"/>
      <c r="K1514" s="2"/>
    </row>
    <row r="1515" spans="1:11" x14ac:dyDescent="0.25">
      <c r="A1515" s="17">
        <v>42412</v>
      </c>
      <c r="B1515" s="11">
        <f t="shared" si="70"/>
        <v>4718</v>
      </c>
      <c r="C1515" s="11" t="s">
        <v>787</v>
      </c>
      <c r="D1515" s="12">
        <v>54718</v>
      </c>
      <c r="E1515" s="47" t="s">
        <v>4639</v>
      </c>
      <c r="F1515" s="14">
        <v>2065.5</v>
      </c>
      <c r="G1515" s="15">
        <v>42413</v>
      </c>
      <c r="H1515" s="8">
        <v>2065.5</v>
      </c>
      <c r="I1515" s="35">
        <f t="shared" si="72"/>
        <v>0</v>
      </c>
      <c r="J1515" s="112"/>
      <c r="K1515" s="2"/>
    </row>
    <row r="1516" spans="1:11" x14ac:dyDescent="0.25">
      <c r="A1516" s="17">
        <v>42412</v>
      </c>
      <c r="B1516" s="11">
        <f t="shared" si="70"/>
        <v>4719</v>
      </c>
      <c r="C1516" s="11" t="s">
        <v>787</v>
      </c>
      <c r="D1516" s="12">
        <v>54719</v>
      </c>
      <c r="E1516" s="47" t="s">
        <v>4640</v>
      </c>
      <c r="F1516" s="14">
        <v>2447.6999999999998</v>
      </c>
      <c r="G1516" s="15">
        <v>42413</v>
      </c>
      <c r="H1516" s="8">
        <v>2447.6999999999998</v>
      </c>
      <c r="I1516" s="35">
        <f t="shared" si="72"/>
        <v>0</v>
      </c>
      <c r="J1516" s="112"/>
      <c r="K1516" s="2"/>
    </row>
    <row r="1517" spans="1:11" x14ac:dyDescent="0.25">
      <c r="A1517" s="17">
        <v>42412</v>
      </c>
      <c r="B1517" s="11">
        <f t="shared" si="70"/>
        <v>4720</v>
      </c>
      <c r="C1517" s="11" t="s">
        <v>787</v>
      </c>
      <c r="D1517" s="113">
        <v>54720</v>
      </c>
      <c r="E1517" s="42" t="s">
        <v>4641</v>
      </c>
      <c r="F1517" s="19">
        <v>11889.5</v>
      </c>
      <c r="G1517" s="15">
        <v>42412</v>
      </c>
      <c r="H1517" s="8">
        <f t="shared" si="71"/>
        <v>11889.5</v>
      </c>
      <c r="I1517" s="35">
        <f t="shared" si="72"/>
        <v>0</v>
      </c>
      <c r="J1517" s="112"/>
      <c r="K1517" s="2"/>
    </row>
    <row r="1518" spans="1:11" x14ac:dyDescent="0.25">
      <c r="A1518" s="17">
        <v>42412</v>
      </c>
      <c r="B1518" s="11">
        <f t="shared" si="70"/>
        <v>4721</v>
      </c>
      <c r="C1518" s="11" t="s">
        <v>787</v>
      </c>
      <c r="D1518" s="20">
        <v>54721</v>
      </c>
      <c r="E1518" s="45" t="s">
        <v>4642</v>
      </c>
      <c r="F1518" s="22">
        <v>1336.6</v>
      </c>
      <c r="G1518" s="15">
        <v>42412</v>
      </c>
      <c r="H1518" s="8">
        <f t="shared" si="71"/>
        <v>1336.6</v>
      </c>
      <c r="I1518" s="35">
        <f t="shared" si="72"/>
        <v>0</v>
      </c>
      <c r="J1518" s="112"/>
      <c r="K1518" s="2"/>
    </row>
    <row r="1519" spans="1:11" x14ac:dyDescent="0.25">
      <c r="A1519" s="17">
        <v>42412</v>
      </c>
      <c r="B1519" s="11">
        <f t="shared" si="70"/>
        <v>4722</v>
      </c>
      <c r="C1519" s="11" t="s">
        <v>787</v>
      </c>
      <c r="D1519" s="12">
        <v>54722</v>
      </c>
      <c r="E1519" s="47" t="s">
        <v>4643</v>
      </c>
      <c r="F1519" s="14">
        <v>543</v>
      </c>
      <c r="G1519" s="15">
        <v>42412</v>
      </c>
      <c r="H1519" s="8">
        <f t="shared" si="71"/>
        <v>543</v>
      </c>
      <c r="I1519" s="35">
        <f t="shared" si="72"/>
        <v>0</v>
      </c>
      <c r="J1519" s="112"/>
      <c r="K1519" s="2"/>
    </row>
    <row r="1520" spans="1:11" x14ac:dyDescent="0.25">
      <c r="A1520" s="17">
        <v>42412</v>
      </c>
      <c r="B1520" s="11">
        <f>B1519+1</f>
        <v>4723</v>
      </c>
      <c r="C1520" s="11" t="s">
        <v>787</v>
      </c>
      <c r="D1520" s="12">
        <v>54723</v>
      </c>
      <c r="E1520" s="49" t="s">
        <v>105</v>
      </c>
      <c r="F1520" s="14">
        <v>0</v>
      </c>
      <c r="G1520" s="15"/>
      <c r="H1520" s="8"/>
      <c r="I1520" s="35">
        <f t="shared" si="72"/>
        <v>0</v>
      </c>
      <c r="J1520" s="112"/>
      <c r="K1520" s="2"/>
    </row>
    <row r="1521" spans="1:11" x14ac:dyDescent="0.25">
      <c r="A1521" s="17">
        <v>42412</v>
      </c>
      <c r="B1521" s="11">
        <f>B1520+1</f>
        <v>4724</v>
      </c>
      <c r="C1521" s="11" t="s">
        <v>787</v>
      </c>
      <c r="D1521" s="12">
        <v>54724</v>
      </c>
      <c r="E1521" s="47" t="s">
        <v>4557</v>
      </c>
      <c r="F1521" s="14">
        <v>941.2</v>
      </c>
      <c r="G1521" s="15">
        <v>42417</v>
      </c>
      <c r="H1521" s="8">
        <v>941.2</v>
      </c>
      <c r="I1521" s="35">
        <f t="shared" si="72"/>
        <v>0</v>
      </c>
      <c r="J1521" s="112"/>
      <c r="K1521" s="2"/>
    </row>
    <row r="1522" spans="1:11" x14ac:dyDescent="0.25">
      <c r="A1522" s="17">
        <v>42412</v>
      </c>
      <c r="B1522" s="11">
        <f t="shared" si="70"/>
        <v>4725</v>
      </c>
      <c r="C1522" s="11" t="s">
        <v>787</v>
      </c>
      <c r="D1522" s="12">
        <v>54725</v>
      </c>
      <c r="E1522" s="47" t="s">
        <v>4644</v>
      </c>
      <c r="F1522" s="14">
        <v>14105.6</v>
      </c>
      <c r="G1522" s="15">
        <v>42413</v>
      </c>
      <c r="H1522" s="8">
        <v>14105.6</v>
      </c>
      <c r="I1522" s="35">
        <f t="shared" si="72"/>
        <v>0</v>
      </c>
      <c r="J1522" s="112"/>
      <c r="K1522" s="2"/>
    </row>
    <row r="1523" spans="1:11" x14ac:dyDescent="0.25">
      <c r="A1523" s="17">
        <v>42412</v>
      </c>
      <c r="B1523" s="11">
        <f t="shared" si="70"/>
        <v>4726</v>
      </c>
      <c r="C1523" s="11" t="s">
        <v>787</v>
      </c>
      <c r="D1523" s="12">
        <v>54726</v>
      </c>
      <c r="E1523" s="47" t="s">
        <v>4645</v>
      </c>
      <c r="F1523" s="14">
        <v>4376.3999999999996</v>
      </c>
      <c r="G1523" s="15">
        <v>42412</v>
      </c>
      <c r="H1523" s="8">
        <f t="shared" si="71"/>
        <v>4376.3999999999996</v>
      </c>
      <c r="I1523" s="35">
        <f t="shared" si="72"/>
        <v>0</v>
      </c>
      <c r="J1523" s="112"/>
      <c r="K1523" s="2"/>
    </row>
    <row r="1524" spans="1:11" x14ac:dyDescent="0.25">
      <c r="A1524" s="17">
        <v>42412</v>
      </c>
      <c r="B1524" s="11">
        <f t="shared" si="70"/>
        <v>4727</v>
      </c>
      <c r="C1524" s="11" t="s">
        <v>787</v>
      </c>
      <c r="D1524" s="12">
        <v>54727</v>
      </c>
      <c r="E1524" s="47" t="s">
        <v>4646</v>
      </c>
      <c r="F1524" s="14">
        <v>5480.3</v>
      </c>
      <c r="G1524" s="15">
        <v>42412</v>
      </c>
      <c r="H1524" s="8">
        <f t="shared" si="71"/>
        <v>5480.3</v>
      </c>
      <c r="I1524" s="35">
        <f t="shared" si="72"/>
        <v>0</v>
      </c>
      <c r="J1524" s="112"/>
      <c r="K1524" s="2"/>
    </row>
    <row r="1525" spans="1:11" x14ac:dyDescent="0.25">
      <c r="A1525" s="17">
        <v>42412</v>
      </c>
      <c r="B1525" s="11">
        <f t="shared" si="70"/>
        <v>4728</v>
      </c>
      <c r="C1525" s="11" t="s">
        <v>787</v>
      </c>
      <c r="D1525" s="12">
        <v>54728</v>
      </c>
      <c r="E1525" s="47" t="s">
        <v>4646</v>
      </c>
      <c r="F1525" s="14">
        <v>171.7</v>
      </c>
      <c r="G1525" s="15">
        <v>42412</v>
      </c>
      <c r="H1525" s="8">
        <f t="shared" si="71"/>
        <v>171.7</v>
      </c>
      <c r="I1525" s="35">
        <f t="shared" si="72"/>
        <v>0</v>
      </c>
      <c r="J1525" s="112"/>
      <c r="K1525" s="2"/>
    </row>
    <row r="1526" spans="1:11" x14ac:dyDescent="0.25">
      <c r="A1526" s="17">
        <v>42412</v>
      </c>
      <c r="B1526" s="11">
        <f t="shared" si="70"/>
        <v>4729</v>
      </c>
      <c r="C1526" s="11" t="s">
        <v>787</v>
      </c>
      <c r="D1526" s="12">
        <v>54729</v>
      </c>
      <c r="E1526" s="47" t="s">
        <v>4628</v>
      </c>
      <c r="F1526" s="14">
        <v>1197</v>
      </c>
      <c r="G1526" s="15">
        <v>42412</v>
      </c>
      <c r="H1526" s="8">
        <f t="shared" si="71"/>
        <v>1197</v>
      </c>
      <c r="I1526" s="35">
        <f t="shared" si="72"/>
        <v>0</v>
      </c>
      <c r="J1526" s="112"/>
      <c r="K1526" s="2"/>
    </row>
    <row r="1527" spans="1:11" x14ac:dyDescent="0.25">
      <c r="A1527" s="17">
        <v>42412</v>
      </c>
      <c r="B1527" s="11">
        <f t="shared" si="70"/>
        <v>4730</v>
      </c>
      <c r="C1527" s="11" t="s">
        <v>787</v>
      </c>
      <c r="D1527" s="12">
        <v>54730</v>
      </c>
      <c r="E1527" s="47" t="s">
        <v>4571</v>
      </c>
      <c r="F1527" s="14">
        <v>2780.8</v>
      </c>
      <c r="G1527" s="15">
        <v>42412</v>
      </c>
      <c r="H1527" s="8">
        <f t="shared" si="71"/>
        <v>2780.8</v>
      </c>
      <c r="I1527" s="35">
        <f t="shared" si="72"/>
        <v>0</v>
      </c>
      <c r="J1527" s="112"/>
      <c r="K1527" s="2"/>
    </row>
    <row r="1528" spans="1:11" x14ac:dyDescent="0.25">
      <c r="A1528" s="17">
        <v>42412</v>
      </c>
      <c r="B1528" s="11">
        <f t="shared" si="70"/>
        <v>4731</v>
      </c>
      <c r="C1528" s="11" t="s">
        <v>787</v>
      </c>
      <c r="D1528" s="12">
        <v>54731</v>
      </c>
      <c r="E1528" s="47" t="s">
        <v>4647</v>
      </c>
      <c r="F1528" s="14">
        <v>1723.8</v>
      </c>
      <c r="G1528" s="15">
        <v>42413</v>
      </c>
      <c r="H1528" s="8">
        <v>1723.8</v>
      </c>
      <c r="I1528" s="35">
        <f t="shared" si="72"/>
        <v>0</v>
      </c>
      <c r="J1528" s="112"/>
      <c r="K1528" s="2"/>
    </row>
    <row r="1529" spans="1:11" x14ac:dyDescent="0.25">
      <c r="A1529" s="17">
        <v>42412</v>
      </c>
      <c r="B1529" s="11">
        <f t="shared" si="70"/>
        <v>4732</v>
      </c>
      <c r="C1529" s="11" t="s">
        <v>787</v>
      </c>
      <c r="D1529" s="12">
        <v>54732</v>
      </c>
      <c r="E1529" s="47" t="s">
        <v>4647</v>
      </c>
      <c r="F1529" s="14">
        <v>126564.91</v>
      </c>
      <c r="G1529" s="15">
        <v>42413</v>
      </c>
      <c r="H1529" s="8">
        <v>126564.91</v>
      </c>
      <c r="I1529" s="35">
        <f t="shared" si="72"/>
        <v>0</v>
      </c>
      <c r="J1529" s="112"/>
      <c r="K1529" s="2"/>
    </row>
    <row r="1530" spans="1:11" x14ac:dyDescent="0.25">
      <c r="A1530" s="17">
        <v>42412</v>
      </c>
      <c r="B1530" s="11">
        <f t="shared" si="70"/>
        <v>4733</v>
      </c>
      <c r="C1530" s="11" t="s">
        <v>787</v>
      </c>
      <c r="D1530" s="12">
        <v>54733</v>
      </c>
      <c r="E1530" s="47" t="s">
        <v>4648</v>
      </c>
      <c r="F1530" s="14">
        <v>598.9</v>
      </c>
      <c r="G1530" s="15">
        <v>42412</v>
      </c>
      <c r="H1530" s="8">
        <f t="shared" si="71"/>
        <v>598.9</v>
      </c>
      <c r="I1530" s="35">
        <f t="shared" si="72"/>
        <v>0</v>
      </c>
      <c r="J1530" s="112"/>
      <c r="K1530" s="2"/>
    </row>
    <row r="1531" spans="1:11" x14ac:dyDescent="0.25">
      <c r="A1531" s="17">
        <v>42412</v>
      </c>
      <c r="B1531" s="11">
        <f t="shared" si="70"/>
        <v>4734</v>
      </c>
      <c r="C1531" s="11" t="s">
        <v>787</v>
      </c>
      <c r="D1531" s="12">
        <v>54734</v>
      </c>
      <c r="E1531" s="47" t="s">
        <v>4565</v>
      </c>
      <c r="F1531" s="14">
        <v>2730.6</v>
      </c>
      <c r="G1531" s="15">
        <v>42416</v>
      </c>
      <c r="H1531" s="8">
        <v>2730.6</v>
      </c>
      <c r="I1531" s="35">
        <f t="shared" si="72"/>
        <v>0</v>
      </c>
      <c r="J1531" s="112"/>
      <c r="K1531" s="2"/>
    </row>
    <row r="1532" spans="1:11" x14ac:dyDescent="0.25">
      <c r="A1532" s="17">
        <v>42412</v>
      </c>
      <c r="B1532" s="11">
        <f>B1531+1</f>
        <v>4735</v>
      </c>
      <c r="C1532" s="11" t="s">
        <v>787</v>
      </c>
      <c r="D1532" s="12">
        <v>54735</v>
      </c>
      <c r="E1532" s="49" t="s">
        <v>105</v>
      </c>
      <c r="F1532" s="14">
        <v>0</v>
      </c>
      <c r="G1532" s="15"/>
      <c r="H1532" s="8"/>
      <c r="I1532" s="35">
        <f t="shared" si="72"/>
        <v>0</v>
      </c>
      <c r="J1532" s="112"/>
      <c r="K1532" s="2"/>
    </row>
    <row r="1533" spans="1:11" x14ac:dyDescent="0.25">
      <c r="A1533" s="17">
        <v>42412</v>
      </c>
      <c r="B1533" s="11">
        <f>B1532+1</f>
        <v>4736</v>
      </c>
      <c r="C1533" s="11" t="s">
        <v>787</v>
      </c>
      <c r="D1533" s="12">
        <v>54736</v>
      </c>
      <c r="E1533" s="47" t="s">
        <v>4649</v>
      </c>
      <c r="F1533" s="14">
        <v>2567.1</v>
      </c>
      <c r="G1533" s="15">
        <v>42412</v>
      </c>
      <c r="H1533" s="8">
        <f t="shared" si="71"/>
        <v>2567.1</v>
      </c>
      <c r="I1533" s="35">
        <f t="shared" si="72"/>
        <v>0</v>
      </c>
      <c r="J1533" s="112"/>
      <c r="K1533" s="2"/>
    </row>
    <row r="1534" spans="1:11" x14ac:dyDescent="0.25">
      <c r="A1534" s="17">
        <v>42412</v>
      </c>
      <c r="B1534" s="11">
        <f t="shared" si="70"/>
        <v>4737</v>
      </c>
      <c r="C1534" s="11" t="s">
        <v>787</v>
      </c>
      <c r="D1534" s="12">
        <v>54737</v>
      </c>
      <c r="E1534" s="47" t="s">
        <v>4650</v>
      </c>
      <c r="F1534" s="14">
        <v>1335.6</v>
      </c>
      <c r="G1534" s="15">
        <v>42412</v>
      </c>
      <c r="H1534" s="8">
        <f t="shared" si="71"/>
        <v>1335.6</v>
      </c>
      <c r="I1534" s="35">
        <f t="shared" si="72"/>
        <v>0</v>
      </c>
      <c r="J1534" s="112"/>
      <c r="K1534" s="2"/>
    </row>
    <row r="1535" spans="1:11" x14ac:dyDescent="0.25">
      <c r="A1535" s="17">
        <v>42412</v>
      </c>
      <c r="B1535" s="11">
        <f t="shared" si="70"/>
        <v>4738</v>
      </c>
      <c r="C1535" s="11" t="s">
        <v>787</v>
      </c>
      <c r="D1535" s="12">
        <v>54738</v>
      </c>
      <c r="E1535" s="47" t="s">
        <v>4651</v>
      </c>
      <c r="F1535" s="14">
        <v>10622</v>
      </c>
      <c r="G1535" s="88" t="s">
        <v>9344</v>
      </c>
      <c r="H1535" s="89">
        <f>498.2+9923.8+200</f>
        <v>10622</v>
      </c>
      <c r="I1535" s="35">
        <f t="shared" si="72"/>
        <v>0</v>
      </c>
      <c r="J1535" s="112"/>
      <c r="K1535" s="2"/>
    </row>
    <row r="1536" spans="1:11" x14ac:dyDescent="0.25">
      <c r="A1536" s="17">
        <v>42412</v>
      </c>
      <c r="B1536" s="11">
        <f t="shared" si="70"/>
        <v>4739</v>
      </c>
      <c r="C1536" s="11" t="s">
        <v>787</v>
      </c>
      <c r="D1536" s="12">
        <v>54739</v>
      </c>
      <c r="E1536" s="47" t="s">
        <v>4652</v>
      </c>
      <c r="F1536" s="14">
        <v>1473.8</v>
      </c>
      <c r="G1536" s="15">
        <v>42419</v>
      </c>
      <c r="H1536" s="8">
        <v>1473.8</v>
      </c>
      <c r="I1536" s="35">
        <f t="shared" si="72"/>
        <v>0</v>
      </c>
      <c r="J1536" s="112"/>
      <c r="K1536" s="2"/>
    </row>
    <row r="1537" spans="1:11" x14ac:dyDescent="0.25">
      <c r="A1537" s="17">
        <v>42412</v>
      </c>
      <c r="B1537" s="11">
        <f t="shared" si="70"/>
        <v>4740</v>
      </c>
      <c r="C1537" s="11" t="s">
        <v>787</v>
      </c>
      <c r="D1537" s="12">
        <v>54740</v>
      </c>
      <c r="E1537" s="47" t="s">
        <v>4557</v>
      </c>
      <c r="F1537" s="14">
        <v>819.4</v>
      </c>
      <c r="G1537" s="15">
        <v>42412</v>
      </c>
      <c r="H1537" s="8">
        <f t="shared" si="71"/>
        <v>819.4</v>
      </c>
      <c r="I1537" s="35">
        <f t="shared" si="72"/>
        <v>0</v>
      </c>
      <c r="J1537" s="112"/>
      <c r="K1537" s="2"/>
    </row>
    <row r="1538" spans="1:11" x14ac:dyDescent="0.25">
      <c r="A1538" s="17">
        <v>42412</v>
      </c>
      <c r="B1538" s="11">
        <f t="shared" si="70"/>
        <v>4741</v>
      </c>
      <c r="C1538" s="11" t="s">
        <v>787</v>
      </c>
      <c r="D1538" s="12">
        <v>54741</v>
      </c>
      <c r="E1538" s="47" t="s">
        <v>4557</v>
      </c>
      <c r="F1538" s="14">
        <v>113.9</v>
      </c>
      <c r="G1538" s="15">
        <v>42412</v>
      </c>
      <c r="H1538" s="8">
        <f t="shared" si="71"/>
        <v>113.9</v>
      </c>
      <c r="I1538" s="35">
        <f t="shared" si="72"/>
        <v>0</v>
      </c>
      <c r="J1538" s="112"/>
      <c r="K1538" s="2"/>
    </row>
    <row r="1539" spans="1:11" x14ac:dyDescent="0.25">
      <c r="A1539" s="17">
        <v>42412</v>
      </c>
      <c r="B1539" s="11">
        <f t="shared" si="70"/>
        <v>4742</v>
      </c>
      <c r="C1539" s="11" t="s">
        <v>787</v>
      </c>
      <c r="D1539" s="12">
        <v>54742</v>
      </c>
      <c r="E1539" s="47" t="s">
        <v>4647</v>
      </c>
      <c r="F1539" s="14">
        <v>45741.3</v>
      </c>
      <c r="G1539" s="15" t="s">
        <v>4653</v>
      </c>
      <c r="H1539" s="8">
        <f>22052.45+23688.85</f>
        <v>45741.3</v>
      </c>
      <c r="I1539" s="35">
        <f t="shared" si="72"/>
        <v>0</v>
      </c>
      <c r="J1539" s="112"/>
      <c r="K1539" s="2"/>
    </row>
    <row r="1540" spans="1:11" x14ac:dyDescent="0.25">
      <c r="A1540" s="17">
        <v>42412</v>
      </c>
      <c r="B1540" s="11">
        <f t="shared" si="70"/>
        <v>4743</v>
      </c>
      <c r="C1540" s="11" t="s">
        <v>787</v>
      </c>
      <c r="D1540" s="12">
        <v>54743</v>
      </c>
      <c r="E1540" s="47" t="s">
        <v>4556</v>
      </c>
      <c r="F1540" s="14">
        <v>3272.9</v>
      </c>
      <c r="G1540" s="15">
        <v>42412</v>
      </c>
      <c r="H1540" s="8">
        <f t="shared" si="71"/>
        <v>3272.9</v>
      </c>
      <c r="I1540" s="35">
        <f t="shared" si="72"/>
        <v>0</v>
      </c>
      <c r="J1540" s="112"/>
      <c r="K1540" s="2"/>
    </row>
    <row r="1541" spans="1:11" x14ac:dyDescent="0.25">
      <c r="A1541" s="17">
        <v>42412</v>
      </c>
      <c r="B1541" s="11">
        <f t="shared" ref="B1541:B1544" si="73">B1540+1</f>
        <v>4744</v>
      </c>
      <c r="C1541" s="11" t="s">
        <v>787</v>
      </c>
      <c r="D1541" s="12">
        <v>54744</v>
      </c>
      <c r="E1541" s="47" t="s">
        <v>4654</v>
      </c>
      <c r="F1541" s="14">
        <v>14931.3</v>
      </c>
      <c r="G1541" s="15">
        <v>42413</v>
      </c>
      <c r="H1541" s="8">
        <v>14931.3</v>
      </c>
      <c r="I1541" s="35">
        <f t="shared" si="72"/>
        <v>0</v>
      </c>
      <c r="J1541" s="112"/>
      <c r="K1541" s="2"/>
    </row>
    <row r="1542" spans="1:11" x14ac:dyDescent="0.25">
      <c r="A1542" s="17">
        <v>42412</v>
      </c>
      <c r="B1542" s="11">
        <f t="shared" si="73"/>
        <v>4745</v>
      </c>
      <c r="C1542" s="11" t="s">
        <v>787</v>
      </c>
      <c r="D1542" s="12">
        <v>54745</v>
      </c>
      <c r="E1542" s="47" t="s">
        <v>4557</v>
      </c>
      <c r="F1542" s="14">
        <v>315</v>
      </c>
      <c r="G1542" s="15">
        <v>42412</v>
      </c>
      <c r="H1542" s="8">
        <f t="shared" si="71"/>
        <v>315</v>
      </c>
      <c r="I1542" s="35">
        <f t="shared" si="72"/>
        <v>0</v>
      </c>
      <c r="J1542" s="112"/>
      <c r="K1542" s="2"/>
    </row>
    <row r="1543" spans="1:11" x14ac:dyDescent="0.25">
      <c r="A1543" s="17">
        <v>42412</v>
      </c>
      <c r="B1543" s="11">
        <f t="shared" si="73"/>
        <v>4746</v>
      </c>
      <c r="C1543" s="11" t="s">
        <v>787</v>
      </c>
      <c r="D1543" s="12">
        <v>54746</v>
      </c>
      <c r="E1543" s="47" t="s">
        <v>4655</v>
      </c>
      <c r="F1543" s="14">
        <v>27627.7</v>
      </c>
      <c r="G1543" s="15">
        <v>42426</v>
      </c>
      <c r="H1543" s="8">
        <v>27627.7</v>
      </c>
      <c r="I1543" s="35">
        <f t="shared" ref="I1543:I1621" si="74">F1543-H1543</f>
        <v>0</v>
      </c>
      <c r="J1543" s="112"/>
      <c r="K1543" s="2"/>
    </row>
    <row r="1544" spans="1:11" x14ac:dyDescent="0.25">
      <c r="A1544" s="17">
        <v>42412</v>
      </c>
      <c r="B1544" s="11">
        <f t="shared" si="73"/>
        <v>4747</v>
      </c>
      <c r="C1544" s="11" t="s">
        <v>787</v>
      </c>
      <c r="D1544" s="12">
        <v>54747</v>
      </c>
      <c r="E1544" s="47" t="s">
        <v>4647</v>
      </c>
      <c r="F1544" s="14">
        <v>156040.79999999999</v>
      </c>
      <c r="G1544" s="15">
        <v>42416</v>
      </c>
      <c r="H1544" s="8">
        <v>156040.79999999999</v>
      </c>
      <c r="I1544" s="35">
        <f t="shared" si="74"/>
        <v>0</v>
      </c>
      <c r="J1544" s="112"/>
      <c r="K1544" s="2"/>
    </row>
    <row r="1545" spans="1:11" x14ac:dyDescent="0.25">
      <c r="A1545" s="17">
        <v>42412</v>
      </c>
      <c r="B1545" s="11">
        <f>B1544+1</f>
        <v>4748</v>
      </c>
      <c r="C1545" s="11" t="s">
        <v>787</v>
      </c>
      <c r="D1545" s="12">
        <v>54748</v>
      </c>
      <c r="E1545" s="117" t="s">
        <v>4362</v>
      </c>
      <c r="F1545" s="14">
        <v>2921.6</v>
      </c>
      <c r="G1545" s="15">
        <v>42412</v>
      </c>
      <c r="H1545" s="8">
        <v>2921.6</v>
      </c>
      <c r="I1545" s="35">
        <f t="shared" si="74"/>
        <v>0</v>
      </c>
      <c r="J1545" s="112"/>
      <c r="K1545" s="2"/>
    </row>
    <row r="1546" spans="1:11" x14ac:dyDescent="0.25">
      <c r="A1546" s="17">
        <v>42412</v>
      </c>
      <c r="B1546" s="11">
        <f>B1545+1</f>
        <v>4749</v>
      </c>
      <c r="C1546" s="11" t="s">
        <v>787</v>
      </c>
      <c r="D1546" s="12">
        <v>54749</v>
      </c>
      <c r="E1546" s="47" t="s">
        <v>4656</v>
      </c>
      <c r="F1546" s="14">
        <v>28891.8</v>
      </c>
      <c r="G1546" s="15">
        <v>42414</v>
      </c>
      <c r="H1546" s="8">
        <v>28891.8</v>
      </c>
      <c r="I1546" s="35">
        <f t="shared" si="74"/>
        <v>0</v>
      </c>
      <c r="J1546" s="112"/>
      <c r="K1546" s="2"/>
    </row>
    <row r="1547" spans="1:11" x14ac:dyDescent="0.25">
      <c r="A1547" s="17">
        <v>42412</v>
      </c>
      <c r="B1547" s="11">
        <f>B1546+1</f>
        <v>4750</v>
      </c>
      <c r="C1547" s="11" t="s">
        <v>787</v>
      </c>
      <c r="D1547" s="12">
        <v>54750</v>
      </c>
      <c r="E1547" s="47" t="s">
        <v>4550</v>
      </c>
      <c r="F1547" s="14">
        <v>2778.4180000000001</v>
      </c>
      <c r="G1547" s="15">
        <v>42414</v>
      </c>
      <c r="H1547" s="8">
        <v>2778.42</v>
      </c>
      <c r="I1547" s="35">
        <f t="shared" si="74"/>
        <v>-1.9999999999527063E-3</v>
      </c>
      <c r="J1547" s="112"/>
      <c r="K1547" s="2"/>
    </row>
    <row r="1548" spans="1:11" x14ac:dyDescent="0.25">
      <c r="A1548" s="17">
        <v>42412</v>
      </c>
      <c r="B1548" s="11">
        <f>B1547+1</f>
        <v>4751</v>
      </c>
      <c r="C1548" s="11" t="s">
        <v>787</v>
      </c>
      <c r="D1548" s="12">
        <v>54751</v>
      </c>
      <c r="E1548" s="47" t="s">
        <v>4524</v>
      </c>
      <c r="F1548" s="14">
        <v>349782</v>
      </c>
      <c r="G1548" s="15">
        <v>42417</v>
      </c>
      <c r="H1548" s="8">
        <v>349782</v>
      </c>
      <c r="I1548" s="35">
        <f t="shared" si="74"/>
        <v>0</v>
      </c>
      <c r="J1548" s="112"/>
      <c r="K1548" s="2"/>
    </row>
    <row r="1549" spans="1:11" x14ac:dyDescent="0.25">
      <c r="A1549" s="17">
        <v>42412</v>
      </c>
      <c r="B1549" s="11">
        <f>B1548+1</f>
        <v>4752</v>
      </c>
      <c r="C1549" s="11" t="s">
        <v>787</v>
      </c>
      <c r="D1549" s="12">
        <v>54752</v>
      </c>
      <c r="E1549" s="47" t="s">
        <v>4657</v>
      </c>
      <c r="F1549" s="14">
        <v>572437.32999999996</v>
      </c>
      <c r="G1549" s="15"/>
      <c r="H1549" s="8"/>
      <c r="I1549" s="35">
        <f t="shared" si="74"/>
        <v>572437.32999999996</v>
      </c>
      <c r="J1549" s="112"/>
      <c r="K1549" s="2"/>
    </row>
    <row r="1550" spans="1:11" x14ac:dyDescent="0.25">
      <c r="A1550" s="17">
        <v>42412</v>
      </c>
      <c r="B1550" s="11">
        <f t="shared" ref="B1550:B1613" si="75">B1549+1</f>
        <v>4753</v>
      </c>
      <c r="C1550" s="11" t="s">
        <v>787</v>
      </c>
      <c r="D1550" s="12">
        <v>54753</v>
      </c>
      <c r="E1550" s="47" t="s">
        <v>4658</v>
      </c>
      <c r="F1550" s="14">
        <v>257.60000000000002</v>
      </c>
      <c r="G1550" s="15">
        <v>42414</v>
      </c>
      <c r="H1550" s="8">
        <v>257.60000000000002</v>
      </c>
      <c r="I1550" s="35">
        <f t="shared" si="74"/>
        <v>0</v>
      </c>
      <c r="J1550" s="112"/>
      <c r="K1550" s="2"/>
    </row>
    <row r="1551" spans="1:11" x14ac:dyDescent="0.25">
      <c r="A1551" s="17">
        <v>42412</v>
      </c>
      <c r="B1551" s="11">
        <f t="shared" si="75"/>
        <v>4754</v>
      </c>
      <c r="C1551" s="11" t="s">
        <v>787</v>
      </c>
      <c r="D1551" s="12">
        <v>54754</v>
      </c>
      <c r="E1551" s="47" t="s">
        <v>4659</v>
      </c>
      <c r="F1551" s="14">
        <v>3677.4</v>
      </c>
      <c r="G1551" s="15">
        <v>42413</v>
      </c>
      <c r="H1551" s="8">
        <v>3677.4</v>
      </c>
      <c r="I1551" s="35">
        <f t="shared" si="74"/>
        <v>0</v>
      </c>
      <c r="J1551" s="112"/>
      <c r="K1551" s="2"/>
    </row>
    <row r="1552" spans="1:11" x14ac:dyDescent="0.25">
      <c r="A1552" s="17">
        <v>42413</v>
      </c>
      <c r="B1552" s="11">
        <f>B1551+1</f>
        <v>4755</v>
      </c>
      <c r="C1552" s="11" t="s">
        <v>787</v>
      </c>
      <c r="D1552" s="12">
        <v>54755</v>
      </c>
      <c r="E1552" s="47" t="s">
        <v>4660</v>
      </c>
      <c r="F1552" s="14">
        <v>5673</v>
      </c>
      <c r="G1552" s="15">
        <v>42414</v>
      </c>
      <c r="H1552" s="8">
        <v>5673</v>
      </c>
      <c r="I1552" s="35">
        <f t="shared" si="74"/>
        <v>0</v>
      </c>
      <c r="J1552" s="112"/>
      <c r="K1552" s="2"/>
    </row>
    <row r="1553" spans="1:11" x14ac:dyDescent="0.25">
      <c r="A1553" s="17">
        <v>42413</v>
      </c>
      <c r="B1553" s="11">
        <f>B1552+1</f>
        <v>4756</v>
      </c>
      <c r="C1553" s="11" t="s">
        <v>787</v>
      </c>
      <c r="D1553" s="12">
        <v>54756</v>
      </c>
      <c r="E1553" s="47" t="s">
        <v>4661</v>
      </c>
      <c r="F1553" s="14">
        <v>27171.200000000001</v>
      </c>
      <c r="G1553" s="15">
        <v>42414</v>
      </c>
      <c r="H1553" s="8">
        <v>27171.200000000001</v>
      </c>
      <c r="I1553" s="35">
        <f t="shared" si="74"/>
        <v>0</v>
      </c>
      <c r="J1553" s="112"/>
      <c r="K1553" s="2"/>
    </row>
    <row r="1554" spans="1:11" x14ac:dyDescent="0.25">
      <c r="A1554" s="17">
        <v>42413</v>
      </c>
      <c r="B1554" s="11">
        <f t="shared" si="75"/>
        <v>4757</v>
      </c>
      <c r="C1554" s="11" t="s">
        <v>787</v>
      </c>
      <c r="D1554" s="12">
        <v>54757</v>
      </c>
      <c r="E1554" s="47" t="s">
        <v>4662</v>
      </c>
      <c r="F1554" s="14">
        <v>21119</v>
      </c>
      <c r="G1554" s="15">
        <v>42413</v>
      </c>
      <c r="H1554" s="8">
        <v>21119</v>
      </c>
      <c r="I1554" s="35">
        <f t="shared" si="74"/>
        <v>0</v>
      </c>
      <c r="J1554" s="112"/>
      <c r="K1554" s="2"/>
    </row>
    <row r="1555" spans="1:11" x14ac:dyDescent="0.25">
      <c r="A1555" s="17">
        <v>42413</v>
      </c>
      <c r="B1555" s="11">
        <f t="shared" si="75"/>
        <v>4758</v>
      </c>
      <c r="C1555" s="11" t="s">
        <v>787</v>
      </c>
      <c r="D1555" s="12">
        <v>54758</v>
      </c>
      <c r="E1555" s="47" t="s">
        <v>4663</v>
      </c>
      <c r="F1555" s="14">
        <v>5955.6</v>
      </c>
      <c r="G1555" s="15">
        <v>42413</v>
      </c>
      <c r="H1555" s="8">
        <f t="shared" ref="H1555:H1621" si="76">F1555</f>
        <v>5955.6</v>
      </c>
      <c r="I1555" s="35">
        <f t="shared" si="74"/>
        <v>0</v>
      </c>
      <c r="J1555" s="112"/>
      <c r="K1555" s="2"/>
    </row>
    <row r="1556" spans="1:11" x14ac:dyDescent="0.25">
      <c r="A1556" s="17">
        <v>42413</v>
      </c>
      <c r="B1556" s="11">
        <f t="shared" si="75"/>
        <v>4759</v>
      </c>
      <c r="C1556" s="11" t="s">
        <v>787</v>
      </c>
      <c r="D1556" s="12">
        <v>54759</v>
      </c>
      <c r="E1556" s="47" t="s">
        <v>4664</v>
      </c>
      <c r="F1556" s="14">
        <v>28548.45</v>
      </c>
      <c r="G1556" s="15">
        <v>42413</v>
      </c>
      <c r="H1556" s="8">
        <f t="shared" si="76"/>
        <v>28548.45</v>
      </c>
      <c r="I1556" s="35">
        <f t="shared" si="74"/>
        <v>0</v>
      </c>
      <c r="J1556" s="112"/>
      <c r="K1556" s="2"/>
    </row>
    <row r="1557" spans="1:11" x14ac:dyDescent="0.25">
      <c r="A1557" s="17">
        <v>42413</v>
      </c>
      <c r="B1557" s="11">
        <f t="shared" si="75"/>
        <v>4760</v>
      </c>
      <c r="C1557" s="11" t="s">
        <v>787</v>
      </c>
      <c r="D1557" s="12">
        <v>54760</v>
      </c>
      <c r="E1557" s="47" t="s">
        <v>4665</v>
      </c>
      <c r="F1557" s="14">
        <v>54572.4</v>
      </c>
      <c r="G1557" s="15">
        <v>42426</v>
      </c>
      <c r="H1557" s="8">
        <v>54572.4</v>
      </c>
      <c r="I1557" s="35">
        <f t="shared" si="74"/>
        <v>0</v>
      </c>
      <c r="J1557" s="112"/>
      <c r="K1557" s="2"/>
    </row>
    <row r="1558" spans="1:11" x14ac:dyDescent="0.25">
      <c r="A1558" s="17">
        <v>42413</v>
      </c>
      <c r="B1558" s="11">
        <f>B1557+1</f>
        <v>4761</v>
      </c>
      <c r="C1558" s="11" t="s">
        <v>787</v>
      </c>
      <c r="D1558" s="12">
        <v>54761</v>
      </c>
      <c r="E1558" s="47" t="s">
        <v>4666</v>
      </c>
      <c r="F1558" s="14">
        <v>1389.3</v>
      </c>
      <c r="G1558" s="15">
        <v>42413</v>
      </c>
      <c r="H1558" s="8">
        <v>1389.3</v>
      </c>
      <c r="I1558" s="35">
        <f t="shared" si="74"/>
        <v>0</v>
      </c>
      <c r="J1558" s="112"/>
      <c r="K1558" s="2"/>
    </row>
    <row r="1559" spans="1:11" x14ac:dyDescent="0.25">
      <c r="A1559" s="17">
        <v>42413</v>
      </c>
      <c r="B1559" s="11">
        <f>B1558+1</f>
        <v>4762</v>
      </c>
      <c r="C1559" s="11" t="s">
        <v>787</v>
      </c>
      <c r="D1559" s="12">
        <v>54762</v>
      </c>
      <c r="E1559" s="47" t="s">
        <v>4667</v>
      </c>
      <c r="F1559" s="14">
        <v>6451.2</v>
      </c>
      <c r="G1559" s="15">
        <v>42416</v>
      </c>
      <c r="H1559" s="8">
        <v>6451.2</v>
      </c>
      <c r="I1559" s="35">
        <f t="shared" si="74"/>
        <v>0</v>
      </c>
      <c r="J1559" s="112"/>
      <c r="K1559" s="2"/>
    </row>
    <row r="1560" spans="1:11" x14ac:dyDescent="0.25">
      <c r="A1560" s="17">
        <v>42413</v>
      </c>
      <c r="B1560" s="11">
        <f t="shared" si="75"/>
        <v>4763</v>
      </c>
      <c r="C1560" s="11" t="s">
        <v>787</v>
      </c>
      <c r="D1560" s="12">
        <v>54763</v>
      </c>
      <c r="E1560" s="47" t="s">
        <v>4668</v>
      </c>
      <c r="F1560" s="14">
        <v>8780.2000000000007</v>
      </c>
      <c r="G1560" s="15">
        <v>42413</v>
      </c>
      <c r="H1560" s="8">
        <f t="shared" si="76"/>
        <v>8780.2000000000007</v>
      </c>
      <c r="I1560" s="35">
        <f t="shared" si="74"/>
        <v>0</v>
      </c>
      <c r="J1560" s="112"/>
      <c r="K1560" s="2"/>
    </row>
    <row r="1561" spans="1:11" x14ac:dyDescent="0.25">
      <c r="A1561" s="17">
        <v>42413</v>
      </c>
      <c r="B1561" s="11">
        <f t="shared" si="75"/>
        <v>4764</v>
      </c>
      <c r="C1561" s="11" t="s">
        <v>787</v>
      </c>
      <c r="D1561" s="12">
        <v>54764</v>
      </c>
      <c r="E1561" s="47" t="s">
        <v>4669</v>
      </c>
      <c r="F1561" s="14">
        <v>9357.1</v>
      </c>
      <c r="G1561" s="15">
        <v>42413</v>
      </c>
      <c r="H1561" s="8">
        <f t="shared" si="76"/>
        <v>9357.1</v>
      </c>
      <c r="I1561" s="35">
        <f t="shared" si="74"/>
        <v>0</v>
      </c>
      <c r="J1561" s="112"/>
      <c r="K1561" s="2"/>
    </row>
    <row r="1562" spans="1:11" x14ac:dyDescent="0.25">
      <c r="A1562" s="17">
        <v>42413</v>
      </c>
      <c r="B1562" s="11">
        <f t="shared" si="75"/>
        <v>4765</v>
      </c>
      <c r="C1562" s="11" t="s">
        <v>787</v>
      </c>
      <c r="D1562" s="12">
        <v>54765</v>
      </c>
      <c r="E1562" s="47" t="s">
        <v>4670</v>
      </c>
      <c r="F1562" s="14">
        <v>8769.6</v>
      </c>
      <c r="G1562" s="15">
        <v>42413</v>
      </c>
      <c r="H1562" s="8">
        <f t="shared" si="76"/>
        <v>8769.6</v>
      </c>
      <c r="I1562" s="35">
        <f t="shared" si="74"/>
        <v>0</v>
      </c>
      <c r="J1562" s="112"/>
      <c r="K1562" s="2"/>
    </row>
    <row r="1563" spans="1:11" x14ac:dyDescent="0.25">
      <c r="A1563" s="17">
        <v>42413</v>
      </c>
      <c r="B1563" s="11">
        <f>B1562+1</f>
        <v>4766</v>
      </c>
      <c r="C1563" s="11" t="s">
        <v>787</v>
      </c>
      <c r="D1563" s="12">
        <v>54766</v>
      </c>
      <c r="E1563" s="49" t="s">
        <v>105</v>
      </c>
      <c r="F1563" s="14">
        <v>0</v>
      </c>
      <c r="G1563" s="15"/>
      <c r="H1563" s="8"/>
      <c r="I1563" s="35"/>
      <c r="J1563" s="112"/>
      <c r="K1563" s="2"/>
    </row>
    <row r="1564" spans="1:11" x14ac:dyDescent="0.25">
      <c r="A1564" s="17">
        <v>42413</v>
      </c>
      <c r="B1564" s="11">
        <f>B1563+1</f>
        <v>4767</v>
      </c>
      <c r="C1564" s="11" t="s">
        <v>787</v>
      </c>
      <c r="D1564" s="12">
        <v>54767</v>
      </c>
      <c r="E1564" s="47" t="s">
        <v>4671</v>
      </c>
      <c r="F1564" s="14">
        <v>4620</v>
      </c>
      <c r="G1564" s="15" t="s">
        <v>4672</v>
      </c>
      <c r="H1564" s="8">
        <f>4200+420</f>
        <v>4620</v>
      </c>
      <c r="I1564" s="35">
        <f t="shared" si="74"/>
        <v>0</v>
      </c>
      <c r="J1564" s="112"/>
      <c r="K1564" s="2"/>
    </row>
    <row r="1565" spans="1:11" x14ac:dyDescent="0.25">
      <c r="A1565" s="17">
        <v>42413</v>
      </c>
      <c r="B1565" s="11">
        <f t="shared" si="75"/>
        <v>4768</v>
      </c>
      <c r="C1565" s="11" t="s">
        <v>787</v>
      </c>
      <c r="D1565" s="12">
        <v>54768</v>
      </c>
      <c r="E1565" s="47" t="s">
        <v>4673</v>
      </c>
      <c r="F1565" s="14">
        <v>31880.400000000001</v>
      </c>
      <c r="G1565" s="15">
        <v>42415</v>
      </c>
      <c r="H1565" s="8">
        <v>31880.400000000001</v>
      </c>
      <c r="I1565" s="35">
        <f t="shared" si="74"/>
        <v>0</v>
      </c>
      <c r="J1565" s="112"/>
      <c r="K1565" s="2"/>
    </row>
    <row r="1566" spans="1:11" x14ac:dyDescent="0.25">
      <c r="A1566" s="17">
        <v>42413</v>
      </c>
      <c r="B1566" s="11">
        <f>B1565+1</f>
        <v>4769</v>
      </c>
      <c r="C1566" s="11" t="s">
        <v>787</v>
      </c>
      <c r="D1566" s="12">
        <v>54769</v>
      </c>
      <c r="E1566" s="47" t="s">
        <v>4289</v>
      </c>
      <c r="F1566" s="14">
        <v>14322</v>
      </c>
      <c r="G1566" s="15">
        <v>42415</v>
      </c>
      <c r="H1566" s="8">
        <v>14322</v>
      </c>
      <c r="I1566" s="35">
        <f t="shared" si="74"/>
        <v>0</v>
      </c>
      <c r="J1566" s="112"/>
      <c r="K1566" s="2"/>
    </row>
    <row r="1567" spans="1:11" x14ac:dyDescent="0.25">
      <c r="A1567" s="17">
        <v>42413</v>
      </c>
      <c r="B1567" s="11">
        <f>B1566+1</f>
        <v>4770</v>
      </c>
      <c r="C1567" s="11" t="s">
        <v>787</v>
      </c>
      <c r="D1567" s="12">
        <v>54770</v>
      </c>
      <c r="E1567" s="47" t="s">
        <v>4674</v>
      </c>
      <c r="F1567" s="14">
        <v>5889.95</v>
      </c>
      <c r="G1567" s="15">
        <v>42413</v>
      </c>
      <c r="H1567" s="8">
        <f t="shared" si="76"/>
        <v>5889.95</v>
      </c>
      <c r="I1567" s="35">
        <f t="shared" si="74"/>
        <v>0</v>
      </c>
      <c r="J1567" s="112"/>
      <c r="K1567" s="2"/>
    </row>
    <row r="1568" spans="1:11" x14ac:dyDescent="0.25">
      <c r="A1568" s="17">
        <v>42413</v>
      </c>
      <c r="B1568" s="11">
        <f>B1567+1</f>
        <v>4771</v>
      </c>
      <c r="C1568" s="11" t="s">
        <v>787</v>
      </c>
      <c r="D1568" s="12">
        <v>54771</v>
      </c>
      <c r="E1568" s="47" t="s">
        <v>4666</v>
      </c>
      <c r="F1568" s="14">
        <v>2784</v>
      </c>
      <c r="G1568" s="15">
        <v>42413</v>
      </c>
      <c r="H1568" s="8">
        <v>2784</v>
      </c>
      <c r="I1568" s="35">
        <f t="shared" si="74"/>
        <v>0</v>
      </c>
      <c r="J1568" s="112"/>
      <c r="K1568" s="2"/>
    </row>
    <row r="1569" spans="1:11" x14ac:dyDescent="0.25">
      <c r="A1569" s="17">
        <v>42413</v>
      </c>
      <c r="B1569" s="11">
        <f>B1568+1</f>
        <v>4772</v>
      </c>
      <c r="C1569" s="11" t="s">
        <v>787</v>
      </c>
      <c r="D1569" s="12">
        <v>54772</v>
      </c>
      <c r="E1569" s="47" t="s">
        <v>4675</v>
      </c>
      <c r="F1569" s="14">
        <v>360.8</v>
      </c>
      <c r="G1569" s="15">
        <v>42413</v>
      </c>
      <c r="H1569" s="8">
        <f t="shared" si="76"/>
        <v>360.8</v>
      </c>
      <c r="I1569" s="35">
        <f t="shared" si="74"/>
        <v>0</v>
      </c>
      <c r="J1569" s="112"/>
      <c r="K1569" s="2"/>
    </row>
    <row r="1570" spans="1:11" x14ac:dyDescent="0.25">
      <c r="A1570" s="17">
        <v>42413</v>
      </c>
      <c r="B1570" s="11">
        <f t="shared" si="75"/>
        <v>4773</v>
      </c>
      <c r="C1570" s="11" t="s">
        <v>787</v>
      </c>
      <c r="D1570" s="12">
        <v>54773</v>
      </c>
      <c r="E1570" s="47" t="s">
        <v>4676</v>
      </c>
      <c r="F1570" s="14">
        <v>72602.83</v>
      </c>
      <c r="G1570" s="15" t="s">
        <v>4677</v>
      </c>
      <c r="H1570" s="55">
        <f>71667.69+935.14</f>
        <v>72602.83</v>
      </c>
      <c r="I1570" s="121">
        <f t="shared" si="74"/>
        <v>0</v>
      </c>
      <c r="J1570" s="112"/>
      <c r="K1570" s="2"/>
    </row>
    <row r="1571" spans="1:11" x14ac:dyDescent="0.25">
      <c r="A1571" s="17">
        <v>42413</v>
      </c>
      <c r="B1571" s="11">
        <f t="shared" si="75"/>
        <v>4774</v>
      </c>
      <c r="C1571" s="11" t="s">
        <v>787</v>
      </c>
      <c r="D1571" s="113">
        <v>54774</v>
      </c>
      <c r="E1571" s="42" t="s">
        <v>4678</v>
      </c>
      <c r="F1571" s="19">
        <v>28557.27</v>
      </c>
      <c r="G1571" s="15">
        <v>42417</v>
      </c>
      <c r="H1571" s="8">
        <v>28557.27</v>
      </c>
      <c r="I1571" s="35">
        <f t="shared" si="74"/>
        <v>0</v>
      </c>
      <c r="J1571" s="112"/>
      <c r="K1571" s="2"/>
    </row>
    <row r="1572" spans="1:11" x14ac:dyDescent="0.25">
      <c r="A1572" s="17">
        <v>42413</v>
      </c>
      <c r="B1572" s="11">
        <f t="shared" si="75"/>
        <v>4775</v>
      </c>
      <c r="C1572" s="11" t="s">
        <v>787</v>
      </c>
      <c r="D1572" s="20">
        <v>54775</v>
      </c>
      <c r="E1572" s="45" t="s">
        <v>4679</v>
      </c>
      <c r="F1572" s="22">
        <v>32083.3</v>
      </c>
      <c r="G1572" s="15">
        <v>42415</v>
      </c>
      <c r="H1572" s="8">
        <v>32083.3</v>
      </c>
      <c r="I1572" s="35">
        <f t="shared" si="74"/>
        <v>0</v>
      </c>
      <c r="J1572" s="112"/>
      <c r="K1572" s="2"/>
    </row>
    <row r="1573" spans="1:11" x14ac:dyDescent="0.25">
      <c r="A1573" s="17">
        <v>42413</v>
      </c>
      <c r="B1573" s="11">
        <f t="shared" si="75"/>
        <v>4776</v>
      </c>
      <c r="C1573" s="11" t="s">
        <v>787</v>
      </c>
      <c r="D1573" s="12">
        <v>54776</v>
      </c>
      <c r="E1573" s="47" t="s">
        <v>4680</v>
      </c>
      <c r="F1573" s="14">
        <v>10006.799999999999</v>
      </c>
      <c r="G1573" s="15">
        <v>42415</v>
      </c>
      <c r="H1573" s="8">
        <v>10006.799999999999</v>
      </c>
      <c r="I1573" s="35">
        <f t="shared" si="74"/>
        <v>0</v>
      </c>
      <c r="J1573" s="112"/>
      <c r="K1573" s="2"/>
    </row>
    <row r="1574" spans="1:11" x14ac:dyDescent="0.25">
      <c r="A1574" s="17">
        <v>42413</v>
      </c>
      <c r="B1574" s="11">
        <f t="shared" si="75"/>
        <v>4777</v>
      </c>
      <c r="C1574" s="11" t="s">
        <v>787</v>
      </c>
      <c r="D1574" s="12">
        <v>54777</v>
      </c>
      <c r="E1574" s="47" t="s">
        <v>4681</v>
      </c>
      <c r="F1574" s="14">
        <v>2963.6</v>
      </c>
      <c r="G1574" s="15">
        <v>42415</v>
      </c>
      <c r="H1574" s="8">
        <v>2963.6</v>
      </c>
      <c r="I1574" s="35">
        <f t="shared" si="74"/>
        <v>0</v>
      </c>
      <c r="J1574" s="112"/>
      <c r="K1574" s="2"/>
    </row>
    <row r="1575" spans="1:11" x14ac:dyDescent="0.25">
      <c r="A1575" s="17">
        <v>42413</v>
      </c>
      <c r="B1575" s="11">
        <f t="shared" si="75"/>
        <v>4778</v>
      </c>
      <c r="C1575" s="11" t="s">
        <v>787</v>
      </c>
      <c r="D1575" s="12">
        <v>54778</v>
      </c>
      <c r="E1575" s="47" t="s">
        <v>4682</v>
      </c>
      <c r="F1575" s="14">
        <v>8123.8</v>
      </c>
      <c r="G1575" s="15">
        <v>42418</v>
      </c>
      <c r="H1575" s="8">
        <v>8123.58</v>
      </c>
      <c r="I1575" s="35">
        <f t="shared" si="74"/>
        <v>0.22000000000025466</v>
      </c>
      <c r="J1575" s="112"/>
      <c r="K1575" s="2"/>
    </row>
    <row r="1576" spans="1:11" x14ac:dyDescent="0.25">
      <c r="A1576" s="17">
        <v>42413</v>
      </c>
      <c r="B1576" s="11">
        <f t="shared" si="75"/>
        <v>4779</v>
      </c>
      <c r="C1576" s="11" t="s">
        <v>787</v>
      </c>
      <c r="D1576" s="12">
        <v>54779</v>
      </c>
      <c r="E1576" s="47" t="s">
        <v>4683</v>
      </c>
      <c r="F1576" s="14">
        <v>5137.5</v>
      </c>
      <c r="G1576" s="15">
        <v>42413</v>
      </c>
      <c r="H1576" s="8">
        <f t="shared" si="76"/>
        <v>5137.5</v>
      </c>
      <c r="I1576" s="35">
        <f t="shared" si="74"/>
        <v>0</v>
      </c>
      <c r="J1576" s="112"/>
      <c r="K1576" s="2"/>
    </row>
    <row r="1577" spans="1:11" x14ac:dyDescent="0.25">
      <c r="A1577" s="17">
        <v>42413</v>
      </c>
      <c r="B1577" s="11">
        <f>B1576+1</f>
        <v>4780</v>
      </c>
      <c r="C1577" s="11" t="s">
        <v>787</v>
      </c>
      <c r="D1577" s="12">
        <v>54780</v>
      </c>
      <c r="E1577" s="47" t="s">
        <v>4289</v>
      </c>
      <c r="F1577" s="14">
        <v>5178.1000000000004</v>
      </c>
      <c r="G1577" s="15">
        <v>42415</v>
      </c>
      <c r="H1577" s="8">
        <v>5178.1000000000004</v>
      </c>
      <c r="I1577" s="35">
        <f t="shared" si="74"/>
        <v>0</v>
      </c>
      <c r="J1577" s="112"/>
      <c r="K1577" s="2"/>
    </row>
    <row r="1578" spans="1:11" x14ac:dyDescent="0.25">
      <c r="A1578" s="17">
        <v>42413</v>
      </c>
      <c r="B1578" s="11">
        <f>B1577+1</f>
        <v>4781</v>
      </c>
      <c r="C1578" s="11" t="s">
        <v>787</v>
      </c>
      <c r="D1578" s="12">
        <v>54781</v>
      </c>
      <c r="E1578" s="47" t="s">
        <v>4684</v>
      </c>
      <c r="F1578" s="14">
        <v>1897.5</v>
      </c>
      <c r="G1578" s="15">
        <v>42413</v>
      </c>
      <c r="H1578" s="8">
        <f t="shared" si="76"/>
        <v>1897.5</v>
      </c>
      <c r="I1578" s="35">
        <f t="shared" si="74"/>
        <v>0</v>
      </c>
      <c r="J1578" s="112"/>
      <c r="K1578" s="2"/>
    </row>
    <row r="1579" spans="1:11" x14ac:dyDescent="0.25">
      <c r="A1579" s="17">
        <v>42413</v>
      </c>
      <c r="B1579" s="11">
        <f t="shared" si="75"/>
        <v>4782</v>
      </c>
      <c r="C1579" s="11" t="s">
        <v>787</v>
      </c>
      <c r="D1579" s="12">
        <v>54782</v>
      </c>
      <c r="E1579" s="47" t="s">
        <v>4685</v>
      </c>
      <c r="F1579" s="14">
        <v>2180.9</v>
      </c>
      <c r="G1579" s="15">
        <v>42413</v>
      </c>
      <c r="H1579" s="8">
        <f t="shared" si="76"/>
        <v>2180.9</v>
      </c>
      <c r="I1579" s="35">
        <f t="shared" si="74"/>
        <v>0</v>
      </c>
      <c r="J1579" s="112"/>
      <c r="K1579" s="2"/>
    </row>
    <row r="1580" spans="1:11" x14ac:dyDescent="0.25">
      <c r="A1580" s="17">
        <v>42413</v>
      </c>
      <c r="B1580" s="11">
        <f>B1579+1</f>
        <v>4783</v>
      </c>
      <c r="C1580" s="11" t="s">
        <v>787</v>
      </c>
      <c r="D1580" s="12">
        <v>54783</v>
      </c>
      <c r="E1580" s="47" t="s">
        <v>4289</v>
      </c>
      <c r="F1580" s="14">
        <v>14272.4</v>
      </c>
      <c r="G1580" s="15">
        <v>42415</v>
      </c>
      <c r="H1580" s="8">
        <v>14272.4</v>
      </c>
      <c r="I1580" s="35">
        <f t="shared" si="74"/>
        <v>0</v>
      </c>
      <c r="J1580" s="112"/>
      <c r="K1580" s="2"/>
    </row>
    <row r="1581" spans="1:11" x14ac:dyDescent="0.25">
      <c r="A1581" s="17">
        <v>42413</v>
      </c>
      <c r="B1581" s="11">
        <f>B1580+1</f>
        <v>4784</v>
      </c>
      <c r="C1581" s="11" t="s">
        <v>787</v>
      </c>
      <c r="D1581" s="12">
        <v>54784</v>
      </c>
      <c r="E1581" s="47" t="s">
        <v>4686</v>
      </c>
      <c r="F1581" s="14">
        <v>4438.1499999999996</v>
      </c>
      <c r="G1581" s="15">
        <v>42413</v>
      </c>
      <c r="H1581" s="8">
        <f t="shared" si="76"/>
        <v>4438.1499999999996</v>
      </c>
      <c r="I1581" s="35">
        <f t="shared" si="74"/>
        <v>0</v>
      </c>
      <c r="J1581" s="112"/>
      <c r="K1581" s="2"/>
    </row>
    <row r="1582" spans="1:11" x14ac:dyDescent="0.25">
      <c r="A1582" s="17">
        <v>42413</v>
      </c>
      <c r="B1582" s="11">
        <f t="shared" si="75"/>
        <v>4785</v>
      </c>
      <c r="C1582" s="11" t="s">
        <v>787</v>
      </c>
      <c r="D1582" s="12">
        <v>54785</v>
      </c>
      <c r="E1582" s="47" t="s">
        <v>4687</v>
      </c>
      <c r="F1582" s="14">
        <v>5661.9</v>
      </c>
      <c r="G1582" s="15">
        <v>42420</v>
      </c>
      <c r="H1582" s="8">
        <v>5661.9</v>
      </c>
      <c r="I1582" s="35">
        <f t="shared" si="74"/>
        <v>0</v>
      </c>
      <c r="J1582" s="112"/>
      <c r="K1582" s="2"/>
    </row>
    <row r="1583" spans="1:11" x14ac:dyDescent="0.25">
      <c r="A1583" s="17">
        <v>42413</v>
      </c>
      <c r="B1583" s="11">
        <f t="shared" si="75"/>
        <v>4786</v>
      </c>
      <c r="C1583" s="11" t="s">
        <v>787</v>
      </c>
      <c r="D1583" s="12">
        <v>54786</v>
      </c>
      <c r="E1583" s="47" t="s">
        <v>4688</v>
      </c>
      <c r="F1583" s="14">
        <v>58433.52</v>
      </c>
      <c r="G1583" s="15">
        <v>42417</v>
      </c>
      <c r="H1583" s="8">
        <v>58433.52</v>
      </c>
      <c r="I1583" s="35">
        <f t="shared" si="74"/>
        <v>0</v>
      </c>
      <c r="J1583" s="112"/>
      <c r="K1583" s="2"/>
    </row>
    <row r="1584" spans="1:11" x14ac:dyDescent="0.25">
      <c r="A1584" s="17">
        <v>42413</v>
      </c>
      <c r="B1584" s="11">
        <f t="shared" si="75"/>
        <v>4787</v>
      </c>
      <c r="C1584" s="11" t="s">
        <v>787</v>
      </c>
      <c r="D1584" s="12">
        <v>54787</v>
      </c>
      <c r="E1584" s="47" t="s">
        <v>4689</v>
      </c>
      <c r="F1584" s="14">
        <v>5252</v>
      </c>
      <c r="G1584" s="15">
        <v>42413</v>
      </c>
      <c r="H1584" s="8">
        <f t="shared" si="76"/>
        <v>5252</v>
      </c>
      <c r="I1584" s="35">
        <f t="shared" si="74"/>
        <v>0</v>
      </c>
      <c r="J1584" s="112"/>
      <c r="K1584" s="2"/>
    </row>
    <row r="1585" spans="1:11" x14ac:dyDescent="0.25">
      <c r="A1585" s="17">
        <v>42413</v>
      </c>
      <c r="B1585" s="11">
        <f t="shared" si="75"/>
        <v>4788</v>
      </c>
      <c r="C1585" s="11" t="s">
        <v>787</v>
      </c>
      <c r="D1585" s="12">
        <v>54788</v>
      </c>
      <c r="E1585" s="47" t="s">
        <v>4690</v>
      </c>
      <c r="F1585" s="14">
        <v>3462.4</v>
      </c>
      <c r="G1585" s="15">
        <v>42413</v>
      </c>
      <c r="H1585" s="8">
        <f t="shared" si="76"/>
        <v>3462.4</v>
      </c>
      <c r="I1585" s="35">
        <f t="shared" si="74"/>
        <v>0</v>
      </c>
      <c r="J1585" s="112"/>
      <c r="K1585" s="2"/>
    </row>
    <row r="1586" spans="1:11" x14ac:dyDescent="0.25">
      <c r="A1586" s="17">
        <v>42413</v>
      </c>
      <c r="B1586" s="11">
        <f t="shared" si="75"/>
        <v>4789</v>
      </c>
      <c r="C1586" s="11" t="s">
        <v>787</v>
      </c>
      <c r="D1586" s="12">
        <v>54789</v>
      </c>
      <c r="E1586" s="47" t="s">
        <v>4690</v>
      </c>
      <c r="F1586" s="14">
        <v>8992</v>
      </c>
      <c r="G1586" s="15">
        <v>42415</v>
      </c>
      <c r="H1586" s="8">
        <v>8992</v>
      </c>
      <c r="I1586" s="35">
        <f t="shared" si="74"/>
        <v>0</v>
      </c>
      <c r="J1586" s="112"/>
      <c r="K1586" s="2"/>
    </row>
    <row r="1587" spans="1:11" x14ac:dyDescent="0.25">
      <c r="A1587" s="17">
        <v>42413</v>
      </c>
      <c r="B1587" s="11">
        <f>B1586+1</f>
        <v>4790</v>
      </c>
      <c r="C1587" s="11" t="s">
        <v>787</v>
      </c>
      <c r="D1587" s="12">
        <v>54790</v>
      </c>
      <c r="E1587" s="47" t="s">
        <v>4311</v>
      </c>
      <c r="F1587" s="14">
        <v>3219.2</v>
      </c>
      <c r="G1587" s="15" t="s">
        <v>4653</v>
      </c>
      <c r="H1587" s="8">
        <f>2200+1019.2</f>
        <v>3219.2</v>
      </c>
      <c r="I1587" s="35">
        <f t="shared" si="74"/>
        <v>0</v>
      </c>
      <c r="J1587" s="112"/>
      <c r="K1587" s="2"/>
    </row>
    <row r="1588" spans="1:11" x14ac:dyDescent="0.25">
      <c r="A1588" s="17">
        <v>42413</v>
      </c>
      <c r="B1588" s="11">
        <f>B1587+1</f>
        <v>4791</v>
      </c>
      <c r="C1588" s="11" t="s">
        <v>787</v>
      </c>
      <c r="D1588" s="12">
        <v>54791</v>
      </c>
      <c r="E1588" s="47" t="s">
        <v>4691</v>
      </c>
      <c r="F1588" s="14">
        <v>550</v>
      </c>
      <c r="G1588" s="15">
        <v>42413</v>
      </c>
      <c r="H1588" s="8">
        <f t="shared" si="76"/>
        <v>550</v>
      </c>
      <c r="I1588" s="35">
        <f t="shared" si="74"/>
        <v>0</v>
      </c>
      <c r="J1588" s="112"/>
      <c r="K1588" s="2"/>
    </row>
    <row r="1589" spans="1:11" x14ac:dyDescent="0.25">
      <c r="A1589" s="17">
        <v>42413</v>
      </c>
      <c r="B1589" s="11">
        <f t="shared" si="75"/>
        <v>4792</v>
      </c>
      <c r="C1589" s="11" t="s">
        <v>787</v>
      </c>
      <c r="D1589" s="12">
        <v>54792</v>
      </c>
      <c r="E1589" s="47" t="s">
        <v>4692</v>
      </c>
      <c r="F1589" s="14">
        <v>4141.76</v>
      </c>
      <c r="G1589" s="15">
        <v>42413</v>
      </c>
      <c r="H1589" s="8">
        <f t="shared" si="76"/>
        <v>4141.76</v>
      </c>
      <c r="I1589" s="35">
        <f t="shared" si="74"/>
        <v>0</v>
      </c>
      <c r="J1589" s="112"/>
      <c r="K1589" s="2"/>
    </row>
    <row r="1590" spans="1:11" x14ac:dyDescent="0.25">
      <c r="A1590" s="17">
        <v>42413</v>
      </c>
      <c r="B1590" s="11">
        <f t="shared" si="75"/>
        <v>4793</v>
      </c>
      <c r="C1590" s="11" t="s">
        <v>787</v>
      </c>
      <c r="D1590" s="12">
        <v>54793</v>
      </c>
      <c r="E1590" s="47" t="s">
        <v>4693</v>
      </c>
      <c r="F1590" s="14">
        <v>2995.2</v>
      </c>
      <c r="G1590" s="15">
        <v>42413</v>
      </c>
      <c r="H1590" s="8">
        <f t="shared" si="76"/>
        <v>2995.2</v>
      </c>
      <c r="I1590" s="35">
        <f t="shared" si="74"/>
        <v>0</v>
      </c>
      <c r="J1590" s="112"/>
      <c r="K1590" s="2"/>
    </row>
    <row r="1591" spans="1:11" x14ac:dyDescent="0.25">
      <c r="A1591" s="17">
        <v>42413</v>
      </c>
      <c r="B1591" s="11">
        <f t="shared" si="75"/>
        <v>4794</v>
      </c>
      <c r="C1591" s="11" t="s">
        <v>787</v>
      </c>
      <c r="D1591" s="12">
        <v>54794</v>
      </c>
      <c r="E1591" s="47" t="s">
        <v>4694</v>
      </c>
      <c r="F1591" s="14">
        <v>5065.2</v>
      </c>
      <c r="G1591" s="15">
        <v>42413</v>
      </c>
      <c r="H1591" s="8">
        <f t="shared" si="76"/>
        <v>5065.2</v>
      </c>
      <c r="I1591" s="35">
        <f t="shared" si="74"/>
        <v>0</v>
      </c>
      <c r="J1591" s="112"/>
      <c r="K1591" s="2"/>
    </row>
    <row r="1592" spans="1:11" x14ac:dyDescent="0.25">
      <c r="A1592" s="17">
        <v>42413</v>
      </c>
      <c r="B1592" s="11">
        <f t="shared" si="75"/>
        <v>4795</v>
      </c>
      <c r="C1592" s="11" t="s">
        <v>787</v>
      </c>
      <c r="D1592" s="12">
        <v>54795</v>
      </c>
      <c r="E1592" s="47" t="s">
        <v>4695</v>
      </c>
      <c r="F1592" s="14">
        <v>318940.65000000002</v>
      </c>
      <c r="G1592" s="15">
        <v>42420</v>
      </c>
      <c r="H1592" s="8">
        <v>318940.65000000002</v>
      </c>
      <c r="I1592" s="35">
        <f t="shared" si="74"/>
        <v>0</v>
      </c>
      <c r="J1592" s="112"/>
      <c r="K1592" s="2"/>
    </row>
    <row r="1593" spans="1:11" x14ac:dyDescent="0.25">
      <c r="A1593" s="17">
        <v>42413</v>
      </c>
      <c r="B1593" s="11">
        <f t="shared" si="75"/>
        <v>4796</v>
      </c>
      <c r="C1593" s="11" t="s">
        <v>787</v>
      </c>
      <c r="D1593" s="12">
        <v>54796</v>
      </c>
      <c r="E1593" s="47" t="s">
        <v>4695</v>
      </c>
      <c r="F1593" s="14">
        <v>290974.95</v>
      </c>
      <c r="G1593" s="15">
        <v>42420</v>
      </c>
      <c r="H1593" s="8">
        <v>290974.95</v>
      </c>
      <c r="I1593" s="35">
        <f t="shared" si="74"/>
        <v>0</v>
      </c>
      <c r="J1593" s="112"/>
      <c r="K1593" s="2"/>
    </row>
    <row r="1594" spans="1:11" x14ac:dyDescent="0.25">
      <c r="A1594" s="17">
        <v>42413</v>
      </c>
      <c r="B1594" s="11">
        <f>B1593+1</f>
        <v>4797</v>
      </c>
      <c r="C1594" s="11" t="s">
        <v>787</v>
      </c>
      <c r="D1594" s="12">
        <v>54797</v>
      </c>
      <c r="E1594" s="47" t="s">
        <v>4317</v>
      </c>
      <c r="F1594" s="14">
        <v>938.1</v>
      </c>
      <c r="G1594" s="15">
        <v>42413</v>
      </c>
      <c r="H1594" s="8">
        <v>938.1</v>
      </c>
      <c r="I1594" s="35">
        <f t="shared" si="74"/>
        <v>0</v>
      </c>
      <c r="J1594" s="112"/>
      <c r="K1594" s="2"/>
    </row>
    <row r="1595" spans="1:11" x14ac:dyDescent="0.25">
      <c r="A1595" s="17">
        <v>42413</v>
      </c>
      <c r="B1595" s="11">
        <f>B1594+1</f>
        <v>4798</v>
      </c>
      <c r="C1595" s="11" t="s">
        <v>787</v>
      </c>
      <c r="D1595" s="12">
        <v>54798</v>
      </c>
      <c r="E1595" s="47" t="s">
        <v>4377</v>
      </c>
      <c r="F1595" s="14">
        <v>1321.8</v>
      </c>
      <c r="G1595" s="15">
        <v>42413</v>
      </c>
      <c r="H1595" s="8">
        <v>1321.8</v>
      </c>
      <c r="I1595" s="35">
        <f t="shared" si="74"/>
        <v>0</v>
      </c>
      <c r="J1595" s="112"/>
      <c r="K1595" s="2"/>
    </row>
    <row r="1596" spans="1:11" x14ac:dyDescent="0.25">
      <c r="A1596" s="17">
        <v>42413</v>
      </c>
      <c r="B1596" s="11">
        <f>B1595+1</f>
        <v>4799</v>
      </c>
      <c r="C1596" s="11" t="s">
        <v>787</v>
      </c>
      <c r="D1596" s="12">
        <v>54799</v>
      </c>
      <c r="E1596" s="47" t="s">
        <v>4696</v>
      </c>
      <c r="F1596" s="14">
        <v>1346.4</v>
      </c>
      <c r="G1596" s="15">
        <v>42416</v>
      </c>
      <c r="H1596" s="8">
        <v>1346.4</v>
      </c>
      <c r="I1596" s="35">
        <f t="shared" si="74"/>
        <v>0</v>
      </c>
      <c r="J1596" s="112"/>
      <c r="K1596" s="2"/>
    </row>
    <row r="1597" spans="1:11" x14ac:dyDescent="0.25">
      <c r="A1597" s="17">
        <v>42413</v>
      </c>
      <c r="B1597" s="11">
        <f t="shared" si="75"/>
        <v>4800</v>
      </c>
      <c r="C1597" s="11" t="s">
        <v>787</v>
      </c>
      <c r="D1597" s="12">
        <v>54800</v>
      </c>
      <c r="E1597" s="47" t="s">
        <v>4697</v>
      </c>
      <c r="F1597" s="14">
        <v>9048</v>
      </c>
      <c r="G1597" s="15">
        <v>42413</v>
      </c>
      <c r="H1597" s="8">
        <f t="shared" si="76"/>
        <v>9048</v>
      </c>
      <c r="I1597" s="35">
        <f t="shared" si="74"/>
        <v>0</v>
      </c>
      <c r="J1597" s="112"/>
      <c r="K1597" s="2"/>
    </row>
    <row r="1598" spans="1:11" x14ac:dyDescent="0.25">
      <c r="A1598" s="17">
        <v>42413</v>
      </c>
      <c r="B1598" s="11">
        <f t="shared" si="75"/>
        <v>4801</v>
      </c>
      <c r="C1598" s="11" t="s">
        <v>787</v>
      </c>
      <c r="D1598" s="12">
        <v>54801</v>
      </c>
      <c r="E1598" s="47" t="s">
        <v>4698</v>
      </c>
      <c r="F1598" s="14">
        <v>1711</v>
      </c>
      <c r="G1598" s="15">
        <v>42413</v>
      </c>
      <c r="H1598" s="8">
        <f t="shared" si="76"/>
        <v>1711</v>
      </c>
      <c r="I1598" s="35">
        <f t="shared" si="74"/>
        <v>0</v>
      </c>
      <c r="J1598" s="112"/>
      <c r="K1598" s="2"/>
    </row>
    <row r="1599" spans="1:11" x14ac:dyDescent="0.25">
      <c r="A1599" s="17">
        <v>42413</v>
      </c>
      <c r="B1599" s="11">
        <f t="shared" si="75"/>
        <v>4802</v>
      </c>
      <c r="C1599" s="11" t="s">
        <v>787</v>
      </c>
      <c r="D1599" s="12">
        <v>54802</v>
      </c>
      <c r="E1599" s="47" t="s">
        <v>4699</v>
      </c>
      <c r="F1599" s="14">
        <v>1775.9</v>
      </c>
      <c r="G1599" s="15">
        <v>42413</v>
      </c>
      <c r="H1599" s="8">
        <f t="shared" si="76"/>
        <v>1775.9</v>
      </c>
      <c r="I1599" s="35">
        <f t="shared" si="74"/>
        <v>0</v>
      </c>
      <c r="J1599" s="112"/>
      <c r="K1599" s="2"/>
    </row>
    <row r="1600" spans="1:11" x14ac:dyDescent="0.25">
      <c r="A1600" s="17">
        <v>42413</v>
      </c>
      <c r="B1600" s="11">
        <f t="shared" si="75"/>
        <v>4803</v>
      </c>
      <c r="C1600" s="11" t="s">
        <v>787</v>
      </c>
      <c r="D1600" s="12">
        <v>54803</v>
      </c>
      <c r="E1600" s="47" t="s">
        <v>4700</v>
      </c>
      <c r="F1600" s="14">
        <v>1372.2</v>
      </c>
      <c r="G1600" s="15">
        <v>42413</v>
      </c>
      <c r="H1600" s="8">
        <f t="shared" si="76"/>
        <v>1372.2</v>
      </c>
      <c r="I1600" s="35">
        <f t="shared" si="74"/>
        <v>0</v>
      </c>
      <c r="J1600" s="112"/>
      <c r="K1600" s="2"/>
    </row>
    <row r="1601" spans="1:11" x14ac:dyDescent="0.25">
      <c r="A1601" s="17">
        <v>42413</v>
      </c>
      <c r="B1601" s="11">
        <f t="shared" si="75"/>
        <v>4804</v>
      </c>
      <c r="C1601" s="11" t="s">
        <v>787</v>
      </c>
      <c r="D1601" s="12">
        <v>54804</v>
      </c>
      <c r="E1601" s="47" t="s">
        <v>4701</v>
      </c>
      <c r="F1601" s="14">
        <v>2200</v>
      </c>
      <c r="G1601" s="15">
        <v>42413</v>
      </c>
      <c r="H1601" s="8">
        <f t="shared" si="76"/>
        <v>2200</v>
      </c>
      <c r="I1601" s="35">
        <f t="shared" si="74"/>
        <v>0</v>
      </c>
      <c r="J1601" s="112"/>
      <c r="K1601" s="2"/>
    </row>
    <row r="1602" spans="1:11" x14ac:dyDescent="0.25">
      <c r="A1602" s="17">
        <v>42413</v>
      </c>
      <c r="B1602" s="11">
        <f t="shared" si="75"/>
        <v>4805</v>
      </c>
      <c r="C1602" s="11" t="s">
        <v>787</v>
      </c>
      <c r="D1602" s="12">
        <v>54805</v>
      </c>
      <c r="E1602" s="47" t="s">
        <v>4702</v>
      </c>
      <c r="F1602" s="14">
        <v>6303.4</v>
      </c>
      <c r="G1602" s="15">
        <v>42413</v>
      </c>
      <c r="H1602" s="8">
        <f t="shared" si="76"/>
        <v>6303.4</v>
      </c>
      <c r="I1602" s="35">
        <f t="shared" si="74"/>
        <v>0</v>
      </c>
      <c r="J1602" s="112"/>
      <c r="K1602" s="2"/>
    </row>
    <row r="1603" spans="1:11" x14ac:dyDescent="0.25">
      <c r="A1603" s="17">
        <v>42413</v>
      </c>
      <c r="B1603" s="11">
        <f t="shared" si="75"/>
        <v>4806</v>
      </c>
      <c r="C1603" s="11" t="s">
        <v>787</v>
      </c>
      <c r="D1603" s="12">
        <v>54806</v>
      </c>
      <c r="E1603" s="47" t="s">
        <v>4700</v>
      </c>
      <c r="F1603" s="14">
        <v>335</v>
      </c>
      <c r="G1603" s="15">
        <v>42413</v>
      </c>
      <c r="H1603" s="8">
        <f t="shared" si="76"/>
        <v>335</v>
      </c>
      <c r="I1603" s="35">
        <f t="shared" si="74"/>
        <v>0</v>
      </c>
      <c r="J1603" s="112"/>
      <c r="K1603" s="2"/>
    </row>
    <row r="1604" spans="1:11" x14ac:dyDescent="0.25">
      <c r="A1604" s="17">
        <v>42413</v>
      </c>
      <c r="B1604" s="11">
        <f t="shared" si="75"/>
        <v>4807</v>
      </c>
      <c r="C1604" s="11" t="s">
        <v>787</v>
      </c>
      <c r="D1604" s="12">
        <v>54807</v>
      </c>
      <c r="E1604" s="47" t="s">
        <v>4703</v>
      </c>
      <c r="F1604" s="14">
        <v>958.9</v>
      </c>
      <c r="G1604" s="15">
        <v>42413</v>
      </c>
      <c r="H1604" s="8">
        <f t="shared" si="76"/>
        <v>958.9</v>
      </c>
      <c r="I1604" s="35">
        <f t="shared" si="74"/>
        <v>0</v>
      </c>
      <c r="J1604" s="112"/>
      <c r="K1604" s="2"/>
    </row>
    <row r="1605" spans="1:11" x14ac:dyDescent="0.25">
      <c r="A1605" s="17">
        <v>42413</v>
      </c>
      <c r="B1605" s="11">
        <f t="shared" si="75"/>
        <v>4808</v>
      </c>
      <c r="C1605" s="11" t="s">
        <v>787</v>
      </c>
      <c r="D1605" s="12">
        <v>54808</v>
      </c>
      <c r="E1605" s="47" t="s">
        <v>4704</v>
      </c>
      <c r="F1605" s="14">
        <v>2946.9</v>
      </c>
      <c r="G1605" s="15">
        <v>42413</v>
      </c>
      <c r="H1605" s="8">
        <f t="shared" si="76"/>
        <v>2946.9</v>
      </c>
      <c r="I1605" s="35">
        <f t="shared" si="74"/>
        <v>0</v>
      </c>
      <c r="J1605" s="112"/>
      <c r="K1605" s="2"/>
    </row>
    <row r="1606" spans="1:11" x14ac:dyDescent="0.25">
      <c r="A1606" s="17">
        <v>42413</v>
      </c>
      <c r="B1606" s="11">
        <f t="shared" si="75"/>
        <v>4809</v>
      </c>
      <c r="C1606" s="11" t="s">
        <v>787</v>
      </c>
      <c r="D1606" s="12">
        <v>54809</v>
      </c>
      <c r="E1606" s="47" t="s">
        <v>4705</v>
      </c>
      <c r="F1606" s="14">
        <v>211.8</v>
      </c>
      <c r="G1606" s="15">
        <v>42413</v>
      </c>
      <c r="H1606" s="8">
        <f t="shared" si="76"/>
        <v>211.8</v>
      </c>
      <c r="I1606" s="35">
        <f t="shared" si="74"/>
        <v>0</v>
      </c>
      <c r="J1606" s="112"/>
      <c r="K1606" s="2"/>
    </row>
    <row r="1607" spans="1:11" x14ac:dyDescent="0.25">
      <c r="A1607" s="17">
        <v>42413</v>
      </c>
      <c r="B1607" s="11">
        <f t="shared" si="75"/>
        <v>4810</v>
      </c>
      <c r="C1607" s="11" t="s">
        <v>787</v>
      </c>
      <c r="D1607" s="12">
        <v>54810</v>
      </c>
      <c r="E1607" s="47" t="s">
        <v>4706</v>
      </c>
      <c r="F1607" s="14">
        <v>28028.7</v>
      </c>
      <c r="G1607" s="15">
        <v>42419</v>
      </c>
      <c r="H1607" s="8">
        <v>28028.7</v>
      </c>
      <c r="I1607" s="35">
        <f t="shared" si="74"/>
        <v>0</v>
      </c>
      <c r="J1607" s="112"/>
      <c r="K1607" s="2"/>
    </row>
    <row r="1608" spans="1:11" x14ac:dyDescent="0.25">
      <c r="A1608" s="17">
        <v>42413</v>
      </c>
      <c r="B1608" s="11">
        <f>B1607+1</f>
        <v>4811</v>
      </c>
      <c r="C1608" s="11" t="s">
        <v>787</v>
      </c>
      <c r="D1608" s="12">
        <v>54811</v>
      </c>
      <c r="E1608" s="47" t="s">
        <v>4707</v>
      </c>
      <c r="F1608" s="14">
        <v>17019.900000000001</v>
      </c>
      <c r="G1608" s="15">
        <v>42415</v>
      </c>
      <c r="H1608" s="8">
        <v>17019.900000000001</v>
      </c>
      <c r="I1608" s="35">
        <f t="shared" si="74"/>
        <v>0</v>
      </c>
      <c r="J1608" s="112"/>
      <c r="K1608" s="2"/>
    </row>
    <row r="1609" spans="1:11" x14ac:dyDescent="0.25">
      <c r="A1609" s="17">
        <v>42413</v>
      </c>
      <c r="B1609" s="11">
        <f>B1608+1</f>
        <v>4812</v>
      </c>
      <c r="C1609" s="11" t="s">
        <v>787</v>
      </c>
      <c r="D1609" s="12">
        <v>54812</v>
      </c>
      <c r="E1609" s="47" t="s">
        <v>4665</v>
      </c>
      <c r="F1609" s="14">
        <v>26877</v>
      </c>
      <c r="G1609" s="15">
        <v>42426</v>
      </c>
      <c r="H1609" s="8">
        <v>26877</v>
      </c>
      <c r="I1609" s="35">
        <f t="shared" si="74"/>
        <v>0</v>
      </c>
      <c r="J1609" s="112"/>
      <c r="K1609" s="2"/>
    </row>
    <row r="1610" spans="1:11" x14ac:dyDescent="0.25">
      <c r="A1610" s="17">
        <v>42413</v>
      </c>
      <c r="B1610" s="11">
        <f t="shared" si="75"/>
        <v>4813</v>
      </c>
      <c r="C1610" s="11" t="s">
        <v>787</v>
      </c>
      <c r="D1610" s="12">
        <v>54813</v>
      </c>
      <c r="E1610" s="47" t="s">
        <v>4708</v>
      </c>
      <c r="F1610" s="14">
        <v>2940</v>
      </c>
      <c r="G1610" s="15">
        <v>42413</v>
      </c>
      <c r="H1610" s="8">
        <f t="shared" si="76"/>
        <v>2940</v>
      </c>
      <c r="I1610" s="35">
        <f t="shared" si="74"/>
        <v>0</v>
      </c>
      <c r="J1610" s="112"/>
      <c r="K1610" s="2"/>
    </row>
    <row r="1611" spans="1:11" x14ac:dyDescent="0.25">
      <c r="A1611" s="17">
        <v>42413</v>
      </c>
      <c r="B1611" s="11">
        <f t="shared" si="75"/>
        <v>4814</v>
      </c>
      <c r="C1611" s="11" t="s">
        <v>787</v>
      </c>
      <c r="D1611" s="12">
        <v>54814</v>
      </c>
      <c r="E1611" s="47" t="s">
        <v>4709</v>
      </c>
      <c r="F1611" s="14">
        <v>3288.6</v>
      </c>
      <c r="G1611" s="15">
        <v>42414</v>
      </c>
      <c r="H1611" s="8">
        <v>3288.6</v>
      </c>
      <c r="I1611" s="35">
        <f t="shared" si="74"/>
        <v>0</v>
      </c>
      <c r="J1611" s="112"/>
      <c r="K1611" s="2"/>
    </row>
    <row r="1612" spans="1:11" x14ac:dyDescent="0.25">
      <c r="A1612" s="17">
        <v>42413</v>
      </c>
      <c r="B1612" s="11">
        <f t="shared" si="75"/>
        <v>4815</v>
      </c>
      <c r="C1612" s="11" t="s">
        <v>787</v>
      </c>
      <c r="D1612" s="12">
        <v>54815</v>
      </c>
      <c r="E1612" s="47" t="s">
        <v>4710</v>
      </c>
      <c r="F1612" s="14">
        <v>2472</v>
      </c>
      <c r="G1612" s="15">
        <v>42413</v>
      </c>
      <c r="H1612" s="8">
        <f t="shared" si="76"/>
        <v>2472</v>
      </c>
      <c r="I1612" s="35">
        <f t="shared" si="74"/>
        <v>0</v>
      </c>
      <c r="J1612" s="112"/>
      <c r="K1612" s="2"/>
    </row>
    <row r="1613" spans="1:11" x14ac:dyDescent="0.25">
      <c r="A1613" s="17">
        <v>42413</v>
      </c>
      <c r="B1613" s="11">
        <f t="shared" si="75"/>
        <v>4816</v>
      </c>
      <c r="C1613" s="11" t="s">
        <v>787</v>
      </c>
      <c r="D1613" s="12">
        <v>54816</v>
      </c>
      <c r="E1613" s="47" t="s">
        <v>4711</v>
      </c>
      <c r="F1613" s="14">
        <v>8774.6</v>
      </c>
      <c r="G1613" s="15">
        <v>42414</v>
      </c>
      <c r="H1613" s="8">
        <v>8774.6</v>
      </c>
      <c r="I1613" s="35">
        <f t="shared" si="74"/>
        <v>0</v>
      </c>
      <c r="J1613" s="112"/>
      <c r="K1613" s="2"/>
    </row>
    <row r="1614" spans="1:11" x14ac:dyDescent="0.25">
      <c r="A1614" s="17">
        <v>42413</v>
      </c>
      <c r="B1614" s="11">
        <f t="shared" ref="B1614:B1622" si="77">B1613+1</f>
        <v>4817</v>
      </c>
      <c r="C1614" s="11" t="s">
        <v>787</v>
      </c>
      <c r="D1614" s="12">
        <v>54817</v>
      </c>
      <c r="E1614" s="47" t="s">
        <v>4712</v>
      </c>
      <c r="F1614" s="14">
        <v>31822.2</v>
      </c>
      <c r="G1614" s="15">
        <v>42413</v>
      </c>
      <c r="H1614" s="8">
        <f t="shared" si="76"/>
        <v>31822.2</v>
      </c>
      <c r="I1614" s="35">
        <f t="shared" si="74"/>
        <v>0</v>
      </c>
      <c r="J1614" s="112"/>
      <c r="K1614" s="2"/>
    </row>
    <row r="1615" spans="1:11" x14ac:dyDescent="0.25">
      <c r="A1615" s="17">
        <v>42413</v>
      </c>
      <c r="B1615" s="11">
        <f t="shared" si="77"/>
        <v>4818</v>
      </c>
      <c r="C1615" s="11" t="s">
        <v>787</v>
      </c>
      <c r="D1615" s="12">
        <v>54818</v>
      </c>
      <c r="E1615" s="47" t="s">
        <v>4713</v>
      </c>
      <c r="F1615" s="14">
        <v>437</v>
      </c>
      <c r="G1615" s="15">
        <v>42413</v>
      </c>
      <c r="H1615" s="8">
        <f t="shared" si="76"/>
        <v>437</v>
      </c>
      <c r="I1615" s="35">
        <f t="shared" si="74"/>
        <v>0</v>
      </c>
      <c r="J1615" s="112"/>
      <c r="K1615" s="2"/>
    </row>
    <row r="1616" spans="1:11" x14ac:dyDescent="0.25">
      <c r="A1616" s="17">
        <v>42413</v>
      </c>
      <c r="B1616" s="11">
        <f>B1615+1</f>
        <v>4819</v>
      </c>
      <c r="C1616" s="11" t="s">
        <v>787</v>
      </c>
      <c r="D1616" s="12">
        <v>54819</v>
      </c>
      <c r="E1616" s="47" t="s">
        <v>4707</v>
      </c>
      <c r="F1616" s="14">
        <v>11772.1</v>
      </c>
      <c r="G1616" s="15">
        <v>42419</v>
      </c>
      <c r="H1616" s="8">
        <v>11772.1</v>
      </c>
      <c r="I1616" s="35">
        <f t="shared" si="74"/>
        <v>0</v>
      </c>
      <c r="J1616" s="112"/>
      <c r="K1616" s="2"/>
    </row>
    <row r="1617" spans="1:11" x14ac:dyDescent="0.25">
      <c r="A1617" s="17">
        <v>42413</v>
      </c>
      <c r="B1617" s="11">
        <f>B1616+1</f>
        <v>4820</v>
      </c>
      <c r="C1617" s="11" t="s">
        <v>787</v>
      </c>
      <c r="D1617" s="12">
        <v>54820</v>
      </c>
      <c r="E1617" s="47" t="s">
        <v>4714</v>
      </c>
      <c r="F1617" s="14">
        <v>25664.2</v>
      </c>
      <c r="G1617" s="15">
        <v>42414</v>
      </c>
      <c r="H1617" s="8">
        <v>25664.2</v>
      </c>
      <c r="I1617" s="35">
        <f t="shared" si="74"/>
        <v>0</v>
      </c>
      <c r="J1617" s="112"/>
      <c r="K1617" s="2"/>
    </row>
    <row r="1618" spans="1:11" x14ac:dyDescent="0.25">
      <c r="A1618" s="17">
        <v>42413</v>
      </c>
      <c r="B1618" s="11">
        <f t="shared" si="77"/>
        <v>4821</v>
      </c>
      <c r="C1618" s="11" t="s">
        <v>787</v>
      </c>
      <c r="D1618" s="12">
        <v>54821</v>
      </c>
      <c r="E1618" s="47" t="s">
        <v>4715</v>
      </c>
      <c r="F1618" s="14">
        <v>8315.4</v>
      </c>
      <c r="G1618" s="15">
        <v>42414</v>
      </c>
      <c r="H1618" s="8">
        <v>8315.4</v>
      </c>
      <c r="I1618" s="35">
        <f t="shared" si="74"/>
        <v>0</v>
      </c>
      <c r="J1618" s="112"/>
      <c r="K1618" s="2"/>
    </row>
    <row r="1619" spans="1:11" x14ac:dyDescent="0.25">
      <c r="A1619" s="17">
        <v>42413</v>
      </c>
      <c r="B1619" s="11">
        <f t="shared" si="77"/>
        <v>4822</v>
      </c>
      <c r="C1619" s="11" t="s">
        <v>787</v>
      </c>
      <c r="D1619" s="12">
        <v>54822</v>
      </c>
      <c r="E1619" s="47" t="s">
        <v>4716</v>
      </c>
      <c r="F1619" s="14">
        <v>2870.75</v>
      </c>
      <c r="G1619" s="15">
        <v>42417</v>
      </c>
      <c r="H1619" s="8">
        <v>2870.75</v>
      </c>
      <c r="I1619" s="35">
        <f t="shared" si="74"/>
        <v>0</v>
      </c>
      <c r="J1619" s="112"/>
      <c r="K1619" s="2"/>
    </row>
    <row r="1620" spans="1:11" x14ac:dyDescent="0.25">
      <c r="A1620" s="17">
        <v>42413</v>
      </c>
      <c r="B1620" s="11">
        <f t="shared" si="77"/>
        <v>4823</v>
      </c>
      <c r="C1620" s="11" t="s">
        <v>787</v>
      </c>
      <c r="D1620" s="12">
        <v>54823</v>
      </c>
      <c r="E1620" s="47" t="s">
        <v>4717</v>
      </c>
      <c r="F1620" s="14">
        <v>1859.2</v>
      </c>
      <c r="G1620" s="107">
        <v>42445</v>
      </c>
      <c r="H1620" s="108">
        <v>1859.2</v>
      </c>
      <c r="I1620" s="35">
        <f t="shared" si="74"/>
        <v>0</v>
      </c>
      <c r="J1620" s="112"/>
      <c r="K1620" s="2"/>
    </row>
    <row r="1621" spans="1:11" x14ac:dyDescent="0.25">
      <c r="A1621" s="17">
        <v>42413</v>
      </c>
      <c r="B1621" s="11">
        <f t="shared" si="77"/>
        <v>4824</v>
      </c>
      <c r="C1621" s="11" t="s">
        <v>787</v>
      </c>
      <c r="D1621" s="12">
        <v>54824</v>
      </c>
      <c r="E1621" s="47" t="s">
        <v>4718</v>
      </c>
      <c r="F1621" s="14">
        <v>3410</v>
      </c>
      <c r="G1621" s="15">
        <v>42413</v>
      </c>
      <c r="H1621" s="8">
        <f t="shared" si="76"/>
        <v>3410</v>
      </c>
      <c r="I1621" s="35">
        <f t="shared" si="74"/>
        <v>0</v>
      </c>
      <c r="J1621" s="112"/>
      <c r="K1621" s="2"/>
    </row>
    <row r="1622" spans="1:11" x14ac:dyDescent="0.25">
      <c r="A1622" s="17">
        <v>42413</v>
      </c>
      <c r="B1622" s="11">
        <f t="shared" si="77"/>
        <v>4825</v>
      </c>
      <c r="C1622" s="11" t="s">
        <v>787</v>
      </c>
      <c r="D1622" s="113">
        <v>54825</v>
      </c>
      <c r="E1622" s="42" t="s">
        <v>4719</v>
      </c>
      <c r="F1622" s="19">
        <v>1557.6</v>
      </c>
      <c r="G1622" s="15">
        <v>42413</v>
      </c>
      <c r="H1622" s="8">
        <f t="shared" ref="H1622:H1695" si="78">F1622</f>
        <v>1557.6</v>
      </c>
      <c r="I1622" s="35">
        <f t="shared" ref="I1622:I1695" si="79">F1622-H1622</f>
        <v>0</v>
      </c>
      <c r="J1622" s="112"/>
      <c r="K1622" s="2"/>
    </row>
    <row r="1623" spans="1:11" x14ac:dyDescent="0.25">
      <c r="A1623" s="17">
        <v>42413</v>
      </c>
      <c r="B1623" s="11">
        <f>B1622+1</f>
        <v>4826</v>
      </c>
      <c r="C1623" s="11" t="s">
        <v>787</v>
      </c>
      <c r="D1623" s="12">
        <v>54826</v>
      </c>
      <c r="E1623" s="47" t="s">
        <v>4289</v>
      </c>
      <c r="F1623" s="14">
        <v>6537</v>
      </c>
      <c r="G1623" s="15">
        <v>42415</v>
      </c>
      <c r="H1623" s="8">
        <v>6537</v>
      </c>
      <c r="I1623" s="35">
        <f t="shared" si="79"/>
        <v>0</v>
      </c>
      <c r="J1623" s="112"/>
      <c r="K1623" s="2"/>
    </row>
    <row r="1624" spans="1:11" x14ac:dyDescent="0.25">
      <c r="A1624" s="17">
        <v>42413</v>
      </c>
      <c r="B1624" s="11">
        <f>B1623+1</f>
        <v>4827</v>
      </c>
      <c r="C1624" s="11" t="s">
        <v>787</v>
      </c>
      <c r="D1624" s="12">
        <v>54827</v>
      </c>
      <c r="E1624" s="49" t="s">
        <v>105</v>
      </c>
      <c r="F1624" s="14">
        <v>0</v>
      </c>
      <c r="G1624" s="15"/>
      <c r="H1624" s="8"/>
      <c r="I1624" s="35">
        <f t="shared" si="79"/>
        <v>0</v>
      </c>
      <c r="J1624" s="112"/>
      <c r="K1624" s="2"/>
    </row>
    <row r="1625" spans="1:11" x14ac:dyDescent="0.25">
      <c r="A1625" s="17">
        <v>42413</v>
      </c>
      <c r="B1625" s="11">
        <f>B1624+1</f>
        <v>4828</v>
      </c>
      <c r="C1625" s="11" t="s">
        <v>787</v>
      </c>
      <c r="D1625" s="20">
        <v>54828</v>
      </c>
      <c r="E1625" s="45" t="s">
        <v>4673</v>
      </c>
      <c r="F1625" s="22">
        <v>942.2</v>
      </c>
      <c r="G1625" s="15">
        <v>42415</v>
      </c>
      <c r="H1625" s="8">
        <v>942.2</v>
      </c>
      <c r="I1625" s="35">
        <f t="shared" si="79"/>
        <v>0</v>
      </c>
      <c r="J1625" s="112"/>
      <c r="K1625" s="2"/>
    </row>
    <row r="1626" spans="1:11" x14ac:dyDescent="0.25">
      <c r="A1626" s="17">
        <v>42413</v>
      </c>
      <c r="B1626" s="11">
        <f t="shared" ref="B1626:B1685" si="80">B1625+1</f>
        <v>4829</v>
      </c>
      <c r="C1626" s="11" t="s">
        <v>787</v>
      </c>
      <c r="D1626" s="12">
        <v>54829</v>
      </c>
      <c r="E1626" s="47" t="s">
        <v>4720</v>
      </c>
      <c r="F1626" s="14">
        <v>676.2</v>
      </c>
      <c r="G1626" s="15">
        <v>42413</v>
      </c>
      <c r="H1626" s="8">
        <f t="shared" si="78"/>
        <v>676.2</v>
      </c>
      <c r="I1626" s="35">
        <f t="shared" si="79"/>
        <v>0</v>
      </c>
      <c r="J1626" s="112"/>
      <c r="K1626" s="2"/>
    </row>
    <row r="1627" spans="1:11" x14ac:dyDescent="0.25">
      <c r="A1627" s="17">
        <v>42413</v>
      </c>
      <c r="B1627" s="11">
        <f t="shared" si="80"/>
        <v>4830</v>
      </c>
      <c r="C1627" s="11" t="s">
        <v>787</v>
      </c>
      <c r="D1627" s="12">
        <v>54830</v>
      </c>
      <c r="E1627" s="47" t="s">
        <v>4721</v>
      </c>
      <c r="F1627" s="14">
        <v>3477</v>
      </c>
      <c r="G1627" s="15">
        <v>42415</v>
      </c>
      <c r="H1627" s="8">
        <v>3477</v>
      </c>
      <c r="I1627" s="35">
        <f t="shared" si="79"/>
        <v>0</v>
      </c>
      <c r="J1627" s="112"/>
      <c r="K1627" s="2"/>
    </row>
    <row r="1628" spans="1:11" x14ac:dyDescent="0.25">
      <c r="A1628" s="17">
        <v>42413</v>
      </c>
      <c r="B1628" s="11">
        <f t="shared" si="80"/>
        <v>4831</v>
      </c>
      <c r="C1628" s="11" t="s">
        <v>787</v>
      </c>
      <c r="D1628" s="12">
        <v>54831</v>
      </c>
      <c r="E1628" s="47" t="s">
        <v>4722</v>
      </c>
      <c r="F1628" s="14">
        <v>9993.1</v>
      </c>
      <c r="G1628" s="15">
        <v>42417</v>
      </c>
      <c r="H1628" s="8">
        <v>9993.1</v>
      </c>
      <c r="I1628" s="35">
        <f t="shared" si="79"/>
        <v>0</v>
      </c>
      <c r="J1628" s="112"/>
      <c r="K1628" s="2"/>
    </row>
    <row r="1629" spans="1:11" x14ac:dyDescent="0.25">
      <c r="A1629" s="17">
        <v>42413</v>
      </c>
      <c r="B1629" s="11">
        <f t="shared" si="80"/>
        <v>4832</v>
      </c>
      <c r="C1629" s="11" t="s">
        <v>787</v>
      </c>
      <c r="D1629" s="12">
        <v>54832</v>
      </c>
      <c r="E1629" s="47" t="s">
        <v>4723</v>
      </c>
      <c r="F1629" s="14">
        <v>29005.200000000001</v>
      </c>
      <c r="G1629" s="15">
        <v>42414</v>
      </c>
      <c r="H1629" s="8">
        <v>29005.200000000001</v>
      </c>
      <c r="I1629" s="35">
        <f t="shared" si="79"/>
        <v>0</v>
      </c>
      <c r="J1629" s="112"/>
      <c r="K1629" s="2"/>
    </row>
    <row r="1630" spans="1:11" x14ac:dyDescent="0.25">
      <c r="A1630" s="17">
        <v>42413</v>
      </c>
      <c r="B1630" s="11">
        <f>B1629+1</f>
        <v>4833</v>
      </c>
      <c r="C1630" s="11" t="s">
        <v>787</v>
      </c>
      <c r="D1630" s="12">
        <v>54833</v>
      </c>
      <c r="E1630" s="47" t="s">
        <v>4666</v>
      </c>
      <c r="F1630" s="14">
        <v>122.4</v>
      </c>
      <c r="G1630" s="15">
        <v>42413</v>
      </c>
      <c r="H1630" s="8">
        <v>122.4</v>
      </c>
      <c r="I1630" s="35">
        <f t="shared" si="79"/>
        <v>0</v>
      </c>
      <c r="J1630" s="112"/>
      <c r="K1630" s="2"/>
    </row>
    <row r="1631" spans="1:11" x14ac:dyDescent="0.25">
      <c r="A1631" s="17">
        <v>42413</v>
      </c>
      <c r="B1631" s="11">
        <f>B1630+1</f>
        <v>4834</v>
      </c>
      <c r="C1631" s="11" t="s">
        <v>787</v>
      </c>
      <c r="D1631" s="12">
        <v>54834</v>
      </c>
      <c r="E1631" s="47" t="s">
        <v>4724</v>
      </c>
      <c r="F1631" s="14">
        <v>10788.8</v>
      </c>
      <c r="G1631" s="15">
        <v>42414</v>
      </c>
      <c r="H1631" s="8">
        <v>10788.8</v>
      </c>
      <c r="I1631" s="35">
        <f t="shared" si="79"/>
        <v>0</v>
      </c>
      <c r="J1631" s="112"/>
      <c r="K1631" s="2"/>
    </row>
    <row r="1632" spans="1:11" x14ac:dyDescent="0.25">
      <c r="A1632" s="17">
        <v>42413</v>
      </c>
      <c r="B1632" s="11">
        <f t="shared" si="80"/>
        <v>4835</v>
      </c>
      <c r="C1632" s="11" t="s">
        <v>787</v>
      </c>
      <c r="D1632" s="12">
        <v>54835</v>
      </c>
      <c r="E1632" s="47" t="s">
        <v>4725</v>
      </c>
      <c r="F1632" s="14">
        <v>5524.4</v>
      </c>
      <c r="G1632" s="15">
        <v>42413</v>
      </c>
      <c r="H1632" s="8">
        <f t="shared" si="78"/>
        <v>5524.4</v>
      </c>
      <c r="I1632" s="35">
        <f t="shared" si="79"/>
        <v>0</v>
      </c>
      <c r="J1632" s="112"/>
      <c r="K1632" s="2"/>
    </row>
    <row r="1633" spans="1:11" x14ac:dyDescent="0.25">
      <c r="A1633" s="17">
        <v>42413</v>
      </c>
      <c r="B1633" s="11">
        <f t="shared" si="80"/>
        <v>4836</v>
      </c>
      <c r="C1633" s="11" t="s">
        <v>787</v>
      </c>
      <c r="D1633" s="12">
        <v>54836</v>
      </c>
      <c r="E1633" s="47" t="s">
        <v>4726</v>
      </c>
      <c r="F1633" s="14">
        <v>71832</v>
      </c>
      <c r="G1633" s="15">
        <v>42424</v>
      </c>
      <c r="H1633" s="8">
        <v>71832</v>
      </c>
      <c r="I1633" s="35">
        <f t="shared" si="79"/>
        <v>0</v>
      </c>
      <c r="J1633" s="112"/>
      <c r="K1633" s="2"/>
    </row>
    <row r="1634" spans="1:11" x14ac:dyDescent="0.25">
      <c r="A1634" s="17">
        <v>42413</v>
      </c>
      <c r="B1634" s="11">
        <f t="shared" si="80"/>
        <v>4837</v>
      </c>
      <c r="C1634" s="11" t="s">
        <v>787</v>
      </c>
      <c r="D1634" s="12">
        <v>54837</v>
      </c>
      <c r="E1634" s="47" t="s">
        <v>4727</v>
      </c>
      <c r="F1634" s="14">
        <v>3118.5</v>
      </c>
      <c r="G1634" s="15">
        <v>42413</v>
      </c>
      <c r="H1634" s="8">
        <f t="shared" si="78"/>
        <v>3118.5</v>
      </c>
      <c r="I1634" s="35">
        <f t="shared" si="79"/>
        <v>0</v>
      </c>
      <c r="J1634" s="112"/>
      <c r="K1634" s="2"/>
    </row>
    <row r="1635" spans="1:11" x14ac:dyDescent="0.25">
      <c r="A1635" s="17">
        <v>42413</v>
      </c>
      <c r="B1635" s="11">
        <f t="shared" si="80"/>
        <v>4838</v>
      </c>
      <c r="C1635" s="11" t="s">
        <v>787</v>
      </c>
      <c r="D1635" s="12">
        <v>54838</v>
      </c>
      <c r="E1635" s="47" t="s">
        <v>4728</v>
      </c>
      <c r="F1635" s="14">
        <v>1355.4</v>
      </c>
      <c r="G1635" s="15">
        <v>42413</v>
      </c>
      <c r="H1635" s="8">
        <f t="shared" si="78"/>
        <v>1355.4</v>
      </c>
      <c r="I1635" s="35">
        <f t="shared" si="79"/>
        <v>0</v>
      </c>
      <c r="J1635" s="112"/>
      <c r="K1635" s="2"/>
    </row>
    <row r="1636" spans="1:11" x14ac:dyDescent="0.25">
      <c r="A1636" s="17">
        <v>42413</v>
      </c>
      <c r="B1636" s="11">
        <f t="shared" si="80"/>
        <v>4839</v>
      </c>
      <c r="C1636" s="11" t="s">
        <v>787</v>
      </c>
      <c r="D1636" s="12">
        <v>54839</v>
      </c>
      <c r="E1636" s="47" t="s">
        <v>4729</v>
      </c>
      <c r="F1636" s="14">
        <v>29175.3</v>
      </c>
      <c r="G1636" s="15">
        <v>42413</v>
      </c>
      <c r="H1636" s="8">
        <f t="shared" si="78"/>
        <v>29175.3</v>
      </c>
      <c r="I1636" s="35">
        <f t="shared" si="79"/>
        <v>0</v>
      </c>
      <c r="J1636" s="112"/>
      <c r="K1636" s="2"/>
    </row>
    <row r="1637" spans="1:11" x14ac:dyDescent="0.25">
      <c r="A1637" s="17">
        <v>42413</v>
      </c>
      <c r="B1637" s="11">
        <f t="shared" si="80"/>
        <v>4840</v>
      </c>
      <c r="C1637" s="11" t="s">
        <v>787</v>
      </c>
      <c r="D1637" s="12">
        <v>54840</v>
      </c>
      <c r="E1637" s="47" t="s">
        <v>4730</v>
      </c>
      <c r="F1637" s="14">
        <v>4590</v>
      </c>
      <c r="G1637" s="15">
        <v>42414</v>
      </c>
      <c r="H1637" s="8">
        <v>4590</v>
      </c>
      <c r="I1637" s="35">
        <f t="shared" si="79"/>
        <v>0</v>
      </c>
      <c r="J1637" s="112"/>
      <c r="K1637" s="2"/>
    </row>
    <row r="1638" spans="1:11" x14ac:dyDescent="0.25">
      <c r="A1638" s="17">
        <v>42413</v>
      </c>
      <c r="B1638" s="11">
        <f t="shared" si="80"/>
        <v>4841</v>
      </c>
      <c r="C1638" s="11" t="s">
        <v>787</v>
      </c>
      <c r="D1638" s="12">
        <v>54841</v>
      </c>
      <c r="E1638" s="47" t="s">
        <v>4731</v>
      </c>
      <c r="F1638" s="14">
        <v>1470.6</v>
      </c>
      <c r="G1638" s="15">
        <v>42413</v>
      </c>
      <c r="H1638" s="8">
        <f t="shared" si="78"/>
        <v>1470.6</v>
      </c>
      <c r="I1638" s="35">
        <f t="shared" si="79"/>
        <v>0</v>
      </c>
      <c r="J1638" s="112"/>
      <c r="K1638" s="2"/>
    </row>
    <row r="1639" spans="1:11" x14ac:dyDescent="0.25">
      <c r="A1639" s="17">
        <v>42413</v>
      </c>
      <c r="B1639" s="11">
        <f t="shared" si="80"/>
        <v>4842</v>
      </c>
      <c r="C1639" s="11" t="s">
        <v>787</v>
      </c>
      <c r="D1639" s="12">
        <v>54842</v>
      </c>
      <c r="E1639" s="47" t="s">
        <v>4732</v>
      </c>
      <c r="F1639" s="14">
        <v>1601.4</v>
      </c>
      <c r="G1639" s="15">
        <v>42413</v>
      </c>
      <c r="H1639" s="8">
        <f t="shared" si="78"/>
        <v>1601.4</v>
      </c>
      <c r="I1639" s="35">
        <f t="shared" si="79"/>
        <v>0</v>
      </c>
      <c r="J1639" s="112"/>
      <c r="K1639" s="2"/>
    </row>
    <row r="1640" spans="1:11" x14ac:dyDescent="0.25">
      <c r="A1640" s="17">
        <v>42413</v>
      </c>
      <c r="B1640" s="11">
        <f t="shared" si="80"/>
        <v>4843</v>
      </c>
      <c r="C1640" s="11" t="s">
        <v>787</v>
      </c>
      <c r="D1640" s="12">
        <v>54843</v>
      </c>
      <c r="E1640" s="47" t="s">
        <v>4733</v>
      </c>
      <c r="F1640" s="14">
        <v>886.5</v>
      </c>
      <c r="G1640" s="15">
        <v>42414</v>
      </c>
      <c r="H1640" s="8">
        <v>886.5</v>
      </c>
      <c r="I1640" s="35">
        <f t="shared" si="79"/>
        <v>0</v>
      </c>
      <c r="J1640" s="112"/>
      <c r="K1640" s="2"/>
    </row>
    <row r="1641" spans="1:11" x14ac:dyDescent="0.25">
      <c r="A1641" s="17">
        <v>42413</v>
      </c>
      <c r="B1641" s="11">
        <f t="shared" si="80"/>
        <v>4844</v>
      </c>
      <c r="C1641" s="11" t="s">
        <v>787</v>
      </c>
      <c r="D1641" s="12">
        <v>54844</v>
      </c>
      <c r="E1641" s="47" t="s">
        <v>4734</v>
      </c>
      <c r="F1641" s="14">
        <v>3223.4</v>
      </c>
      <c r="G1641" s="15">
        <v>42414</v>
      </c>
      <c r="H1641" s="8">
        <v>3223.4</v>
      </c>
      <c r="I1641" s="35">
        <f t="shared" si="79"/>
        <v>0</v>
      </c>
      <c r="J1641" s="112"/>
      <c r="K1641" s="2"/>
    </row>
    <row r="1642" spans="1:11" x14ac:dyDescent="0.25">
      <c r="A1642" s="17">
        <v>42413</v>
      </c>
      <c r="B1642" s="11">
        <f t="shared" si="80"/>
        <v>4845</v>
      </c>
      <c r="C1642" s="11" t="s">
        <v>787</v>
      </c>
      <c r="D1642" s="12">
        <v>54845</v>
      </c>
      <c r="E1642" s="47" t="s">
        <v>4729</v>
      </c>
      <c r="F1642" s="14">
        <v>237.6</v>
      </c>
      <c r="G1642" s="15">
        <v>42413</v>
      </c>
      <c r="H1642" s="8">
        <f t="shared" si="78"/>
        <v>237.6</v>
      </c>
      <c r="I1642" s="35">
        <f t="shared" si="79"/>
        <v>0</v>
      </c>
      <c r="J1642" s="112"/>
      <c r="K1642" s="2"/>
    </row>
    <row r="1643" spans="1:11" x14ac:dyDescent="0.25">
      <c r="A1643" s="17">
        <v>42413</v>
      </c>
      <c r="B1643" s="11">
        <f t="shared" si="80"/>
        <v>4846</v>
      </c>
      <c r="C1643" s="11" t="s">
        <v>787</v>
      </c>
      <c r="D1643" s="12">
        <v>54846</v>
      </c>
      <c r="E1643" s="47" t="s">
        <v>4735</v>
      </c>
      <c r="F1643" s="14">
        <v>3347.3</v>
      </c>
      <c r="G1643" s="15">
        <v>42414</v>
      </c>
      <c r="H1643" s="8">
        <v>3347.3</v>
      </c>
      <c r="I1643" s="35">
        <f t="shared" si="79"/>
        <v>0</v>
      </c>
      <c r="J1643" s="112"/>
      <c r="K1643" s="2"/>
    </row>
    <row r="1644" spans="1:11" x14ac:dyDescent="0.25">
      <c r="A1644" s="17">
        <v>42413</v>
      </c>
      <c r="B1644" s="11">
        <f t="shared" si="80"/>
        <v>4847</v>
      </c>
      <c r="C1644" s="11" t="s">
        <v>787</v>
      </c>
      <c r="D1644" s="12">
        <v>54847</v>
      </c>
      <c r="E1644" s="47" t="s">
        <v>4736</v>
      </c>
      <c r="F1644" s="14">
        <v>2520</v>
      </c>
      <c r="G1644" s="15">
        <v>42414</v>
      </c>
      <c r="H1644" s="8">
        <v>2520</v>
      </c>
      <c r="I1644" s="35">
        <f t="shared" si="79"/>
        <v>0</v>
      </c>
      <c r="J1644" s="112"/>
      <c r="K1644" s="2"/>
    </row>
    <row r="1645" spans="1:11" x14ac:dyDescent="0.25">
      <c r="A1645" s="17">
        <v>42413</v>
      </c>
      <c r="B1645" s="11">
        <f t="shared" si="80"/>
        <v>4848</v>
      </c>
      <c r="C1645" s="11" t="s">
        <v>787</v>
      </c>
      <c r="D1645" s="12">
        <v>54848</v>
      </c>
      <c r="E1645" s="47" t="s">
        <v>4737</v>
      </c>
      <c r="F1645" s="14">
        <v>3225</v>
      </c>
      <c r="G1645" s="15">
        <v>42414</v>
      </c>
      <c r="H1645" s="8">
        <v>3225</v>
      </c>
      <c r="I1645" s="35">
        <f t="shared" si="79"/>
        <v>0</v>
      </c>
      <c r="J1645" s="112"/>
      <c r="K1645" s="2"/>
    </row>
    <row r="1646" spans="1:11" x14ac:dyDescent="0.25">
      <c r="A1646" s="17">
        <v>42413</v>
      </c>
      <c r="B1646" s="11">
        <f t="shared" si="80"/>
        <v>4849</v>
      </c>
      <c r="C1646" s="11" t="s">
        <v>787</v>
      </c>
      <c r="D1646" s="12">
        <v>54849</v>
      </c>
      <c r="E1646" s="47" t="s">
        <v>4738</v>
      </c>
      <c r="F1646" s="14">
        <v>1290</v>
      </c>
      <c r="G1646" s="15">
        <v>42414</v>
      </c>
      <c r="H1646" s="8">
        <v>1290</v>
      </c>
      <c r="I1646" s="35">
        <f t="shared" si="79"/>
        <v>0</v>
      </c>
      <c r="J1646" s="112"/>
      <c r="K1646" s="2"/>
    </row>
    <row r="1647" spans="1:11" x14ac:dyDescent="0.25">
      <c r="A1647" s="17">
        <v>42413</v>
      </c>
      <c r="B1647" s="11">
        <f t="shared" si="80"/>
        <v>4850</v>
      </c>
      <c r="C1647" s="11" t="s">
        <v>787</v>
      </c>
      <c r="D1647" s="12">
        <v>54850</v>
      </c>
      <c r="E1647" s="47" t="s">
        <v>4739</v>
      </c>
      <c r="F1647" s="14">
        <v>115897.60000000001</v>
      </c>
      <c r="G1647" s="15" t="s">
        <v>4740</v>
      </c>
      <c r="H1647" s="8">
        <f>103897.5+12000.1</f>
        <v>115897.60000000001</v>
      </c>
      <c r="I1647" s="35">
        <f t="shared" si="79"/>
        <v>0</v>
      </c>
      <c r="J1647" s="112"/>
      <c r="K1647" s="2"/>
    </row>
    <row r="1648" spans="1:11" x14ac:dyDescent="0.25">
      <c r="A1648" s="17">
        <v>42413</v>
      </c>
      <c r="B1648" s="11">
        <f>B1647+1</f>
        <v>4851</v>
      </c>
      <c r="C1648" s="11" t="s">
        <v>787</v>
      </c>
      <c r="D1648" s="12">
        <v>54851</v>
      </c>
      <c r="E1648" s="47" t="s">
        <v>4666</v>
      </c>
      <c r="F1648" s="14">
        <v>860</v>
      </c>
      <c r="G1648" s="15">
        <v>42413</v>
      </c>
      <c r="H1648" s="8">
        <v>860</v>
      </c>
      <c r="I1648" s="35">
        <f t="shared" si="79"/>
        <v>0</v>
      </c>
      <c r="J1648" s="112"/>
      <c r="K1648" s="2"/>
    </row>
    <row r="1649" spans="1:11" x14ac:dyDescent="0.25">
      <c r="A1649" s="17">
        <v>42413</v>
      </c>
      <c r="B1649" s="11">
        <f>B1648+1</f>
        <v>4852</v>
      </c>
      <c r="C1649" s="11" t="s">
        <v>787</v>
      </c>
      <c r="D1649" s="12">
        <v>54852</v>
      </c>
      <c r="E1649" s="47" t="s">
        <v>4741</v>
      </c>
      <c r="F1649" s="14">
        <v>58038.75</v>
      </c>
      <c r="G1649" s="88">
        <v>42438</v>
      </c>
      <c r="H1649" s="89">
        <v>58038.75</v>
      </c>
      <c r="I1649" s="35">
        <f t="shared" si="79"/>
        <v>0</v>
      </c>
      <c r="J1649" s="112"/>
      <c r="K1649" s="2"/>
    </row>
    <row r="1650" spans="1:11" x14ac:dyDescent="0.25">
      <c r="A1650" s="17">
        <v>42413</v>
      </c>
      <c r="B1650" s="11">
        <f t="shared" si="80"/>
        <v>4853</v>
      </c>
      <c r="C1650" s="11" t="s">
        <v>787</v>
      </c>
      <c r="D1650" s="12">
        <v>54853</v>
      </c>
      <c r="E1650" s="47" t="s">
        <v>4695</v>
      </c>
      <c r="F1650" s="14">
        <v>5579</v>
      </c>
      <c r="G1650" s="15">
        <v>42420</v>
      </c>
      <c r="H1650" s="8">
        <v>5579</v>
      </c>
      <c r="I1650" s="35">
        <f t="shared" si="79"/>
        <v>0</v>
      </c>
      <c r="J1650" s="112"/>
      <c r="K1650" s="2"/>
    </row>
    <row r="1651" spans="1:11" x14ac:dyDescent="0.25">
      <c r="A1651" s="17">
        <v>42413</v>
      </c>
      <c r="B1651" s="11">
        <f t="shared" si="80"/>
        <v>4854</v>
      </c>
      <c r="C1651" s="11" t="s">
        <v>787</v>
      </c>
      <c r="D1651" s="12">
        <v>54854</v>
      </c>
      <c r="E1651" s="47" t="s">
        <v>4742</v>
      </c>
      <c r="F1651" s="14">
        <v>13392</v>
      </c>
      <c r="G1651" s="15">
        <v>42420</v>
      </c>
      <c r="H1651" s="8">
        <v>13392</v>
      </c>
      <c r="I1651" s="35">
        <f t="shared" si="79"/>
        <v>0</v>
      </c>
      <c r="J1651" s="112"/>
      <c r="K1651" s="2"/>
    </row>
    <row r="1652" spans="1:11" x14ac:dyDescent="0.25">
      <c r="A1652" s="17">
        <v>42413</v>
      </c>
      <c r="B1652" s="11">
        <f t="shared" si="80"/>
        <v>4855</v>
      </c>
      <c r="C1652" s="11" t="s">
        <v>787</v>
      </c>
      <c r="D1652" s="12">
        <v>54855</v>
      </c>
      <c r="E1652" s="47" t="s">
        <v>4743</v>
      </c>
      <c r="F1652" s="14">
        <v>2015.48</v>
      </c>
      <c r="G1652" s="15">
        <v>42413</v>
      </c>
      <c r="H1652" s="8">
        <f t="shared" si="78"/>
        <v>2015.48</v>
      </c>
      <c r="I1652" s="35">
        <f t="shared" si="79"/>
        <v>0</v>
      </c>
      <c r="J1652" s="112"/>
      <c r="K1652" s="2"/>
    </row>
    <row r="1653" spans="1:11" x14ac:dyDescent="0.25">
      <c r="A1653" s="17">
        <v>42413</v>
      </c>
      <c r="B1653" s="11">
        <f t="shared" si="80"/>
        <v>4856</v>
      </c>
      <c r="C1653" s="11" t="s">
        <v>787</v>
      </c>
      <c r="D1653" s="12">
        <v>54856</v>
      </c>
      <c r="E1653" s="47" t="s">
        <v>4744</v>
      </c>
      <c r="F1653" s="14">
        <v>2280.6</v>
      </c>
      <c r="G1653" s="15">
        <v>42415</v>
      </c>
      <c r="H1653" s="8">
        <v>2280.6</v>
      </c>
      <c r="I1653" s="35">
        <f t="shared" si="79"/>
        <v>0</v>
      </c>
      <c r="J1653" s="112"/>
      <c r="K1653" s="2"/>
    </row>
    <row r="1654" spans="1:11" x14ac:dyDescent="0.25">
      <c r="A1654" s="17">
        <v>42413</v>
      </c>
      <c r="B1654" s="11">
        <f t="shared" si="80"/>
        <v>4857</v>
      </c>
      <c r="C1654" s="11" t="s">
        <v>787</v>
      </c>
      <c r="D1654" s="12">
        <v>54857</v>
      </c>
      <c r="E1654" s="47" t="s">
        <v>4745</v>
      </c>
      <c r="F1654" s="14">
        <v>29889.1</v>
      </c>
      <c r="G1654" s="15">
        <v>42416</v>
      </c>
      <c r="H1654" s="8">
        <v>29889.1</v>
      </c>
      <c r="I1654" s="35">
        <f t="shared" si="79"/>
        <v>0</v>
      </c>
      <c r="J1654" s="112"/>
      <c r="K1654" s="2"/>
    </row>
    <row r="1655" spans="1:11" x14ac:dyDescent="0.25">
      <c r="A1655" s="17">
        <v>42413</v>
      </c>
      <c r="B1655" s="11">
        <f t="shared" si="80"/>
        <v>4858</v>
      </c>
      <c r="C1655" s="11" t="s">
        <v>787</v>
      </c>
      <c r="D1655" s="12">
        <v>54858</v>
      </c>
      <c r="E1655" s="47" t="s">
        <v>4746</v>
      </c>
      <c r="F1655" s="14">
        <v>47898</v>
      </c>
      <c r="G1655" s="15">
        <v>42418</v>
      </c>
      <c r="H1655" s="8">
        <v>47898</v>
      </c>
      <c r="I1655" s="35">
        <f t="shared" si="79"/>
        <v>0</v>
      </c>
      <c r="J1655" s="112"/>
      <c r="K1655" s="2"/>
    </row>
    <row r="1656" spans="1:11" x14ac:dyDescent="0.25">
      <c r="A1656" s="17">
        <v>42413</v>
      </c>
      <c r="B1656" s="11">
        <f>B1655+1</f>
        <v>4859</v>
      </c>
      <c r="C1656" s="11" t="s">
        <v>787</v>
      </c>
      <c r="D1656" s="12">
        <v>54859</v>
      </c>
      <c r="E1656" s="47" t="s">
        <v>4666</v>
      </c>
      <c r="F1656" s="14">
        <v>103.6</v>
      </c>
      <c r="G1656" s="15">
        <v>42413</v>
      </c>
      <c r="H1656" s="8">
        <v>103.6</v>
      </c>
      <c r="I1656" s="35">
        <f t="shared" si="79"/>
        <v>0</v>
      </c>
      <c r="J1656" s="112"/>
      <c r="K1656" s="2"/>
    </row>
    <row r="1657" spans="1:11" x14ac:dyDescent="0.25">
      <c r="A1657" s="17">
        <v>42413</v>
      </c>
      <c r="B1657" s="11">
        <f>B1656+1</f>
        <v>4860</v>
      </c>
      <c r="C1657" s="11" t="s">
        <v>787</v>
      </c>
      <c r="D1657" s="12">
        <v>54860</v>
      </c>
      <c r="E1657" s="47" t="s">
        <v>4747</v>
      </c>
      <c r="F1657" s="14">
        <v>764.4</v>
      </c>
      <c r="G1657" s="15">
        <v>42415</v>
      </c>
      <c r="H1657" s="8">
        <v>764.4</v>
      </c>
      <c r="I1657" s="35">
        <f t="shared" si="79"/>
        <v>0</v>
      </c>
      <c r="J1657" s="112"/>
      <c r="K1657" s="2"/>
    </row>
    <row r="1658" spans="1:11" x14ac:dyDescent="0.25">
      <c r="A1658" s="17">
        <v>42413</v>
      </c>
      <c r="B1658" s="11">
        <f t="shared" si="80"/>
        <v>4861</v>
      </c>
      <c r="C1658" s="11" t="s">
        <v>787</v>
      </c>
      <c r="D1658" s="12">
        <v>54861</v>
      </c>
      <c r="E1658" s="47" t="s">
        <v>4748</v>
      </c>
      <c r="F1658" s="14">
        <v>8156.4</v>
      </c>
      <c r="G1658" s="15">
        <v>42415</v>
      </c>
      <c r="H1658" s="8">
        <v>8156.4</v>
      </c>
      <c r="I1658" s="35">
        <f t="shared" si="79"/>
        <v>0</v>
      </c>
      <c r="J1658" s="112"/>
      <c r="K1658" s="2"/>
    </row>
    <row r="1659" spans="1:11" x14ac:dyDescent="0.25">
      <c r="A1659" s="17">
        <v>42413</v>
      </c>
      <c r="B1659" s="11">
        <f t="shared" si="80"/>
        <v>4862</v>
      </c>
      <c r="C1659" s="11" t="s">
        <v>787</v>
      </c>
      <c r="D1659" s="12">
        <v>54862</v>
      </c>
      <c r="E1659" s="47" t="s">
        <v>4749</v>
      </c>
      <c r="F1659" s="14">
        <v>697.15</v>
      </c>
      <c r="G1659" s="15">
        <v>42413</v>
      </c>
      <c r="H1659" s="8">
        <f t="shared" si="78"/>
        <v>697.15</v>
      </c>
      <c r="I1659" s="35">
        <f t="shared" si="79"/>
        <v>0</v>
      </c>
      <c r="J1659" s="112"/>
      <c r="K1659" s="2"/>
    </row>
    <row r="1660" spans="1:11" x14ac:dyDescent="0.25">
      <c r="A1660" s="17">
        <v>42413</v>
      </c>
      <c r="B1660" s="11">
        <f t="shared" si="80"/>
        <v>4863</v>
      </c>
      <c r="C1660" s="11" t="s">
        <v>787</v>
      </c>
      <c r="D1660" s="12">
        <v>54863</v>
      </c>
      <c r="E1660" s="47" t="s">
        <v>4750</v>
      </c>
      <c r="F1660" s="14">
        <v>666.6</v>
      </c>
      <c r="G1660" s="15">
        <v>42415</v>
      </c>
      <c r="H1660" s="8">
        <v>666.6</v>
      </c>
      <c r="I1660" s="35">
        <f t="shared" si="79"/>
        <v>0</v>
      </c>
      <c r="J1660" s="112"/>
      <c r="K1660" s="2"/>
    </row>
    <row r="1661" spans="1:11" x14ac:dyDescent="0.25">
      <c r="A1661" s="17">
        <v>42413</v>
      </c>
      <c r="B1661" s="11">
        <f t="shared" si="80"/>
        <v>4864</v>
      </c>
      <c r="C1661" s="11" t="s">
        <v>787</v>
      </c>
      <c r="D1661" s="12">
        <v>54864</v>
      </c>
      <c r="E1661" s="47" t="s">
        <v>4751</v>
      </c>
      <c r="F1661" s="14">
        <v>3397.5</v>
      </c>
      <c r="G1661" s="15">
        <v>42415</v>
      </c>
      <c r="H1661" s="8">
        <v>3397.5</v>
      </c>
      <c r="I1661" s="35">
        <f t="shared" si="79"/>
        <v>0</v>
      </c>
      <c r="J1661" s="112"/>
      <c r="K1661" s="2"/>
    </row>
    <row r="1662" spans="1:11" x14ac:dyDescent="0.25">
      <c r="A1662" s="17">
        <v>42413</v>
      </c>
      <c r="B1662" s="11">
        <f t="shared" si="80"/>
        <v>4865</v>
      </c>
      <c r="C1662" s="11" t="s">
        <v>787</v>
      </c>
      <c r="D1662" s="12">
        <v>54865</v>
      </c>
      <c r="E1662" s="47" t="s">
        <v>4752</v>
      </c>
      <c r="F1662" s="14">
        <v>3393.6</v>
      </c>
      <c r="G1662" s="15">
        <v>42415</v>
      </c>
      <c r="H1662" s="8">
        <v>3393.6</v>
      </c>
      <c r="I1662" s="35">
        <f t="shared" si="79"/>
        <v>0</v>
      </c>
      <c r="J1662" s="112"/>
      <c r="K1662" s="2"/>
    </row>
    <row r="1663" spans="1:11" x14ac:dyDescent="0.25">
      <c r="A1663" s="17">
        <v>42413</v>
      </c>
      <c r="B1663" s="11">
        <f t="shared" si="80"/>
        <v>4866</v>
      </c>
      <c r="C1663" s="11" t="s">
        <v>787</v>
      </c>
      <c r="D1663" s="12">
        <v>54866</v>
      </c>
      <c r="E1663" s="47" t="s">
        <v>4753</v>
      </c>
      <c r="F1663" s="14">
        <v>778.8</v>
      </c>
      <c r="G1663" s="15">
        <v>42415</v>
      </c>
      <c r="H1663" s="8">
        <v>778.8</v>
      </c>
      <c r="I1663" s="35">
        <f t="shared" si="79"/>
        <v>0</v>
      </c>
      <c r="J1663" s="112"/>
      <c r="K1663" s="2"/>
    </row>
    <row r="1664" spans="1:11" x14ac:dyDescent="0.25">
      <c r="A1664" s="17">
        <v>42413</v>
      </c>
      <c r="B1664" s="11">
        <f t="shared" si="80"/>
        <v>4867</v>
      </c>
      <c r="C1664" s="11" t="s">
        <v>787</v>
      </c>
      <c r="D1664" s="12">
        <v>54867</v>
      </c>
      <c r="E1664" s="47" t="s">
        <v>4754</v>
      </c>
      <c r="F1664" s="14">
        <v>295</v>
      </c>
      <c r="G1664" s="15">
        <v>42416</v>
      </c>
      <c r="H1664" s="8">
        <v>295</v>
      </c>
      <c r="I1664" s="35">
        <f t="shared" si="79"/>
        <v>0</v>
      </c>
      <c r="J1664" s="112"/>
      <c r="K1664" s="2"/>
    </row>
    <row r="1665" spans="1:11" x14ac:dyDescent="0.25">
      <c r="A1665" s="17">
        <v>42413</v>
      </c>
      <c r="B1665" s="11">
        <f t="shared" si="80"/>
        <v>4868</v>
      </c>
      <c r="C1665" s="11" t="s">
        <v>787</v>
      </c>
      <c r="D1665" s="12">
        <v>54868</v>
      </c>
      <c r="E1665" s="47" t="s">
        <v>4755</v>
      </c>
      <c r="F1665" s="14">
        <v>31265.9</v>
      </c>
      <c r="G1665" s="15" t="s">
        <v>4621</v>
      </c>
      <c r="H1665" s="8">
        <f>26155.56+0.08+5110.26</f>
        <v>31265.9</v>
      </c>
      <c r="I1665" s="35">
        <f t="shared" si="79"/>
        <v>0</v>
      </c>
      <c r="J1665" s="112"/>
      <c r="K1665" s="2"/>
    </row>
    <row r="1666" spans="1:11" x14ac:dyDescent="0.25">
      <c r="A1666" s="17">
        <v>42413</v>
      </c>
      <c r="B1666" s="11">
        <f t="shared" si="80"/>
        <v>4869</v>
      </c>
      <c r="C1666" s="11" t="s">
        <v>787</v>
      </c>
      <c r="D1666" s="12">
        <v>54869</v>
      </c>
      <c r="E1666" s="47" t="s">
        <v>4756</v>
      </c>
      <c r="F1666" s="14">
        <v>104</v>
      </c>
      <c r="G1666" s="15">
        <v>42413</v>
      </c>
      <c r="H1666" s="8">
        <f t="shared" si="78"/>
        <v>104</v>
      </c>
      <c r="I1666" s="35">
        <f t="shared" si="79"/>
        <v>0</v>
      </c>
      <c r="J1666" s="112"/>
      <c r="K1666" s="2"/>
    </row>
    <row r="1667" spans="1:11" x14ac:dyDescent="0.25">
      <c r="A1667" s="17">
        <v>42413</v>
      </c>
      <c r="B1667" s="11">
        <f t="shared" si="80"/>
        <v>4870</v>
      </c>
      <c r="C1667" s="11" t="s">
        <v>787</v>
      </c>
      <c r="D1667" s="12">
        <v>54870</v>
      </c>
      <c r="E1667" s="47" t="s">
        <v>4756</v>
      </c>
      <c r="F1667" s="14">
        <v>604.79999999999995</v>
      </c>
      <c r="G1667" s="15">
        <v>42413</v>
      </c>
      <c r="H1667" s="8">
        <f t="shared" si="78"/>
        <v>604.79999999999995</v>
      </c>
      <c r="I1667" s="35">
        <f t="shared" si="79"/>
        <v>0</v>
      </c>
      <c r="J1667" s="112"/>
      <c r="K1667" s="2"/>
    </row>
    <row r="1668" spans="1:11" x14ac:dyDescent="0.25">
      <c r="A1668" s="17">
        <v>42413</v>
      </c>
      <c r="B1668" s="11">
        <f t="shared" si="80"/>
        <v>4871</v>
      </c>
      <c r="C1668" s="11" t="s">
        <v>787</v>
      </c>
      <c r="D1668" s="12">
        <v>54871</v>
      </c>
      <c r="E1668" s="47" t="s">
        <v>4757</v>
      </c>
      <c r="F1668" s="14">
        <v>765.6</v>
      </c>
      <c r="G1668" s="15">
        <v>42413</v>
      </c>
      <c r="H1668" s="8">
        <f t="shared" si="78"/>
        <v>765.6</v>
      </c>
      <c r="I1668" s="35">
        <f t="shared" si="79"/>
        <v>0</v>
      </c>
      <c r="J1668" s="112"/>
      <c r="K1668" s="2"/>
    </row>
    <row r="1669" spans="1:11" x14ac:dyDescent="0.25">
      <c r="A1669" s="17">
        <v>42413</v>
      </c>
      <c r="B1669" s="11">
        <f t="shared" si="80"/>
        <v>4872</v>
      </c>
      <c r="C1669" s="11" t="s">
        <v>787</v>
      </c>
      <c r="D1669" s="12">
        <v>54872</v>
      </c>
      <c r="E1669" s="47" t="s">
        <v>4755</v>
      </c>
      <c r="F1669" s="14">
        <v>57913.599999999999</v>
      </c>
      <c r="G1669" s="15">
        <v>42418</v>
      </c>
      <c r="H1669" s="8">
        <v>57913.599999999999</v>
      </c>
      <c r="I1669" s="35">
        <f t="shared" si="79"/>
        <v>0</v>
      </c>
      <c r="J1669" s="112"/>
      <c r="K1669" s="2"/>
    </row>
    <row r="1670" spans="1:11" x14ac:dyDescent="0.25">
      <c r="A1670" s="17">
        <v>42413</v>
      </c>
      <c r="B1670" s="11">
        <f t="shared" si="80"/>
        <v>4873</v>
      </c>
      <c r="C1670" s="11" t="s">
        <v>787</v>
      </c>
      <c r="D1670" s="12">
        <v>54873</v>
      </c>
      <c r="E1670" s="47" t="s">
        <v>4758</v>
      </c>
      <c r="F1670" s="14">
        <v>27946.799999999999</v>
      </c>
      <c r="G1670" s="15">
        <v>42415</v>
      </c>
      <c r="H1670" s="8">
        <v>27946.799999999999</v>
      </c>
      <c r="I1670" s="35">
        <f t="shared" si="79"/>
        <v>0</v>
      </c>
      <c r="J1670" s="112"/>
      <c r="K1670" s="2"/>
    </row>
    <row r="1671" spans="1:11" x14ac:dyDescent="0.25">
      <c r="A1671" s="17">
        <v>42413</v>
      </c>
      <c r="B1671" s="11">
        <f t="shared" si="80"/>
        <v>4874</v>
      </c>
      <c r="C1671" s="11" t="s">
        <v>787</v>
      </c>
      <c r="D1671" s="113">
        <v>54874</v>
      </c>
      <c r="E1671" s="42" t="s">
        <v>4759</v>
      </c>
      <c r="F1671" s="19">
        <v>435</v>
      </c>
      <c r="G1671" s="15">
        <v>42413</v>
      </c>
      <c r="H1671" s="8">
        <f t="shared" si="78"/>
        <v>435</v>
      </c>
      <c r="I1671" s="35">
        <f t="shared" si="79"/>
        <v>0</v>
      </c>
      <c r="J1671" s="112"/>
      <c r="K1671" s="2"/>
    </row>
    <row r="1672" spans="1:11" x14ac:dyDescent="0.25">
      <c r="A1672" s="17">
        <v>42413</v>
      </c>
      <c r="B1672" s="11">
        <f t="shared" si="80"/>
        <v>4875</v>
      </c>
      <c r="C1672" s="11" t="s">
        <v>787</v>
      </c>
      <c r="D1672" s="20">
        <v>54875</v>
      </c>
      <c r="E1672" s="45" t="s">
        <v>4754</v>
      </c>
      <c r="F1672" s="22">
        <v>284019.55</v>
      </c>
      <c r="G1672" s="15">
        <v>42416</v>
      </c>
      <c r="H1672" s="8">
        <v>284019.55</v>
      </c>
      <c r="I1672" s="35">
        <f t="shared" si="79"/>
        <v>0</v>
      </c>
      <c r="J1672" s="112"/>
      <c r="K1672" s="2"/>
    </row>
    <row r="1673" spans="1:11" x14ac:dyDescent="0.25">
      <c r="A1673" s="17">
        <v>42413</v>
      </c>
      <c r="B1673" s="11">
        <f t="shared" si="80"/>
        <v>4876</v>
      </c>
      <c r="C1673" s="11" t="s">
        <v>787</v>
      </c>
      <c r="D1673" s="12">
        <v>54876</v>
      </c>
      <c r="E1673" s="47" t="s">
        <v>4760</v>
      </c>
      <c r="F1673" s="14">
        <v>28531.52</v>
      </c>
      <c r="G1673" s="15">
        <v>42413</v>
      </c>
      <c r="H1673" s="8">
        <f t="shared" si="78"/>
        <v>28531.52</v>
      </c>
      <c r="I1673" s="35">
        <f t="shared" si="79"/>
        <v>0</v>
      </c>
      <c r="J1673" s="112"/>
      <c r="K1673" s="2"/>
    </row>
    <row r="1674" spans="1:11" x14ac:dyDescent="0.25">
      <c r="A1674" s="17">
        <v>42413</v>
      </c>
      <c r="B1674" s="11">
        <f t="shared" si="80"/>
        <v>4877</v>
      </c>
      <c r="C1674" s="11" t="s">
        <v>787</v>
      </c>
      <c r="D1674" s="12">
        <v>54877</v>
      </c>
      <c r="E1674" s="47" t="s">
        <v>4756</v>
      </c>
      <c r="F1674" s="14">
        <v>124</v>
      </c>
      <c r="G1674" s="15">
        <v>42413</v>
      </c>
      <c r="H1674" s="8">
        <f t="shared" si="78"/>
        <v>124</v>
      </c>
      <c r="I1674" s="35">
        <f t="shared" si="79"/>
        <v>0</v>
      </c>
      <c r="J1674" s="112"/>
      <c r="K1674" s="2"/>
    </row>
    <row r="1675" spans="1:11" x14ac:dyDescent="0.25">
      <c r="A1675" s="17">
        <v>42413</v>
      </c>
      <c r="B1675" s="11">
        <f t="shared" si="80"/>
        <v>4878</v>
      </c>
      <c r="C1675" s="11" t="s">
        <v>787</v>
      </c>
      <c r="D1675" s="12">
        <v>54878</v>
      </c>
      <c r="E1675" s="47" t="s">
        <v>4756</v>
      </c>
      <c r="F1675" s="14">
        <v>101.3</v>
      </c>
      <c r="G1675" s="15">
        <v>42413</v>
      </c>
      <c r="H1675" s="8">
        <f t="shared" si="78"/>
        <v>101.3</v>
      </c>
      <c r="I1675" s="35">
        <f t="shared" si="79"/>
        <v>0</v>
      </c>
      <c r="J1675" s="112"/>
      <c r="K1675" s="2"/>
    </row>
    <row r="1676" spans="1:11" x14ac:dyDescent="0.25">
      <c r="A1676" s="17">
        <v>42413</v>
      </c>
      <c r="B1676" s="11">
        <f t="shared" si="80"/>
        <v>4879</v>
      </c>
      <c r="C1676" s="11" t="s">
        <v>787</v>
      </c>
      <c r="D1676" s="12">
        <v>54879</v>
      </c>
      <c r="E1676" s="47" t="s">
        <v>4754</v>
      </c>
      <c r="F1676" s="14">
        <v>5495.8</v>
      </c>
      <c r="G1676" s="15">
        <v>42416</v>
      </c>
      <c r="H1676" s="8">
        <v>5495.8</v>
      </c>
      <c r="I1676" s="35">
        <f t="shared" si="79"/>
        <v>0</v>
      </c>
      <c r="J1676" s="112"/>
      <c r="K1676" s="2"/>
    </row>
    <row r="1677" spans="1:11" x14ac:dyDescent="0.25">
      <c r="A1677" s="17">
        <v>42413</v>
      </c>
      <c r="B1677" s="11">
        <f t="shared" si="80"/>
        <v>4880</v>
      </c>
      <c r="C1677" s="11" t="s">
        <v>787</v>
      </c>
      <c r="D1677" s="12">
        <v>54880</v>
      </c>
      <c r="E1677" s="47" t="s">
        <v>4761</v>
      </c>
      <c r="F1677" s="14">
        <v>11623.25</v>
      </c>
      <c r="G1677" s="15">
        <v>42415</v>
      </c>
      <c r="H1677" s="8">
        <v>11623.25</v>
      </c>
      <c r="I1677" s="35">
        <f t="shared" si="79"/>
        <v>0</v>
      </c>
      <c r="J1677" s="112"/>
      <c r="K1677" s="2"/>
    </row>
    <row r="1678" spans="1:11" x14ac:dyDescent="0.25">
      <c r="A1678" s="17">
        <v>42413</v>
      </c>
      <c r="B1678" s="11">
        <f t="shared" si="80"/>
        <v>4881</v>
      </c>
      <c r="C1678" s="11" t="s">
        <v>787</v>
      </c>
      <c r="D1678" s="12">
        <v>54881</v>
      </c>
      <c r="E1678" s="47" t="s">
        <v>4699</v>
      </c>
      <c r="F1678" s="14">
        <v>1166</v>
      </c>
      <c r="G1678" s="15">
        <v>42413</v>
      </c>
      <c r="H1678" s="8">
        <f t="shared" si="78"/>
        <v>1166</v>
      </c>
      <c r="I1678" s="35">
        <f t="shared" si="79"/>
        <v>0</v>
      </c>
      <c r="J1678" s="112"/>
      <c r="K1678" s="2"/>
    </row>
    <row r="1679" spans="1:11" x14ac:dyDescent="0.25">
      <c r="A1679" s="17">
        <v>42413</v>
      </c>
      <c r="B1679" s="11">
        <f t="shared" si="80"/>
        <v>4882</v>
      </c>
      <c r="C1679" s="11" t="s">
        <v>787</v>
      </c>
      <c r="D1679" s="12">
        <v>54882</v>
      </c>
      <c r="E1679" s="47" t="s">
        <v>4762</v>
      </c>
      <c r="F1679" s="14">
        <v>2232</v>
      </c>
      <c r="G1679" s="15">
        <v>42413</v>
      </c>
      <c r="H1679" s="8">
        <f t="shared" si="78"/>
        <v>2232</v>
      </c>
      <c r="I1679" s="35">
        <f t="shared" si="79"/>
        <v>0</v>
      </c>
      <c r="J1679" s="112"/>
      <c r="K1679" s="2"/>
    </row>
    <row r="1680" spans="1:11" x14ac:dyDescent="0.25">
      <c r="A1680" s="17">
        <v>42413</v>
      </c>
      <c r="B1680" s="11">
        <f t="shared" si="80"/>
        <v>4883</v>
      </c>
      <c r="C1680" s="11" t="s">
        <v>787</v>
      </c>
      <c r="D1680" s="12">
        <v>54883</v>
      </c>
      <c r="E1680" s="47" t="s">
        <v>4763</v>
      </c>
      <c r="F1680" s="14">
        <v>119002.3</v>
      </c>
      <c r="G1680" s="107">
        <v>42432</v>
      </c>
      <c r="H1680" s="108">
        <v>119002.3</v>
      </c>
      <c r="I1680" s="35">
        <f t="shared" si="79"/>
        <v>0</v>
      </c>
      <c r="J1680" s="112"/>
      <c r="K1680" s="2"/>
    </row>
    <row r="1681" spans="1:11" x14ac:dyDescent="0.25">
      <c r="A1681" s="17">
        <v>42413</v>
      </c>
      <c r="B1681" s="11">
        <f t="shared" si="80"/>
        <v>4884</v>
      </c>
      <c r="C1681" s="11" t="s">
        <v>787</v>
      </c>
      <c r="D1681" s="12">
        <v>54884</v>
      </c>
      <c r="E1681" s="47" t="s">
        <v>4764</v>
      </c>
      <c r="F1681" s="14">
        <v>4931.2</v>
      </c>
      <c r="G1681" s="15">
        <v>42414</v>
      </c>
      <c r="H1681" s="8">
        <v>4931.2</v>
      </c>
      <c r="I1681" s="35">
        <f t="shared" si="79"/>
        <v>0</v>
      </c>
      <c r="J1681" s="112"/>
      <c r="K1681" s="2"/>
    </row>
    <row r="1682" spans="1:11" x14ac:dyDescent="0.25">
      <c r="A1682" s="17">
        <v>42413</v>
      </c>
      <c r="B1682" s="11">
        <f t="shared" si="80"/>
        <v>4885</v>
      </c>
      <c r="C1682" s="11" t="s">
        <v>787</v>
      </c>
      <c r="D1682" s="12">
        <v>54885</v>
      </c>
      <c r="E1682" s="47" t="s">
        <v>4754</v>
      </c>
      <c r="F1682" s="14">
        <v>135025.44</v>
      </c>
      <c r="G1682" s="15">
        <v>42416</v>
      </c>
      <c r="H1682" s="8">
        <v>135025.44</v>
      </c>
      <c r="I1682" s="35">
        <f t="shared" si="79"/>
        <v>0</v>
      </c>
      <c r="J1682" s="112"/>
      <c r="K1682" s="2"/>
    </row>
    <row r="1683" spans="1:11" x14ac:dyDescent="0.25">
      <c r="A1683" s="17">
        <v>42413</v>
      </c>
      <c r="B1683" s="11">
        <f t="shared" si="80"/>
        <v>4886</v>
      </c>
      <c r="C1683" s="11" t="s">
        <v>787</v>
      </c>
      <c r="D1683" s="12">
        <v>54886</v>
      </c>
      <c r="E1683" s="47" t="s">
        <v>4765</v>
      </c>
      <c r="F1683" s="14">
        <v>2528</v>
      </c>
      <c r="G1683" s="15">
        <v>42414</v>
      </c>
      <c r="H1683" s="8">
        <v>2528</v>
      </c>
      <c r="I1683" s="35">
        <f t="shared" si="79"/>
        <v>0</v>
      </c>
      <c r="J1683" s="112"/>
      <c r="K1683" s="2"/>
    </row>
    <row r="1684" spans="1:11" x14ac:dyDescent="0.25">
      <c r="A1684" s="17">
        <v>42413</v>
      </c>
      <c r="B1684" s="11">
        <f t="shared" si="80"/>
        <v>4887</v>
      </c>
      <c r="C1684" s="11" t="s">
        <v>787</v>
      </c>
      <c r="D1684" s="12">
        <v>54887</v>
      </c>
      <c r="E1684" s="47" t="s">
        <v>4766</v>
      </c>
      <c r="F1684" s="14">
        <v>369861</v>
      </c>
      <c r="G1684" s="15">
        <v>42417</v>
      </c>
      <c r="H1684" s="8">
        <v>369861</v>
      </c>
      <c r="I1684" s="35">
        <f t="shared" si="79"/>
        <v>0</v>
      </c>
      <c r="J1684" s="112"/>
      <c r="K1684" s="2"/>
    </row>
    <row r="1685" spans="1:11" x14ac:dyDescent="0.25">
      <c r="A1685" s="17">
        <v>42414</v>
      </c>
      <c r="B1685" s="11">
        <f t="shared" si="80"/>
        <v>4888</v>
      </c>
      <c r="C1685" s="11" t="s">
        <v>787</v>
      </c>
      <c r="D1685" s="12">
        <v>54888</v>
      </c>
      <c r="E1685" s="47" t="s">
        <v>4767</v>
      </c>
      <c r="F1685" s="14">
        <v>9668</v>
      </c>
      <c r="G1685" s="15">
        <v>42417</v>
      </c>
      <c r="H1685" s="8">
        <v>9668</v>
      </c>
      <c r="I1685" s="35">
        <f t="shared" si="79"/>
        <v>0</v>
      </c>
      <c r="J1685" s="112"/>
      <c r="K1685" s="2"/>
    </row>
    <row r="1686" spans="1:11" x14ac:dyDescent="0.25">
      <c r="A1686" s="17">
        <v>42414</v>
      </c>
      <c r="B1686" s="11">
        <f>B1685+1</f>
        <v>4889</v>
      </c>
      <c r="C1686" s="11" t="s">
        <v>787</v>
      </c>
      <c r="D1686" s="12">
        <v>54889</v>
      </c>
      <c r="E1686" s="49" t="s">
        <v>105</v>
      </c>
      <c r="F1686" s="14">
        <v>0</v>
      </c>
      <c r="G1686" s="15"/>
      <c r="H1686" s="8"/>
      <c r="I1686" s="35">
        <f t="shared" si="79"/>
        <v>0</v>
      </c>
      <c r="J1686" s="112"/>
      <c r="K1686" s="2"/>
    </row>
    <row r="1687" spans="1:11" x14ac:dyDescent="0.25">
      <c r="A1687" s="17">
        <v>42414</v>
      </c>
      <c r="B1687" s="11">
        <f>B1686+1</f>
        <v>4890</v>
      </c>
      <c r="C1687" s="11" t="s">
        <v>787</v>
      </c>
      <c r="D1687" s="12">
        <v>54890</v>
      </c>
      <c r="E1687" s="122" t="s">
        <v>4660</v>
      </c>
      <c r="F1687" s="14">
        <v>2873.1</v>
      </c>
      <c r="G1687" s="15">
        <v>42415</v>
      </c>
      <c r="H1687" s="8">
        <v>2873.1</v>
      </c>
      <c r="I1687" s="35">
        <f t="shared" si="79"/>
        <v>0</v>
      </c>
      <c r="J1687" s="112"/>
      <c r="K1687" s="2"/>
    </row>
    <row r="1688" spans="1:11" x14ac:dyDescent="0.25">
      <c r="A1688" s="17">
        <v>42414</v>
      </c>
      <c r="B1688" s="11">
        <f>B1687+1</f>
        <v>4891</v>
      </c>
      <c r="C1688" s="11" t="s">
        <v>787</v>
      </c>
      <c r="D1688" s="12">
        <v>54891</v>
      </c>
      <c r="E1688" s="122" t="s">
        <v>4660</v>
      </c>
      <c r="F1688" s="14">
        <v>22740.799999999999</v>
      </c>
      <c r="G1688" s="15">
        <v>42415</v>
      </c>
      <c r="H1688" s="8">
        <v>22740.799999999999</v>
      </c>
      <c r="I1688" s="35">
        <f t="shared" si="79"/>
        <v>0</v>
      </c>
      <c r="J1688" s="112"/>
      <c r="K1688" s="2"/>
    </row>
    <row r="1689" spans="1:11" x14ac:dyDescent="0.25">
      <c r="A1689" s="17">
        <v>42414</v>
      </c>
      <c r="B1689" s="11">
        <f>B1688+1</f>
        <v>4892</v>
      </c>
      <c r="C1689" s="11" t="s">
        <v>787</v>
      </c>
      <c r="D1689" s="12">
        <v>54892</v>
      </c>
      <c r="E1689" s="47" t="s">
        <v>4768</v>
      </c>
      <c r="F1689" s="14">
        <v>2257.1999999999998</v>
      </c>
      <c r="G1689" s="15">
        <v>42418</v>
      </c>
      <c r="H1689" s="8">
        <v>2257.1999999999998</v>
      </c>
      <c r="I1689" s="35">
        <f t="shared" si="79"/>
        <v>0</v>
      </c>
      <c r="J1689" s="112"/>
      <c r="K1689" s="2"/>
    </row>
    <row r="1690" spans="1:11" x14ac:dyDescent="0.25">
      <c r="A1690" s="17">
        <v>42414</v>
      </c>
      <c r="B1690" s="11">
        <f t="shared" ref="B1690:B1753" si="81">B1689+1</f>
        <v>4893</v>
      </c>
      <c r="C1690" s="11" t="s">
        <v>787</v>
      </c>
      <c r="D1690" s="12">
        <v>54893</v>
      </c>
      <c r="E1690" s="47" t="s">
        <v>4769</v>
      </c>
      <c r="F1690" s="14">
        <v>29379.200000000001</v>
      </c>
      <c r="G1690" s="15">
        <v>42414</v>
      </c>
      <c r="H1690" s="8">
        <f t="shared" si="78"/>
        <v>29379.200000000001</v>
      </c>
      <c r="I1690" s="35">
        <f t="shared" si="79"/>
        <v>0</v>
      </c>
      <c r="J1690" s="112"/>
      <c r="K1690" s="2"/>
    </row>
    <row r="1691" spans="1:11" x14ac:dyDescent="0.25">
      <c r="A1691" s="17">
        <v>42414</v>
      </c>
      <c r="B1691" s="11">
        <f t="shared" si="81"/>
        <v>4894</v>
      </c>
      <c r="C1691" s="11" t="s">
        <v>787</v>
      </c>
      <c r="D1691" s="12">
        <v>54894</v>
      </c>
      <c r="E1691" s="47" t="s">
        <v>4770</v>
      </c>
      <c r="F1691" s="14">
        <v>5294.8</v>
      </c>
      <c r="G1691" s="15">
        <v>42414</v>
      </c>
      <c r="H1691" s="8">
        <f t="shared" si="78"/>
        <v>5294.8</v>
      </c>
      <c r="I1691" s="35">
        <f t="shared" si="79"/>
        <v>0</v>
      </c>
      <c r="J1691" s="112"/>
      <c r="K1691" s="2"/>
    </row>
    <row r="1692" spans="1:11" x14ac:dyDescent="0.25">
      <c r="A1692" s="17">
        <v>42414</v>
      </c>
      <c r="B1692" s="11">
        <f>B1691+1</f>
        <v>4895</v>
      </c>
      <c r="C1692" s="11" t="s">
        <v>787</v>
      </c>
      <c r="D1692" s="12">
        <v>54895</v>
      </c>
      <c r="E1692" s="49" t="s">
        <v>105</v>
      </c>
      <c r="F1692" s="14">
        <v>0</v>
      </c>
      <c r="G1692" s="15"/>
      <c r="H1692" s="8"/>
      <c r="I1692" s="35">
        <f t="shared" si="79"/>
        <v>0</v>
      </c>
      <c r="J1692" s="112"/>
      <c r="K1692" s="2"/>
    </row>
    <row r="1693" spans="1:11" x14ac:dyDescent="0.25">
      <c r="A1693" s="17">
        <v>42414</v>
      </c>
      <c r="B1693" s="11">
        <f>B1692+1</f>
        <v>4896</v>
      </c>
      <c r="C1693" s="11" t="s">
        <v>787</v>
      </c>
      <c r="D1693" s="12">
        <v>54896</v>
      </c>
      <c r="E1693" s="47" t="s">
        <v>4771</v>
      </c>
      <c r="F1693" s="14">
        <v>2944</v>
      </c>
      <c r="G1693" s="15">
        <v>42414</v>
      </c>
      <c r="H1693" s="8">
        <f t="shared" si="78"/>
        <v>2944</v>
      </c>
      <c r="I1693" s="35">
        <f t="shared" si="79"/>
        <v>0</v>
      </c>
      <c r="J1693" s="112"/>
      <c r="K1693" s="2"/>
    </row>
    <row r="1694" spans="1:11" x14ac:dyDescent="0.25">
      <c r="A1694" s="17">
        <v>42414</v>
      </c>
      <c r="B1694" s="11">
        <f>B1693+1</f>
        <v>4897</v>
      </c>
      <c r="C1694" s="11" t="s">
        <v>787</v>
      </c>
      <c r="D1694" s="12">
        <v>54897</v>
      </c>
      <c r="E1694" s="49" t="s">
        <v>105</v>
      </c>
      <c r="F1694" s="14">
        <v>0</v>
      </c>
      <c r="G1694" s="15"/>
      <c r="H1694" s="8"/>
      <c r="I1694" s="35">
        <f t="shared" si="79"/>
        <v>0</v>
      </c>
      <c r="J1694" s="112"/>
      <c r="K1694" s="2"/>
    </row>
    <row r="1695" spans="1:11" x14ac:dyDescent="0.25">
      <c r="A1695" s="17">
        <v>42414</v>
      </c>
      <c r="B1695" s="11">
        <f>B1694+1</f>
        <v>4898</v>
      </c>
      <c r="C1695" s="11" t="s">
        <v>787</v>
      </c>
      <c r="D1695" s="12">
        <v>54898</v>
      </c>
      <c r="E1695" s="47" t="s">
        <v>4772</v>
      </c>
      <c r="F1695" s="14">
        <v>8422.2000000000007</v>
      </c>
      <c r="G1695" s="15">
        <v>42414</v>
      </c>
      <c r="H1695" s="8">
        <f t="shared" si="78"/>
        <v>8422.2000000000007</v>
      </c>
      <c r="I1695" s="35">
        <f t="shared" si="79"/>
        <v>0</v>
      </c>
      <c r="J1695" s="112"/>
      <c r="K1695" s="2"/>
    </row>
    <row r="1696" spans="1:11" x14ac:dyDescent="0.25">
      <c r="A1696" s="17">
        <v>42414</v>
      </c>
      <c r="B1696" s="11">
        <f t="shared" si="81"/>
        <v>4899</v>
      </c>
      <c r="C1696" s="11" t="s">
        <v>787</v>
      </c>
      <c r="D1696" s="12">
        <v>54899</v>
      </c>
      <c r="E1696" s="47" t="s">
        <v>4773</v>
      </c>
      <c r="F1696" s="14">
        <v>1416.48</v>
      </c>
      <c r="G1696" s="15">
        <v>42414</v>
      </c>
      <c r="H1696" s="8">
        <f t="shared" ref="H1696:H1768" si="82">F1696</f>
        <v>1416.48</v>
      </c>
      <c r="I1696" s="35">
        <f t="shared" ref="I1696:I1768" si="83">F1696-H1696</f>
        <v>0</v>
      </c>
      <c r="J1696" s="112"/>
      <c r="K1696" s="2"/>
    </row>
    <row r="1697" spans="1:11" x14ac:dyDescent="0.25">
      <c r="A1697" s="17">
        <v>42414</v>
      </c>
      <c r="B1697" s="11">
        <f t="shared" si="81"/>
        <v>4900</v>
      </c>
      <c r="C1697" s="11" t="s">
        <v>787</v>
      </c>
      <c r="D1697" s="12">
        <v>54900</v>
      </c>
      <c r="E1697" s="47" t="s">
        <v>4774</v>
      </c>
      <c r="F1697" s="14">
        <v>11646</v>
      </c>
      <c r="G1697" s="15">
        <v>42415</v>
      </c>
      <c r="H1697" s="8">
        <v>11646</v>
      </c>
      <c r="I1697" s="35">
        <f t="shared" si="83"/>
        <v>0</v>
      </c>
      <c r="J1697" s="112"/>
      <c r="K1697" s="2"/>
    </row>
    <row r="1698" spans="1:11" x14ac:dyDescent="0.25">
      <c r="A1698" s="17">
        <v>42414</v>
      </c>
      <c r="B1698" s="11">
        <f t="shared" si="81"/>
        <v>4901</v>
      </c>
      <c r="C1698" s="11" t="s">
        <v>787</v>
      </c>
      <c r="D1698" s="12">
        <v>54901</v>
      </c>
      <c r="E1698" s="47" t="s">
        <v>4775</v>
      </c>
      <c r="F1698" s="14">
        <v>7528.4</v>
      </c>
      <c r="G1698" s="15">
        <v>42417</v>
      </c>
      <c r="H1698" s="8">
        <v>7528.4</v>
      </c>
      <c r="I1698" s="35">
        <f t="shared" si="83"/>
        <v>0</v>
      </c>
      <c r="J1698" s="112"/>
      <c r="K1698" s="2"/>
    </row>
    <row r="1699" spans="1:11" x14ac:dyDescent="0.25">
      <c r="A1699" s="17">
        <v>42414</v>
      </c>
      <c r="B1699" s="11">
        <f t="shared" si="81"/>
        <v>4902</v>
      </c>
      <c r="C1699" s="11" t="s">
        <v>787</v>
      </c>
      <c r="D1699" s="12">
        <v>54902</v>
      </c>
      <c r="E1699" s="47" t="s">
        <v>4776</v>
      </c>
      <c r="F1699" s="14">
        <v>4300</v>
      </c>
      <c r="G1699" s="15">
        <v>42415</v>
      </c>
      <c r="H1699" s="8">
        <v>4300</v>
      </c>
      <c r="I1699" s="35">
        <f t="shared" si="83"/>
        <v>0</v>
      </c>
      <c r="J1699" s="112"/>
      <c r="K1699" s="2"/>
    </row>
    <row r="1700" spans="1:11" x14ac:dyDescent="0.25">
      <c r="A1700" s="17">
        <v>42414</v>
      </c>
      <c r="B1700" s="11">
        <f t="shared" si="81"/>
        <v>4903</v>
      </c>
      <c r="C1700" s="11" t="s">
        <v>787</v>
      </c>
      <c r="D1700" s="12">
        <v>54903</v>
      </c>
      <c r="E1700" s="47" t="s">
        <v>4777</v>
      </c>
      <c r="F1700" s="14">
        <v>1024</v>
      </c>
      <c r="G1700" s="15">
        <v>42414</v>
      </c>
      <c r="H1700" s="8">
        <f t="shared" si="82"/>
        <v>1024</v>
      </c>
      <c r="I1700" s="35">
        <f t="shared" si="83"/>
        <v>0</v>
      </c>
      <c r="J1700" s="112"/>
      <c r="K1700" s="2"/>
    </row>
    <row r="1701" spans="1:11" x14ac:dyDescent="0.25">
      <c r="A1701" s="17">
        <v>42414</v>
      </c>
      <c r="B1701" s="11">
        <f t="shared" si="81"/>
        <v>4904</v>
      </c>
      <c r="C1701" s="11" t="s">
        <v>787</v>
      </c>
      <c r="D1701" s="12">
        <v>54904</v>
      </c>
      <c r="E1701" s="47" t="s">
        <v>4778</v>
      </c>
      <c r="F1701" s="14">
        <v>13038</v>
      </c>
      <c r="G1701" s="15">
        <v>42414</v>
      </c>
      <c r="H1701" s="8">
        <f t="shared" si="82"/>
        <v>13038</v>
      </c>
      <c r="I1701" s="35">
        <f t="shared" si="83"/>
        <v>0</v>
      </c>
      <c r="J1701" s="112"/>
      <c r="K1701" s="2"/>
    </row>
    <row r="1702" spans="1:11" x14ac:dyDescent="0.25">
      <c r="A1702" s="17">
        <v>42414</v>
      </c>
      <c r="B1702" s="11">
        <f>B1701+1</f>
        <v>4905</v>
      </c>
      <c r="C1702" s="11" t="s">
        <v>787</v>
      </c>
      <c r="D1702" s="12">
        <v>54905</v>
      </c>
      <c r="E1702" s="47" t="s">
        <v>4311</v>
      </c>
      <c r="F1702" s="14">
        <v>3730.8</v>
      </c>
      <c r="G1702" s="15">
        <v>42414</v>
      </c>
      <c r="H1702" s="8">
        <v>3730.8</v>
      </c>
      <c r="I1702" s="35">
        <f t="shared" si="83"/>
        <v>0</v>
      </c>
      <c r="J1702" s="112"/>
      <c r="K1702" s="2"/>
    </row>
    <row r="1703" spans="1:11" x14ac:dyDescent="0.25">
      <c r="A1703" s="17">
        <v>42414</v>
      </c>
      <c r="B1703" s="11">
        <f>B1702+1</f>
        <v>4906</v>
      </c>
      <c r="C1703" s="11" t="s">
        <v>787</v>
      </c>
      <c r="D1703" s="12">
        <v>54906</v>
      </c>
      <c r="E1703" s="47" t="s">
        <v>4779</v>
      </c>
      <c r="F1703" s="14">
        <v>645</v>
      </c>
      <c r="G1703" s="15">
        <v>42414</v>
      </c>
      <c r="H1703" s="8">
        <f t="shared" si="82"/>
        <v>645</v>
      </c>
      <c r="I1703" s="35">
        <f t="shared" si="83"/>
        <v>0</v>
      </c>
      <c r="J1703" s="112"/>
      <c r="K1703" s="2"/>
    </row>
    <row r="1704" spans="1:11" x14ac:dyDescent="0.25">
      <c r="A1704" s="17">
        <v>42414</v>
      </c>
      <c r="B1704" s="11">
        <f t="shared" si="81"/>
        <v>4907</v>
      </c>
      <c r="C1704" s="11" t="s">
        <v>787</v>
      </c>
      <c r="D1704" s="12">
        <v>54907</v>
      </c>
      <c r="E1704" s="47" t="s">
        <v>4780</v>
      </c>
      <c r="F1704" s="14">
        <v>3088.8</v>
      </c>
      <c r="G1704" s="15" t="s">
        <v>4781</v>
      </c>
      <c r="H1704" s="8">
        <f>3000+88.8</f>
        <v>3088.8</v>
      </c>
      <c r="I1704" s="35">
        <f t="shared" si="83"/>
        <v>0</v>
      </c>
      <c r="J1704" s="112"/>
      <c r="K1704" s="2"/>
    </row>
    <row r="1705" spans="1:11" x14ac:dyDescent="0.25">
      <c r="A1705" s="17">
        <v>42414</v>
      </c>
      <c r="B1705" s="11">
        <f t="shared" si="81"/>
        <v>4908</v>
      </c>
      <c r="C1705" s="11" t="s">
        <v>787</v>
      </c>
      <c r="D1705" s="12">
        <v>54908</v>
      </c>
      <c r="E1705" s="47" t="s">
        <v>4782</v>
      </c>
      <c r="F1705" s="14">
        <v>6692</v>
      </c>
      <c r="G1705" s="15">
        <v>42415</v>
      </c>
      <c r="H1705" s="8">
        <v>6692</v>
      </c>
      <c r="I1705" s="35">
        <f t="shared" si="83"/>
        <v>0</v>
      </c>
      <c r="J1705" s="112"/>
      <c r="K1705" s="2"/>
    </row>
    <row r="1706" spans="1:11" x14ac:dyDescent="0.25">
      <c r="A1706" s="17">
        <v>42414</v>
      </c>
      <c r="B1706" s="11">
        <f t="shared" si="81"/>
        <v>4909</v>
      </c>
      <c r="C1706" s="11" t="s">
        <v>787</v>
      </c>
      <c r="D1706" s="12">
        <v>54909</v>
      </c>
      <c r="E1706" s="47" t="s">
        <v>4783</v>
      </c>
      <c r="F1706" s="14">
        <v>4976</v>
      </c>
      <c r="G1706" s="15">
        <v>42414</v>
      </c>
      <c r="H1706" s="8">
        <f t="shared" si="82"/>
        <v>4976</v>
      </c>
      <c r="I1706" s="35">
        <f t="shared" si="83"/>
        <v>0</v>
      </c>
      <c r="J1706" s="112"/>
      <c r="K1706" s="2"/>
    </row>
    <row r="1707" spans="1:11" x14ac:dyDescent="0.25">
      <c r="A1707" s="17">
        <v>42414</v>
      </c>
      <c r="B1707" s="11">
        <f t="shared" si="81"/>
        <v>4910</v>
      </c>
      <c r="C1707" s="11" t="s">
        <v>787</v>
      </c>
      <c r="D1707" s="12">
        <v>54910</v>
      </c>
      <c r="E1707" s="47" t="s">
        <v>4784</v>
      </c>
      <c r="F1707" s="14">
        <v>2102.8000000000002</v>
      </c>
      <c r="G1707" s="15">
        <v>42414</v>
      </c>
      <c r="H1707" s="8">
        <f t="shared" si="82"/>
        <v>2102.8000000000002</v>
      </c>
      <c r="I1707" s="35">
        <f t="shared" si="83"/>
        <v>0</v>
      </c>
      <c r="J1707" s="112"/>
      <c r="K1707" s="2"/>
    </row>
    <row r="1708" spans="1:11" x14ac:dyDescent="0.25">
      <c r="A1708" s="17">
        <v>42414</v>
      </c>
      <c r="B1708" s="11">
        <f t="shared" si="81"/>
        <v>4911</v>
      </c>
      <c r="C1708" s="11" t="s">
        <v>787</v>
      </c>
      <c r="D1708" s="12">
        <v>54911</v>
      </c>
      <c r="E1708" s="47" t="s">
        <v>4785</v>
      </c>
      <c r="F1708" s="14">
        <v>1968.2</v>
      </c>
      <c r="G1708" s="15">
        <v>42415</v>
      </c>
      <c r="H1708" s="8">
        <v>1968.2</v>
      </c>
      <c r="I1708" s="35">
        <f t="shared" si="83"/>
        <v>0</v>
      </c>
      <c r="J1708" s="112"/>
      <c r="K1708" s="2"/>
    </row>
    <row r="1709" spans="1:11" x14ac:dyDescent="0.25">
      <c r="A1709" s="17">
        <v>42414</v>
      </c>
      <c r="B1709" s="11">
        <f t="shared" si="81"/>
        <v>4912</v>
      </c>
      <c r="C1709" s="11" t="s">
        <v>787</v>
      </c>
      <c r="D1709" s="12">
        <v>54912</v>
      </c>
      <c r="E1709" s="47" t="s">
        <v>4786</v>
      </c>
      <c r="F1709" s="14">
        <v>1122.3</v>
      </c>
      <c r="G1709" s="15">
        <v>42414</v>
      </c>
      <c r="H1709" s="8">
        <f t="shared" si="82"/>
        <v>1122.3</v>
      </c>
      <c r="I1709" s="35">
        <f t="shared" si="83"/>
        <v>0</v>
      </c>
      <c r="J1709" s="112"/>
      <c r="K1709" s="2"/>
    </row>
    <row r="1710" spans="1:11" x14ac:dyDescent="0.25">
      <c r="A1710" s="17">
        <v>42414</v>
      </c>
      <c r="B1710" s="11">
        <f t="shared" si="81"/>
        <v>4913</v>
      </c>
      <c r="C1710" s="11" t="s">
        <v>787</v>
      </c>
      <c r="D1710" s="12">
        <v>54913</v>
      </c>
      <c r="E1710" s="47" t="s">
        <v>4787</v>
      </c>
      <c r="F1710" s="14">
        <v>4998.3</v>
      </c>
      <c r="G1710" s="15">
        <v>42414</v>
      </c>
      <c r="H1710" s="8">
        <f t="shared" si="82"/>
        <v>4998.3</v>
      </c>
      <c r="I1710" s="35">
        <f t="shared" si="83"/>
        <v>0</v>
      </c>
      <c r="J1710" s="112"/>
      <c r="K1710" s="2"/>
    </row>
    <row r="1711" spans="1:11" x14ac:dyDescent="0.25">
      <c r="A1711" s="17">
        <v>42414</v>
      </c>
      <c r="B1711" s="11">
        <f>B1710+1</f>
        <v>4914</v>
      </c>
      <c r="C1711" s="11" t="s">
        <v>787</v>
      </c>
      <c r="D1711" s="12">
        <v>54914</v>
      </c>
      <c r="E1711" s="117" t="s">
        <v>4666</v>
      </c>
      <c r="F1711" s="14">
        <v>1771.4</v>
      </c>
      <c r="G1711" s="15">
        <v>42414</v>
      </c>
      <c r="H1711" s="8">
        <f t="shared" si="82"/>
        <v>1771.4</v>
      </c>
      <c r="I1711" s="35">
        <f t="shared" si="83"/>
        <v>0</v>
      </c>
      <c r="J1711" s="112"/>
      <c r="K1711" s="2"/>
    </row>
    <row r="1712" spans="1:11" x14ac:dyDescent="0.25">
      <c r="A1712" s="17">
        <v>42414</v>
      </c>
      <c r="B1712" s="11">
        <f>B1711+1</f>
        <v>4915</v>
      </c>
      <c r="C1712" s="11" t="s">
        <v>787</v>
      </c>
      <c r="D1712" s="12">
        <v>54915</v>
      </c>
      <c r="E1712" s="47" t="s">
        <v>4788</v>
      </c>
      <c r="F1712" s="14">
        <v>1461.7</v>
      </c>
      <c r="G1712" s="15">
        <v>42414</v>
      </c>
      <c r="H1712" s="8">
        <f t="shared" si="82"/>
        <v>1461.7</v>
      </c>
      <c r="I1712" s="35">
        <f t="shared" si="83"/>
        <v>0</v>
      </c>
      <c r="J1712" s="112"/>
      <c r="K1712" s="2"/>
    </row>
    <row r="1713" spans="1:11" x14ac:dyDescent="0.25">
      <c r="A1713" s="17">
        <v>42414</v>
      </c>
      <c r="B1713" s="11">
        <f t="shared" si="81"/>
        <v>4916</v>
      </c>
      <c r="C1713" s="11" t="s">
        <v>787</v>
      </c>
      <c r="D1713" s="12">
        <v>54916</v>
      </c>
      <c r="E1713" s="47" t="s">
        <v>4789</v>
      </c>
      <c r="F1713" s="14">
        <v>752.1</v>
      </c>
      <c r="G1713" s="15">
        <v>42414</v>
      </c>
      <c r="H1713" s="8">
        <f t="shared" si="82"/>
        <v>752.1</v>
      </c>
      <c r="I1713" s="35">
        <f t="shared" si="83"/>
        <v>0</v>
      </c>
      <c r="J1713" s="112"/>
      <c r="K1713" s="2"/>
    </row>
    <row r="1714" spans="1:11" x14ac:dyDescent="0.25">
      <c r="A1714" s="17">
        <v>42414</v>
      </c>
      <c r="B1714" s="11">
        <f t="shared" si="81"/>
        <v>4917</v>
      </c>
      <c r="C1714" s="11" t="s">
        <v>787</v>
      </c>
      <c r="D1714" s="12">
        <v>54917</v>
      </c>
      <c r="E1714" s="47" t="s">
        <v>4790</v>
      </c>
      <c r="F1714" s="14">
        <v>888</v>
      </c>
      <c r="G1714" s="15">
        <v>42415</v>
      </c>
      <c r="H1714" s="8">
        <v>888</v>
      </c>
      <c r="I1714" s="35">
        <f t="shared" si="83"/>
        <v>0</v>
      </c>
      <c r="J1714" s="112"/>
      <c r="K1714" s="2"/>
    </row>
    <row r="1715" spans="1:11" x14ac:dyDescent="0.25">
      <c r="A1715" s="17">
        <v>42414</v>
      </c>
      <c r="B1715" s="11">
        <f t="shared" si="81"/>
        <v>4918</v>
      </c>
      <c r="C1715" s="11" t="s">
        <v>787</v>
      </c>
      <c r="D1715" s="12">
        <v>54918</v>
      </c>
      <c r="E1715" s="47" t="s">
        <v>4791</v>
      </c>
      <c r="F1715" s="14">
        <v>4197.6000000000004</v>
      </c>
      <c r="G1715" s="15">
        <v>42414</v>
      </c>
      <c r="H1715" s="8">
        <f t="shared" si="82"/>
        <v>4197.6000000000004</v>
      </c>
      <c r="I1715" s="35">
        <f t="shared" si="83"/>
        <v>0</v>
      </c>
      <c r="J1715" s="112"/>
      <c r="K1715" s="2"/>
    </row>
    <row r="1716" spans="1:11" x14ac:dyDescent="0.25">
      <c r="A1716" s="17">
        <v>42414</v>
      </c>
      <c r="B1716" s="11">
        <f>B1715+1</f>
        <v>4919</v>
      </c>
      <c r="C1716" s="11" t="s">
        <v>787</v>
      </c>
      <c r="D1716" s="12">
        <v>54919</v>
      </c>
      <c r="E1716" s="47" t="s">
        <v>4289</v>
      </c>
      <c r="F1716" s="14">
        <v>3610.8</v>
      </c>
      <c r="G1716" s="15">
        <v>42415</v>
      </c>
      <c r="H1716" s="8">
        <v>3610.8</v>
      </c>
      <c r="I1716" s="35">
        <f t="shared" si="83"/>
        <v>0</v>
      </c>
      <c r="J1716" s="112"/>
      <c r="K1716" s="2"/>
    </row>
    <row r="1717" spans="1:11" x14ac:dyDescent="0.25">
      <c r="A1717" s="17">
        <v>42414</v>
      </c>
      <c r="B1717" s="11">
        <f>B1716+1</f>
        <v>4920</v>
      </c>
      <c r="C1717" s="11" t="s">
        <v>787</v>
      </c>
      <c r="D1717" s="12">
        <v>54920</v>
      </c>
      <c r="E1717" s="47" t="s">
        <v>4792</v>
      </c>
      <c r="F1717" s="14">
        <v>4496.8</v>
      </c>
      <c r="G1717" s="15">
        <v>42415</v>
      </c>
      <c r="H1717" s="8">
        <v>4496.8</v>
      </c>
      <c r="I1717" s="35">
        <f t="shared" si="83"/>
        <v>0</v>
      </c>
      <c r="J1717" s="112"/>
      <c r="K1717" s="2"/>
    </row>
    <row r="1718" spans="1:11" x14ac:dyDescent="0.25">
      <c r="A1718" s="17">
        <v>42414</v>
      </c>
      <c r="B1718" s="11">
        <f t="shared" si="81"/>
        <v>4921</v>
      </c>
      <c r="C1718" s="11" t="s">
        <v>787</v>
      </c>
      <c r="D1718" s="12">
        <v>54921</v>
      </c>
      <c r="E1718" s="47" t="s">
        <v>4793</v>
      </c>
      <c r="F1718" s="14">
        <v>696.8</v>
      </c>
      <c r="G1718" s="15">
        <v>42414</v>
      </c>
      <c r="H1718" s="8">
        <f t="shared" si="82"/>
        <v>696.8</v>
      </c>
      <c r="I1718" s="35">
        <f t="shared" si="83"/>
        <v>0</v>
      </c>
      <c r="J1718" s="112"/>
      <c r="K1718" s="2"/>
    </row>
    <row r="1719" spans="1:11" x14ac:dyDescent="0.25">
      <c r="A1719" s="17">
        <v>42414</v>
      </c>
      <c r="B1719" s="11">
        <f t="shared" si="81"/>
        <v>4922</v>
      </c>
      <c r="C1719" s="11" t="s">
        <v>787</v>
      </c>
      <c r="D1719" s="12">
        <v>54922</v>
      </c>
      <c r="E1719" s="47" t="s">
        <v>4794</v>
      </c>
      <c r="F1719" s="14">
        <v>4535.6000000000004</v>
      </c>
      <c r="G1719" s="15">
        <v>42416</v>
      </c>
      <c r="H1719" s="8">
        <v>4535.6000000000004</v>
      </c>
      <c r="I1719" s="35">
        <f t="shared" si="83"/>
        <v>0</v>
      </c>
      <c r="J1719" s="112"/>
      <c r="K1719" s="2"/>
    </row>
    <row r="1720" spans="1:11" x14ac:dyDescent="0.25">
      <c r="A1720" s="17">
        <v>42414</v>
      </c>
      <c r="B1720" s="11">
        <f t="shared" si="81"/>
        <v>4923</v>
      </c>
      <c r="C1720" s="11" t="s">
        <v>787</v>
      </c>
      <c r="D1720" s="12">
        <v>54923</v>
      </c>
      <c r="E1720" s="47" t="s">
        <v>4795</v>
      </c>
      <c r="F1720" s="14">
        <v>6121.6</v>
      </c>
      <c r="G1720" s="15">
        <v>42418</v>
      </c>
      <c r="H1720" s="8">
        <v>6121.6</v>
      </c>
      <c r="I1720" s="35">
        <f t="shared" si="83"/>
        <v>0</v>
      </c>
      <c r="J1720" s="112"/>
      <c r="K1720" s="2"/>
    </row>
    <row r="1721" spans="1:11" x14ac:dyDescent="0.25">
      <c r="A1721" s="17">
        <v>42414</v>
      </c>
      <c r="B1721" s="11">
        <f t="shared" si="81"/>
        <v>4924</v>
      </c>
      <c r="C1721" s="11" t="s">
        <v>787</v>
      </c>
      <c r="D1721" s="12">
        <v>54924</v>
      </c>
      <c r="E1721" s="47" t="s">
        <v>4796</v>
      </c>
      <c r="F1721" s="14">
        <v>647.6</v>
      </c>
      <c r="G1721" s="15">
        <v>42414</v>
      </c>
      <c r="H1721" s="8">
        <f t="shared" si="82"/>
        <v>647.6</v>
      </c>
      <c r="I1721" s="35">
        <f t="shared" si="83"/>
        <v>0</v>
      </c>
      <c r="J1721" s="112"/>
      <c r="K1721" s="2"/>
    </row>
    <row r="1722" spans="1:11" x14ac:dyDescent="0.25">
      <c r="A1722" s="17">
        <v>42414</v>
      </c>
      <c r="B1722" s="11">
        <f>B1721+1</f>
        <v>4925</v>
      </c>
      <c r="C1722" s="11">
        <v>9</v>
      </c>
      <c r="D1722" s="12">
        <v>54925</v>
      </c>
      <c r="E1722" s="47" t="s">
        <v>4707</v>
      </c>
      <c r="F1722" s="14">
        <v>12005.6</v>
      </c>
      <c r="G1722" s="15">
        <v>42415</v>
      </c>
      <c r="H1722" s="8">
        <v>12005.6</v>
      </c>
      <c r="I1722" s="35">
        <f t="shared" si="83"/>
        <v>0</v>
      </c>
      <c r="J1722" s="112"/>
      <c r="K1722" s="2"/>
    </row>
    <row r="1723" spans="1:11" x14ac:dyDescent="0.25">
      <c r="A1723" s="17">
        <v>42414</v>
      </c>
      <c r="B1723" s="11">
        <f>B1722+1</f>
        <v>4926</v>
      </c>
      <c r="C1723" s="11" t="s">
        <v>787</v>
      </c>
      <c r="D1723" s="12">
        <v>54926</v>
      </c>
      <c r="E1723" s="47" t="s">
        <v>4797</v>
      </c>
      <c r="F1723" s="14">
        <v>3431.6</v>
      </c>
      <c r="G1723" s="15">
        <v>42415</v>
      </c>
      <c r="H1723" s="8">
        <v>3431.6</v>
      </c>
      <c r="I1723" s="35">
        <f t="shared" si="83"/>
        <v>0</v>
      </c>
      <c r="J1723" s="112"/>
      <c r="K1723" s="2"/>
    </row>
    <row r="1724" spans="1:11" x14ac:dyDescent="0.25">
      <c r="A1724" s="17">
        <v>42414</v>
      </c>
      <c r="B1724" s="11">
        <f>B1723+1</f>
        <v>4927</v>
      </c>
      <c r="C1724" s="11" t="s">
        <v>787</v>
      </c>
      <c r="D1724" s="113">
        <v>54927</v>
      </c>
      <c r="E1724" s="42" t="s">
        <v>4798</v>
      </c>
      <c r="F1724" s="19">
        <v>1821.6</v>
      </c>
      <c r="G1724" s="15">
        <v>42415</v>
      </c>
      <c r="H1724" s="8">
        <v>1821.6</v>
      </c>
      <c r="I1724" s="35">
        <f t="shared" si="83"/>
        <v>0</v>
      </c>
      <c r="J1724" s="112"/>
      <c r="K1724" s="2"/>
    </row>
    <row r="1725" spans="1:11" x14ac:dyDescent="0.25">
      <c r="A1725" s="17">
        <v>42414</v>
      </c>
      <c r="B1725" s="11">
        <f t="shared" si="81"/>
        <v>4928</v>
      </c>
      <c r="C1725" s="11" t="s">
        <v>787</v>
      </c>
      <c r="D1725" s="20">
        <v>54928</v>
      </c>
      <c r="E1725" s="45" t="s">
        <v>4799</v>
      </c>
      <c r="F1725" s="22">
        <v>1635.1</v>
      </c>
      <c r="G1725" s="15">
        <v>42415</v>
      </c>
      <c r="H1725" s="8">
        <v>1635.1</v>
      </c>
      <c r="I1725" s="35">
        <f t="shared" si="83"/>
        <v>0</v>
      </c>
      <c r="J1725" s="112"/>
      <c r="K1725" s="2"/>
    </row>
    <row r="1726" spans="1:11" x14ac:dyDescent="0.25">
      <c r="A1726" s="17">
        <v>42414</v>
      </c>
      <c r="B1726" s="11">
        <f t="shared" si="81"/>
        <v>4929</v>
      </c>
      <c r="C1726" s="11" t="s">
        <v>787</v>
      </c>
      <c r="D1726" s="12">
        <v>54929</v>
      </c>
      <c r="E1726" s="47" t="s">
        <v>4800</v>
      </c>
      <c r="F1726" s="14">
        <v>5745.6</v>
      </c>
      <c r="G1726" s="15">
        <v>42415</v>
      </c>
      <c r="H1726" s="8">
        <v>5745.6</v>
      </c>
      <c r="I1726" s="35">
        <f t="shared" si="83"/>
        <v>0</v>
      </c>
      <c r="J1726" s="112"/>
      <c r="K1726" s="2"/>
    </row>
    <row r="1727" spans="1:11" x14ac:dyDescent="0.25">
      <c r="A1727" s="17">
        <v>42414</v>
      </c>
      <c r="B1727" s="11">
        <f t="shared" si="81"/>
        <v>4930</v>
      </c>
      <c r="C1727" s="11" t="s">
        <v>787</v>
      </c>
      <c r="D1727" s="12">
        <v>54930</v>
      </c>
      <c r="E1727" s="47" t="s">
        <v>4801</v>
      </c>
      <c r="F1727" s="14">
        <v>2499.6</v>
      </c>
      <c r="G1727" s="15">
        <v>42414</v>
      </c>
      <c r="H1727" s="8">
        <f t="shared" si="82"/>
        <v>2499.6</v>
      </c>
      <c r="I1727" s="35">
        <f t="shared" si="83"/>
        <v>0</v>
      </c>
      <c r="J1727" s="112"/>
      <c r="K1727" s="2"/>
    </row>
    <row r="1728" spans="1:11" x14ac:dyDescent="0.25">
      <c r="A1728" s="17">
        <v>42414</v>
      </c>
      <c r="B1728" s="11">
        <f t="shared" si="81"/>
        <v>4931</v>
      </c>
      <c r="C1728" s="11" t="s">
        <v>787</v>
      </c>
      <c r="D1728" s="12">
        <v>54931</v>
      </c>
      <c r="E1728" s="47" t="s">
        <v>4767</v>
      </c>
      <c r="F1728" s="14">
        <v>35304.800000000003</v>
      </c>
      <c r="G1728" s="15">
        <v>42423</v>
      </c>
      <c r="H1728" s="8">
        <v>35304.800000000003</v>
      </c>
      <c r="I1728" s="35">
        <f t="shared" si="83"/>
        <v>0</v>
      </c>
      <c r="J1728" s="112"/>
      <c r="K1728" s="2"/>
    </row>
    <row r="1729" spans="1:11" x14ac:dyDescent="0.25">
      <c r="A1729" s="17">
        <v>42414</v>
      </c>
      <c r="B1729" s="11">
        <f t="shared" si="81"/>
        <v>4932</v>
      </c>
      <c r="C1729" s="11" t="s">
        <v>787</v>
      </c>
      <c r="D1729" s="12">
        <v>54932</v>
      </c>
      <c r="E1729" s="47" t="s">
        <v>4802</v>
      </c>
      <c r="F1729" s="14">
        <v>6375.6</v>
      </c>
      <c r="G1729" s="15">
        <v>42415</v>
      </c>
      <c r="H1729" s="8">
        <v>6375.6</v>
      </c>
      <c r="I1729" s="35">
        <f t="shared" si="83"/>
        <v>0</v>
      </c>
      <c r="J1729" s="112"/>
      <c r="K1729" s="2"/>
    </row>
    <row r="1730" spans="1:11" x14ac:dyDescent="0.25">
      <c r="A1730" s="17">
        <v>42414</v>
      </c>
      <c r="B1730" s="11">
        <f t="shared" si="81"/>
        <v>4933</v>
      </c>
      <c r="C1730" s="11" t="s">
        <v>787</v>
      </c>
      <c r="D1730" s="12">
        <v>54933</v>
      </c>
      <c r="E1730" s="47" t="s">
        <v>4803</v>
      </c>
      <c r="F1730" s="14">
        <v>2963.2</v>
      </c>
      <c r="G1730" s="15">
        <v>42415</v>
      </c>
      <c r="H1730" s="8">
        <v>2963.2</v>
      </c>
      <c r="I1730" s="35">
        <f t="shared" si="83"/>
        <v>0</v>
      </c>
      <c r="J1730" s="112"/>
      <c r="K1730" s="2"/>
    </row>
    <row r="1731" spans="1:11" x14ac:dyDescent="0.25">
      <c r="A1731" s="17">
        <v>42414</v>
      </c>
      <c r="B1731" s="11">
        <f t="shared" si="81"/>
        <v>4934</v>
      </c>
      <c r="C1731" s="11" t="s">
        <v>787</v>
      </c>
      <c r="D1731" s="12">
        <v>54934</v>
      </c>
      <c r="E1731" s="47" t="s">
        <v>4804</v>
      </c>
      <c r="F1731" s="14">
        <v>3870</v>
      </c>
      <c r="G1731" s="15">
        <v>42415</v>
      </c>
      <c r="H1731" s="8">
        <v>3870</v>
      </c>
      <c r="I1731" s="35">
        <f t="shared" si="83"/>
        <v>0</v>
      </c>
      <c r="J1731" s="112"/>
      <c r="K1731" s="2"/>
    </row>
    <row r="1732" spans="1:11" x14ac:dyDescent="0.25">
      <c r="A1732" s="17">
        <v>42414</v>
      </c>
      <c r="B1732" s="11">
        <f t="shared" si="81"/>
        <v>4935</v>
      </c>
      <c r="C1732" s="11" t="s">
        <v>787</v>
      </c>
      <c r="D1732" s="12">
        <v>54935</v>
      </c>
      <c r="E1732" s="47" t="s">
        <v>4805</v>
      </c>
      <c r="F1732" s="14">
        <v>1225.5</v>
      </c>
      <c r="G1732" s="15">
        <v>42415</v>
      </c>
      <c r="H1732" s="8">
        <v>1225.5</v>
      </c>
      <c r="I1732" s="35">
        <f t="shared" si="83"/>
        <v>0</v>
      </c>
      <c r="J1732" s="112"/>
      <c r="K1732" s="2"/>
    </row>
    <row r="1733" spans="1:11" x14ac:dyDescent="0.25">
      <c r="A1733" s="17">
        <v>42414</v>
      </c>
      <c r="B1733" s="11">
        <f t="shared" si="81"/>
        <v>4936</v>
      </c>
      <c r="C1733" s="11" t="s">
        <v>787</v>
      </c>
      <c r="D1733" s="12">
        <v>54936</v>
      </c>
      <c r="E1733" s="47" t="s">
        <v>4806</v>
      </c>
      <c r="F1733" s="14">
        <v>29792</v>
      </c>
      <c r="G1733" s="15">
        <v>42424</v>
      </c>
      <c r="H1733" s="8">
        <v>29792</v>
      </c>
      <c r="I1733" s="35">
        <f t="shared" si="83"/>
        <v>0</v>
      </c>
      <c r="J1733" s="112"/>
      <c r="K1733" s="2"/>
    </row>
    <row r="1734" spans="1:11" x14ac:dyDescent="0.25">
      <c r="A1734" s="17">
        <v>42414</v>
      </c>
      <c r="B1734" s="11">
        <f t="shared" si="81"/>
        <v>4937</v>
      </c>
      <c r="C1734" s="11" t="s">
        <v>787</v>
      </c>
      <c r="D1734" s="12">
        <v>54937</v>
      </c>
      <c r="E1734" s="47" t="s">
        <v>4807</v>
      </c>
      <c r="F1734" s="14">
        <v>8339.4</v>
      </c>
      <c r="G1734" s="15">
        <v>42415</v>
      </c>
      <c r="H1734" s="8">
        <v>8339.4</v>
      </c>
      <c r="I1734" s="35">
        <f t="shared" si="83"/>
        <v>0</v>
      </c>
      <c r="J1734" s="112"/>
      <c r="K1734" s="2"/>
    </row>
    <row r="1735" spans="1:11" x14ac:dyDescent="0.25">
      <c r="A1735" s="17">
        <v>42414</v>
      </c>
      <c r="B1735" s="11">
        <f t="shared" si="81"/>
        <v>4938</v>
      </c>
      <c r="C1735" s="11" t="s">
        <v>787</v>
      </c>
      <c r="D1735" s="12">
        <v>54938</v>
      </c>
      <c r="E1735" s="47" t="s">
        <v>4808</v>
      </c>
      <c r="F1735" s="14">
        <v>6035.2</v>
      </c>
      <c r="G1735" s="15">
        <v>42414</v>
      </c>
      <c r="H1735" s="8">
        <f t="shared" si="82"/>
        <v>6035.2</v>
      </c>
      <c r="I1735" s="35">
        <f t="shared" si="83"/>
        <v>0</v>
      </c>
      <c r="J1735" s="112"/>
      <c r="K1735" s="2"/>
    </row>
    <row r="1736" spans="1:11" x14ac:dyDescent="0.25">
      <c r="A1736" s="17">
        <v>42414</v>
      </c>
      <c r="B1736" s="11">
        <f t="shared" si="81"/>
        <v>4939</v>
      </c>
      <c r="C1736" s="11" t="s">
        <v>787</v>
      </c>
      <c r="D1736" s="12">
        <v>54939</v>
      </c>
      <c r="E1736" s="47" t="s">
        <v>4809</v>
      </c>
      <c r="F1736" s="14">
        <v>7082.4</v>
      </c>
      <c r="G1736" s="15">
        <v>42415</v>
      </c>
      <c r="H1736" s="8">
        <v>7082.4</v>
      </c>
      <c r="I1736" s="35">
        <f t="shared" si="83"/>
        <v>0</v>
      </c>
      <c r="J1736" s="112"/>
      <c r="K1736" s="2"/>
    </row>
    <row r="1737" spans="1:11" x14ac:dyDescent="0.25">
      <c r="A1737" s="17">
        <v>42414</v>
      </c>
      <c r="B1737" s="11">
        <f>B1736+1</f>
        <v>4940</v>
      </c>
      <c r="C1737" s="11" t="s">
        <v>787</v>
      </c>
      <c r="D1737" s="12">
        <v>54940</v>
      </c>
      <c r="E1737" s="47" t="s">
        <v>4666</v>
      </c>
      <c r="F1737" s="14">
        <v>734.8</v>
      </c>
      <c r="G1737" s="15">
        <v>42414</v>
      </c>
      <c r="H1737" s="8">
        <v>734.8</v>
      </c>
      <c r="I1737" s="35">
        <f t="shared" si="83"/>
        <v>0</v>
      </c>
      <c r="J1737" s="112"/>
      <c r="K1737" s="2"/>
    </row>
    <row r="1738" spans="1:11" x14ac:dyDescent="0.25">
      <c r="A1738" s="17">
        <v>42414</v>
      </c>
      <c r="B1738" s="11">
        <f>B1737+1</f>
        <v>4941</v>
      </c>
      <c r="C1738" s="11" t="s">
        <v>787</v>
      </c>
      <c r="D1738" s="12">
        <v>54941</v>
      </c>
      <c r="E1738" s="47" t="s">
        <v>4810</v>
      </c>
      <c r="F1738" s="14">
        <v>40781</v>
      </c>
      <c r="G1738" s="15">
        <v>42415</v>
      </c>
      <c r="H1738" s="8">
        <v>40781</v>
      </c>
      <c r="I1738" s="35">
        <f t="shared" si="83"/>
        <v>0</v>
      </c>
      <c r="J1738" s="112"/>
      <c r="K1738" s="2"/>
    </row>
    <row r="1739" spans="1:11" x14ac:dyDescent="0.25">
      <c r="A1739" s="17">
        <v>42414</v>
      </c>
      <c r="B1739" s="11">
        <f>B1738+1</f>
        <v>4942</v>
      </c>
      <c r="C1739" s="11" t="s">
        <v>787</v>
      </c>
      <c r="D1739" s="12">
        <v>54942</v>
      </c>
      <c r="E1739" s="47" t="s">
        <v>4666</v>
      </c>
      <c r="F1739" s="14">
        <v>2755.2</v>
      </c>
      <c r="G1739" s="15">
        <v>42414</v>
      </c>
      <c r="H1739" s="8">
        <v>2755.2</v>
      </c>
      <c r="I1739" s="35">
        <f t="shared" si="83"/>
        <v>0</v>
      </c>
      <c r="J1739" s="112"/>
      <c r="K1739" s="2"/>
    </row>
    <row r="1740" spans="1:11" x14ac:dyDescent="0.25">
      <c r="A1740" s="17">
        <v>42414</v>
      </c>
      <c r="B1740" s="11">
        <f>B1739+1</f>
        <v>4943</v>
      </c>
      <c r="C1740" s="11" t="s">
        <v>787</v>
      </c>
      <c r="D1740" s="12">
        <v>54943</v>
      </c>
      <c r="E1740" s="47" t="s">
        <v>4811</v>
      </c>
      <c r="F1740" s="14">
        <v>1464.15</v>
      </c>
      <c r="G1740" s="15">
        <v>42414</v>
      </c>
      <c r="H1740" s="8">
        <f t="shared" si="82"/>
        <v>1464.15</v>
      </c>
      <c r="I1740" s="35">
        <f t="shared" si="83"/>
        <v>0</v>
      </c>
      <c r="J1740" s="112"/>
      <c r="K1740" s="2"/>
    </row>
    <row r="1741" spans="1:11" x14ac:dyDescent="0.25">
      <c r="A1741" s="17">
        <v>42414</v>
      </c>
      <c r="B1741" s="11">
        <f t="shared" si="81"/>
        <v>4944</v>
      </c>
      <c r="C1741" s="11" t="s">
        <v>787</v>
      </c>
      <c r="D1741" s="12">
        <v>54944</v>
      </c>
      <c r="E1741" s="47" t="s">
        <v>4812</v>
      </c>
      <c r="F1741" s="14">
        <v>4052.2</v>
      </c>
      <c r="G1741" s="15">
        <v>42414</v>
      </c>
      <c r="H1741" s="8">
        <f t="shared" si="82"/>
        <v>4052.2</v>
      </c>
      <c r="I1741" s="35">
        <f t="shared" si="83"/>
        <v>0</v>
      </c>
      <c r="J1741" s="112"/>
      <c r="K1741" s="2"/>
    </row>
    <row r="1742" spans="1:11" x14ac:dyDescent="0.25">
      <c r="A1742" s="17">
        <v>42414</v>
      </c>
      <c r="B1742" s="11">
        <f>B1741+1</f>
        <v>4945</v>
      </c>
      <c r="C1742" s="11" t="s">
        <v>787</v>
      </c>
      <c r="D1742" s="12">
        <v>54945</v>
      </c>
      <c r="E1742" s="123" t="s">
        <v>105</v>
      </c>
      <c r="F1742" s="14">
        <v>0</v>
      </c>
      <c r="G1742" s="15"/>
      <c r="H1742" s="8"/>
      <c r="I1742" s="35">
        <f t="shared" si="83"/>
        <v>0</v>
      </c>
      <c r="J1742" s="112"/>
      <c r="K1742" s="2"/>
    </row>
    <row r="1743" spans="1:11" x14ac:dyDescent="0.25">
      <c r="A1743" s="17">
        <v>42414</v>
      </c>
      <c r="B1743" s="11">
        <f>B1742+1</f>
        <v>4946</v>
      </c>
      <c r="C1743" s="11" t="s">
        <v>787</v>
      </c>
      <c r="D1743" s="12">
        <v>54946</v>
      </c>
      <c r="E1743" s="47" t="s">
        <v>4813</v>
      </c>
      <c r="F1743" s="14">
        <v>1209.5999999999999</v>
      </c>
      <c r="G1743" s="15">
        <v>42414</v>
      </c>
      <c r="H1743" s="8">
        <f t="shared" si="82"/>
        <v>1209.5999999999999</v>
      </c>
      <c r="I1743" s="35">
        <f t="shared" si="83"/>
        <v>0</v>
      </c>
      <c r="J1743" s="112"/>
      <c r="K1743" s="2"/>
    </row>
    <row r="1744" spans="1:11" x14ac:dyDescent="0.25">
      <c r="A1744" s="17">
        <v>42414</v>
      </c>
      <c r="B1744" s="11">
        <f>B1743+1</f>
        <v>4947</v>
      </c>
      <c r="C1744" s="11" t="s">
        <v>4814</v>
      </c>
      <c r="D1744" s="12">
        <v>54947</v>
      </c>
      <c r="E1744" s="49" t="s">
        <v>105</v>
      </c>
      <c r="F1744" s="14">
        <v>0</v>
      </c>
      <c r="G1744" s="15"/>
      <c r="H1744" s="8"/>
      <c r="I1744" s="35">
        <f t="shared" si="83"/>
        <v>0</v>
      </c>
      <c r="J1744" s="112"/>
      <c r="K1744" s="2"/>
    </row>
    <row r="1745" spans="1:11" x14ac:dyDescent="0.25">
      <c r="A1745" s="17">
        <v>42414</v>
      </c>
      <c r="B1745" s="11">
        <f>B1744+1</f>
        <v>4948</v>
      </c>
      <c r="C1745" s="11" t="s">
        <v>787</v>
      </c>
      <c r="D1745" s="12">
        <v>54948</v>
      </c>
      <c r="E1745" s="47" t="s">
        <v>4815</v>
      </c>
      <c r="F1745" s="14">
        <v>32512.799999999999</v>
      </c>
      <c r="G1745" s="107">
        <v>42445</v>
      </c>
      <c r="H1745" s="108">
        <v>32512.799999999999</v>
      </c>
      <c r="I1745" s="35">
        <f t="shared" si="83"/>
        <v>0</v>
      </c>
      <c r="J1745" s="112"/>
      <c r="K1745" s="2"/>
    </row>
    <row r="1746" spans="1:11" x14ac:dyDescent="0.25">
      <c r="A1746" s="17">
        <v>42414</v>
      </c>
      <c r="B1746" s="11">
        <f t="shared" si="81"/>
        <v>4949</v>
      </c>
      <c r="C1746" s="11" t="s">
        <v>787</v>
      </c>
      <c r="D1746" s="12">
        <v>54949</v>
      </c>
      <c r="E1746" s="47" t="s">
        <v>4816</v>
      </c>
      <c r="F1746" s="14">
        <v>525</v>
      </c>
      <c r="G1746" s="15">
        <v>42414</v>
      </c>
      <c r="H1746" s="8">
        <f t="shared" si="82"/>
        <v>525</v>
      </c>
      <c r="I1746" s="35">
        <f t="shared" si="83"/>
        <v>0</v>
      </c>
      <c r="J1746" s="112"/>
      <c r="K1746" s="2"/>
    </row>
    <row r="1747" spans="1:11" x14ac:dyDescent="0.25">
      <c r="A1747" s="17">
        <v>42414</v>
      </c>
      <c r="B1747" s="11">
        <f t="shared" si="81"/>
        <v>4950</v>
      </c>
      <c r="C1747" s="11" t="s">
        <v>787</v>
      </c>
      <c r="D1747" s="12">
        <v>54950</v>
      </c>
      <c r="E1747" s="47" t="s">
        <v>4817</v>
      </c>
      <c r="F1747" s="14">
        <v>2878.2</v>
      </c>
      <c r="G1747" s="15">
        <v>42415</v>
      </c>
      <c r="H1747" s="8">
        <v>2878.2</v>
      </c>
      <c r="I1747" s="35">
        <f t="shared" si="83"/>
        <v>0</v>
      </c>
      <c r="J1747" s="112"/>
      <c r="K1747" s="2"/>
    </row>
    <row r="1748" spans="1:11" x14ac:dyDescent="0.25">
      <c r="A1748" s="17">
        <v>42414</v>
      </c>
      <c r="B1748" s="11">
        <f t="shared" si="81"/>
        <v>4951</v>
      </c>
      <c r="C1748" s="11" t="s">
        <v>787</v>
      </c>
      <c r="D1748" s="12">
        <v>54951</v>
      </c>
      <c r="E1748" s="47" t="s">
        <v>4818</v>
      </c>
      <c r="F1748" s="14">
        <v>335</v>
      </c>
      <c r="G1748" s="15">
        <v>42414</v>
      </c>
      <c r="H1748" s="8">
        <f t="shared" si="82"/>
        <v>335</v>
      </c>
      <c r="I1748" s="35">
        <f t="shared" si="83"/>
        <v>0</v>
      </c>
      <c r="J1748" s="112"/>
      <c r="K1748" s="2"/>
    </row>
    <row r="1749" spans="1:11" x14ac:dyDescent="0.25">
      <c r="A1749" s="17">
        <v>42414</v>
      </c>
      <c r="B1749" s="11">
        <f t="shared" si="81"/>
        <v>4952</v>
      </c>
      <c r="C1749" s="11" t="s">
        <v>787</v>
      </c>
      <c r="D1749" s="12">
        <v>54952</v>
      </c>
      <c r="E1749" s="47" t="s">
        <v>4819</v>
      </c>
      <c r="F1749" s="14">
        <v>1484.7</v>
      </c>
      <c r="G1749" s="15">
        <v>42414</v>
      </c>
      <c r="H1749" s="8">
        <f t="shared" si="82"/>
        <v>1484.7</v>
      </c>
      <c r="I1749" s="35">
        <f t="shared" si="83"/>
        <v>0</v>
      </c>
      <c r="J1749" s="112"/>
      <c r="K1749" s="2"/>
    </row>
    <row r="1750" spans="1:11" x14ac:dyDescent="0.25">
      <c r="A1750" s="17">
        <v>42414</v>
      </c>
      <c r="B1750" s="11">
        <f>B1749+1</f>
        <v>4953</v>
      </c>
      <c r="C1750" s="11" t="s">
        <v>4814</v>
      </c>
      <c r="D1750" s="12">
        <v>54953</v>
      </c>
      <c r="E1750" s="49" t="s">
        <v>105</v>
      </c>
      <c r="F1750" s="14">
        <v>0</v>
      </c>
      <c r="G1750" s="15"/>
      <c r="H1750" s="8"/>
      <c r="I1750" s="35">
        <f t="shared" si="83"/>
        <v>0</v>
      </c>
      <c r="J1750" s="112"/>
      <c r="K1750" s="2"/>
    </row>
    <row r="1751" spans="1:11" x14ac:dyDescent="0.25">
      <c r="A1751" s="17">
        <v>42414</v>
      </c>
      <c r="B1751" s="11">
        <f>B1750+1</f>
        <v>4954</v>
      </c>
      <c r="C1751" s="11" t="s">
        <v>787</v>
      </c>
      <c r="D1751" s="12">
        <v>54954</v>
      </c>
      <c r="E1751" s="47" t="s">
        <v>4820</v>
      </c>
      <c r="F1751" s="14">
        <v>58988.800000000003</v>
      </c>
      <c r="G1751" s="107">
        <v>42432</v>
      </c>
      <c r="H1751" s="108">
        <v>58988.800000000003</v>
      </c>
      <c r="I1751" s="35">
        <f t="shared" si="83"/>
        <v>0</v>
      </c>
      <c r="J1751" s="112"/>
      <c r="K1751" s="2"/>
    </row>
    <row r="1752" spans="1:11" x14ac:dyDescent="0.25">
      <c r="A1752" s="17">
        <v>42414</v>
      </c>
      <c r="B1752" s="11">
        <f t="shared" si="81"/>
        <v>4955</v>
      </c>
      <c r="C1752" s="11" t="s">
        <v>787</v>
      </c>
      <c r="D1752" s="12">
        <v>54955</v>
      </c>
      <c r="E1752" s="47" t="s">
        <v>4821</v>
      </c>
      <c r="F1752" s="14">
        <v>37134.800000000003</v>
      </c>
      <c r="G1752" s="15">
        <v>42418</v>
      </c>
      <c r="H1752" s="8">
        <v>37134.800000000003</v>
      </c>
      <c r="I1752" s="35">
        <f t="shared" si="83"/>
        <v>0</v>
      </c>
      <c r="J1752" s="112"/>
      <c r="K1752" s="2"/>
    </row>
    <row r="1753" spans="1:11" x14ac:dyDescent="0.25">
      <c r="A1753" s="17">
        <v>42414</v>
      </c>
      <c r="B1753" s="11">
        <f t="shared" si="81"/>
        <v>4956</v>
      </c>
      <c r="C1753" s="11" t="s">
        <v>787</v>
      </c>
      <c r="D1753" s="12">
        <v>54956</v>
      </c>
      <c r="E1753" s="47" t="s">
        <v>4822</v>
      </c>
      <c r="F1753" s="14">
        <v>3412</v>
      </c>
      <c r="G1753" s="15">
        <v>42414</v>
      </c>
      <c r="H1753" s="8">
        <f t="shared" si="82"/>
        <v>3412</v>
      </c>
      <c r="I1753" s="35">
        <f t="shared" si="83"/>
        <v>0</v>
      </c>
      <c r="J1753" s="112"/>
      <c r="K1753" s="2"/>
    </row>
    <row r="1754" spans="1:11" x14ac:dyDescent="0.25">
      <c r="A1754" s="17">
        <v>42414</v>
      </c>
      <c r="B1754" s="11">
        <f t="shared" ref="B1754:B1817" si="84">B1753+1</f>
        <v>4957</v>
      </c>
      <c r="C1754" s="11" t="s">
        <v>787</v>
      </c>
      <c r="D1754" s="12">
        <v>54957</v>
      </c>
      <c r="E1754" s="47" t="s">
        <v>4822</v>
      </c>
      <c r="F1754" s="14">
        <v>1520</v>
      </c>
      <c r="G1754" s="15">
        <v>42414</v>
      </c>
      <c r="H1754" s="8">
        <f t="shared" si="82"/>
        <v>1520</v>
      </c>
      <c r="I1754" s="35">
        <f t="shared" si="83"/>
        <v>0</v>
      </c>
      <c r="J1754" s="112"/>
      <c r="K1754" s="2"/>
    </row>
    <row r="1755" spans="1:11" x14ac:dyDescent="0.25">
      <c r="A1755" s="17">
        <v>42414</v>
      </c>
      <c r="B1755" s="11">
        <f t="shared" si="84"/>
        <v>4958</v>
      </c>
      <c r="C1755" s="11" t="s">
        <v>787</v>
      </c>
      <c r="D1755" s="12">
        <v>54958</v>
      </c>
      <c r="E1755" s="47" t="s">
        <v>4793</v>
      </c>
      <c r="F1755" s="14">
        <v>793.95</v>
      </c>
      <c r="G1755" s="15">
        <v>42414</v>
      </c>
      <c r="H1755" s="8">
        <f t="shared" si="82"/>
        <v>793.95</v>
      </c>
      <c r="I1755" s="35">
        <f t="shared" si="83"/>
        <v>0</v>
      </c>
      <c r="J1755" s="112"/>
      <c r="K1755" s="2"/>
    </row>
    <row r="1756" spans="1:11" x14ac:dyDescent="0.25">
      <c r="A1756" s="17">
        <v>42414</v>
      </c>
      <c r="B1756" s="11">
        <f t="shared" si="84"/>
        <v>4959</v>
      </c>
      <c r="C1756" s="11" t="s">
        <v>787</v>
      </c>
      <c r="D1756" s="12">
        <v>54959</v>
      </c>
      <c r="E1756" s="47" t="s">
        <v>4823</v>
      </c>
      <c r="F1756" s="14">
        <v>3573.36</v>
      </c>
      <c r="G1756" s="15">
        <v>42414</v>
      </c>
      <c r="H1756" s="8">
        <f t="shared" si="82"/>
        <v>3573.36</v>
      </c>
      <c r="I1756" s="35">
        <f t="shared" si="83"/>
        <v>0</v>
      </c>
      <c r="J1756" s="112"/>
      <c r="K1756" s="2"/>
    </row>
    <row r="1757" spans="1:11" x14ac:dyDescent="0.25">
      <c r="A1757" s="17">
        <v>42414</v>
      </c>
      <c r="B1757" s="11">
        <f t="shared" si="84"/>
        <v>4960</v>
      </c>
      <c r="C1757" s="11" t="s">
        <v>787</v>
      </c>
      <c r="D1757" s="12">
        <v>54960</v>
      </c>
      <c r="E1757" s="47" t="s">
        <v>4775</v>
      </c>
      <c r="F1757" s="14">
        <v>58947.199999999997</v>
      </c>
      <c r="G1757" s="15" t="s">
        <v>4824</v>
      </c>
      <c r="H1757" s="8">
        <f>10377.19+48570.01</f>
        <v>58947.200000000004</v>
      </c>
      <c r="I1757" s="35">
        <f t="shared" si="83"/>
        <v>0</v>
      </c>
      <c r="J1757" s="112"/>
      <c r="K1757" s="2"/>
    </row>
    <row r="1758" spans="1:11" x14ac:dyDescent="0.25">
      <c r="A1758" s="17">
        <v>42414</v>
      </c>
      <c r="B1758" s="11">
        <f t="shared" si="84"/>
        <v>4961</v>
      </c>
      <c r="C1758" s="11" t="s">
        <v>787</v>
      </c>
      <c r="D1758" s="12">
        <v>54961</v>
      </c>
      <c r="E1758" s="47" t="s">
        <v>4806</v>
      </c>
      <c r="F1758" s="14">
        <v>34888</v>
      </c>
      <c r="G1758" s="15">
        <v>42424</v>
      </c>
      <c r="H1758" s="8">
        <v>34888</v>
      </c>
      <c r="I1758" s="35">
        <f t="shared" si="83"/>
        <v>0</v>
      </c>
      <c r="J1758" s="112"/>
      <c r="K1758" s="2"/>
    </row>
    <row r="1759" spans="1:11" x14ac:dyDescent="0.25">
      <c r="A1759" s="17">
        <v>42414</v>
      </c>
      <c r="B1759" s="11">
        <f t="shared" si="84"/>
        <v>4962</v>
      </c>
      <c r="C1759" s="11" t="s">
        <v>787</v>
      </c>
      <c r="D1759" s="12">
        <v>54962</v>
      </c>
      <c r="E1759" s="47" t="s">
        <v>4825</v>
      </c>
      <c r="F1759" s="14">
        <v>8044.2</v>
      </c>
      <c r="G1759" s="15">
        <v>42419</v>
      </c>
      <c r="H1759" s="8">
        <v>8044.2</v>
      </c>
      <c r="I1759" s="35">
        <f t="shared" si="83"/>
        <v>0</v>
      </c>
      <c r="J1759" s="112"/>
      <c r="K1759" s="2"/>
    </row>
    <row r="1760" spans="1:11" x14ac:dyDescent="0.25">
      <c r="A1760" s="17">
        <v>42414</v>
      </c>
      <c r="B1760" s="11">
        <f t="shared" si="84"/>
        <v>4963</v>
      </c>
      <c r="C1760" s="11" t="s">
        <v>787</v>
      </c>
      <c r="D1760" s="12">
        <v>54963</v>
      </c>
      <c r="E1760" s="47" t="s">
        <v>4807</v>
      </c>
      <c r="F1760" s="14">
        <v>12600</v>
      </c>
      <c r="G1760" s="15">
        <v>42415</v>
      </c>
      <c r="H1760" s="8">
        <v>12600</v>
      </c>
      <c r="I1760" s="35">
        <f t="shared" si="83"/>
        <v>0</v>
      </c>
      <c r="J1760" s="112"/>
      <c r="K1760" s="2"/>
    </row>
    <row r="1761" spans="1:11" x14ac:dyDescent="0.25">
      <c r="A1761" s="17">
        <v>42414</v>
      </c>
      <c r="B1761" s="11">
        <f t="shared" si="84"/>
        <v>4964</v>
      </c>
      <c r="C1761" s="11" t="s">
        <v>787</v>
      </c>
      <c r="D1761" s="12">
        <v>54964</v>
      </c>
      <c r="E1761" s="47" t="s">
        <v>4775</v>
      </c>
      <c r="F1761" s="14">
        <v>141876.9</v>
      </c>
      <c r="G1761" s="15">
        <v>42416</v>
      </c>
      <c r="H1761" s="8">
        <v>141876.9</v>
      </c>
      <c r="I1761" s="35">
        <f t="shared" si="83"/>
        <v>0</v>
      </c>
      <c r="J1761" s="112"/>
      <c r="K1761" s="2"/>
    </row>
    <row r="1762" spans="1:11" x14ac:dyDescent="0.25">
      <c r="A1762" s="17">
        <v>42415</v>
      </c>
      <c r="B1762" s="11">
        <f t="shared" si="84"/>
        <v>4965</v>
      </c>
      <c r="C1762" s="11" t="s">
        <v>787</v>
      </c>
      <c r="D1762" s="12">
        <v>54965</v>
      </c>
      <c r="E1762" s="47" t="s">
        <v>4826</v>
      </c>
      <c r="F1762" s="14">
        <v>5064</v>
      </c>
      <c r="G1762" s="15">
        <v>42416</v>
      </c>
      <c r="H1762" s="8">
        <v>5064</v>
      </c>
      <c r="I1762" s="35">
        <f t="shared" si="83"/>
        <v>0</v>
      </c>
      <c r="J1762" s="112"/>
      <c r="K1762" s="2"/>
    </row>
    <row r="1763" spans="1:11" x14ac:dyDescent="0.25">
      <c r="A1763" s="17">
        <v>42415</v>
      </c>
      <c r="B1763" s="11">
        <f t="shared" si="84"/>
        <v>4966</v>
      </c>
      <c r="C1763" s="11" t="s">
        <v>787</v>
      </c>
      <c r="D1763" s="12">
        <v>54966</v>
      </c>
      <c r="E1763" s="47" t="s">
        <v>4826</v>
      </c>
      <c r="F1763" s="14">
        <v>15960</v>
      </c>
      <c r="G1763" s="15">
        <v>42416</v>
      </c>
      <c r="H1763" s="8">
        <v>15960</v>
      </c>
      <c r="I1763" s="35">
        <f t="shared" si="83"/>
        <v>0</v>
      </c>
      <c r="J1763" s="112"/>
      <c r="K1763" s="2"/>
    </row>
    <row r="1764" spans="1:11" x14ac:dyDescent="0.25">
      <c r="A1764" s="17">
        <v>42415</v>
      </c>
      <c r="B1764" s="11">
        <f t="shared" si="84"/>
        <v>4967</v>
      </c>
      <c r="C1764" s="11" t="s">
        <v>787</v>
      </c>
      <c r="D1764" s="12">
        <v>54967</v>
      </c>
      <c r="E1764" s="47" t="s">
        <v>4826</v>
      </c>
      <c r="F1764" s="14">
        <v>136.5</v>
      </c>
      <c r="G1764" s="15">
        <v>42415</v>
      </c>
      <c r="H1764" s="8">
        <f t="shared" si="82"/>
        <v>136.5</v>
      </c>
      <c r="I1764" s="35">
        <f t="shared" si="83"/>
        <v>0</v>
      </c>
      <c r="J1764" s="112"/>
      <c r="K1764" s="2"/>
    </row>
    <row r="1765" spans="1:11" x14ac:dyDescent="0.25">
      <c r="A1765" s="17">
        <v>42415</v>
      </c>
      <c r="B1765" s="11">
        <f t="shared" si="84"/>
        <v>4968</v>
      </c>
      <c r="C1765" s="11" t="s">
        <v>787</v>
      </c>
      <c r="D1765" s="12">
        <v>54968</v>
      </c>
      <c r="E1765" s="47" t="s">
        <v>4827</v>
      </c>
      <c r="F1765" s="14">
        <v>4050.8</v>
      </c>
      <c r="G1765" s="15">
        <v>42415</v>
      </c>
      <c r="H1765" s="8">
        <f t="shared" si="82"/>
        <v>4050.8</v>
      </c>
      <c r="I1765" s="35">
        <f t="shared" si="83"/>
        <v>0</v>
      </c>
      <c r="J1765" s="112"/>
      <c r="K1765" s="2"/>
    </row>
    <row r="1766" spans="1:11" x14ac:dyDescent="0.25">
      <c r="A1766" s="17">
        <v>42415</v>
      </c>
      <c r="B1766" s="11">
        <f t="shared" si="84"/>
        <v>4969</v>
      </c>
      <c r="C1766" s="11" t="s">
        <v>787</v>
      </c>
      <c r="D1766" s="12">
        <v>54969</v>
      </c>
      <c r="E1766" s="47" t="s">
        <v>4828</v>
      </c>
      <c r="F1766" s="14">
        <v>1394.8</v>
      </c>
      <c r="G1766" s="15">
        <v>42415</v>
      </c>
      <c r="H1766" s="8">
        <f t="shared" si="82"/>
        <v>1394.8</v>
      </c>
      <c r="I1766" s="35">
        <f t="shared" si="83"/>
        <v>0</v>
      </c>
      <c r="J1766" s="112"/>
      <c r="K1766" s="2"/>
    </row>
    <row r="1767" spans="1:11" x14ac:dyDescent="0.25">
      <c r="A1767" s="17">
        <v>42415</v>
      </c>
      <c r="B1767" s="11">
        <f t="shared" si="84"/>
        <v>4970</v>
      </c>
      <c r="C1767" s="11" t="s">
        <v>787</v>
      </c>
      <c r="D1767" s="12">
        <v>54970</v>
      </c>
      <c r="E1767" s="47" t="s">
        <v>4829</v>
      </c>
      <c r="F1767" s="14">
        <v>13489.8</v>
      </c>
      <c r="G1767" s="15">
        <v>42415</v>
      </c>
      <c r="H1767" s="8">
        <f t="shared" si="82"/>
        <v>13489.8</v>
      </c>
      <c r="I1767" s="35">
        <f t="shared" si="83"/>
        <v>0</v>
      </c>
      <c r="J1767" s="112"/>
      <c r="K1767" s="2"/>
    </row>
    <row r="1768" spans="1:11" x14ac:dyDescent="0.25">
      <c r="A1768" s="17">
        <v>42415</v>
      </c>
      <c r="B1768" s="11">
        <f t="shared" si="84"/>
        <v>4971</v>
      </c>
      <c r="C1768" s="11" t="s">
        <v>787</v>
      </c>
      <c r="D1768" s="12">
        <v>54971</v>
      </c>
      <c r="E1768" s="47" t="s">
        <v>4830</v>
      </c>
      <c r="F1768" s="14">
        <v>8299.2000000000007</v>
      </c>
      <c r="G1768" s="15">
        <v>42415</v>
      </c>
      <c r="H1768" s="8">
        <f t="shared" si="82"/>
        <v>8299.2000000000007</v>
      </c>
      <c r="I1768" s="35">
        <f t="shared" si="83"/>
        <v>0</v>
      </c>
      <c r="J1768" s="112"/>
      <c r="K1768" s="2"/>
    </row>
    <row r="1769" spans="1:11" x14ac:dyDescent="0.25">
      <c r="A1769" s="17">
        <v>42415</v>
      </c>
      <c r="B1769" s="11">
        <f t="shared" si="84"/>
        <v>4972</v>
      </c>
      <c r="C1769" s="11" t="s">
        <v>787</v>
      </c>
      <c r="D1769" s="12">
        <v>54972</v>
      </c>
      <c r="E1769" s="47" t="s">
        <v>4831</v>
      </c>
      <c r="F1769" s="14">
        <v>31520</v>
      </c>
      <c r="G1769" s="15">
        <v>42415</v>
      </c>
      <c r="H1769" s="8">
        <f t="shared" ref="H1769:H1838" si="85">F1769</f>
        <v>31520</v>
      </c>
      <c r="I1769" s="35">
        <f t="shared" ref="I1769:I1838" si="86">F1769-H1769</f>
        <v>0</v>
      </c>
      <c r="J1769" s="112"/>
      <c r="K1769" s="2"/>
    </row>
    <row r="1770" spans="1:11" x14ac:dyDescent="0.25">
      <c r="A1770" s="17">
        <v>42415</v>
      </c>
      <c r="B1770" s="11">
        <f t="shared" si="84"/>
        <v>4973</v>
      </c>
      <c r="C1770" s="11" t="s">
        <v>787</v>
      </c>
      <c r="D1770" s="12">
        <v>54973</v>
      </c>
      <c r="E1770" s="47" t="s">
        <v>4832</v>
      </c>
      <c r="F1770" s="14">
        <v>5831.4</v>
      </c>
      <c r="G1770" s="15">
        <v>42415</v>
      </c>
      <c r="H1770" s="8">
        <f t="shared" si="85"/>
        <v>5831.4</v>
      </c>
      <c r="I1770" s="35">
        <f t="shared" si="86"/>
        <v>0</v>
      </c>
      <c r="J1770" s="112"/>
      <c r="K1770" s="2"/>
    </row>
    <row r="1771" spans="1:11" x14ac:dyDescent="0.25">
      <c r="A1771" s="17">
        <v>42415</v>
      </c>
      <c r="B1771" s="11">
        <f t="shared" si="84"/>
        <v>4974</v>
      </c>
      <c r="C1771" s="11" t="s">
        <v>787</v>
      </c>
      <c r="D1771" s="12">
        <v>54974</v>
      </c>
      <c r="E1771" s="47" t="s">
        <v>4833</v>
      </c>
      <c r="F1771" s="14">
        <v>81337.399999999994</v>
      </c>
      <c r="G1771" s="15">
        <v>42426</v>
      </c>
      <c r="H1771" s="8">
        <v>81337.399999999994</v>
      </c>
      <c r="I1771" s="35">
        <f t="shared" si="86"/>
        <v>0</v>
      </c>
      <c r="J1771" s="112"/>
      <c r="K1771" s="2"/>
    </row>
    <row r="1772" spans="1:11" x14ac:dyDescent="0.25">
      <c r="A1772" s="17">
        <v>42415</v>
      </c>
      <c r="B1772" s="11">
        <f t="shared" si="84"/>
        <v>4975</v>
      </c>
      <c r="C1772" s="11" t="s">
        <v>787</v>
      </c>
      <c r="D1772" s="12">
        <v>54975</v>
      </c>
      <c r="E1772" s="47" t="s">
        <v>4834</v>
      </c>
      <c r="F1772" s="14">
        <v>2790.3</v>
      </c>
      <c r="G1772" s="15">
        <v>42415</v>
      </c>
      <c r="H1772" s="8">
        <f t="shared" si="85"/>
        <v>2790.3</v>
      </c>
      <c r="I1772" s="35">
        <f t="shared" si="86"/>
        <v>0</v>
      </c>
      <c r="J1772" s="112"/>
      <c r="K1772" s="2"/>
    </row>
    <row r="1773" spans="1:11" x14ac:dyDescent="0.25">
      <c r="A1773" s="17">
        <v>42415</v>
      </c>
      <c r="B1773" s="11">
        <f t="shared" si="84"/>
        <v>4976</v>
      </c>
      <c r="C1773" s="11" t="s">
        <v>787</v>
      </c>
      <c r="D1773" s="113">
        <v>54976</v>
      </c>
      <c r="E1773" s="42" t="s">
        <v>4835</v>
      </c>
      <c r="F1773" s="19">
        <v>9151.2000000000007</v>
      </c>
      <c r="G1773" s="15">
        <v>42415</v>
      </c>
      <c r="H1773" s="8">
        <f t="shared" si="85"/>
        <v>9151.2000000000007</v>
      </c>
      <c r="I1773" s="35">
        <f t="shared" si="86"/>
        <v>0</v>
      </c>
      <c r="J1773" s="112"/>
      <c r="K1773" s="2"/>
    </row>
    <row r="1774" spans="1:11" x14ac:dyDescent="0.25">
      <c r="A1774" s="17">
        <v>42415</v>
      </c>
      <c r="B1774" s="11">
        <f t="shared" si="84"/>
        <v>4977</v>
      </c>
      <c r="C1774" s="11" t="s">
        <v>787</v>
      </c>
      <c r="D1774" s="20">
        <v>54977</v>
      </c>
      <c r="E1774" s="45" t="s">
        <v>4836</v>
      </c>
      <c r="F1774" s="22">
        <v>3068.9</v>
      </c>
      <c r="G1774" s="15">
        <v>42415</v>
      </c>
      <c r="H1774" s="8">
        <f t="shared" si="85"/>
        <v>3068.9</v>
      </c>
      <c r="I1774" s="35">
        <f t="shared" si="86"/>
        <v>0</v>
      </c>
      <c r="J1774" s="112"/>
      <c r="K1774" s="2"/>
    </row>
    <row r="1775" spans="1:11" x14ac:dyDescent="0.25">
      <c r="A1775" s="17">
        <v>42415</v>
      </c>
      <c r="B1775" s="11">
        <f t="shared" si="84"/>
        <v>4978</v>
      </c>
      <c r="C1775" s="11" t="s">
        <v>787</v>
      </c>
      <c r="D1775" s="12">
        <v>54978</v>
      </c>
      <c r="E1775" s="47" t="s">
        <v>4837</v>
      </c>
      <c r="F1775" s="14">
        <v>41088.300000000003</v>
      </c>
      <c r="G1775" s="15" t="s">
        <v>4838</v>
      </c>
      <c r="H1775" s="8">
        <f>21088.3+10000+10000</f>
        <v>41088.300000000003</v>
      </c>
      <c r="I1775" s="35">
        <f t="shared" si="86"/>
        <v>0</v>
      </c>
      <c r="J1775" s="112"/>
      <c r="K1775" s="2"/>
    </row>
    <row r="1776" spans="1:11" x14ac:dyDescent="0.25">
      <c r="A1776" s="17">
        <v>42415</v>
      </c>
      <c r="B1776" s="11">
        <f t="shared" si="84"/>
        <v>4979</v>
      </c>
      <c r="C1776" s="11" t="s">
        <v>787</v>
      </c>
      <c r="D1776" s="12">
        <v>54979</v>
      </c>
      <c r="E1776" s="47" t="s">
        <v>4839</v>
      </c>
      <c r="F1776" s="14">
        <v>32597.5</v>
      </c>
      <c r="G1776" s="15">
        <v>42426</v>
      </c>
      <c r="H1776" s="8">
        <v>32597.5</v>
      </c>
      <c r="I1776" s="35">
        <f t="shared" si="86"/>
        <v>0</v>
      </c>
      <c r="J1776" s="112"/>
      <c r="K1776" s="2"/>
    </row>
    <row r="1777" spans="1:11" x14ac:dyDescent="0.25">
      <c r="A1777" s="17">
        <v>42415</v>
      </c>
      <c r="B1777" s="11">
        <f t="shared" si="84"/>
        <v>4980</v>
      </c>
      <c r="C1777" s="11" t="s">
        <v>787</v>
      </c>
      <c r="D1777" s="12">
        <v>54980</v>
      </c>
      <c r="E1777" s="47" t="s">
        <v>4840</v>
      </c>
      <c r="F1777" s="14">
        <v>5367.6</v>
      </c>
      <c r="G1777" s="15">
        <v>42418</v>
      </c>
      <c r="H1777" s="8">
        <v>5367.6</v>
      </c>
      <c r="I1777" s="35">
        <f t="shared" si="86"/>
        <v>0</v>
      </c>
      <c r="J1777" s="112"/>
      <c r="K1777" s="2"/>
    </row>
    <row r="1778" spans="1:11" x14ac:dyDescent="0.25">
      <c r="A1778" s="17">
        <v>42415</v>
      </c>
      <c r="B1778" s="11">
        <f t="shared" si="84"/>
        <v>4981</v>
      </c>
      <c r="C1778" s="11" t="s">
        <v>787</v>
      </c>
      <c r="D1778" s="12">
        <v>54981</v>
      </c>
      <c r="E1778" s="47" t="s">
        <v>4841</v>
      </c>
      <c r="F1778" s="14">
        <v>1720</v>
      </c>
      <c r="G1778" s="15">
        <v>42415</v>
      </c>
      <c r="H1778" s="8">
        <f t="shared" si="85"/>
        <v>1720</v>
      </c>
      <c r="I1778" s="30">
        <f t="shared" si="86"/>
        <v>0</v>
      </c>
      <c r="J1778" s="112"/>
      <c r="K1778" s="2"/>
    </row>
    <row r="1779" spans="1:11" x14ac:dyDescent="0.25">
      <c r="A1779" s="17">
        <v>42415</v>
      </c>
      <c r="B1779" s="11">
        <f t="shared" si="84"/>
        <v>4982</v>
      </c>
      <c r="C1779" s="11" t="s">
        <v>787</v>
      </c>
      <c r="D1779" s="12">
        <v>54982</v>
      </c>
      <c r="E1779" s="47" t="s">
        <v>4842</v>
      </c>
      <c r="F1779" s="14">
        <v>30656</v>
      </c>
      <c r="G1779" s="15">
        <v>42415</v>
      </c>
      <c r="H1779" s="8">
        <f t="shared" si="85"/>
        <v>30656</v>
      </c>
      <c r="I1779" s="30">
        <f t="shared" si="86"/>
        <v>0</v>
      </c>
      <c r="J1779" s="112"/>
      <c r="K1779" s="2"/>
    </row>
    <row r="1780" spans="1:11" x14ac:dyDescent="0.25">
      <c r="A1780" s="17">
        <v>42415</v>
      </c>
      <c r="B1780" s="11">
        <f t="shared" si="84"/>
        <v>4983</v>
      </c>
      <c r="C1780" s="11" t="s">
        <v>787</v>
      </c>
      <c r="D1780" s="12">
        <v>54983</v>
      </c>
      <c r="E1780" s="47" t="s">
        <v>4843</v>
      </c>
      <c r="F1780" s="14">
        <v>2255.4</v>
      </c>
      <c r="G1780" s="15">
        <v>42415</v>
      </c>
      <c r="H1780" s="8">
        <f t="shared" si="85"/>
        <v>2255.4</v>
      </c>
      <c r="I1780" s="30">
        <f t="shared" si="86"/>
        <v>0</v>
      </c>
      <c r="J1780" s="112"/>
      <c r="K1780" s="2"/>
    </row>
    <row r="1781" spans="1:11" x14ac:dyDescent="0.25">
      <c r="A1781" s="17">
        <v>42415</v>
      </c>
      <c r="B1781" s="11">
        <f t="shared" si="84"/>
        <v>4984</v>
      </c>
      <c r="C1781" s="11" t="s">
        <v>787</v>
      </c>
      <c r="D1781" s="12">
        <v>54984</v>
      </c>
      <c r="E1781" s="47" t="s">
        <v>4844</v>
      </c>
      <c r="F1781" s="14">
        <v>32256</v>
      </c>
      <c r="G1781" s="15">
        <v>42415</v>
      </c>
      <c r="H1781" s="8">
        <f t="shared" si="85"/>
        <v>32256</v>
      </c>
      <c r="I1781" s="30">
        <f t="shared" si="86"/>
        <v>0</v>
      </c>
      <c r="J1781" s="112"/>
      <c r="K1781" s="2"/>
    </row>
    <row r="1782" spans="1:11" x14ac:dyDescent="0.25">
      <c r="A1782" s="17">
        <v>42415</v>
      </c>
      <c r="B1782" s="11">
        <f t="shared" si="84"/>
        <v>4985</v>
      </c>
      <c r="C1782" s="11" t="s">
        <v>787</v>
      </c>
      <c r="D1782" s="12">
        <v>54985</v>
      </c>
      <c r="E1782" s="47" t="s">
        <v>4845</v>
      </c>
      <c r="F1782" s="14">
        <v>10790.9</v>
      </c>
      <c r="G1782" s="15">
        <v>42416</v>
      </c>
      <c r="H1782" s="8">
        <v>10790.9</v>
      </c>
      <c r="I1782" s="30">
        <f t="shared" si="86"/>
        <v>0</v>
      </c>
      <c r="J1782" s="112"/>
      <c r="K1782" s="2"/>
    </row>
    <row r="1783" spans="1:11" x14ac:dyDescent="0.25">
      <c r="A1783" s="17">
        <v>42415</v>
      </c>
      <c r="B1783" s="11">
        <f t="shared" si="84"/>
        <v>4986</v>
      </c>
      <c r="C1783" s="11" t="s">
        <v>787</v>
      </c>
      <c r="D1783" s="12">
        <v>54986</v>
      </c>
      <c r="E1783" s="47" t="s">
        <v>4846</v>
      </c>
      <c r="F1783" s="14">
        <v>4770</v>
      </c>
      <c r="G1783" s="15">
        <v>42415</v>
      </c>
      <c r="H1783" s="8">
        <f t="shared" si="85"/>
        <v>4770</v>
      </c>
      <c r="I1783" s="30">
        <f t="shared" si="86"/>
        <v>0</v>
      </c>
      <c r="J1783" s="112"/>
      <c r="K1783" s="2"/>
    </row>
    <row r="1784" spans="1:11" x14ac:dyDescent="0.25">
      <c r="A1784" s="17">
        <v>42415</v>
      </c>
      <c r="B1784" s="11">
        <f t="shared" si="84"/>
        <v>4987</v>
      </c>
      <c r="C1784" s="11" t="s">
        <v>787</v>
      </c>
      <c r="D1784" s="12">
        <v>54987</v>
      </c>
      <c r="E1784" s="47" t="s">
        <v>4847</v>
      </c>
      <c r="F1784" s="14">
        <v>34342.400000000001</v>
      </c>
      <c r="G1784" s="15">
        <v>42429</v>
      </c>
      <c r="H1784" s="8">
        <v>34342</v>
      </c>
      <c r="I1784" s="30">
        <f t="shared" si="86"/>
        <v>0.40000000000145519</v>
      </c>
      <c r="J1784" s="116"/>
      <c r="K1784" s="2"/>
    </row>
    <row r="1785" spans="1:11" x14ac:dyDescent="0.25">
      <c r="A1785" s="17">
        <v>42415</v>
      </c>
      <c r="B1785" s="11">
        <f>B1784+1</f>
        <v>4988</v>
      </c>
      <c r="C1785" s="11" t="s">
        <v>787</v>
      </c>
      <c r="D1785" s="12">
        <v>54988</v>
      </c>
      <c r="E1785" s="47" t="s">
        <v>4289</v>
      </c>
      <c r="F1785" s="14">
        <v>16049.1</v>
      </c>
      <c r="G1785" s="15">
        <v>42417</v>
      </c>
      <c r="H1785" s="8">
        <v>16049.1</v>
      </c>
      <c r="I1785" s="30">
        <f t="shared" si="86"/>
        <v>0</v>
      </c>
      <c r="J1785" s="116"/>
      <c r="K1785" s="2"/>
    </row>
    <row r="1786" spans="1:11" x14ac:dyDescent="0.25">
      <c r="A1786" s="17">
        <v>42415</v>
      </c>
      <c r="B1786" s="11">
        <f>B1785+1</f>
        <v>4989</v>
      </c>
      <c r="C1786" s="11" t="s">
        <v>787</v>
      </c>
      <c r="D1786" s="12">
        <v>54989</v>
      </c>
      <c r="E1786" s="47" t="s">
        <v>4832</v>
      </c>
      <c r="F1786" s="14">
        <v>2467.6</v>
      </c>
      <c r="G1786" s="15">
        <v>42415</v>
      </c>
      <c r="H1786" s="8">
        <f t="shared" si="85"/>
        <v>2467.6</v>
      </c>
      <c r="I1786" s="30">
        <f t="shared" si="86"/>
        <v>0</v>
      </c>
      <c r="J1786" s="116"/>
      <c r="K1786" s="2"/>
    </row>
    <row r="1787" spans="1:11" x14ac:dyDescent="0.25">
      <c r="A1787" s="17">
        <v>42415</v>
      </c>
      <c r="B1787" s="11">
        <f t="shared" si="84"/>
        <v>4990</v>
      </c>
      <c r="C1787" s="11" t="s">
        <v>787</v>
      </c>
      <c r="D1787" s="12">
        <v>54990</v>
      </c>
      <c r="E1787" s="47" t="s">
        <v>4848</v>
      </c>
      <c r="F1787" s="14">
        <v>7873.6</v>
      </c>
      <c r="G1787" s="15">
        <v>42419</v>
      </c>
      <c r="H1787" s="8">
        <v>7873.6</v>
      </c>
      <c r="I1787" s="30">
        <f t="shared" si="86"/>
        <v>0</v>
      </c>
      <c r="J1787" s="116"/>
      <c r="K1787" s="2"/>
    </row>
    <row r="1788" spans="1:11" x14ac:dyDescent="0.25">
      <c r="A1788" s="17">
        <v>42415</v>
      </c>
      <c r="B1788" s="11">
        <f>B1787+1</f>
        <v>4991</v>
      </c>
      <c r="C1788" s="11" t="s">
        <v>787</v>
      </c>
      <c r="D1788" s="12">
        <v>54991</v>
      </c>
      <c r="E1788" s="47" t="s">
        <v>4289</v>
      </c>
      <c r="F1788" s="14">
        <v>2376.4</v>
      </c>
      <c r="G1788" s="15">
        <v>42415</v>
      </c>
      <c r="H1788" s="8">
        <v>2376.4</v>
      </c>
      <c r="I1788" s="30">
        <f t="shared" si="86"/>
        <v>0</v>
      </c>
      <c r="J1788" s="116"/>
      <c r="K1788" s="2"/>
    </row>
    <row r="1789" spans="1:11" x14ac:dyDescent="0.25">
      <c r="A1789" s="17">
        <v>42415</v>
      </c>
      <c r="B1789" s="11">
        <f>B1788+1</f>
        <v>4992</v>
      </c>
      <c r="C1789" s="11" t="s">
        <v>787</v>
      </c>
      <c r="D1789" s="12">
        <v>54992</v>
      </c>
      <c r="E1789" s="47" t="s">
        <v>4849</v>
      </c>
      <c r="F1789" s="14">
        <v>1170.4000000000001</v>
      </c>
      <c r="G1789" s="15">
        <v>42415</v>
      </c>
      <c r="H1789" s="8">
        <f t="shared" si="85"/>
        <v>1170.4000000000001</v>
      </c>
      <c r="I1789" s="30">
        <f t="shared" si="86"/>
        <v>0</v>
      </c>
      <c r="J1789" s="116"/>
      <c r="K1789" s="2"/>
    </row>
    <row r="1790" spans="1:11" x14ac:dyDescent="0.25">
      <c r="A1790" s="17">
        <v>42415</v>
      </c>
      <c r="B1790" s="11">
        <f t="shared" si="84"/>
        <v>4993</v>
      </c>
      <c r="C1790" s="11" t="s">
        <v>787</v>
      </c>
      <c r="D1790" s="12">
        <v>54993</v>
      </c>
      <c r="E1790" s="47" t="s">
        <v>4850</v>
      </c>
      <c r="F1790" s="14">
        <v>1302.4000000000001</v>
      </c>
      <c r="G1790" s="15">
        <v>42415</v>
      </c>
      <c r="H1790" s="8">
        <f t="shared" si="85"/>
        <v>1302.4000000000001</v>
      </c>
      <c r="I1790" s="30">
        <f t="shared" si="86"/>
        <v>0</v>
      </c>
      <c r="J1790" s="116"/>
      <c r="K1790" s="2"/>
    </row>
    <row r="1791" spans="1:11" x14ac:dyDescent="0.25">
      <c r="A1791" s="17">
        <v>42415</v>
      </c>
      <c r="B1791" s="11">
        <f t="shared" si="84"/>
        <v>4994</v>
      </c>
      <c r="C1791" s="11" t="s">
        <v>787</v>
      </c>
      <c r="D1791" s="12">
        <v>54994</v>
      </c>
      <c r="E1791" s="47" t="s">
        <v>4851</v>
      </c>
      <c r="F1791" s="14">
        <v>3939.6</v>
      </c>
      <c r="G1791" s="15">
        <v>42415</v>
      </c>
      <c r="H1791" s="8">
        <f t="shared" si="85"/>
        <v>3939.6</v>
      </c>
      <c r="I1791" s="30">
        <f t="shared" si="86"/>
        <v>0</v>
      </c>
      <c r="J1791" s="116"/>
      <c r="K1791" s="2"/>
    </row>
    <row r="1792" spans="1:11" x14ac:dyDescent="0.25">
      <c r="A1792" s="17">
        <v>42415</v>
      </c>
      <c r="B1792" s="11">
        <f t="shared" si="84"/>
        <v>4995</v>
      </c>
      <c r="C1792" s="11" t="s">
        <v>787</v>
      </c>
      <c r="D1792" s="12">
        <v>54995</v>
      </c>
      <c r="E1792" s="47" t="s">
        <v>4852</v>
      </c>
      <c r="F1792" s="14">
        <v>2645</v>
      </c>
      <c r="G1792" s="15">
        <v>42416</v>
      </c>
      <c r="H1792" s="8">
        <v>2645</v>
      </c>
      <c r="I1792" s="30">
        <f t="shared" si="86"/>
        <v>0</v>
      </c>
      <c r="J1792" s="116"/>
      <c r="K1792" s="2"/>
    </row>
    <row r="1793" spans="1:11" x14ac:dyDescent="0.25">
      <c r="A1793" s="17">
        <v>42415</v>
      </c>
      <c r="B1793" s="11">
        <f t="shared" si="84"/>
        <v>4996</v>
      </c>
      <c r="C1793" s="11" t="s">
        <v>787</v>
      </c>
      <c r="D1793" s="12">
        <v>54996</v>
      </c>
      <c r="E1793" s="47" t="s">
        <v>4848</v>
      </c>
      <c r="F1793" s="14">
        <v>1447.6</v>
      </c>
      <c r="G1793" s="15">
        <v>42417</v>
      </c>
      <c r="H1793" s="8">
        <v>1447.6</v>
      </c>
      <c r="I1793" s="30">
        <f t="shared" si="86"/>
        <v>0</v>
      </c>
      <c r="J1793" s="112"/>
      <c r="K1793" s="2"/>
    </row>
    <row r="1794" spans="1:11" x14ac:dyDescent="0.25">
      <c r="A1794" s="17">
        <v>42415</v>
      </c>
      <c r="B1794" s="11">
        <f>B1793+1</f>
        <v>4997</v>
      </c>
      <c r="C1794" s="11" t="s">
        <v>787</v>
      </c>
      <c r="D1794" s="12">
        <v>54997</v>
      </c>
      <c r="E1794" s="47" t="s">
        <v>4660</v>
      </c>
      <c r="F1794" s="14">
        <v>1646.4</v>
      </c>
      <c r="G1794" s="15">
        <v>42418</v>
      </c>
      <c r="H1794" s="8">
        <v>1646.4</v>
      </c>
      <c r="I1794" s="30">
        <f t="shared" si="86"/>
        <v>0</v>
      </c>
      <c r="J1794" s="112"/>
      <c r="K1794" s="2"/>
    </row>
    <row r="1795" spans="1:11" x14ac:dyDescent="0.25">
      <c r="A1795" s="17">
        <v>42415</v>
      </c>
      <c r="B1795" s="11">
        <f>B1794+1</f>
        <v>4998</v>
      </c>
      <c r="C1795" s="11" t="s">
        <v>787</v>
      </c>
      <c r="D1795" s="12">
        <v>54998</v>
      </c>
      <c r="E1795" s="47" t="s">
        <v>4853</v>
      </c>
      <c r="F1795" s="14">
        <v>32832</v>
      </c>
      <c r="G1795" s="15">
        <v>42416</v>
      </c>
      <c r="H1795" s="8">
        <v>32832</v>
      </c>
      <c r="I1795" s="30">
        <f t="shared" si="86"/>
        <v>0</v>
      </c>
      <c r="J1795" s="116"/>
      <c r="K1795" s="2"/>
    </row>
    <row r="1796" spans="1:11" x14ac:dyDescent="0.25">
      <c r="A1796" s="17">
        <v>42415</v>
      </c>
      <c r="B1796" s="11">
        <f t="shared" si="84"/>
        <v>4999</v>
      </c>
      <c r="C1796" s="11" t="s">
        <v>787</v>
      </c>
      <c r="D1796" s="12">
        <v>54999</v>
      </c>
      <c r="E1796" s="47" t="s">
        <v>4854</v>
      </c>
      <c r="F1796" s="14">
        <v>268.5</v>
      </c>
      <c r="G1796" s="15">
        <v>42415</v>
      </c>
      <c r="H1796" s="8">
        <f t="shared" si="85"/>
        <v>268.5</v>
      </c>
      <c r="I1796" s="30">
        <f t="shared" si="86"/>
        <v>0</v>
      </c>
      <c r="J1796" s="116"/>
      <c r="K1796" s="2"/>
    </row>
    <row r="1797" spans="1:11" x14ac:dyDescent="0.25">
      <c r="A1797" s="17">
        <v>42415</v>
      </c>
      <c r="B1797" s="11">
        <f t="shared" si="84"/>
        <v>5000</v>
      </c>
      <c r="C1797" s="11" t="s">
        <v>787</v>
      </c>
      <c r="D1797" s="12">
        <v>55000</v>
      </c>
      <c r="E1797" s="47" t="s">
        <v>4855</v>
      </c>
      <c r="F1797" s="14">
        <v>8265.5</v>
      </c>
      <c r="G1797" s="15">
        <v>42425</v>
      </c>
      <c r="H1797" s="8">
        <v>8265.5</v>
      </c>
      <c r="I1797" s="30">
        <f t="shared" si="86"/>
        <v>0</v>
      </c>
      <c r="J1797" s="116"/>
      <c r="K1797" s="2"/>
    </row>
    <row r="1798" spans="1:11" x14ac:dyDescent="0.25">
      <c r="A1798" s="17">
        <v>42415</v>
      </c>
      <c r="B1798" s="11">
        <f t="shared" si="84"/>
        <v>5001</v>
      </c>
      <c r="C1798" s="11" t="s">
        <v>787</v>
      </c>
      <c r="D1798" s="12">
        <v>55001</v>
      </c>
      <c r="E1798" s="47" t="s">
        <v>4856</v>
      </c>
      <c r="F1798" s="14">
        <v>2647.4</v>
      </c>
      <c r="G1798" s="15">
        <v>42425</v>
      </c>
      <c r="H1798" s="8">
        <v>2647.4</v>
      </c>
      <c r="I1798" s="35">
        <f t="shared" si="86"/>
        <v>0</v>
      </c>
      <c r="J1798" s="116"/>
      <c r="K1798" s="2"/>
    </row>
    <row r="1799" spans="1:11" x14ac:dyDescent="0.25">
      <c r="A1799" s="17">
        <v>42415</v>
      </c>
      <c r="B1799" s="11">
        <f t="shared" si="84"/>
        <v>5002</v>
      </c>
      <c r="C1799" s="11" t="s">
        <v>787</v>
      </c>
      <c r="D1799" s="12">
        <v>55002</v>
      </c>
      <c r="E1799" s="47" t="s">
        <v>4832</v>
      </c>
      <c r="F1799" s="14">
        <v>1020</v>
      </c>
      <c r="G1799" s="15">
        <v>42415</v>
      </c>
      <c r="H1799" s="8">
        <f t="shared" si="85"/>
        <v>1020</v>
      </c>
      <c r="I1799" s="30">
        <f t="shared" si="86"/>
        <v>0</v>
      </c>
      <c r="J1799" s="116"/>
      <c r="K1799" s="2"/>
    </row>
    <row r="1800" spans="1:11" x14ac:dyDescent="0.25">
      <c r="A1800" s="17">
        <v>42415</v>
      </c>
      <c r="B1800" s="11">
        <f t="shared" si="84"/>
        <v>5003</v>
      </c>
      <c r="C1800" s="11" t="s">
        <v>787</v>
      </c>
      <c r="D1800" s="12">
        <v>55003</v>
      </c>
      <c r="E1800" s="47" t="s">
        <v>4857</v>
      </c>
      <c r="F1800" s="14">
        <v>31053.5</v>
      </c>
      <c r="G1800" s="15">
        <v>42418</v>
      </c>
      <c r="H1800" s="8">
        <v>31053.5</v>
      </c>
      <c r="I1800" s="30">
        <f t="shared" si="86"/>
        <v>0</v>
      </c>
      <c r="J1800" s="116"/>
      <c r="K1800" s="2"/>
    </row>
    <row r="1801" spans="1:11" x14ac:dyDescent="0.25">
      <c r="A1801" s="17">
        <v>42415</v>
      </c>
      <c r="B1801" s="11">
        <f t="shared" si="84"/>
        <v>5004</v>
      </c>
      <c r="C1801" s="11" t="s">
        <v>787</v>
      </c>
      <c r="D1801" s="12">
        <v>55004</v>
      </c>
      <c r="E1801" s="47" t="s">
        <v>4855</v>
      </c>
      <c r="F1801" s="14">
        <v>1298.5</v>
      </c>
      <c r="G1801" s="15">
        <v>42425</v>
      </c>
      <c r="H1801" s="8">
        <v>1298.5</v>
      </c>
      <c r="I1801" s="30">
        <f t="shared" si="86"/>
        <v>0</v>
      </c>
      <c r="J1801" s="116"/>
      <c r="K1801" s="2"/>
    </row>
    <row r="1802" spans="1:11" x14ac:dyDescent="0.25">
      <c r="A1802" s="17">
        <v>42415</v>
      </c>
      <c r="B1802" s="11">
        <f t="shared" si="84"/>
        <v>5005</v>
      </c>
      <c r="C1802" s="11" t="s">
        <v>787</v>
      </c>
      <c r="D1802" s="12">
        <v>55005</v>
      </c>
      <c r="E1802" s="47" t="s">
        <v>4858</v>
      </c>
      <c r="F1802" s="14">
        <v>35927.199999999997</v>
      </c>
      <c r="G1802" s="15">
        <v>42417</v>
      </c>
      <c r="H1802" s="8">
        <v>35927.199999999997</v>
      </c>
      <c r="I1802" s="30">
        <f t="shared" si="86"/>
        <v>0</v>
      </c>
      <c r="J1802" s="116"/>
      <c r="K1802" s="2"/>
    </row>
    <row r="1803" spans="1:11" x14ac:dyDescent="0.25">
      <c r="A1803" s="17">
        <v>42415</v>
      </c>
      <c r="B1803" s="11">
        <f t="shared" si="84"/>
        <v>5006</v>
      </c>
      <c r="C1803" s="11" t="s">
        <v>787</v>
      </c>
      <c r="D1803" s="12">
        <v>55006</v>
      </c>
      <c r="E1803" s="47" t="s">
        <v>4859</v>
      </c>
      <c r="F1803" s="14">
        <v>19105.2</v>
      </c>
      <c r="G1803" s="15">
        <v>42423</v>
      </c>
      <c r="H1803" s="8">
        <v>19105.2</v>
      </c>
      <c r="I1803" s="30">
        <f t="shared" si="86"/>
        <v>0</v>
      </c>
      <c r="J1803" s="116"/>
      <c r="K1803" s="2"/>
    </row>
    <row r="1804" spans="1:11" x14ac:dyDescent="0.25">
      <c r="A1804" s="17">
        <v>42415</v>
      </c>
      <c r="B1804" s="11">
        <f t="shared" si="84"/>
        <v>5007</v>
      </c>
      <c r="C1804" s="11" t="s">
        <v>787</v>
      </c>
      <c r="D1804" s="12">
        <v>55007</v>
      </c>
      <c r="E1804" s="47" t="s">
        <v>4859</v>
      </c>
      <c r="F1804" s="14">
        <v>8758.2000000000007</v>
      </c>
      <c r="G1804" s="15">
        <v>42418</v>
      </c>
      <c r="H1804" s="8">
        <v>8758.2000000000007</v>
      </c>
      <c r="I1804" s="30">
        <f t="shared" si="86"/>
        <v>0</v>
      </c>
      <c r="J1804" s="116"/>
      <c r="K1804" s="2"/>
    </row>
    <row r="1805" spans="1:11" x14ac:dyDescent="0.25">
      <c r="A1805" s="17">
        <v>42415</v>
      </c>
      <c r="B1805" s="11">
        <f t="shared" si="84"/>
        <v>5008</v>
      </c>
      <c r="C1805" s="11" t="s">
        <v>787</v>
      </c>
      <c r="D1805" s="12">
        <v>55008</v>
      </c>
      <c r="E1805" s="47" t="s">
        <v>4860</v>
      </c>
      <c r="F1805" s="14">
        <v>367.2</v>
      </c>
      <c r="G1805" s="15">
        <v>42415</v>
      </c>
      <c r="H1805" s="8">
        <f t="shared" si="85"/>
        <v>367.2</v>
      </c>
      <c r="I1805" s="30">
        <f t="shared" si="86"/>
        <v>0</v>
      </c>
      <c r="J1805" s="116"/>
      <c r="K1805" s="2"/>
    </row>
    <row r="1806" spans="1:11" x14ac:dyDescent="0.25">
      <c r="A1806" s="17">
        <v>42415</v>
      </c>
      <c r="B1806" s="11">
        <f t="shared" si="84"/>
        <v>5009</v>
      </c>
      <c r="C1806" s="11" t="s">
        <v>787</v>
      </c>
      <c r="D1806" s="12">
        <v>55009</v>
      </c>
      <c r="E1806" s="47" t="s">
        <v>4855</v>
      </c>
      <c r="F1806" s="14">
        <v>2996.4</v>
      </c>
      <c r="G1806" s="15">
        <v>42425</v>
      </c>
      <c r="H1806" s="8">
        <v>2996.4</v>
      </c>
      <c r="I1806" s="30">
        <f t="shared" si="86"/>
        <v>0</v>
      </c>
      <c r="J1806" s="116"/>
      <c r="K1806" s="2"/>
    </row>
    <row r="1807" spans="1:11" x14ac:dyDescent="0.25">
      <c r="A1807" s="17">
        <v>42415</v>
      </c>
      <c r="B1807" s="11">
        <f t="shared" si="84"/>
        <v>5010</v>
      </c>
      <c r="C1807" s="11" t="s">
        <v>787</v>
      </c>
      <c r="D1807" s="12">
        <v>55010</v>
      </c>
      <c r="E1807" s="47" t="s">
        <v>4861</v>
      </c>
      <c r="F1807" s="14">
        <v>5294.8</v>
      </c>
      <c r="G1807" s="15">
        <v>42422</v>
      </c>
      <c r="H1807" s="8">
        <v>5294.8</v>
      </c>
      <c r="I1807" s="30">
        <f t="shared" si="86"/>
        <v>0</v>
      </c>
      <c r="J1807" s="116"/>
      <c r="K1807" s="2"/>
    </row>
    <row r="1808" spans="1:11" x14ac:dyDescent="0.25">
      <c r="A1808" s="17">
        <v>42415</v>
      </c>
      <c r="B1808" s="11">
        <f t="shared" si="84"/>
        <v>5011</v>
      </c>
      <c r="C1808" s="11" t="s">
        <v>787</v>
      </c>
      <c r="D1808" s="12">
        <v>55011</v>
      </c>
      <c r="E1808" s="47" t="s">
        <v>4862</v>
      </c>
      <c r="F1808" s="14">
        <v>11195.5</v>
      </c>
      <c r="G1808" s="15">
        <v>42415</v>
      </c>
      <c r="H1808" s="8">
        <f t="shared" si="85"/>
        <v>11195.5</v>
      </c>
      <c r="I1808" s="30">
        <f t="shared" si="86"/>
        <v>0</v>
      </c>
      <c r="J1808" s="116"/>
      <c r="K1808" s="2"/>
    </row>
    <row r="1809" spans="1:11" x14ac:dyDescent="0.25">
      <c r="A1809" s="17">
        <v>42415</v>
      </c>
      <c r="B1809" s="11">
        <f t="shared" si="84"/>
        <v>5012</v>
      </c>
      <c r="C1809" s="11" t="s">
        <v>787</v>
      </c>
      <c r="D1809" s="12">
        <v>55012</v>
      </c>
      <c r="E1809" s="47" t="s">
        <v>4861</v>
      </c>
      <c r="F1809" s="14">
        <v>2423.1</v>
      </c>
      <c r="G1809" s="15">
        <v>42415</v>
      </c>
      <c r="H1809" s="8">
        <f t="shared" si="85"/>
        <v>2423.1</v>
      </c>
      <c r="I1809" s="30">
        <f t="shared" si="86"/>
        <v>0</v>
      </c>
      <c r="J1809" s="116"/>
      <c r="K1809" s="2"/>
    </row>
    <row r="1810" spans="1:11" x14ac:dyDescent="0.25">
      <c r="A1810" s="17">
        <v>42415</v>
      </c>
      <c r="B1810" s="11">
        <f t="shared" si="84"/>
        <v>5013</v>
      </c>
      <c r="C1810" s="11" t="s">
        <v>787</v>
      </c>
      <c r="D1810" s="12">
        <v>55013</v>
      </c>
      <c r="E1810" s="47" t="s">
        <v>4863</v>
      </c>
      <c r="F1810" s="14">
        <v>3150</v>
      </c>
      <c r="G1810" s="15">
        <v>42415</v>
      </c>
      <c r="H1810" s="8">
        <f t="shared" si="85"/>
        <v>3150</v>
      </c>
      <c r="I1810" s="30">
        <f t="shared" si="86"/>
        <v>0</v>
      </c>
      <c r="J1810" s="116"/>
      <c r="K1810" s="2"/>
    </row>
    <row r="1811" spans="1:11" x14ac:dyDescent="0.25">
      <c r="A1811" s="17">
        <v>42415</v>
      </c>
      <c r="B1811" s="11">
        <f t="shared" si="84"/>
        <v>5014</v>
      </c>
      <c r="C1811" s="11" t="s">
        <v>787</v>
      </c>
      <c r="D1811" s="12">
        <v>55014</v>
      </c>
      <c r="E1811" s="47" t="s">
        <v>4864</v>
      </c>
      <c r="F1811" s="14">
        <v>3193.9</v>
      </c>
      <c r="G1811" s="15">
        <v>42419</v>
      </c>
      <c r="H1811" s="8">
        <v>3193.9</v>
      </c>
      <c r="I1811" s="30">
        <f t="shared" si="86"/>
        <v>0</v>
      </c>
      <c r="J1811" s="116"/>
      <c r="K1811" s="2"/>
    </row>
    <row r="1812" spans="1:11" x14ac:dyDescent="0.25">
      <c r="A1812" s="17">
        <v>42415</v>
      </c>
      <c r="B1812" s="11">
        <f>B1811+1</f>
        <v>5015</v>
      </c>
      <c r="C1812" s="11" t="s">
        <v>787</v>
      </c>
      <c r="D1812" s="12">
        <v>55015</v>
      </c>
      <c r="E1812" s="49" t="s">
        <v>105</v>
      </c>
      <c r="F1812" s="14">
        <v>0</v>
      </c>
      <c r="G1812" s="15"/>
      <c r="H1812" s="8"/>
      <c r="I1812" s="30">
        <f t="shared" si="86"/>
        <v>0</v>
      </c>
      <c r="J1812" s="116"/>
      <c r="K1812" s="2"/>
    </row>
    <row r="1813" spans="1:11" x14ac:dyDescent="0.25">
      <c r="A1813" s="17">
        <v>42415</v>
      </c>
      <c r="B1813" s="11">
        <f>B1812+1</f>
        <v>5016</v>
      </c>
      <c r="C1813" s="11" t="s">
        <v>787</v>
      </c>
      <c r="D1813" s="12">
        <v>55016</v>
      </c>
      <c r="E1813" s="117" t="s">
        <v>4311</v>
      </c>
      <c r="F1813" s="14">
        <v>3269.7</v>
      </c>
      <c r="G1813" s="15">
        <v>42415</v>
      </c>
      <c r="H1813" s="8">
        <v>3269.7</v>
      </c>
      <c r="I1813" s="30">
        <f t="shared" si="86"/>
        <v>0</v>
      </c>
      <c r="J1813" s="116"/>
      <c r="K1813" s="2"/>
    </row>
    <row r="1814" spans="1:11" x14ac:dyDescent="0.25">
      <c r="A1814" s="17">
        <v>42415</v>
      </c>
      <c r="B1814" s="11">
        <f>B1813+1</f>
        <v>5017</v>
      </c>
      <c r="C1814" s="11" t="s">
        <v>787</v>
      </c>
      <c r="D1814" s="12">
        <v>55017</v>
      </c>
      <c r="E1814" s="47" t="s">
        <v>4840</v>
      </c>
      <c r="F1814" s="14">
        <v>35480.6</v>
      </c>
      <c r="G1814" s="107">
        <v>42432</v>
      </c>
      <c r="H1814" s="108">
        <v>35480.6</v>
      </c>
      <c r="I1814" s="30">
        <f t="shared" si="86"/>
        <v>0</v>
      </c>
      <c r="J1814" s="116"/>
      <c r="K1814" s="2"/>
    </row>
    <row r="1815" spans="1:11" x14ac:dyDescent="0.25">
      <c r="A1815" s="17">
        <v>42415</v>
      </c>
      <c r="B1815" s="11">
        <f t="shared" si="84"/>
        <v>5018</v>
      </c>
      <c r="C1815" s="11" t="s">
        <v>787</v>
      </c>
      <c r="D1815" s="12">
        <v>55018</v>
      </c>
      <c r="E1815" s="47" t="s">
        <v>4865</v>
      </c>
      <c r="F1815" s="14">
        <v>822.8</v>
      </c>
      <c r="G1815" s="15">
        <v>42419</v>
      </c>
      <c r="H1815" s="8">
        <v>822.8</v>
      </c>
      <c r="I1815" s="30">
        <f t="shared" si="86"/>
        <v>0</v>
      </c>
      <c r="J1815" s="116"/>
      <c r="K1815" s="2"/>
    </row>
    <row r="1816" spans="1:11" x14ac:dyDescent="0.25">
      <c r="A1816" s="17">
        <v>42415</v>
      </c>
      <c r="B1816" s="11">
        <f t="shared" si="84"/>
        <v>5019</v>
      </c>
      <c r="C1816" s="11" t="s">
        <v>787</v>
      </c>
      <c r="D1816" s="12">
        <v>55019</v>
      </c>
      <c r="E1816" s="47" t="s">
        <v>4865</v>
      </c>
      <c r="F1816" s="14">
        <v>10562.7</v>
      </c>
      <c r="G1816" s="15">
        <v>42419</v>
      </c>
      <c r="H1816" s="8">
        <v>10562.7</v>
      </c>
      <c r="I1816" s="30">
        <f t="shared" si="86"/>
        <v>0</v>
      </c>
      <c r="J1816" s="116"/>
      <c r="K1816" s="2"/>
    </row>
    <row r="1817" spans="1:11" x14ac:dyDescent="0.25">
      <c r="A1817" s="17">
        <v>42415</v>
      </c>
      <c r="B1817" s="11">
        <f t="shared" si="84"/>
        <v>5020</v>
      </c>
      <c r="C1817" s="11" t="s">
        <v>787</v>
      </c>
      <c r="D1817" s="12">
        <v>55020</v>
      </c>
      <c r="E1817" s="47" t="s">
        <v>4850</v>
      </c>
      <c r="F1817" s="14">
        <v>1162.8</v>
      </c>
      <c r="G1817" s="15">
        <v>42415</v>
      </c>
      <c r="H1817" s="8">
        <f t="shared" si="85"/>
        <v>1162.8</v>
      </c>
      <c r="I1817" s="30">
        <f t="shared" si="86"/>
        <v>0</v>
      </c>
      <c r="J1817" s="116"/>
      <c r="K1817" s="2"/>
    </row>
    <row r="1818" spans="1:11" x14ac:dyDescent="0.25">
      <c r="A1818" s="17">
        <v>42415</v>
      </c>
      <c r="B1818" s="11">
        <f>B1817+1</f>
        <v>5021</v>
      </c>
      <c r="C1818" s="11" t="s">
        <v>787</v>
      </c>
      <c r="D1818" s="12">
        <v>55021</v>
      </c>
      <c r="E1818" s="47" t="s">
        <v>4377</v>
      </c>
      <c r="F1818" s="14">
        <v>2993</v>
      </c>
      <c r="G1818" s="15">
        <v>42422</v>
      </c>
      <c r="H1818" s="8">
        <v>2993</v>
      </c>
      <c r="I1818" s="30">
        <f t="shared" si="86"/>
        <v>0</v>
      </c>
      <c r="J1818" s="116"/>
      <c r="K1818" s="2"/>
    </row>
    <row r="1819" spans="1:11" x14ac:dyDescent="0.25">
      <c r="A1819" s="17">
        <v>42415</v>
      </c>
      <c r="B1819" s="11">
        <f>B1818+1</f>
        <v>5022</v>
      </c>
      <c r="C1819" s="11" t="s">
        <v>787</v>
      </c>
      <c r="D1819" s="12">
        <v>55022</v>
      </c>
      <c r="E1819" s="47" t="s">
        <v>4866</v>
      </c>
      <c r="F1819" s="14">
        <v>2926.5</v>
      </c>
      <c r="G1819" s="15">
        <v>42425</v>
      </c>
      <c r="H1819" s="8">
        <v>2926.5</v>
      </c>
      <c r="I1819" s="30">
        <f t="shared" si="86"/>
        <v>0</v>
      </c>
      <c r="J1819" s="116"/>
      <c r="K1819" s="2"/>
    </row>
    <row r="1820" spans="1:11" x14ac:dyDescent="0.25">
      <c r="A1820" s="17">
        <v>42415</v>
      </c>
      <c r="B1820" s="11">
        <f t="shared" ref="B1820:B1883" si="87">B1819+1</f>
        <v>5023</v>
      </c>
      <c r="C1820" s="11" t="s">
        <v>787</v>
      </c>
      <c r="D1820" s="12">
        <v>55023</v>
      </c>
      <c r="E1820" s="47" t="s">
        <v>4867</v>
      </c>
      <c r="F1820" s="14">
        <v>2252.8000000000002</v>
      </c>
      <c r="G1820" s="15">
        <v>42425</v>
      </c>
      <c r="H1820" s="8">
        <v>2252.8000000000002</v>
      </c>
      <c r="I1820" s="30">
        <f t="shared" si="86"/>
        <v>0</v>
      </c>
      <c r="J1820" s="116"/>
      <c r="K1820" s="2"/>
    </row>
    <row r="1821" spans="1:11" x14ac:dyDescent="0.25">
      <c r="A1821" s="17">
        <v>42415</v>
      </c>
      <c r="B1821" s="11">
        <f t="shared" si="87"/>
        <v>5024</v>
      </c>
      <c r="C1821" s="11" t="s">
        <v>787</v>
      </c>
      <c r="D1821" s="12">
        <v>55024</v>
      </c>
      <c r="E1821" s="47" t="s">
        <v>4868</v>
      </c>
      <c r="F1821" s="14">
        <v>805.2</v>
      </c>
      <c r="G1821" s="15">
        <v>42416</v>
      </c>
      <c r="H1821" s="8">
        <v>805.2</v>
      </c>
      <c r="I1821" s="30">
        <f t="shared" si="86"/>
        <v>0</v>
      </c>
      <c r="J1821" s="116"/>
      <c r="K1821" s="2"/>
    </row>
    <row r="1822" spans="1:11" x14ac:dyDescent="0.25">
      <c r="A1822" s="17">
        <v>42415</v>
      </c>
      <c r="B1822" s="11">
        <f t="shared" si="87"/>
        <v>5025</v>
      </c>
      <c r="C1822" s="11" t="s">
        <v>787</v>
      </c>
      <c r="D1822" s="12">
        <v>55025</v>
      </c>
      <c r="E1822" s="47" t="s">
        <v>4869</v>
      </c>
      <c r="F1822" s="14">
        <v>16762</v>
      </c>
      <c r="G1822" s="15">
        <v>42415</v>
      </c>
      <c r="H1822" s="8">
        <f t="shared" si="85"/>
        <v>16762</v>
      </c>
      <c r="I1822" s="30">
        <f t="shared" si="86"/>
        <v>0</v>
      </c>
      <c r="J1822" s="116"/>
      <c r="K1822" s="2"/>
    </row>
    <row r="1823" spans="1:11" x14ac:dyDescent="0.25">
      <c r="A1823" s="17">
        <v>42415</v>
      </c>
      <c r="B1823" s="11">
        <f t="shared" si="87"/>
        <v>5026</v>
      </c>
      <c r="C1823" s="11" t="s">
        <v>787</v>
      </c>
      <c r="D1823" s="113">
        <v>55026</v>
      </c>
      <c r="E1823" s="42" t="s">
        <v>4870</v>
      </c>
      <c r="F1823" s="19">
        <v>1505</v>
      </c>
      <c r="G1823" s="15">
        <v>42416</v>
      </c>
      <c r="H1823" s="8">
        <v>1505</v>
      </c>
      <c r="I1823" s="30">
        <f t="shared" si="86"/>
        <v>0</v>
      </c>
      <c r="J1823" s="116"/>
      <c r="K1823" s="2"/>
    </row>
    <row r="1824" spans="1:11" x14ac:dyDescent="0.25">
      <c r="A1824" s="17">
        <v>42415</v>
      </c>
      <c r="B1824" s="11">
        <f t="shared" si="87"/>
        <v>5027</v>
      </c>
      <c r="C1824" s="11" t="s">
        <v>787</v>
      </c>
      <c r="D1824" s="20">
        <v>55027</v>
      </c>
      <c r="E1824" s="45" t="s">
        <v>4871</v>
      </c>
      <c r="F1824" s="22">
        <v>430</v>
      </c>
      <c r="G1824" s="15">
        <v>42418</v>
      </c>
      <c r="H1824" s="8">
        <v>430</v>
      </c>
      <c r="I1824" s="30">
        <f t="shared" si="86"/>
        <v>0</v>
      </c>
      <c r="J1824" s="116"/>
      <c r="K1824" s="2"/>
    </row>
    <row r="1825" spans="1:11" x14ac:dyDescent="0.25">
      <c r="A1825" s="17">
        <v>42415</v>
      </c>
      <c r="B1825" s="11">
        <f t="shared" si="87"/>
        <v>5028</v>
      </c>
      <c r="C1825" s="11" t="s">
        <v>787</v>
      </c>
      <c r="D1825" s="12">
        <v>55028</v>
      </c>
      <c r="E1825" s="47" t="s">
        <v>4872</v>
      </c>
      <c r="F1825" s="14">
        <v>3542</v>
      </c>
      <c r="G1825" s="15">
        <v>42416</v>
      </c>
      <c r="H1825" s="8">
        <v>3542</v>
      </c>
      <c r="I1825" s="30">
        <f t="shared" si="86"/>
        <v>0</v>
      </c>
      <c r="J1825" s="116"/>
      <c r="K1825" s="2"/>
    </row>
    <row r="1826" spans="1:11" x14ac:dyDescent="0.25">
      <c r="A1826" s="17">
        <v>42415</v>
      </c>
      <c r="B1826" s="11">
        <f t="shared" si="87"/>
        <v>5029</v>
      </c>
      <c r="C1826" s="11" t="s">
        <v>787</v>
      </c>
      <c r="D1826" s="12">
        <v>55029</v>
      </c>
      <c r="E1826" s="47" t="s">
        <v>4873</v>
      </c>
      <c r="F1826" s="14">
        <v>4158</v>
      </c>
      <c r="G1826" s="15">
        <v>42416</v>
      </c>
      <c r="H1826" s="8">
        <v>4158</v>
      </c>
      <c r="I1826" s="30">
        <f t="shared" si="86"/>
        <v>0</v>
      </c>
      <c r="J1826" s="116"/>
      <c r="K1826" s="2"/>
    </row>
    <row r="1827" spans="1:11" x14ac:dyDescent="0.25">
      <c r="A1827" s="17">
        <v>42415</v>
      </c>
      <c r="B1827" s="11">
        <f t="shared" si="87"/>
        <v>5030</v>
      </c>
      <c r="C1827" s="11" t="s">
        <v>787</v>
      </c>
      <c r="D1827" s="12">
        <v>55030</v>
      </c>
      <c r="E1827" s="47" t="s">
        <v>4874</v>
      </c>
      <c r="F1827" s="14">
        <v>2184.4</v>
      </c>
      <c r="G1827" s="15">
        <v>42416</v>
      </c>
      <c r="H1827" s="8">
        <v>2184.4</v>
      </c>
      <c r="I1827" s="30">
        <f t="shared" si="86"/>
        <v>0</v>
      </c>
      <c r="J1827" s="116"/>
      <c r="K1827" s="2"/>
    </row>
    <row r="1828" spans="1:11" x14ac:dyDescent="0.25">
      <c r="A1828" s="17">
        <v>42415</v>
      </c>
      <c r="B1828" s="11">
        <f t="shared" si="87"/>
        <v>5031</v>
      </c>
      <c r="C1828" s="11" t="s">
        <v>787</v>
      </c>
      <c r="D1828" s="12">
        <v>55031</v>
      </c>
      <c r="E1828" s="47" t="s">
        <v>4875</v>
      </c>
      <c r="F1828" s="14">
        <v>638.4</v>
      </c>
      <c r="G1828" s="15">
        <v>42415</v>
      </c>
      <c r="H1828" s="8">
        <f t="shared" si="85"/>
        <v>638.4</v>
      </c>
      <c r="I1828" s="30">
        <f t="shared" si="86"/>
        <v>0</v>
      </c>
      <c r="J1828" s="116"/>
      <c r="K1828" s="2"/>
    </row>
    <row r="1829" spans="1:11" x14ac:dyDescent="0.25">
      <c r="A1829" s="17">
        <v>42415</v>
      </c>
      <c r="B1829" s="11">
        <f t="shared" si="87"/>
        <v>5032</v>
      </c>
      <c r="C1829" s="11" t="s">
        <v>787</v>
      </c>
      <c r="D1829" s="12">
        <v>55032</v>
      </c>
      <c r="E1829" s="47" t="s">
        <v>4875</v>
      </c>
      <c r="F1829" s="14">
        <v>271.8</v>
      </c>
      <c r="G1829" s="15">
        <v>42415</v>
      </c>
      <c r="H1829" s="8">
        <f t="shared" si="85"/>
        <v>271.8</v>
      </c>
      <c r="I1829" s="30">
        <f t="shared" si="86"/>
        <v>0</v>
      </c>
      <c r="J1829" s="116"/>
      <c r="K1829" s="2"/>
    </row>
    <row r="1830" spans="1:11" x14ac:dyDescent="0.25">
      <c r="A1830" s="17">
        <v>42415</v>
      </c>
      <c r="B1830" s="11">
        <f t="shared" si="87"/>
        <v>5033</v>
      </c>
      <c r="C1830" s="11" t="s">
        <v>787</v>
      </c>
      <c r="D1830" s="12">
        <v>55033</v>
      </c>
      <c r="E1830" s="47" t="s">
        <v>4876</v>
      </c>
      <c r="F1830" s="14">
        <v>1955</v>
      </c>
      <c r="G1830" s="15">
        <v>42416</v>
      </c>
      <c r="H1830" s="8">
        <v>1955</v>
      </c>
      <c r="I1830" s="35">
        <f t="shared" si="86"/>
        <v>0</v>
      </c>
      <c r="J1830" s="116"/>
      <c r="K1830" s="2"/>
    </row>
    <row r="1831" spans="1:11" x14ac:dyDescent="0.25">
      <c r="A1831" s="17">
        <v>42415</v>
      </c>
      <c r="B1831" s="11">
        <f t="shared" si="87"/>
        <v>5034</v>
      </c>
      <c r="C1831" s="11" t="s">
        <v>787</v>
      </c>
      <c r="D1831" s="12">
        <v>55034</v>
      </c>
      <c r="E1831" s="47" t="s">
        <v>4877</v>
      </c>
      <c r="F1831" s="14">
        <v>3036</v>
      </c>
      <c r="G1831" s="15">
        <v>42416</v>
      </c>
      <c r="H1831" s="8">
        <v>3036</v>
      </c>
      <c r="I1831" s="30">
        <f t="shared" si="86"/>
        <v>0</v>
      </c>
      <c r="J1831" s="116"/>
      <c r="K1831" s="2"/>
    </row>
    <row r="1832" spans="1:11" x14ac:dyDescent="0.25">
      <c r="A1832" s="17">
        <v>42415</v>
      </c>
      <c r="B1832" s="11">
        <f t="shared" si="87"/>
        <v>5035</v>
      </c>
      <c r="C1832" s="11" t="s">
        <v>787</v>
      </c>
      <c r="D1832" s="12">
        <v>55035</v>
      </c>
      <c r="E1832" s="47" t="s">
        <v>4878</v>
      </c>
      <c r="F1832" s="14">
        <v>2363.6</v>
      </c>
      <c r="G1832" s="15">
        <v>42415</v>
      </c>
      <c r="H1832" s="8">
        <f t="shared" si="85"/>
        <v>2363.6</v>
      </c>
      <c r="I1832" s="30">
        <f t="shared" si="86"/>
        <v>0</v>
      </c>
      <c r="J1832" s="116"/>
      <c r="K1832" s="2"/>
    </row>
    <row r="1833" spans="1:11" x14ac:dyDescent="0.25">
      <c r="A1833" s="17">
        <v>42415</v>
      </c>
      <c r="B1833" s="11">
        <f t="shared" si="87"/>
        <v>5036</v>
      </c>
      <c r="C1833" s="11" t="s">
        <v>787</v>
      </c>
      <c r="D1833" s="12">
        <v>55036</v>
      </c>
      <c r="E1833" s="47" t="s">
        <v>4879</v>
      </c>
      <c r="F1833" s="14">
        <v>714</v>
      </c>
      <c r="G1833" s="15">
        <v>42416</v>
      </c>
      <c r="H1833" s="8">
        <v>714</v>
      </c>
      <c r="I1833" s="30">
        <f t="shared" si="86"/>
        <v>0</v>
      </c>
      <c r="J1833" s="116"/>
      <c r="K1833" s="2"/>
    </row>
    <row r="1834" spans="1:11" x14ac:dyDescent="0.25">
      <c r="A1834" s="17">
        <v>42415</v>
      </c>
      <c r="B1834" s="11">
        <f t="shared" si="87"/>
        <v>5037</v>
      </c>
      <c r="C1834" s="11" t="s">
        <v>787</v>
      </c>
      <c r="D1834" s="12">
        <v>55037</v>
      </c>
      <c r="E1834" s="47" t="s">
        <v>4880</v>
      </c>
      <c r="F1834" s="14">
        <v>1209</v>
      </c>
      <c r="G1834" s="15">
        <v>42415</v>
      </c>
      <c r="H1834" s="8">
        <f t="shared" si="85"/>
        <v>1209</v>
      </c>
      <c r="I1834" s="30">
        <f t="shared" si="86"/>
        <v>0</v>
      </c>
      <c r="J1834" s="116"/>
      <c r="K1834" s="2"/>
    </row>
    <row r="1835" spans="1:11" x14ac:dyDescent="0.25">
      <c r="A1835" s="17">
        <v>42415</v>
      </c>
      <c r="B1835" s="11">
        <f t="shared" si="87"/>
        <v>5038</v>
      </c>
      <c r="C1835" s="11" t="s">
        <v>787</v>
      </c>
      <c r="D1835" s="12">
        <v>55038</v>
      </c>
      <c r="E1835" s="47" t="s">
        <v>4881</v>
      </c>
      <c r="F1835" s="14">
        <v>7350.45</v>
      </c>
      <c r="G1835" s="15">
        <v>42415</v>
      </c>
      <c r="H1835" s="8">
        <f t="shared" si="85"/>
        <v>7350.45</v>
      </c>
      <c r="I1835" s="30">
        <f t="shared" si="86"/>
        <v>0</v>
      </c>
      <c r="J1835" s="116"/>
      <c r="K1835" s="2"/>
    </row>
    <row r="1836" spans="1:11" x14ac:dyDescent="0.25">
      <c r="A1836" s="17">
        <v>42415</v>
      </c>
      <c r="B1836" s="11">
        <f t="shared" si="87"/>
        <v>5039</v>
      </c>
      <c r="C1836" s="11" t="s">
        <v>787</v>
      </c>
      <c r="D1836" s="12">
        <v>55039</v>
      </c>
      <c r="E1836" s="47" t="s">
        <v>4882</v>
      </c>
      <c r="F1836" s="14">
        <v>1032.4000000000001</v>
      </c>
      <c r="G1836" s="15">
        <v>42415</v>
      </c>
      <c r="H1836" s="8">
        <f t="shared" si="85"/>
        <v>1032.4000000000001</v>
      </c>
      <c r="I1836" s="30">
        <f t="shared" si="86"/>
        <v>0</v>
      </c>
      <c r="J1836" s="116"/>
      <c r="K1836" s="2"/>
    </row>
    <row r="1837" spans="1:11" x14ac:dyDescent="0.25">
      <c r="A1837" s="17">
        <v>42415</v>
      </c>
      <c r="B1837" s="11">
        <f t="shared" si="87"/>
        <v>5040</v>
      </c>
      <c r="C1837" s="11" t="s">
        <v>787</v>
      </c>
      <c r="D1837" s="12">
        <v>55040</v>
      </c>
      <c r="E1837" s="47" t="s">
        <v>4883</v>
      </c>
      <c r="F1837" s="14">
        <v>1066.4000000000001</v>
      </c>
      <c r="G1837" s="15">
        <v>42415</v>
      </c>
      <c r="H1837" s="8">
        <f t="shared" si="85"/>
        <v>1066.4000000000001</v>
      </c>
      <c r="I1837" s="30">
        <f t="shared" si="86"/>
        <v>0</v>
      </c>
      <c r="J1837" s="116"/>
      <c r="K1837" s="2"/>
    </row>
    <row r="1838" spans="1:11" x14ac:dyDescent="0.25">
      <c r="A1838" s="17">
        <v>42415</v>
      </c>
      <c r="B1838" s="11">
        <f t="shared" si="87"/>
        <v>5041</v>
      </c>
      <c r="C1838" s="11" t="s">
        <v>787</v>
      </c>
      <c r="D1838" s="12">
        <v>55041</v>
      </c>
      <c r="E1838" s="47" t="s">
        <v>4884</v>
      </c>
      <c r="F1838" s="14">
        <v>5547.15</v>
      </c>
      <c r="G1838" s="15">
        <v>42415</v>
      </c>
      <c r="H1838" s="8">
        <f t="shared" si="85"/>
        <v>5547.15</v>
      </c>
      <c r="I1838" s="30">
        <f t="shared" si="86"/>
        <v>0</v>
      </c>
      <c r="J1838" s="116"/>
      <c r="K1838" s="2"/>
    </row>
    <row r="1839" spans="1:11" x14ac:dyDescent="0.25">
      <c r="A1839" s="17">
        <v>42415</v>
      </c>
      <c r="B1839" s="11">
        <f t="shared" si="87"/>
        <v>5042</v>
      </c>
      <c r="C1839" s="11" t="s">
        <v>787</v>
      </c>
      <c r="D1839" s="12">
        <v>55042</v>
      </c>
      <c r="E1839" s="47" t="s">
        <v>4885</v>
      </c>
      <c r="F1839" s="14">
        <v>3263.6</v>
      </c>
      <c r="G1839" s="15">
        <v>42415</v>
      </c>
      <c r="H1839" s="8">
        <f t="shared" ref="H1839:H1908" si="88">F1839</f>
        <v>3263.6</v>
      </c>
      <c r="I1839" s="30">
        <f t="shared" ref="I1839:I1915" si="89">F1839-H1839</f>
        <v>0</v>
      </c>
      <c r="J1839" s="116"/>
      <c r="K1839" s="2"/>
    </row>
    <row r="1840" spans="1:11" x14ac:dyDescent="0.25">
      <c r="A1840" s="17">
        <v>42415</v>
      </c>
      <c r="B1840" s="11">
        <f t="shared" si="87"/>
        <v>5043</v>
      </c>
      <c r="C1840" s="11" t="s">
        <v>787</v>
      </c>
      <c r="D1840" s="12">
        <v>55043</v>
      </c>
      <c r="E1840" s="47" t="s">
        <v>4886</v>
      </c>
      <c r="F1840" s="14">
        <v>5203.3999999999996</v>
      </c>
      <c r="G1840" s="15">
        <v>42415</v>
      </c>
      <c r="H1840" s="8">
        <f t="shared" si="88"/>
        <v>5203.3999999999996</v>
      </c>
      <c r="I1840" s="30">
        <f t="shared" si="89"/>
        <v>0</v>
      </c>
      <c r="J1840" s="116"/>
      <c r="K1840" s="2"/>
    </row>
    <row r="1841" spans="1:11" x14ac:dyDescent="0.25">
      <c r="A1841" s="17">
        <v>42415</v>
      </c>
      <c r="B1841" s="11">
        <f t="shared" si="87"/>
        <v>5044</v>
      </c>
      <c r="C1841" s="11" t="s">
        <v>787</v>
      </c>
      <c r="D1841" s="12">
        <v>55044</v>
      </c>
      <c r="E1841" s="47" t="s">
        <v>4887</v>
      </c>
      <c r="F1841" s="14">
        <v>1062.8</v>
      </c>
      <c r="G1841" s="15">
        <v>42416</v>
      </c>
      <c r="H1841" s="8">
        <v>1062.8</v>
      </c>
      <c r="I1841" s="30">
        <f t="shared" si="89"/>
        <v>0</v>
      </c>
      <c r="J1841" s="116"/>
      <c r="K1841" s="2"/>
    </row>
    <row r="1842" spans="1:11" x14ac:dyDescent="0.25">
      <c r="A1842" s="17">
        <v>42415</v>
      </c>
      <c r="B1842" s="11">
        <f>B1841+1</f>
        <v>5045</v>
      </c>
      <c r="C1842" s="11" t="s">
        <v>787</v>
      </c>
      <c r="D1842" s="12">
        <v>55045</v>
      </c>
      <c r="E1842" s="47" t="s">
        <v>4888</v>
      </c>
      <c r="F1842" s="14">
        <v>78368</v>
      </c>
      <c r="G1842" s="15">
        <v>42415</v>
      </c>
      <c r="H1842" s="8">
        <v>78368</v>
      </c>
      <c r="I1842" s="30">
        <f t="shared" si="89"/>
        <v>0</v>
      </c>
      <c r="J1842" s="116"/>
      <c r="K1842" s="2"/>
    </row>
    <row r="1843" spans="1:11" x14ac:dyDescent="0.25">
      <c r="A1843" s="17">
        <v>42415</v>
      </c>
      <c r="B1843" s="11">
        <f>B1842+1</f>
        <v>5046</v>
      </c>
      <c r="C1843" s="11" t="s">
        <v>787</v>
      </c>
      <c r="D1843" s="12">
        <v>55046</v>
      </c>
      <c r="E1843" s="47" t="s">
        <v>4862</v>
      </c>
      <c r="F1843" s="14">
        <v>347.2</v>
      </c>
      <c r="G1843" s="15">
        <v>42415</v>
      </c>
      <c r="H1843" s="8">
        <f t="shared" si="88"/>
        <v>347.2</v>
      </c>
      <c r="I1843" s="30">
        <f t="shared" si="89"/>
        <v>0</v>
      </c>
      <c r="J1843" s="116"/>
      <c r="K1843" s="2"/>
    </row>
    <row r="1844" spans="1:11" x14ac:dyDescent="0.25">
      <c r="A1844" s="17">
        <v>42415</v>
      </c>
      <c r="B1844" s="11">
        <f t="shared" si="87"/>
        <v>5047</v>
      </c>
      <c r="C1844" s="11" t="s">
        <v>787</v>
      </c>
      <c r="D1844" s="12">
        <v>55047</v>
      </c>
      <c r="E1844" s="47" t="s">
        <v>4889</v>
      </c>
      <c r="F1844" s="14">
        <v>972</v>
      </c>
      <c r="G1844" s="15">
        <v>42416</v>
      </c>
      <c r="H1844" s="8">
        <v>972</v>
      </c>
      <c r="I1844" s="30">
        <f t="shared" si="89"/>
        <v>0</v>
      </c>
      <c r="J1844" s="116"/>
      <c r="K1844" s="2"/>
    </row>
    <row r="1845" spans="1:11" x14ac:dyDescent="0.25">
      <c r="A1845" s="17">
        <v>42415</v>
      </c>
      <c r="B1845" s="11">
        <f t="shared" si="87"/>
        <v>5048</v>
      </c>
      <c r="C1845" s="11" t="s">
        <v>787</v>
      </c>
      <c r="D1845" s="12">
        <v>55048</v>
      </c>
      <c r="E1845" s="47" t="s">
        <v>4832</v>
      </c>
      <c r="F1845" s="14">
        <v>11616</v>
      </c>
      <c r="G1845" s="15">
        <v>42415</v>
      </c>
      <c r="H1845" s="8">
        <f t="shared" si="88"/>
        <v>11616</v>
      </c>
      <c r="I1845" s="30">
        <f t="shared" si="89"/>
        <v>0</v>
      </c>
      <c r="J1845" s="116"/>
      <c r="K1845" s="2"/>
    </row>
    <row r="1846" spans="1:11" x14ac:dyDescent="0.25">
      <c r="A1846" s="17">
        <v>42415</v>
      </c>
      <c r="B1846" s="11">
        <f t="shared" si="87"/>
        <v>5049</v>
      </c>
      <c r="C1846" s="11" t="s">
        <v>787</v>
      </c>
      <c r="D1846" s="12">
        <v>55049</v>
      </c>
      <c r="E1846" s="47" t="s">
        <v>4890</v>
      </c>
      <c r="F1846" s="14">
        <v>3263.05</v>
      </c>
      <c r="G1846" s="15">
        <v>42418</v>
      </c>
      <c r="H1846" s="8">
        <v>3263.05</v>
      </c>
      <c r="I1846" s="30">
        <f t="shared" si="89"/>
        <v>0</v>
      </c>
      <c r="J1846" s="116"/>
      <c r="K1846" s="2"/>
    </row>
    <row r="1847" spans="1:11" x14ac:dyDescent="0.25">
      <c r="A1847" s="17">
        <v>42415</v>
      </c>
      <c r="B1847" s="11">
        <f>B1846+1</f>
        <v>5050</v>
      </c>
      <c r="C1847" s="11" t="s">
        <v>4814</v>
      </c>
      <c r="D1847" s="12">
        <v>55050</v>
      </c>
      <c r="E1847" s="47" t="s">
        <v>4707</v>
      </c>
      <c r="F1847" s="14">
        <v>10979.05</v>
      </c>
      <c r="G1847" s="15">
        <v>42415</v>
      </c>
      <c r="H1847" s="8">
        <v>10979.05</v>
      </c>
      <c r="I1847" s="30">
        <f t="shared" si="89"/>
        <v>0</v>
      </c>
      <c r="J1847" s="116"/>
      <c r="K1847" s="2"/>
    </row>
    <row r="1848" spans="1:11" x14ac:dyDescent="0.25">
      <c r="A1848" s="17">
        <v>42415</v>
      </c>
      <c r="B1848" s="11">
        <f>B1847+1</f>
        <v>5051</v>
      </c>
      <c r="C1848" s="11" t="s">
        <v>787</v>
      </c>
      <c r="D1848" s="12">
        <v>55051</v>
      </c>
      <c r="E1848" s="47" t="s">
        <v>4891</v>
      </c>
      <c r="F1848" s="14">
        <v>19638.3</v>
      </c>
      <c r="G1848" s="15">
        <v>42427</v>
      </c>
      <c r="H1848" s="8">
        <v>19638.3</v>
      </c>
      <c r="I1848" s="30">
        <f t="shared" si="89"/>
        <v>0</v>
      </c>
      <c r="J1848" s="116"/>
      <c r="K1848" s="2"/>
    </row>
    <row r="1849" spans="1:11" x14ac:dyDescent="0.25">
      <c r="A1849" s="17">
        <v>42415</v>
      </c>
      <c r="B1849" s="11">
        <f>B1848+1</f>
        <v>5052</v>
      </c>
      <c r="C1849" s="11" t="s">
        <v>787</v>
      </c>
      <c r="D1849" s="12">
        <v>55052</v>
      </c>
      <c r="E1849" s="47" t="s">
        <v>4666</v>
      </c>
      <c r="F1849" s="14">
        <v>1970.1</v>
      </c>
      <c r="G1849" s="15">
        <v>42415</v>
      </c>
      <c r="H1849" s="8">
        <v>1970.1</v>
      </c>
      <c r="I1849" s="30">
        <f t="shared" si="89"/>
        <v>0</v>
      </c>
      <c r="J1849" s="116"/>
      <c r="K1849" s="2"/>
    </row>
    <row r="1850" spans="1:11" x14ac:dyDescent="0.25">
      <c r="A1850" s="17">
        <v>42415</v>
      </c>
      <c r="B1850" s="11">
        <f>B1849+1</f>
        <v>5053</v>
      </c>
      <c r="C1850" s="11" t="s">
        <v>787</v>
      </c>
      <c r="D1850" s="12">
        <v>55053</v>
      </c>
      <c r="E1850" s="47" t="s">
        <v>4892</v>
      </c>
      <c r="F1850" s="14">
        <v>3763.6</v>
      </c>
      <c r="G1850" s="15">
        <v>42415</v>
      </c>
      <c r="H1850" s="8">
        <f t="shared" si="88"/>
        <v>3763.6</v>
      </c>
      <c r="I1850" s="30">
        <f t="shared" si="89"/>
        <v>0</v>
      </c>
      <c r="J1850" s="116"/>
      <c r="K1850" s="2"/>
    </row>
    <row r="1851" spans="1:11" x14ac:dyDescent="0.25">
      <c r="A1851" s="17">
        <v>42415</v>
      </c>
      <c r="B1851" s="11">
        <f t="shared" si="87"/>
        <v>5054</v>
      </c>
      <c r="C1851" s="11" t="s">
        <v>787</v>
      </c>
      <c r="D1851" s="12">
        <v>55054</v>
      </c>
      <c r="E1851" s="47" t="s">
        <v>4893</v>
      </c>
      <c r="F1851" s="14">
        <v>19444</v>
      </c>
      <c r="G1851" s="15">
        <v>42416</v>
      </c>
      <c r="H1851" s="8">
        <v>19444</v>
      </c>
      <c r="I1851" s="30">
        <f t="shared" si="89"/>
        <v>0</v>
      </c>
      <c r="J1851" s="116"/>
      <c r="K1851" s="2"/>
    </row>
    <row r="1852" spans="1:11" x14ac:dyDescent="0.25">
      <c r="A1852" s="17">
        <v>42415</v>
      </c>
      <c r="B1852" s="11">
        <f t="shared" si="87"/>
        <v>5055</v>
      </c>
      <c r="C1852" s="11" t="s">
        <v>787</v>
      </c>
      <c r="D1852" s="12">
        <v>55055</v>
      </c>
      <c r="E1852" s="47" t="s">
        <v>4894</v>
      </c>
      <c r="F1852" s="14">
        <v>12083</v>
      </c>
      <c r="G1852" s="15">
        <v>42416</v>
      </c>
      <c r="H1852" s="8">
        <v>12083</v>
      </c>
      <c r="I1852" s="30">
        <f t="shared" si="89"/>
        <v>0</v>
      </c>
      <c r="J1852" s="116"/>
      <c r="K1852" s="2"/>
    </row>
    <row r="1853" spans="1:11" x14ac:dyDescent="0.25">
      <c r="A1853" s="17">
        <v>42415</v>
      </c>
      <c r="B1853" s="11">
        <f t="shared" si="87"/>
        <v>5056</v>
      </c>
      <c r="C1853" s="11" t="s">
        <v>787</v>
      </c>
      <c r="D1853" s="12">
        <v>55056</v>
      </c>
      <c r="E1853" s="47" t="s">
        <v>4895</v>
      </c>
      <c r="F1853" s="14">
        <v>22099.75</v>
      </c>
      <c r="G1853" s="15">
        <v>42427</v>
      </c>
      <c r="H1853" s="8">
        <v>22099.75</v>
      </c>
      <c r="I1853" s="30">
        <f t="shared" si="89"/>
        <v>0</v>
      </c>
      <c r="J1853" s="116"/>
      <c r="K1853" s="2"/>
    </row>
    <row r="1854" spans="1:11" x14ac:dyDescent="0.25">
      <c r="A1854" s="17">
        <v>42415</v>
      </c>
      <c r="B1854" s="11">
        <f t="shared" si="87"/>
        <v>5057</v>
      </c>
      <c r="C1854" s="11" t="s">
        <v>787</v>
      </c>
      <c r="D1854" s="12">
        <v>55057</v>
      </c>
      <c r="E1854" s="47" t="s">
        <v>4896</v>
      </c>
      <c r="F1854" s="14">
        <v>36</v>
      </c>
      <c r="G1854" s="107">
        <v>42440</v>
      </c>
      <c r="H1854" s="108">
        <v>36</v>
      </c>
      <c r="I1854" s="30">
        <f t="shared" si="89"/>
        <v>0</v>
      </c>
      <c r="J1854" s="116"/>
      <c r="K1854" s="2"/>
    </row>
    <row r="1855" spans="1:11" x14ac:dyDescent="0.25">
      <c r="A1855" s="17">
        <v>42415</v>
      </c>
      <c r="B1855" s="11">
        <f t="shared" si="87"/>
        <v>5058</v>
      </c>
      <c r="C1855" s="11" t="s">
        <v>787</v>
      </c>
      <c r="D1855" s="12">
        <v>55058</v>
      </c>
      <c r="E1855" s="47" t="s">
        <v>4897</v>
      </c>
      <c r="F1855" s="14">
        <v>3216.1</v>
      </c>
      <c r="G1855" s="15">
        <v>42415</v>
      </c>
      <c r="H1855" s="8">
        <f t="shared" si="88"/>
        <v>3216.1</v>
      </c>
      <c r="I1855" s="30">
        <f t="shared" si="89"/>
        <v>0</v>
      </c>
      <c r="J1855" s="116"/>
      <c r="K1855" s="2"/>
    </row>
    <row r="1856" spans="1:11" x14ac:dyDescent="0.25">
      <c r="A1856" s="17">
        <v>42415</v>
      </c>
      <c r="B1856" s="11">
        <f t="shared" si="87"/>
        <v>5059</v>
      </c>
      <c r="C1856" s="11" t="s">
        <v>787</v>
      </c>
      <c r="D1856" s="12">
        <v>55059</v>
      </c>
      <c r="E1856" s="47" t="s">
        <v>4898</v>
      </c>
      <c r="F1856" s="14">
        <v>12013.3</v>
      </c>
      <c r="G1856" s="15">
        <v>42416</v>
      </c>
      <c r="H1856" s="8">
        <v>12013.3</v>
      </c>
      <c r="I1856" s="30">
        <f t="shared" si="89"/>
        <v>0</v>
      </c>
      <c r="J1856" s="116"/>
      <c r="K1856" s="2"/>
    </row>
    <row r="1857" spans="1:11" x14ac:dyDescent="0.25">
      <c r="A1857" s="17">
        <v>42415</v>
      </c>
      <c r="B1857" s="11">
        <f t="shared" si="87"/>
        <v>5060</v>
      </c>
      <c r="C1857" s="11" t="s">
        <v>787</v>
      </c>
      <c r="D1857" s="12">
        <v>55060</v>
      </c>
      <c r="E1857" s="47" t="s">
        <v>4899</v>
      </c>
      <c r="F1857" s="14">
        <v>16369.96</v>
      </c>
      <c r="G1857" s="15">
        <v>42427</v>
      </c>
      <c r="H1857" s="8">
        <v>16369.96</v>
      </c>
      <c r="I1857" s="30">
        <f t="shared" si="89"/>
        <v>0</v>
      </c>
      <c r="J1857" s="116"/>
      <c r="K1857" s="2"/>
    </row>
    <row r="1858" spans="1:11" x14ac:dyDescent="0.25">
      <c r="A1858" s="17">
        <v>42415</v>
      </c>
      <c r="B1858" s="11">
        <f>B1857+1</f>
        <v>5061</v>
      </c>
      <c r="C1858" s="11" t="s">
        <v>4900</v>
      </c>
      <c r="D1858" s="12">
        <v>55061</v>
      </c>
      <c r="E1858" s="47" t="s">
        <v>4707</v>
      </c>
      <c r="F1858" s="14">
        <v>10687.2</v>
      </c>
      <c r="G1858" s="15">
        <v>42418</v>
      </c>
      <c r="H1858" s="8">
        <v>10687.2</v>
      </c>
      <c r="I1858" s="30">
        <f t="shared" si="89"/>
        <v>0</v>
      </c>
      <c r="J1858" s="116"/>
      <c r="K1858" s="2"/>
    </row>
    <row r="1859" spans="1:11" x14ac:dyDescent="0.25">
      <c r="A1859" s="17">
        <v>42415</v>
      </c>
      <c r="B1859" s="11">
        <f>B1858+1</f>
        <v>5062</v>
      </c>
      <c r="C1859" s="11" t="s">
        <v>787</v>
      </c>
      <c r="D1859" s="12">
        <v>55062</v>
      </c>
      <c r="E1859" s="47" t="s">
        <v>4901</v>
      </c>
      <c r="F1859" s="14">
        <v>16381.36</v>
      </c>
      <c r="G1859" s="15">
        <v>42427</v>
      </c>
      <c r="H1859" s="8">
        <v>16381.362999999999</v>
      </c>
      <c r="I1859" s="30">
        <f t="shared" si="89"/>
        <v>-2.999999998792191E-3</v>
      </c>
      <c r="J1859" s="116"/>
      <c r="K1859" s="2"/>
    </row>
    <row r="1860" spans="1:11" x14ac:dyDescent="0.25">
      <c r="A1860" s="17">
        <v>42415</v>
      </c>
      <c r="B1860" s="11">
        <f t="shared" si="87"/>
        <v>5063</v>
      </c>
      <c r="C1860" s="11" t="s">
        <v>787</v>
      </c>
      <c r="D1860" s="12">
        <v>55063</v>
      </c>
      <c r="E1860" s="47" t="s">
        <v>4902</v>
      </c>
      <c r="F1860" s="14">
        <v>717</v>
      </c>
      <c r="G1860" s="15">
        <v>42415</v>
      </c>
      <c r="H1860" s="8">
        <f t="shared" si="88"/>
        <v>717</v>
      </c>
      <c r="I1860" s="30">
        <f t="shared" si="89"/>
        <v>0</v>
      </c>
      <c r="J1860" s="116"/>
      <c r="K1860" s="2"/>
    </row>
    <row r="1861" spans="1:11" x14ac:dyDescent="0.25">
      <c r="A1861" s="17">
        <v>42415</v>
      </c>
      <c r="B1861" s="11">
        <f t="shared" si="87"/>
        <v>5064</v>
      </c>
      <c r="C1861" s="11" t="s">
        <v>787</v>
      </c>
      <c r="D1861" s="12">
        <v>55064</v>
      </c>
      <c r="E1861" s="47" t="s">
        <v>4903</v>
      </c>
      <c r="F1861" s="14">
        <v>4053.5</v>
      </c>
      <c r="G1861" s="15">
        <v>42416</v>
      </c>
      <c r="H1861" s="8">
        <v>4053.5</v>
      </c>
      <c r="I1861" s="30">
        <f t="shared" si="89"/>
        <v>0</v>
      </c>
      <c r="J1861" s="116"/>
      <c r="K1861" s="2"/>
    </row>
    <row r="1862" spans="1:11" x14ac:dyDescent="0.25">
      <c r="A1862" s="17">
        <v>42415</v>
      </c>
      <c r="B1862" s="11">
        <f t="shared" si="87"/>
        <v>5065</v>
      </c>
      <c r="C1862" s="11" t="s">
        <v>787</v>
      </c>
      <c r="D1862" s="12">
        <v>55065</v>
      </c>
      <c r="E1862" s="47" t="s">
        <v>4904</v>
      </c>
      <c r="F1862" s="14">
        <v>1646.6</v>
      </c>
      <c r="G1862" s="15">
        <v>42415</v>
      </c>
      <c r="H1862" s="8">
        <f t="shared" si="88"/>
        <v>1646.6</v>
      </c>
      <c r="I1862" s="30">
        <f t="shared" si="89"/>
        <v>0</v>
      </c>
      <c r="J1862" s="116"/>
      <c r="K1862" s="2"/>
    </row>
    <row r="1863" spans="1:11" x14ac:dyDescent="0.25">
      <c r="A1863" s="17">
        <v>42415</v>
      </c>
      <c r="B1863" s="11">
        <f>B1862+1</f>
        <v>5066</v>
      </c>
      <c r="C1863" s="11" t="s">
        <v>787</v>
      </c>
      <c r="D1863" s="12">
        <v>55066</v>
      </c>
      <c r="E1863" s="49" t="s">
        <v>105</v>
      </c>
      <c r="F1863" s="14">
        <v>0</v>
      </c>
      <c r="G1863" s="15"/>
      <c r="H1863" s="8"/>
      <c r="I1863" s="30">
        <f t="shared" si="89"/>
        <v>0</v>
      </c>
      <c r="J1863" s="116"/>
      <c r="K1863" s="2"/>
    </row>
    <row r="1864" spans="1:11" x14ac:dyDescent="0.25">
      <c r="A1864" s="17">
        <v>42415</v>
      </c>
      <c r="B1864" s="11">
        <f>B1863+1</f>
        <v>5067</v>
      </c>
      <c r="C1864" s="11" t="s">
        <v>787</v>
      </c>
      <c r="D1864" s="12">
        <v>55067</v>
      </c>
      <c r="E1864" s="47" t="s">
        <v>4905</v>
      </c>
      <c r="F1864" s="14">
        <v>1650</v>
      </c>
      <c r="G1864" s="15">
        <v>42415</v>
      </c>
      <c r="H1864" s="8">
        <f t="shared" si="88"/>
        <v>1650</v>
      </c>
      <c r="I1864" s="30">
        <f t="shared" si="89"/>
        <v>0</v>
      </c>
      <c r="J1864" s="116"/>
      <c r="K1864" s="2"/>
    </row>
    <row r="1865" spans="1:11" x14ac:dyDescent="0.25">
      <c r="A1865" s="17">
        <v>42415</v>
      </c>
      <c r="B1865" s="11">
        <f t="shared" si="87"/>
        <v>5068</v>
      </c>
      <c r="C1865" s="11" t="s">
        <v>787</v>
      </c>
      <c r="D1865" s="12">
        <v>55068</v>
      </c>
      <c r="E1865" s="47" t="s">
        <v>4906</v>
      </c>
      <c r="F1865" s="14">
        <v>564.20000000000005</v>
      </c>
      <c r="G1865" s="15">
        <v>42415</v>
      </c>
      <c r="H1865" s="8">
        <f t="shared" si="88"/>
        <v>564.20000000000005</v>
      </c>
      <c r="I1865" s="30">
        <f t="shared" si="89"/>
        <v>0</v>
      </c>
      <c r="J1865" s="116"/>
      <c r="K1865" s="2"/>
    </row>
    <row r="1866" spans="1:11" x14ac:dyDescent="0.25">
      <c r="A1866" s="17">
        <v>42415</v>
      </c>
      <c r="B1866" s="11">
        <f t="shared" si="87"/>
        <v>5069</v>
      </c>
      <c r="C1866" s="11" t="s">
        <v>787</v>
      </c>
      <c r="D1866" s="12">
        <v>55069</v>
      </c>
      <c r="E1866" s="47" t="s">
        <v>4907</v>
      </c>
      <c r="F1866" s="14">
        <v>2232</v>
      </c>
      <c r="G1866" s="15">
        <v>42416</v>
      </c>
      <c r="H1866" s="8">
        <v>2232</v>
      </c>
      <c r="I1866" s="30">
        <f t="shared" si="89"/>
        <v>0</v>
      </c>
      <c r="J1866" s="116"/>
      <c r="K1866" s="2"/>
    </row>
    <row r="1867" spans="1:11" x14ac:dyDescent="0.25">
      <c r="A1867" s="17">
        <v>42415</v>
      </c>
      <c r="B1867" s="11">
        <f t="shared" si="87"/>
        <v>5070</v>
      </c>
      <c r="C1867" s="11" t="s">
        <v>787</v>
      </c>
      <c r="D1867" s="12">
        <v>55070</v>
      </c>
      <c r="E1867" s="47" t="s">
        <v>4908</v>
      </c>
      <c r="F1867" s="14">
        <v>32607.200000000001</v>
      </c>
      <c r="G1867" s="15">
        <v>42415</v>
      </c>
      <c r="H1867" s="8">
        <f t="shared" si="88"/>
        <v>32607.200000000001</v>
      </c>
      <c r="I1867" s="30">
        <f t="shared" si="89"/>
        <v>0</v>
      </c>
      <c r="J1867" s="116"/>
      <c r="K1867" s="2"/>
    </row>
    <row r="1868" spans="1:11" x14ac:dyDescent="0.25">
      <c r="A1868" s="17">
        <v>42415</v>
      </c>
      <c r="B1868" s="11">
        <f t="shared" si="87"/>
        <v>5071</v>
      </c>
      <c r="C1868" s="11" t="s">
        <v>787</v>
      </c>
      <c r="D1868" s="12">
        <v>55071</v>
      </c>
      <c r="E1868" s="47" t="s">
        <v>4909</v>
      </c>
      <c r="F1868" s="14">
        <v>59107.199999999997</v>
      </c>
      <c r="G1868" s="15">
        <v>42418</v>
      </c>
      <c r="H1868" s="8">
        <v>59107.199999999997</v>
      </c>
      <c r="I1868" s="30">
        <f t="shared" si="89"/>
        <v>0</v>
      </c>
      <c r="J1868" s="116"/>
      <c r="K1868" s="2"/>
    </row>
    <row r="1869" spans="1:11" x14ac:dyDescent="0.25">
      <c r="A1869" s="17">
        <v>42415</v>
      </c>
      <c r="B1869" s="11">
        <f t="shared" si="87"/>
        <v>5072</v>
      </c>
      <c r="C1869" s="11" t="s">
        <v>787</v>
      </c>
      <c r="D1869" s="12">
        <v>55072</v>
      </c>
      <c r="E1869" s="47" t="s">
        <v>4910</v>
      </c>
      <c r="F1869" s="14">
        <v>780</v>
      </c>
      <c r="G1869" s="15">
        <v>42415</v>
      </c>
      <c r="H1869" s="8">
        <f t="shared" si="88"/>
        <v>780</v>
      </c>
      <c r="I1869" s="30">
        <f t="shared" si="89"/>
        <v>0</v>
      </c>
      <c r="J1869" s="116"/>
      <c r="K1869" s="2"/>
    </row>
    <row r="1870" spans="1:11" x14ac:dyDescent="0.25">
      <c r="A1870" s="17">
        <v>42415</v>
      </c>
      <c r="B1870" s="11">
        <f t="shared" si="87"/>
        <v>5073</v>
      </c>
      <c r="C1870" s="11" t="s">
        <v>787</v>
      </c>
      <c r="D1870" s="12">
        <v>55073</v>
      </c>
      <c r="E1870" s="47" t="s">
        <v>4911</v>
      </c>
      <c r="F1870" s="14">
        <v>199.2</v>
      </c>
      <c r="G1870" s="15">
        <v>42415</v>
      </c>
      <c r="H1870" s="8">
        <f t="shared" si="88"/>
        <v>199.2</v>
      </c>
      <c r="I1870" s="30">
        <f t="shared" si="89"/>
        <v>0</v>
      </c>
      <c r="J1870" s="116"/>
      <c r="K1870" s="2"/>
    </row>
    <row r="1871" spans="1:11" x14ac:dyDescent="0.25">
      <c r="A1871" s="17">
        <v>42415</v>
      </c>
      <c r="B1871" s="11">
        <f t="shared" si="87"/>
        <v>5074</v>
      </c>
      <c r="C1871" s="11" t="s">
        <v>787</v>
      </c>
      <c r="D1871" s="12">
        <v>55074</v>
      </c>
      <c r="E1871" s="47" t="s">
        <v>4912</v>
      </c>
      <c r="F1871" s="14">
        <v>258</v>
      </c>
      <c r="G1871" s="15">
        <v>42415</v>
      </c>
      <c r="H1871" s="8">
        <f t="shared" si="88"/>
        <v>258</v>
      </c>
      <c r="I1871" s="30">
        <f t="shared" si="89"/>
        <v>0</v>
      </c>
      <c r="J1871" s="116"/>
      <c r="K1871" s="2"/>
    </row>
    <row r="1872" spans="1:11" x14ac:dyDescent="0.25">
      <c r="A1872" s="17">
        <v>42415</v>
      </c>
      <c r="B1872" s="11">
        <f t="shared" si="87"/>
        <v>5075</v>
      </c>
      <c r="C1872" s="11" t="s">
        <v>787</v>
      </c>
      <c r="D1872" s="113">
        <v>55075</v>
      </c>
      <c r="E1872" s="42" t="s">
        <v>4913</v>
      </c>
      <c r="F1872" s="19">
        <v>42901</v>
      </c>
      <c r="G1872" s="15">
        <v>42418</v>
      </c>
      <c r="H1872" s="8">
        <f>29915.8+12985.2</f>
        <v>42901</v>
      </c>
      <c r="I1872" s="30">
        <f t="shared" si="89"/>
        <v>0</v>
      </c>
      <c r="J1872" s="116"/>
      <c r="K1872" s="2"/>
    </row>
    <row r="1873" spans="1:11" x14ac:dyDescent="0.25">
      <c r="A1873" s="17">
        <v>42415</v>
      </c>
      <c r="B1873" s="11">
        <f t="shared" si="87"/>
        <v>5076</v>
      </c>
      <c r="C1873" s="11" t="s">
        <v>787</v>
      </c>
      <c r="D1873" s="20">
        <v>55076</v>
      </c>
      <c r="E1873" s="45" t="s">
        <v>4914</v>
      </c>
      <c r="F1873" s="22">
        <v>6096.3</v>
      </c>
      <c r="G1873" s="15">
        <v>42415</v>
      </c>
      <c r="H1873" s="8">
        <f t="shared" si="88"/>
        <v>6096.3</v>
      </c>
      <c r="I1873" s="30">
        <f t="shared" si="89"/>
        <v>0</v>
      </c>
      <c r="J1873" s="116"/>
      <c r="K1873" s="2"/>
    </row>
    <row r="1874" spans="1:11" x14ac:dyDescent="0.25">
      <c r="A1874" s="17">
        <v>42415</v>
      </c>
      <c r="B1874" s="11">
        <f t="shared" si="87"/>
        <v>5077</v>
      </c>
      <c r="C1874" s="11" t="s">
        <v>787</v>
      </c>
      <c r="D1874" s="12">
        <v>55077</v>
      </c>
      <c r="E1874" s="47" t="s">
        <v>4858</v>
      </c>
      <c r="F1874" s="14">
        <v>29461.95</v>
      </c>
      <c r="G1874" s="15">
        <v>42417</v>
      </c>
      <c r="H1874" s="8">
        <v>29461.95</v>
      </c>
      <c r="I1874" s="30">
        <f t="shared" si="89"/>
        <v>0</v>
      </c>
      <c r="J1874" s="116"/>
      <c r="K1874" s="2"/>
    </row>
    <row r="1875" spans="1:11" x14ac:dyDescent="0.25">
      <c r="A1875" s="17">
        <v>42415</v>
      </c>
      <c r="B1875" s="11">
        <f t="shared" si="87"/>
        <v>5078</v>
      </c>
      <c r="C1875" s="11" t="s">
        <v>787</v>
      </c>
      <c r="D1875" s="12">
        <v>55078</v>
      </c>
      <c r="E1875" s="47" t="s">
        <v>4915</v>
      </c>
      <c r="F1875" s="14">
        <v>11168</v>
      </c>
      <c r="G1875" s="15">
        <v>42415</v>
      </c>
      <c r="H1875" s="8">
        <f t="shared" si="88"/>
        <v>11168</v>
      </c>
      <c r="I1875" s="30">
        <f t="shared" si="89"/>
        <v>0</v>
      </c>
      <c r="J1875" s="116"/>
      <c r="K1875" s="2"/>
    </row>
    <row r="1876" spans="1:11" x14ac:dyDescent="0.25">
      <c r="A1876" s="17">
        <v>42415</v>
      </c>
      <c r="B1876" s="11">
        <f t="shared" si="87"/>
        <v>5079</v>
      </c>
      <c r="C1876" s="11" t="s">
        <v>787</v>
      </c>
      <c r="D1876" s="12">
        <v>55079</v>
      </c>
      <c r="E1876" s="47" t="s">
        <v>4916</v>
      </c>
      <c r="F1876" s="14">
        <v>18243</v>
      </c>
      <c r="G1876" s="15">
        <v>42416</v>
      </c>
      <c r="H1876" s="8">
        <v>18243</v>
      </c>
      <c r="I1876" s="30">
        <f t="shared" si="89"/>
        <v>0</v>
      </c>
      <c r="J1876" s="116"/>
      <c r="K1876" s="2"/>
    </row>
    <row r="1877" spans="1:11" x14ac:dyDescent="0.25">
      <c r="A1877" s="17">
        <v>42415</v>
      </c>
      <c r="B1877" s="11">
        <f t="shared" si="87"/>
        <v>5080</v>
      </c>
      <c r="C1877" s="11" t="s">
        <v>787</v>
      </c>
      <c r="D1877" s="12">
        <v>55080</v>
      </c>
      <c r="E1877" s="47" t="s">
        <v>4917</v>
      </c>
      <c r="F1877" s="14">
        <v>13142.2</v>
      </c>
      <c r="G1877" s="15" t="s">
        <v>4918</v>
      </c>
      <c r="H1877" s="8">
        <f>7732.6+5409.6</f>
        <v>13142.2</v>
      </c>
      <c r="I1877" s="30">
        <f t="shared" si="89"/>
        <v>0</v>
      </c>
      <c r="J1877" s="116"/>
      <c r="K1877" s="2"/>
    </row>
    <row r="1878" spans="1:11" x14ac:dyDescent="0.25">
      <c r="A1878" s="17">
        <v>42415</v>
      </c>
      <c r="B1878" s="11">
        <f t="shared" si="87"/>
        <v>5081</v>
      </c>
      <c r="C1878" s="11" t="s">
        <v>787</v>
      </c>
      <c r="D1878" s="12">
        <v>55081</v>
      </c>
      <c r="E1878" s="47" t="s">
        <v>4919</v>
      </c>
      <c r="F1878" s="14">
        <v>29638.400000000001</v>
      </c>
      <c r="G1878" s="15">
        <v>42415</v>
      </c>
      <c r="H1878" s="8">
        <f t="shared" si="88"/>
        <v>29638.400000000001</v>
      </c>
      <c r="I1878" s="30">
        <f t="shared" si="89"/>
        <v>0</v>
      </c>
      <c r="J1878" s="116"/>
      <c r="K1878" s="2"/>
    </row>
    <row r="1879" spans="1:11" x14ac:dyDescent="0.25">
      <c r="A1879" s="17">
        <v>42415</v>
      </c>
      <c r="B1879" s="11">
        <f t="shared" si="87"/>
        <v>5082</v>
      </c>
      <c r="C1879" s="11" t="s">
        <v>787</v>
      </c>
      <c r="D1879" s="12">
        <v>55082</v>
      </c>
      <c r="E1879" s="47" t="s">
        <v>4920</v>
      </c>
      <c r="F1879" s="14">
        <v>34037.4</v>
      </c>
      <c r="G1879" s="15">
        <v>42418</v>
      </c>
      <c r="H1879" s="8">
        <v>34037.4</v>
      </c>
      <c r="I1879" s="30">
        <f t="shared" si="89"/>
        <v>0</v>
      </c>
      <c r="J1879" s="116"/>
      <c r="K1879" s="2"/>
    </row>
    <row r="1880" spans="1:11" x14ac:dyDescent="0.25">
      <c r="A1880" s="17">
        <v>42415</v>
      </c>
      <c r="B1880" s="11">
        <f t="shared" si="87"/>
        <v>5083</v>
      </c>
      <c r="C1880" s="11" t="s">
        <v>787</v>
      </c>
      <c r="D1880" s="12">
        <v>55083</v>
      </c>
      <c r="E1880" s="47" t="s">
        <v>4921</v>
      </c>
      <c r="F1880" s="14">
        <v>524.6</v>
      </c>
      <c r="G1880" s="15">
        <v>42415</v>
      </c>
      <c r="H1880" s="8">
        <f t="shared" si="88"/>
        <v>524.6</v>
      </c>
      <c r="I1880" s="30">
        <f t="shared" si="89"/>
        <v>0</v>
      </c>
      <c r="J1880" s="116"/>
      <c r="K1880" s="2"/>
    </row>
    <row r="1881" spans="1:11" x14ac:dyDescent="0.25">
      <c r="A1881" s="17">
        <v>42415</v>
      </c>
      <c r="B1881" s="11">
        <f t="shared" si="87"/>
        <v>5084</v>
      </c>
      <c r="C1881" s="11" t="s">
        <v>787</v>
      </c>
      <c r="D1881" s="12">
        <v>55084</v>
      </c>
      <c r="E1881" s="47" t="s">
        <v>4922</v>
      </c>
      <c r="F1881" s="14">
        <v>2499</v>
      </c>
      <c r="G1881" s="15">
        <v>42416</v>
      </c>
      <c r="H1881" s="8">
        <v>2499</v>
      </c>
      <c r="I1881" s="30">
        <f t="shared" si="89"/>
        <v>0</v>
      </c>
      <c r="J1881" s="116"/>
      <c r="K1881" s="2"/>
    </row>
    <row r="1882" spans="1:11" x14ac:dyDescent="0.25">
      <c r="A1882" s="17">
        <v>42415</v>
      </c>
      <c r="B1882" s="11">
        <f t="shared" si="87"/>
        <v>5085</v>
      </c>
      <c r="C1882" s="11" t="s">
        <v>787</v>
      </c>
      <c r="D1882" s="12">
        <v>55085</v>
      </c>
      <c r="E1882" s="47" t="s">
        <v>4923</v>
      </c>
      <c r="F1882" s="14">
        <v>4414.2</v>
      </c>
      <c r="G1882" s="15">
        <v>42416</v>
      </c>
      <c r="H1882" s="8">
        <v>4414.2</v>
      </c>
      <c r="I1882" s="30">
        <f t="shared" si="89"/>
        <v>0</v>
      </c>
      <c r="J1882" s="116"/>
      <c r="K1882" s="2"/>
    </row>
    <row r="1883" spans="1:11" x14ac:dyDescent="0.25">
      <c r="A1883" s="17">
        <v>42415</v>
      </c>
      <c r="B1883" s="11">
        <f t="shared" si="87"/>
        <v>5086</v>
      </c>
      <c r="C1883" s="11" t="s">
        <v>787</v>
      </c>
      <c r="D1883" s="12">
        <v>55086</v>
      </c>
      <c r="E1883" s="47" t="s">
        <v>4924</v>
      </c>
      <c r="F1883" s="14">
        <v>666.6</v>
      </c>
      <c r="G1883" s="15">
        <v>42416</v>
      </c>
      <c r="H1883" s="8">
        <v>666.6</v>
      </c>
      <c r="I1883" s="30">
        <f t="shared" si="89"/>
        <v>0</v>
      </c>
      <c r="J1883" s="116"/>
      <c r="K1883" s="2"/>
    </row>
    <row r="1884" spans="1:11" x14ac:dyDescent="0.25">
      <c r="A1884" s="17">
        <v>42415</v>
      </c>
      <c r="B1884" s="11">
        <f t="shared" ref="B1884:B1947" si="90">B1883+1</f>
        <v>5087</v>
      </c>
      <c r="C1884" s="11" t="s">
        <v>787</v>
      </c>
      <c r="D1884" s="12">
        <v>55087</v>
      </c>
      <c r="E1884" s="47" t="s">
        <v>4925</v>
      </c>
      <c r="F1884" s="14">
        <v>2347.8000000000002</v>
      </c>
      <c r="G1884" s="15">
        <v>42416</v>
      </c>
      <c r="H1884" s="8">
        <v>2347.8000000000002</v>
      </c>
      <c r="I1884" s="30">
        <f t="shared" si="89"/>
        <v>0</v>
      </c>
      <c r="J1884" s="116"/>
      <c r="K1884" s="2"/>
    </row>
    <row r="1885" spans="1:11" x14ac:dyDescent="0.25">
      <c r="A1885" s="17">
        <v>42415</v>
      </c>
      <c r="B1885" s="11">
        <f t="shared" si="90"/>
        <v>5088</v>
      </c>
      <c r="C1885" s="11" t="s">
        <v>787</v>
      </c>
      <c r="D1885" s="12">
        <v>55088</v>
      </c>
      <c r="E1885" s="47" t="s">
        <v>4889</v>
      </c>
      <c r="F1885" s="14">
        <v>61828.2</v>
      </c>
      <c r="G1885" s="15" t="s">
        <v>4926</v>
      </c>
      <c r="H1885" s="8">
        <f>8429.44+53398.76</f>
        <v>61828.200000000004</v>
      </c>
      <c r="I1885" s="35">
        <f t="shared" si="89"/>
        <v>0</v>
      </c>
      <c r="J1885" s="116"/>
      <c r="K1885" s="2"/>
    </row>
    <row r="1886" spans="1:11" x14ac:dyDescent="0.25">
      <c r="A1886" s="17">
        <v>42415</v>
      </c>
      <c r="B1886" s="11">
        <f t="shared" si="90"/>
        <v>5089</v>
      </c>
      <c r="C1886" s="11" t="s">
        <v>787</v>
      </c>
      <c r="D1886" s="12">
        <v>55089</v>
      </c>
      <c r="E1886" s="47" t="s">
        <v>4889</v>
      </c>
      <c r="F1886" s="14">
        <v>3244.2</v>
      </c>
      <c r="G1886" s="15">
        <v>42417</v>
      </c>
      <c r="H1886" s="8">
        <v>3244.2</v>
      </c>
      <c r="I1886" s="30">
        <f t="shared" si="89"/>
        <v>0</v>
      </c>
      <c r="J1886" s="116"/>
      <c r="K1886" s="2"/>
    </row>
    <row r="1887" spans="1:11" x14ac:dyDescent="0.25">
      <c r="A1887" s="17">
        <v>42415</v>
      </c>
      <c r="B1887" s="11">
        <f>B1886+1</f>
        <v>5090</v>
      </c>
      <c r="C1887" s="11" t="s">
        <v>787</v>
      </c>
      <c r="D1887" s="12">
        <v>55090</v>
      </c>
      <c r="E1887" s="47" t="s">
        <v>4345</v>
      </c>
      <c r="F1887" s="14">
        <v>3269</v>
      </c>
      <c r="G1887" s="15">
        <v>42416</v>
      </c>
      <c r="H1887" s="8">
        <v>3269</v>
      </c>
      <c r="I1887" s="30">
        <f t="shared" si="89"/>
        <v>0</v>
      </c>
      <c r="J1887" s="116"/>
      <c r="K1887" s="2"/>
    </row>
    <row r="1888" spans="1:11" x14ac:dyDescent="0.25">
      <c r="A1888" s="17">
        <v>42415</v>
      </c>
      <c r="B1888" s="11">
        <f>B1887+1</f>
        <v>5091</v>
      </c>
      <c r="C1888" s="11" t="s">
        <v>787</v>
      </c>
      <c r="D1888" s="12">
        <v>55091</v>
      </c>
      <c r="E1888" s="47" t="s">
        <v>4927</v>
      </c>
      <c r="F1888" s="14">
        <v>2295.4</v>
      </c>
      <c r="G1888" s="15">
        <v>42416</v>
      </c>
      <c r="H1888" s="8">
        <v>2295.4</v>
      </c>
      <c r="I1888" s="30">
        <f t="shared" si="89"/>
        <v>0</v>
      </c>
      <c r="J1888" s="116"/>
      <c r="K1888" s="2"/>
    </row>
    <row r="1889" spans="1:11" x14ac:dyDescent="0.25">
      <c r="A1889" s="17">
        <v>42415</v>
      </c>
      <c r="B1889" s="11">
        <f t="shared" si="90"/>
        <v>5092</v>
      </c>
      <c r="C1889" s="11" t="s">
        <v>787</v>
      </c>
      <c r="D1889" s="12">
        <v>55092</v>
      </c>
      <c r="E1889" s="47" t="s">
        <v>4928</v>
      </c>
      <c r="F1889" s="14">
        <v>8389.4</v>
      </c>
      <c r="G1889" s="15">
        <v>42415</v>
      </c>
      <c r="H1889" s="8">
        <f t="shared" si="88"/>
        <v>8389.4</v>
      </c>
      <c r="I1889" s="30">
        <f t="shared" si="89"/>
        <v>0</v>
      </c>
      <c r="J1889" s="116"/>
      <c r="K1889" s="2"/>
    </row>
    <row r="1890" spans="1:11" x14ac:dyDescent="0.25">
      <c r="A1890" s="17">
        <v>42415</v>
      </c>
      <c r="B1890" s="11">
        <f>B1889+1</f>
        <v>5093</v>
      </c>
      <c r="C1890" s="11" t="s">
        <v>787</v>
      </c>
      <c r="D1890" s="12">
        <v>55093</v>
      </c>
      <c r="E1890" s="47" t="s">
        <v>4929</v>
      </c>
      <c r="F1890" s="14">
        <v>2167.1999999999998</v>
      </c>
      <c r="G1890" s="15">
        <v>42418</v>
      </c>
      <c r="H1890" s="8">
        <v>2167.1999999999998</v>
      </c>
      <c r="I1890" s="30">
        <f t="shared" si="89"/>
        <v>0</v>
      </c>
      <c r="J1890" s="116"/>
      <c r="K1890" s="2"/>
    </row>
    <row r="1891" spans="1:11" x14ac:dyDescent="0.25">
      <c r="A1891" s="17">
        <v>42415</v>
      </c>
      <c r="B1891" s="11">
        <f>B1890+1</f>
        <v>5094</v>
      </c>
      <c r="C1891" s="11" t="s">
        <v>787</v>
      </c>
      <c r="D1891" s="12">
        <v>55094</v>
      </c>
      <c r="E1891" s="47" t="s">
        <v>4930</v>
      </c>
      <c r="F1891" s="14">
        <v>3981.8</v>
      </c>
      <c r="G1891" s="15">
        <v>42418</v>
      </c>
      <c r="H1891" s="8">
        <v>3981.8</v>
      </c>
      <c r="I1891" s="30">
        <f t="shared" si="89"/>
        <v>0</v>
      </c>
      <c r="J1891" s="116"/>
      <c r="K1891" s="2"/>
    </row>
    <row r="1892" spans="1:11" x14ac:dyDescent="0.25">
      <c r="A1892" s="17">
        <v>42415</v>
      </c>
      <c r="B1892" s="11">
        <f t="shared" si="90"/>
        <v>5095</v>
      </c>
      <c r="C1892" s="11" t="s">
        <v>787</v>
      </c>
      <c r="D1892" s="12">
        <v>55095</v>
      </c>
      <c r="E1892" s="47" t="s">
        <v>4931</v>
      </c>
      <c r="F1892" s="14">
        <v>2548.1</v>
      </c>
      <c r="G1892" s="15">
        <v>42415</v>
      </c>
      <c r="H1892" s="8">
        <v>2548.1</v>
      </c>
      <c r="I1892" s="30">
        <f t="shared" si="89"/>
        <v>0</v>
      </c>
      <c r="J1892" s="116"/>
      <c r="K1892" s="2"/>
    </row>
    <row r="1893" spans="1:11" x14ac:dyDescent="0.25">
      <c r="A1893" s="17">
        <v>42415</v>
      </c>
      <c r="B1893" s="11">
        <f t="shared" si="90"/>
        <v>5096</v>
      </c>
      <c r="C1893" s="11" t="s">
        <v>787</v>
      </c>
      <c r="D1893" s="12">
        <v>55096</v>
      </c>
      <c r="E1893" s="47" t="s">
        <v>4932</v>
      </c>
      <c r="F1893" s="14">
        <v>2175.6</v>
      </c>
      <c r="G1893" s="15">
        <v>42419</v>
      </c>
      <c r="H1893" s="8">
        <v>2175.6</v>
      </c>
      <c r="I1893" s="30">
        <f t="shared" si="89"/>
        <v>0</v>
      </c>
      <c r="J1893" s="116"/>
      <c r="K1893" s="2"/>
    </row>
    <row r="1894" spans="1:11" x14ac:dyDescent="0.25">
      <c r="A1894" s="17">
        <v>42415</v>
      </c>
      <c r="B1894" s="11">
        <f t="shared" si="90"/>
        <v>5097</v>
      </c>
      <c r="C1894" s="11" t="s">
        <v>787</v>
      </c>
      <c r="D1894" s="12">
        <v>55097</v>
      </c>
      <c r="E1894" s="47" t="s">
        <v>4933</v>
      </c>
      <c r="F1894" s="14">
        <v>19239.2</v>
      </c>
      <c r="G1894" s="15">
        <v>42416</v>
      </c>
      <c r="H1894" s="8">
        <v>19239.2</v>
      </c>
      <c r="I1894" s="30">
        <f t="shared" si="89"/>
        <v>0</v>
      </c>
      <c r="J1894" s="116"/>
      <c r="K1894" s="2"/>
    </row>
    <row r="1895" spans="1:11" x14ac:dyDescent="0.25">
      <c r="A1895" s="17">
        <v>42415</v>
      </c>
      <c r="B1895" s="11">
        <f>B1894+1</f>
        <v>5098</v>
      </c>
      <c r="C1895" s="11" t="s">
        <v>787</v>
      </c>
      <c r="D1895" s="12">
        <v>55098</v>
      </c>
      <c r="E1895" s="47" t="s">
        <v>4934</v>
      </c>
      <c r="F1895" s="14">
        <v>12822</v>
      </c>
      <c r="G1895" s="15">
        <v>42417</v>
      </c>
      <c r="H1895" s="8">
        <v>12822</v>
      </c>
      <c r="I1895" s="30">
        <f t="shared" si="89"/>
        <v>0</v>
      </c>
      <c r="J1895" s="116"/>
      <c r="K1895" s="2"/>
    </row>
    <row r="1896" spans="1:11" x14ac:dyDescent="0.25">
      <c r="A1896" s="17">
        <v>42415</v>
      </c>
      <c r="B1896" s="11">
        <f>B1895+1</f>
        <v>5099</v>
      </c>
      <c r="C1896" s="11" t="s">
        <v>787</v>
      </c>
      <c r="D1896" s="12">
        <v>55099</v>
      </c>
      <c r="E1896" s="47" t="s">
        <v>4935</v>
      </c>
      <c r="F1896" s="14">
        <v>11965.44</v>
      </c>
      <c r="G1896" s="15">
        <v>42426</v>
      </c>
      <c r="H1896" s="8">
        <v>11965.44</v>
      </c>
      <c r="I1896" s="30">
        <f t="shared" si="89"/>
        <v>0</v>
      </c>
      <c r="J1896" s="116"/>
      <c r="K1896" s="2"/>
    </row>
    <row r="1897" spans="1:11" x14ac:dyDescent="0.25">
      <c r="A1897" s="17">
        <v>42415</v>
      </c>
      <c r="B1897" s="11">
        <f>B1896+1</f>
        <v>5100</v>
      </c>
      <c r="C1897" s="11" t="s">
        <v>787</v>
      </c>
      <c r="D1897" s="12">
        <v>22100</v>
      </c>
      <c r="E1897" s="47" t="s">
        <v>4888</v>
      </c>
      <c r="F1897" s="14">
        <v>75420.800000000003</v>
      </c>
      <c r="G1897" s="15">
        <v>42416</v>
      </c>
      <c r="H1897" s="8">
        <v>75420.800000000003</v>
      </c>
      <c r="I1897" s="30">
        <f t="shared" si="89"/>
        <v>0</v>
      </c>
      <c r="J1897" s="116"/>
      <c r="K1897" s="2"/>
    </row>
    <row r="1898" spans="1:11" x14ac:dyDescent="0.25">
      <c r="A1898" s="17">
        <v>42415</v>
      </c>
      <c r="B1898" s="11">
        <f>B1897+1</f>
        <v>5101</v>
      </c>
      <c r="C1898" s="11" t="s">
        <v>787</v>
      </c>
      <c r="D1898" s="12">
        <v>55101</v>
      </c>
      <c r="E1898" s="47" t="s">
        <v>4936</v>
      </c>
      <c r="F1898" s="14">
        <v>4670.96</v>
      </c>
      <c r="G1898" s="15">
        <v>42417</v>
      </c>
      <c r="H1898" s="8">
        <v>4670.96</v>
      </c>
      <c r="I1898" s="30">
        <f t="shared" si="89"/>
        <v>0</v>
      </c>
      <c r="J1898" s="116"/>
      <c r="K1898" s="2"/>
    </row>
    <row r="1899" spans="1:11" x14ac:dyDescent="0.25">
      <c r="A1899" s="17">
        <v>42415</v>
      </c>
      <c r="B1899" s="11">
        <f t="shared" si="90"/>
        <v>5102</v>
      </c>
      <c r="C1899" s="11" t="s">
        <v>787</v>
      </c>
      <c r="D1899" s="12">
        <v>55102</v>
      </c>
      <c r="E1899" s="47" t="s">
        <v>4937</v>
      </c>
      <c r="F1899" s="14">
        <v>5229.6000000000004</v>
      </c>
      <c r="G1899" s="15">
        <v>42417</v>
      </c>
      <c r="H1899" s="8">
        <v>5229.6000000000004</v>
      </c>
      <c r="I1899" s="30">
        <f t="shared" si="89"/>
        <v>0</v>
      </c>
      <c r="J1899" s="116"/>
      <c r="K1899" s="2"/>
    </row>
    <row r="1900" spans="1:11" x14ac:dyDescent="0.25">
      <c r="A1900" s="17">
        <v>42415</v>
      </c>
      <c r="B1900" s="11">
        <f t="shared" si="90"/>
        <v>5103</v>
      </c>
      <c r="C1900" s="11" t="s">
        <v>787</v>
      </c>
      <c r="D1900" s="12">
        <v>55103</v>
      </c>
      <c r="E1900" s="47" t="s">
        <v>4938</v>
      </c>
      <c r="F1900" s="14">
        <v>780</v>
      </c>
      <c r="G1900" s="15">
        <v>42418</v>
      </c>
      <c r="H1900" s="8">
        <v>780</v>
      </c>
      <c r="I1900" s="30">
        <f t="shared" si="89"/>
        <v>0</v>
      </c>
      <c r="J1900" s="116"/>
      <c r="K1900" s="2"/>
    </row>
    <row r="1901" spans="1:11" x14ac:dyDescent="0.25">
      <c r="A1901" s="17">
        <v>42415</v>
      </c>
      <c r="B1901" s="11">
        <f>B1900+1</f>
        <v>5104</v>
      </c>
      <c r="C1901" s="11" t="s">
        <v>787</v>
      </c>
      <c r="D1901" s="12">
        <v>55104</v>
      </c>
      <c r="E1901" s="47" t="s">
        <v>4546</v>
      </c>
      <c r="F1901" s="14">
        <v>169981.38</v>
      </c>
      <c r="G1901" s="15">
        <v>42424</v>
      </c>
      <c r="H1901" s="8">
        <v>169981.38</v>
      </c>
      <c r="I1901" s="30">
        <f t="shared" si="89"/>
        <v>0</v>
      </c>
      <c r="J1901" s="116"/>
      <c r="K1901" s="2"/>
    </row>
    <row r="1902" spans="1:11" x14ac:dyDescent="0.25">
      <c r="A1902" s="17">
        <v>42415</v>
      </c>
      <c r="B1902" s="11">
        <f>B1901+1</f>
        <v>5105</v>
      </c>
      <c r="C1902" s="11" t="s">
        <v>787</v>
      </c>
      <c r="D1902" s="12">
        <v>55105</v>
      </c>
      <c r="E1902" s="47" t="s">
        <v>4889</v>
      </c>
      <c r="F1902" s="14">
        <v>149005.79999999999</v>
      </c>
      <c r="G1902" s="15">
        <v>42417</v>
      </c>
      <c r="H1902" s="8">
        <v>149005.79999999999</v>
      </c>
      <c r="I1902" s="30">
        <f t="shared" si="89"/>
        <v>0</v>
      </c>
      <c r="J1902" s="116"/>
      <c r="K1902" s="2"/>
    </row>
    <row r="1903" spans="1:11" x14ac:dyDescent="0.25">
      <c r="A1903" s="17">
        <v>42415</v>
      </c>
      <c r="B1903" s="11">
        <f>B1902+1</f>
        <v>5106</v>
      </c>
      <c r="C1903" s="11" t="s">
        <v>787</v>
      </c>
      <c r="D1903" s="12">
        <v>55106</v>
      </c>
      <c r="E1903" s="47" t="s">
        <v>4666</v>
      </c>
      <c r="F1903" s="14">
        <v>50.4</v>
      </c>
      <c r="G1903" s="15">
        <v>42415</v>
      </c>
      <c r="H1903" s="8">
        <v>50.4</v>
      </c>
      <c r="I1903" s="30">
        <f t="shared" si="89"/>
        <v>0</v>
      </c>
      <c r="J1903" s="116"/>
      <c r="K1903" s="2"/>
    </row>
    <row r="1904" spans="1:11" x14ac:dyDescent="0.25">
      <c r="A1904" s="17">
        <v>42415</v>
      </c>
      <c r="B1904" s="11">
        <f>B1903+1</f>
        <v>5107</v>
      </c>
      <c r="C1904" s="11" t="s">
        <v>787</v>
      </c>
      <c r="D1904" s="12">
        <v>55107</v>
      </c>
      <c r="E1904" s="47" t="s">
        <v>4939</v>
      </c>
      <c r="F1904" s="14">
        <v>56981.85</v>
      </c>
      <c r="G1904" s="107">
        <v>42432</v>
      </c>
      <c r="H1904" s="108">
        <v>56981.85</v>
      </c>
      <c r="I1904" s="30">
        <f t="shared" si="89"/>
        <v>0</v>
      </c>
      <c r="J1904" s="116"/>
      <c r="K1904" s="2"/>
    </row>
    <row r="1905" spans="1:11" x14ac:dyDescent="0.25">
      <c r="A1905" s="17">
        <v>42415</v>
      </c>
      <c r="B1905" s="11">
        <f t="shared" si="90"/>
        <v>5108</v>
      </c>
      <c r="C1905" s="11" t="s">
        <v>787</v>
      </c>
      <c r="D1905" s="12">
        <v>55108</v>
      </c>
      <c r="E1905" s="47" t="s">
        <v>4940</v>
      </c>
      <c r="F1905" s="14">
        <v>14969.8</v>
      </c>
      <c r="G1905" s="15">
        <v>42417</v>
      </c>
      <c r="H1905" s="8">
        <v>14969.8</v>
      </c>
      <c r="I1905" s="30">
        <f t="shared" si="89"/>
        <v>0</v>
      </c>
      <c r="J1905" s="116"/>
      <c r="K1905" s="2"/>
    </row>
    <row r="1906" spans="1:11" x14ac:dyDescent="0.25">
      <c r="A1906" s="17">
        <v>42415</v>
      </c>
      <c r="B1906" s="11">
        <f t="shared" si="90"/>
        <v>5109</v>
      </c>
      <c r="C1906" s="11" t="s">
        <v>787</v>
      </c>
      <c r="D1906" s="12">
        <v>55109</v>
      </c>
      <c r="E1906" s="47" t="s">
        <v>4941</v>
      </c>
      <c r="F1906" s="14">
        <v>5661.7</v>
      </c>
      <c r="G1906" s="15">
        <v>42417</v>
      </c>
      <c r="H1906" s="8">
        <v>5661.7</v>
      </c>
      <c r="I1906" s="30">
        <f t="shared" si="89"/>
        <v>0</v>
      </c>
      <c r="J1906" s="116"/>
      <c r="K1906" s="2"/>
    </row>
    <row r="1907" spans="1:11" x14ac:dyDescent="0.25">
      <c r="A1907" s="17">
        <v>42415</v>
      </c>
      <c r="B1907" s="11">
        <f t="shared" si="90"/>
        <v>5110</v>
      </c>
      <c r="C1907" s="11" t="s">
        <v>787</v>
      </c>
      <c r="D1907" s="12">
        <v>55110</v>
      </c>
      <c r="E1907" s="47" t="s">
        <v>4942</v>
      </c>
      <c r="F1907" s="14">
        <v>1402.7</v>
      </c>
      <c r="G1907" s="15">
        <v>42415</v>
      </c>
      <c r="H1907" s="8">
        <f t="shared" si="88"/>
        <v>1402.7</v>
      </c>
      <c r="I1907" s="30">
        <f t="shared" si="89"/>
        <v>0</v>
      </c>
      <c r="J1907" s="116"/>
      <c r="K1907" s="2"/>
    </row>
    <row r="1908" spans="1:11" x14ac:dyDescent="0.25">
      <c r="A1908" s="17">
        <v>42415</v>
      </c>
      <c r="B1908" s="11">
        <f t="shared" si="90"/>
        <v>5111</v>
      </c>
      <c r="C1908" s="11" t="s">
        <v>787</v>
      </c>
      <c r="D1908" s="12">
        <v>55111</v>
      </c>
      <c r="E1908" s="47" t="s">
        <v>4943</v>
      </c>
      <c r="F1908" s="14">
        <v>908.4</v>
      </c>
      <c r="G1908" s="15">
        <v>42415</v>
      </c>
      <c r="H1908" s="8">
        <f t="shared" si="88"/>
        <v>908.4</v>
      </c>
      <c r="I1908" s="30">
        <f t="shared" si="89"/>
        <v>0</v>
      </c>
      <c r="J1908" s="116"/>
      <c r="K1908" s="2"/>
    </row>
    <row r="1909" spans="1:11" x14ac:dyDescent="0.25">
      <c r="A1909" s="17">
        <v>42415</v>
      </c>
      <c r="B1909" s="11">
        <f t="shared" si="90"/>
        <v>5112</v>
      </c>
      <c r="C1909" s="11" t="s">
        <v>787</v>
      </c>
      <c r="D1909" s="12">
        <v>55112</v>
      </c>
      <c r="E1909" s="47" t="s">
        <v>4944</v>
      </c>
      <c r="F1909" s="14">
        <v>10613.12</v>
      </c>
      <c r="G1909" s="107" t="s">
        <v>6343</v>
      </c>
      <c r="H1909" s="108">
        <f>230+10383.12</f>
        <v>10613.12</v>
      </c>
      <c r="I1909" s="30">
        <f t="shared" si="89"/>
        <v>0</v>
      </c>
      <c r="J1909" s="116"/>
      <c r="K1909" s="2"/>
    </row>
    <row r="1910" spans="1:11" x14ac:dyDescent="0.25">
      <c r="A1910" s="17">
        <v>42415</v>
      </c>
      <c r="B1910" s="11">
        <f t="shared" si="90"/>
        <v>5113</v>
      </c>
      <c r="C1910" s="11" t="s">
        <v>787</v>
      </c>
      <c r="D1910" s="12">
        <v>55113</v>
      </c>
      <c r="E1910" s="47" t="s">
        <v>4945</v>
      </c>
      <c r="F1910" s="14">
        <v>1346.2</v>
      </c>
      <c r="G1910" s="15">
        <v>42416</v>
      </c>
      <c r="H1910" s="8">
        <v>1346.2</v>
      </c>
      <c r="I1910" s="30">
        <f t="shared" si="89"/>
        <v>0</v>
      </c>
      <c r="J1910" s="116"/>
      <c r="K1910" s="2"/>
    </row>
    <row r="1911" spans="1:11" x14ac:dyDescent="0.25">
      <c r="A1911" s="17">
        <v>42415</v>
      </c>
      <c r="B1911" s="11">
        <f>B1910+1</f>
        <v>5114</v>
      </c>
      <c r="C1911" s="11" t="s">
        <v>787</v>
      </c>
      <c r="D1911" s="12">
        <v>55114</v>
      </c>
      <c r="E1911" s="47" t="s">
        <v>4666</v>
      </c>
      <c r="F1911" s="14">
        <v>446.8</v>
      </c>
      <c r="G1911" s="15">
        <v>42415</v>
      </c>
      <c r="H1911" s="8">
        <v>446.8</v>
      </c>
      <c r="I1911" s="30">
        <f t="shared" si="89"/>
        <v>0</v>
      </c>
      <c r="J1911" s="116"/>
      <c r="K1911" s="2"/>
    </row>
    <row r="1912" spans="1:11" x14ac:dyDescent="0.25">
      <c r="A1912" s="17">
        <v>42415</v>
      </c>
      <c r="B1912" s="11">
        <f>B1911+1</f>
        <v>5115</v>
      </c>
      <c r="C1912" s="11" t="s">
        <v>787</v>
      </c>
      <c r="D1912" s="12">
        <v>55115</v>
      </c>
      <c r="E1912" s="47" t="s">
        <v>4946</v>
      </c>
      <c r="F1912" s="14">
        <v>3159.6</v>
      </c>
      <c r="G1912" s="15">
        <v>42417</v>
      </c>
      <c r="H1912" s="8">
        <v>3159.6</v>
      </c>
      <c r="I1912" s="30">
        <f t="shared" si="89"/>
        <v>0</v>
      </c>
      <c r="J1912" s="116"/>
      <c r="K1912" s="2"/>
    </row>
    <row r="1913" spans="1:11" x14ac:dyDescent="0.25">
      <c r="A1913" s="17">
        <v>42415</v>
      </c>
      <c r="B1913" s="11">
        <f t="shared" si="90"/>
        <v>5116</v>
      </c>
      <c r="C1913" s="11" t="s">
        <v>787</v>
      </c>
      <c r="D1913" s="12">
        <v>55116</v>
      </c>
      <c r="E1913" s="47" t="s">
        <v>4841</v>
      </c>
      <c r="F1913" s="14">
        <v>2150</v>
      </c>
      <c r="G1913" s="15">
        <v>42416</v>
      </c>
      <c r="H1913" s="8">
        <v>2150</v>
      </c>
      <c r="I1913" s="30">
        <f t="shared" si="89"/>
        <v>0</v>
      </c>
      <c r="J1913" s="116"/>
      <c r="K1913" s="2"/>
    </row>
    <row r="1914" spans="1:11" x14ac:dyDescent="0.25">
      <c r="A1914" s="17">
        <v>42415</v>
      </c>
      <c r="B1914" s="11">
        <f t="shared" si="90"/>
        <v>5117</v>
      </c>
      <c r="C1914" s="11" t="s">
        <v>787</v>
      </c>
      <c r="D1914" s="12">
        <v>55117</v>
      </c>
      <c r="E1914" s="47" t="s">
        <v>4947</v>
      </c>
      <c r="F1914" s="14">
        <v>7884.16</v>
      </c>
      <c r="G1914" s="15">
        <v>42417</v>
      </c>
      <c r="H1914" s="8">
        <v>7884.16</v>
      </c>
      <c r="I1914" s="30">
        <f t="shared" si="89"/>
        <v>0</v>
      </c>
      <c r="J1914" s="116"/>
      <c r="K1914" s="2"/>
    </row>
    <row r="1915" spans="1:11" x14ac:dyDescent="0.25">
      <c r="A1915" s="17">
        <v>42415</v>
      </c>
      <c r="B1915" s="11">
        <f t="shared" si="90"/>
        <v>5118</v>
      </c>
      <c r="C1915" s="11" t="s">
        <v>787</v>
      </c>
      <c r="D1915" s="12">
        <v>55118</v>
      </c>
      <c r="E1915" s="47" t="s">
        <v>4944</v>
      </c>
      <c r="F1915" s="14">
        <v>400</v>
      </c>
      <c r="G1915" s="15">
        <v>42418</v>
      </c>
      <c r="H1915" s="8">
        <v>400</v>
      </c>
      <c r="I1915" s="30">
        <f t="shared" si="89"/>
        <v>0</v>
      </c>
      <c r="J1915" s="116"/>
      <c r="K1915" s="2"/>
    </row>
    <row r="1916" spans="1:11" x14ac:dyDescent="0.25">
      <c r="A1916" s="17">
        <v>42415</v>
      </c>
      <c r="B1916" s="11">
        <f t="shared" si="90"/>
        <v>5119</v>
      </c>
      <c r="C1916" s="11" t="s">
        <v>787</v>
      </c>
      <c r="D1916" s="12">
        <v>55119</v>
      </c>
      <c r="E1916" s="47" t="s">
        <v>4948</v>
      </c>
      <c r="F1916" s="14">
        <v>13069</v>
      </c>
      <c r="G1916" s="15">
        <v>42417</v>
      </c>
      <c r="H1916" s="8">
        <v>13069</v>
      </c>
      <c r="I1916" s="30">
        <f t="shared" ref="I1916:I1981" si="91">F1916-H1916</f>
        <v>0</v>
      </c>
      <c r="J1916" s="116"/>
      <c r="K1916" s="2"/>
    </row>
    <row r="1917" spans="1:11" x14ac:dyDescent="0.25">
      <c r="A1917" s="17">
        <v>42415</v>
      </c>
      <c r="B1917" s="11">
        <f t="shared" si="90"/>
        <v>5120</v>
      </c>
      <c r="C1917" s="11" t="s">
        <v>787</v>
      </c>
      <c r="D1917" s="12">
        <v>55120</v>
      </c>
      <c r="E1917" s="47" t="s">
        <v>4939</v>
      </c>
      <c r="F1917" s="14">
        <v>8299</v>
      </c>
      <c r="G1917" s="15">
        <v>42426</v>
      </c>
      <c r="H1917" s="8">
        <v>8299</v>
      </c>
      <c r="I1917" s="30">
        <f t="shared" si="91"/>
        <v>0</v>
      </c>
      <c r="J1917" s="116"/>
      <c r="K1917" s="2"/>
    </row>
    <row r="1918" spans="1:11" x14ac:dyDescent="0.25">
      <c r="A1918" s="17">
        <v>42415</v>
      </c>
      <c r="B1918" s="11">
        <f t="shared" si="90"/>
        <v>5121</v>
      </c>
      <c r="C1918" s="11" t="s">
        <v>787</v>
      </c>
      <c r="D1918" s="12">
        <v>55121</v>
      </c>
      <c r="E1918" s="47" t="s">
        <v>4949</v>
      </c>
      <c r="F1918" s="14">
        <v>1485</v>
      </c>
      <c r="G1918" s="15">
        <v>42417</v>
      </c>
      <c r="H1918" s="8">
        <v>1485</v>
      </c>
      <c r="I1918" s="30">
        <f t="shared" si="91"/>
        <v>0</v>
      </c>
      <c r="J1918" s="116"/>
      <c r="K1918" s="2"/>
    </row>
    <row r="1919" spans="1:11" x14ac:dyDescent="0.25">
      <c r="A1919" s="17">
        <v>42415</v>
      </c>
      <c r="B1919" s="11">
        <f>B1918+1</f>
        <v>5122</v>
      </c>
      <c r="C1919" s="11" t="s">
        <v>787</v>
      </c>
      <c r="D1919" s="12">
        <v>55122</v>
      </c>
      <c r="E1919" s="47" t="s">
        <v>4934</v>
      </c>
      <c r="F1919" s="14">
        <v>1534.5</v>
      </c>
      <c r="G1919" s="15">
        <v>42417</v>
      </c>
      <c r="H1919" s="8">
        <v>1534.5</v>
      </c>
      <c r="I1919" s="30">
        <f t="shared" si="91"/>
        <v>0</v>
      </c>
      <c r="J1919" s="116"/>
      <c r="K1919" s="2"/>
    </row>
    <row r="1920" spans="1:11" x14ac:dyDescent="0.25">
      <c r="A1920" s="17">
        <v>42415</v>
      </c>
      <c r="B1920" s="11">
        <f>B1919+1</f>
        <v>5123</v>
      </c>
      <c r="C1920" s="11" t="s">
        <v>787</v>
      </c>
      <c r="D1920" s="12">
        <v>55123</v>
      </c>
      <c r="E1920" s="47" t="s">
        <v>4950</v>
      </c>
      <c r="F1920" s="14">
        <v>5544.46</v>
      </c>
      <c r="G1920" s="15">
        <v>42417</v>
      </c>
      <c r="H1920" s="8">
        <v>5544.46</v>
      </c>
      <c r="I1920" s="30">
        <f t="shared" si="91"/>
        <v>0</v>
      </c>
      <c r="J1920" s="116"/>
      <c r="K1920" s="2"/>
    </row>
    <row r="1921" spans="1:11" x14ac:dyDescent="0.25">
      <c r="A1921" s="17">
        <v>42415</v>
      </c>
      <c r="B1921" s="11">
        <f t="shared" si="90"/>
        <v>5124</v>
      </c>
      <c r="C1921" s="11" t="s">
        <v>787</v>
      </c>
      <c r="D1921" s="12">
        <v>55124</v>
      </c>
      <c r="E1921" s="47" t="s">
        <v>4951</v>
      </c>
      <c r="F1921" s="14">
        <v>21189.7</v>
      </c>
      <c r="G1921" s="15">
        <v>42417</v>
      </c>
      <c r="H1921" s="8">
        <v>21189.7</v>
      </c>
      <c r="I1921" s="30">
        <f t="shared" si="91"/>
        <v>0</v>
      </c>
      <c r="J1921" s="116"/>
      <c r="K1921" s="2"/>
    </row>
    <row r="1922" spans="1:11" x14ac:dyDescent="0.25">
      <c r="A1922" s="17">
        <v>42415</v>
      </c>
      <c r="B1922" s="11">
        <f>B1921+1</f>
        <v>5125</v>
      </c>
      <c r="C1922" s="11" t="s">
        <v>787</v>
      </c>
      <c r="D1922" s="12">
        <v>55125</v>
      </c>
      <c r="E1922" s="47" t="s">
        <v>4539</v>
      </c>
      <c r="F1922" s="14">
        <v>1393.76</v>
      </c>
      <c r="G1922" s="15">
        <v>42417</v>
      </c>
      <c r="H1922" s="8">
        <v>1393.76</v>
      </c>
      <c r="I1922" s="30">
        <f t="shared" si="91"/>
        <v>0</v>
      </c>
      <c r="J1922" s="116"/>
      <c r="K1922" s="2"/>
    </row>
    <row r="1923" spans="1:11" x14ac:dyDescent="0.25">
      <c r="A1923" s="17">
        <v>42416</v>
      </c>
      <c r="B1923" s="11">
        <f>B1922+1</f>
        <v>5126</v>
      </c>
      <c r="C1923" s="11" t="s">
        <v>787</v>
      </c>
      <c r="D1923" s="12">
        <v>55126</v>
      </c>
      <c r="E1923" s="47" t="s">
        <v>4952</v>
      </c>
      <c r="F1923" s="14">
        <v>16357.2</v>
      </c>
      <c r="G1923" s="15">
        <v>42416</v>
      </c>
      <c r="H1923" s="8">
        <f t="shared" ref="H1923:H1980" si="92">F1923</f>
        <v>16357.2</v>
      </c>
      <c r="I1923" s="30">
        <f t="shared" si="91"/>
        <v>0</v>
      </c>
      <c r="J1923" s="116"/>
      <c r="K1923" s="2"/>
    </row>
    <row r="1924" spans="1:11" x14ac:dyDescent="0.25">
      <c r="A1924" s="17">
        <v>42416</v>
      </c>
      <c r="B1924" s="11">
        <f t="shared" si="90"/>
        <v>5127</v>
      </c>
      <c r="C1924" s="11" t="s">
        <v>787</v>
      </c>
      <c r="D1924" s="12">
        <v>55127</v>
      </c>
      <c r="E1924" s="47" t="s">
        <v>4953</v>
      </c>
      <c r="F1924" s="14">
        <v>5016</v>
      </c>
      <c r="G1924" s="15">
        <v>42417</v>
      </c>
      <c r="H1924" s="8">
        <v>5016</v>
      </c>
      <c r="I1924" s="30">
        <f t="shared" si="91"/>
        <v>0</v>
      </c>
      <c r="J1924" s="116"/>
      <c r="K1924" s="2"/>
    </row>
    <row r="1925" spans="1:11" x14ac:dyDescent="0.25">
      <c r="A1925" s="17">
        <v>42416</v>
      </c>
      <c r="B1925" s="11">
        <f t="shared" si="90"/>
        <v>5128</v>
      </c>
      <c r="C1925" s="11" t="s">
        <v>787</v>
      </c>
      <c r="D1925" s="12">
        <v>55128</v>
      </c>
      <c r="E1925" s="47" t="s">
        <v>4953</v>
      </c>
      <c r="F1925" s="14">
        <v>18852</v>
      </c>
      <c r="G1925" s="15">
        <v>42417</v>
      </c>
      <c r="H1925" s="8">
        <v>18852</v>
      </c>
      <c r="I1925" s="30">
        <f t="shared" si="91"/>
        <v>0</v>
      </c>
      <c r="J1925" s="116"/>
      <c r="K1925" s="2"/>
    </row>
    <row r="1926" spans="1:11" x14ac:dyDescent="0.25">
      <c r="A1926" s="17">
        <v>42416</v>
      </c>
      <c r="B1926" s="11">
        <f t="shared" si="90"/>
        <v>5129</v>
      </c>
      <c r="C1926" s="11" t="s">
        <v>787</v>
      </c>
      <c r="D1926" s="113">
        <v>55129</v>
      </c>
      <c r="E1926" s="42" t="s">
        <v>4954</v>
      </c>
      <c r="F1926" s="19">
        <v>5400.8</v>
      </c>
      <c r="G1926" s="15">
        <v>42416</v>
      </c>
      <c r="H1926" s="8">
        <f t="shared" si="92"/>
        <v>5400.8</v>
      </c>
      <c r="I1926" s="30">
        <f t="shared" si="91"/>
        <v>0</v>
      </c>
      <c r="J1926" s="116"/>
      <c r="K1926" s="2"/>
    </row>
    <row r="1927" spans="1:11" x14ac:dyDescent="0.25">
      <c r="A1927" s="17">
        <v>42416</v>
      </c>
      <c r="B1927" s="11">
        <f t="shared" si="90"/>
        <v>5130</v>
      </c>
      <c r="C1927" s="11" t="s">
        <v>787</v>
      </c>
      <c r="D1927" s="20">
        <v>55130</v>
      </c>
      <c r="E1927" s="45" t="s">
        <v>4955</v>
      </c>
      <c r="F1927" s="22">
        <v>30751.1</v>
      </c>
      <c r="G1927" s="15" t="s">
        <v>4956</v>
      </c>
      <c r="H1927" s="8">
        <f>20000+10751.1</f>
        <v>30751.1</v>
      </c>
      <c r="I1927" s="30">
        <f t="shared" si="91"/>
        <v>0</v>
      </c>
      <c r="J1927" s="116"/>
      <c r="K1927" s="2"/>
    </row>
    <row r="1928" spans="1:11" x14ac:dyDescent="0.25">
      <c r="A1928" s="17">
        <v>42416</v>
      </c>
      <c r="B1928" s="11">
        <f t="shared" si="90"/>
        <v>5131</v>
      </c>
      <c r="C1928" s="11" t="s">
        <v>787</v>
      </c>
      <c r="D1928" s="12">
        <v>55131</v>
      </c>
      <c r="E1928" s="47" t="s">
        <v>4957</v>
      </c>
      <c r="F1928" s="14">
        <v>4181.8</v>
      </c>
      <c r="G1928" s="15">
        <v>42416</v>
      </c>
      <c r="H1928" s="8">
        <v>4181.8</v>
      </c>
      <c r="I1928" s="30">
        <f t="shared" si="91"/>
        <v>0</v>
      </c>
      <c r="J1928" s="116"/>
      <c r="K1928" s="2"/>
    </row>
    <row r="1929" spans="1:11" x14ac:dyDescent="0.25">
      <c r="A1929" s="17">
        <v>42416</v>
      </c>
      <c r="B1929" s="11">
        <f t="shared" si="90"/>
        <v>5132</v>
      </c>
      <c r="C1929" s="11" t="s">
        <v>787</v>
      </c>
      <c r="D1929" s="12">
        <v>55132</v>
      </c>
      <c r="E1929" s="47" t="s">
        <v>4958</v>
      </c>
      <c r="F1929" s="14">
        <v>780</v>
      </c>
      <c r="G1929" s="15">
        <v>42416</v>
      </c>
      <c r="H1929" s="8">
        <f t="shared" si="92"/>
        <v>780</v>
      </c>
      <c r="I1929" s="30">
        <f t="shared" si="91"/>
        <v>0</v>
      </c>
      <c r="J1929" s="116"/>
      <c r="K1929" s="2"/>
    </row>
    <row r="1930" spans="1:11" x14ac:dyDescent="0.25">
      <c r="A1930" s="17">
        <v>42416</v>
      </c>
      <c r="B1930" s="11">
        <f t="shared" si="90"/>
        <v>5133</v>
      </c>
      <c r="C1930" s="11" t="s">
        <v>787</v>
      </c>
      <c r="D1930" s="12">
        <v>55133</v>
      </c>
      <c r="E1930" s="47" t="s">
        <v>4959</v>
      </c>
      <c r="F1930" s="14">
        <v>10992.2</v>
      </c>
      <c r="G1930" s="15">
        <v>42417</v>
      </c>
      <c r="H1930" s="8">
        <v>10992.2</v>
      </c>
      <c r="I1930" s="30">
        <f t="shared" si="91"/>
        <v>0</v>
      </c>
      <c r="J1930" s="116"/>
      <c r="K1930" s="2"/>
    </row>
    <row r="1931" spans="1:11" x14ac:dyDescent="0.25">
      <c r="A1931" s="17">
        <v>42416</v>
      </c>
      <c r="B1931" s="11">
        <f t="shared" si="90"/>
        <v>5134</v>
      </c>
      <c r="C1931" s="11" t="s">
        <v>787</v>
      </c>
      <c r="D1931" s="12">
        <v>55134</v>
      </c>
      <c r="E1931" s="47" t="s">
        <v>4960</v>
      </c>
      <c r="F1931" s="14">
        <v>15323.2</v>
      </c>
      <c r="G1931" s="15">
        <v>42417</v>
      </c>
      <c r="H1931" s="8">
        <v>15323.2</v>
      </c>
      <c r="I1931" s="30">
        <f t="shared" si="91"/>
        <v>0</v>
      </c>
      <c r="J1931" s="116"/>
      <c r="K1931" s="2"/>
    </row>
    <row r="1932" spans="1:11" x14ac:dyDescent="0.25">
      <c r="A1932" s="17">
        <v>42416</v>
      </c>
      <c r="B1932" s="11">
        <f t="shared" si="90"/>
        <v>5135</v>
      </c>
      <c r="C1932" s="11" t="s">
        <v>787</v>
      </c>
      <c r="D1932" s="12">
        <v>55135</v>
      </c>
      <c r="E1932" s="47" t="s">
        <v>4958</v>
      </c>
      <c r="F1932" s="14">
        <v>2994.6</v>
      </c>
      <c r="G1932" s="15">
        <v>42416</v>
      </c>
      <c r="H1932" s="8">
        <f t="shared" si="92"/>
        <v>2994.6</v>
      </c>
      <c r="I1932" s="30">
        <f t="shared" si="91"/>
        <v>0</v>
      </c>
      <c r="J1932" s="116"/>
      <c r="K1932" s="2"/>
    </row>
    <row r="1933" spans="1:11" x14ac:dyDescent="0.25">
      <c r="A1933" s="17">
        <v>42416</v>
      </c>
      <c r="B1933" s="11">
        <f t="shared" si="90"/>
        <v>5136</v>
      </c>
      <c r="C1933" s="11" t="s">
        <v>787</v>
      </c>
      <c r="D1933" s="12">
        <v>55136</v>
      </c>
      <c r="E1933" s="47" t="s">
        <v>4961</v>
      </c>
      <c r="F1933" s="14">
        <v>4502.3999999999996</v>
      </c>
      <c r="G1933" s="15">
        <v>42416</v>
      </c>
      <c r="H1933" s="8">
        <f t="shared" si="92"/>
        <v>4502.3999999999996</v>
      </c>
      <c r="I1933" s="30">
        <f t="shared" si="91"/>
        <v>0</v>
      </c>
      <c r="J1933" s="116"/>
      <c r="K1933" s="2"/>
    </row>
    <row r="1934" spans="1:11" x14ac:dyDescent="0.25">
      <c r="A1934" s="17">
        <v>42416</v>
      </c>
      <c r="B1934" s="11">
        <f t="shared" si="90"/>
        <v>5137</v>
      </c>
      <c r="C1934" s="11" t="s">
        <v>787</v>
      </c>
      <c r="D1934" s="12">
        <v>55137</v>
      </c>
      <c r="E1934" s="47" t="s">
        <v>4960</v>
      </c>
      <c r="F1934" s="14">
        <v>1427.8</v>
      </c>
      <c r="G1934" s="15">
        <v>42418</v>
      </c>
      <c r="H1934" s="8">
        <v>1427.8</v>
      </c>
      <c r="I1934" s="35">
        <f t="shared" si="91"/>
        <v>0</v>
      </c>
      <c r="J1934" s="116"/>
      <c r="K1934" s="2"/>
    </row>
    <row r="1935" spans="1:11" x14ac:dyDescent="0.25">
      <c r="A1935" s="17">
        <v>42416</v>
      </c>
      <c r="B1935" s="11">
        <f t="shared" si="90"/>
        <v>5138</v>
      </c>
      <c r="C1935" s="11" t="s">
        <v>787</v>
      </c>
      <c r="D1935" s="12">
        <v>55138</v>
      </c>
      <c r="E1935" s="47" t="s">
        <v>4962</v>
      </c>
      <c r="F1935" s="14">
        <v>88538.45</v>
      </c>
      <c r="G1935" s="15">
        <v>42426</v>
      </c>
      <c r="H1935" s="8">
        <v>88538.45</v>
      </c>
      <c r="I1935" s="30">
        <f t="shared" si="91"/>
        <v>0</v>
      </c>
      <c r="J1935" s="116"/>
      <c r="K1935" s="2"/>
    </row>
    <row r="1936" spans="1:11" x14ac:dyDescent="0.25">
      <c r="A1936" s="17">
        <v>42416</v>
      </c>
      <c r="B1936" s="11">
        <f t="shared" si="90"/>
        <v>5139</v>
      </c>
      <c r="C1936" s="11" t="s">
        <v>787</v>
      </c>
      <c r="D1936" s="12">
        <v>55139</v>
      </c>
      <c r="E1936" s="47" t="s">
        <v>4963</v>
      </c>
      <c r="F1936" s="14">
        <v>1782.5</v>
      </c>
      <c r="G1936" s="15">
        <v>42416</v>
      </c>
      <c r="H1936" s="8">
        <f t="shared" si="92"/>
        <v>1782.5</v>
      </c>
      <c r="I1936" s="30">
        <f t="shared" si="91"/>
        <v>0</v>
      </c>
      <c r="J1936" s="116"/>
      <c r="K1936" s="2"/>
    </row>
    <row r="1937" spans="1:11" x14ac:dyDescent="0.25">
      <c r="A1937" s="17">
        <v>42416</v>
      </c>
      <c r="B1937" s="11">
        <f t="shared" si="90"/>
        <v>5140</v>
      </c>
      <c r="C1937" s="11" t="s">
        <v>787</v>
      </c>
      <c r="D1937" s="12">
        <v>55140</v>
      </c>
      <c r="E1937" s="47" t="s">
        <v>4964</v>
      </c>
      <c r="F1937" s="14">
        <v>2899.05</v>
      </c>
      <c r="G1937" s="15" t="s">
        <v>4926</v>
      </c>
      <c r="H1937" s="8">
        <f>2600+299.05</f>
        <v>2899.05</v>
      </c>
      <c r="I1937" s="30">
        <f t="shared" si="91"/>
        <v>0</v>
      </c>
      <c r="J1937" s="116"/>
      <c r="K1937" s="2"/>
    </row>
    <row r="1938" spans="1:11" x14ac:dyDescent="0.25">
      <c r="A1938" s="17">
        <v>42416</v>
      </c>
      <c r="B1938" s="11">
        <f t="shared" si="90"/>
        <v>5141</v>
      </c>
      <c r="C1938" s="11" t="s">
        <v>787</v>
      </c>
      <c r="D1938" s="12">
        <v>55141</v>
      </c>
      <c r="E1938" s="47" t="s">
        <v>4965</v>
      </c>
      <c r="F1938" s="14">
        <v>3188</v>
      </c>
      <c r="G1938" s="15">
        <v>42422</v>
      </c>
      <c r="H1938" s="8">
        <v>3188</v>
      </c>
      <c r="I1938" s="35">
        <f t="shared" si="91"/>
        <v>0</v>
      </c>
      <c r="J1938" s="116"/>
      <c r="K1938" s="2"/>
    </row>
    <row r="1939" spans="1:11" x14ac:dyDescent="0.25">
      <c r="A1939" s="17">
        <v>42416</v>
      </c>
      <c r="B1939" s="11">
        <f t="shared" si="90"/>
        <v>5142</v>
      </c>
      <c r="C1939" s="11" t="s">
        <v>787</v>
      </c>
      <c r="D1939" s="12">
        <v>55142</v>
      </c>
      <c r="E1939" s="47" t="s">
        <v>4966</v>
      </c>
      <c r="F1939" s="14">
        <v>270</v>
      </c>
      <c r="G1939" s="15">
        <v>42416</v>
      </c>
      <c r="H1939" s="8">
        <f t="shared" si="92"/>
        <v>270</v>
      </c>
      <c r="I1939" s="30">
        <f t="shared" si="91"/>
        <v>0</v>
      </c>
      <c r="J1939" s="116"/>
      <c r="K1939" s="2"/>
    </row>
    <row r="1940" spans="1:11" x14ac:dyDescent="0.25">
      <c r="A1940" s="17">
        <v>42416</v>
      </c>
      <c r="B1940" s="11">
        <f t="shared" si="90"/>
        <v>5143</v>
      </c>
      <c r="C1940" s="11" t="s">
        <v>787</v>
      </c>
      <c r="D1940" s="12">
        <v>55143</v>
      </c>
      <c r="E1940" s="47" t="s">
        <v>4967</v>
      </c>
      <c r="F1940" s="14">
        <v>29059.200000000001</v>
      </c>
      <c r="G1940" s="15">
        <v>42418</v>
      </c>
      <c r="H1940" s="8">
        <v>29059.200000000001</v>
      </c>
      <c r="I1940" s="30">
        <f t="shared" si="91"/>
        <v>0</v>
      </c>
      <c r="J1940" s="116"/>
      <c r="K1940" s="2"/>
    </row>
    <row r="1941" spans="1:11" x14ac:dyDescent="0.25">
      <c r="A1941" s="17">
        <v>42416</v>
      </c>
      <c r="B1941" s="11">
        <f t="shared" si="90"/>
        <v>5144</v>
      </c>
      <c r="C1941" s="11" t="s">
        <v>787</v>
      </c>
      <c r="D1941" s="12">
        <v>55144</v>
      </c>
      <c r="E1941" s="47" t="s">
        <v>4968</v>
      </c>
      <c r="F1941" s="14">
        <v>860</v>
      </c>
      <c r="G1941" s="15">
        <v>42418</v>
      </c>
      <c r="H1941" s="8">
        <v>860</v>
      </c>
      <c r="I1941" s="30">
        <f t="shared" si="91"/>
        <v>0</v>
      </c>
      <c r="J1941" s="116"/>
      <c r="K1941" s="2"/>
    </row>
    <row r="1942" spans="1:11" x14ac:dyDescent="0.25">
      <c r="A1942" s="17">
        <v>42416</v>
      </c>
      <c r="B1942" s="11">
        <f t="shared" si="90"/>
        <v>5145</v>
      </c>
      <c r="C1942" s="11" t="s">
        <v>787</v>
      </c>
      <c r="D1942" s="12">
        <v>55145</v>
      </c>
      <c r="E1942" s="47" t="s">
        <v>4969</v>
      </c>
      <c r="F1942" s="14">
        <v>860</v>
      </c>
      <c r="G1942" s="15">
        <v>42418</v>
      </c>
      <c r="H1942" s="8">
        <v>860</v>
      </c>
      <c r="I1942" s="30">
        <f t="shared" si="91"/>
        <v>0</v>
      </c>
      <c r="J1942" s="116"/>
      <c r="K1942" s="2"/>
    </row>
    <row r="1943" spans="1:11" x14ac:dyDescent="0.25">
      <c r="A1943" s="17">
        <v>42416</v>
      </c>
      <c r="B1943" s="11">
        <f t="shared" si="90"/>
        <v>5146</v>
      </c>
      <c r="C1943" s="11" t="s">
        <v>787</v>
      </c>
      <c r="D1943" s="12">
        <v>55146</v>
      </c>
      <c r="E1943" s="47" t="s">
        <v>4970</v>
      </c>
      <c r="F1943" s="14">
        <v>1075</v>
      </c>
      <c r="G1943" s="15">
        <v>42418</v>
      </c>
      <c r="H1943" s="8">
        <v>1075</v>
      </c>
      <c r="I1943" s="30">
        <f t="shared" si="91"/>
        <v>0</v>
      </c>
      <c r="J1943" s="116"/>
      <c r="K1943" s="2"/>
    </row>
    <row r="1944" spans="1:11" x14ac:dyDescent="0.25">
      <c r="A1944" s="17">
        <v>42416</v>
      </c>
      <c r="B1944" s="11">
        <f t="shared" si="90"/>
        <v>5147</v>
      </c>
      <c r="C1944" s="11" t="s">
        <v>787</v>
      </c>
      <c r="D1944" s="12">
        <v>55147</v>
      </c>
      <c r="E1944" s="47" t="s">
        <v>4971</v>
      </c>
      <c r="F1944" s="14">
        <v>1935</v>
      </c>
      <c r="G1944" s="15">
        <v>42417</v>
      </c>
      <c r="H1944" s="8">
        <v>1935</v>
      </c>
      <c r="I1944" s="30">
        <f t="shared" si="91"/>
        <v>0</v>
      </c>
      <c r="J1944" s="116"/>
      <c r="K1944" s="2"/>
    </row>
    <row r="1945" spans="1:11" x14ac:dyDescent="0.25">
      <c r="A1945" s="17">
        <v>42416</v>
      </c>
      <c r="B1945" s="11">
        <f t="shared" si="90"/>
        <v>5148</v>
      </c>
      <c r="C1945" s="11" t="s">
        <v>787</v>
      </c>
      <c r="D1945" s="12">
        <v>55148</v>
      </c>
      <c r="E1945" s="47" t="s">
        <v>4972</v>
      </c>
      <c r="F1945" s="14">
        <v>2652</v>
      </c>
      <c r="G1945" s="15">
        <v>42416</v>
      </c>
      <c r="H1945" s="8">
        <f t="shared" si="92"/>
        <v>2652</v>
      </c>
      <c r="I1945" s="30">
        <f t="shared" si="91"/>
        <v>0</v>
      </c>
      <c r="J1945" s="116"/>
      <c r="K1945" s="2"/>
    </row>
    <row r="1946" spans="1:11" x14ac:dyDescent="0.25">
      <c r="A1946" s="17">
        <v>42416</v>
      </c>
      <c r="B1946" s="11">
        <f t="shared" si="90"/>
        <v>5149</v>
      </c>
      <c r="C1946" s="11" t="s">
        <v>787</v>
      </c>
      <c r="D1946" s="12">
        <v>55149</v>
      </c>
      <c r="E1946" s="47" t="s">
        <v>4973</v>
      </c>
      <c r="F1946" s="14">
        <v>3237.6</v>
      </c>
      <c r="G1946" s="15">
        <v>42416</v>
      </c>
      <c r="H1946" s="8">
        <f t="shared" si="92"/>
        <v>3237.6</v>
      </c>
      <c r="I1946" s="30">
        <f t="shared" si="91"/>
        <v>0</v>
      </c>
      <c r="J1946" s="116"/>
      <c r="K1946" s="2"/>
    </row>
    <row r="1947" spans="1:11" x14ac:dyDescent="0.25">
      <c r="A1947" s="17">
        <v>42416</v>
      </c>
      <c r="B1947" s="11">
        <f t="shared" si="90"/>
        <v>5150</v>
      </c>
      <c r="C1947" s="11" t="s">
        <v>787</v>
      </c>
      <c r="D1947" s="12">
        <v>55150</v>
      </c>
      <c r="E1947" s="47" t="s">
        <v>4974</v>
      </c>
      <c r="F1947" s="14">
        <v>53679.8</v>
      </c>
      <c r="G1947" s="15">
        <v>42429</v>
      </c>
      <c r="H1947" s="8">
        <v>53679.8</v>
      </c>
      <c r="I1947" s="30">
        <f t="shared" si="91"/>
        <v>0</v>
      </c>
      <c r="J1947" s="116"/>
      <c r="K1947" s="2"/>
    </row>
    <row r="1948" spans="1:11" x14ac:dyDescent="0.25">
      <c r="A1948" s="17">
        <v>42416</v>
      </c>
      <c r="B1948" s="11">
        <f t="shared" ref="B1948:B1983" si="93">B1947+1</f>
        <v>5151</v>
      </c>
      <c r="C1948" s="11" t="s">
        <v>787</v>
      </c>
      <c r="D1948" s="12">
        <v>55151</v>
      </c>
      <c r="E1948" s="47" t="s">
        <v>4975</v>
      </c>
      <c r="F1948" s="14">
        <v>2045.4</v>
      </c>
      <c r="G1948" s="15">
        <v>42416</v>
      </c>
      <c r="H1948" s="8">
        <f t="shared" si="92"/>
        <v>2045.4</v>
      </c>
      <c r="I1948" s="30">
        <f t="shared" si="91"/>
        <v>0</v>
      </c>
      <c r="J1948" s="116"/>
      <c r="K1948" s="2"/>
    </row>
    <row r="1949" spans="1:11" x14ac:dyDescent="0.25">
      <c r="A1949" s="17">
        <v>42416</v>
      </c>
      <c r="B1949" s="11">
        <f t="shared" si="93"/>
        <v>5152</v>
      </c>
      <c r="C1949" s="11" t="s">
        <v>787</v>
      </c>
      <c r="D1949" s="12">
        <v>55152</v>
      </c>
      <c r="E1949" s="47" t="s">
        <v>4976</v>
      </c>
      <c r="F1949" s="14">
        <v>7111.44</v>
      </c>
      <c r="G1949" s="15">
        <v>42416</v>
      </c>
      <c r="H1949" s="8">
        <f t="shared" si="92"/>
        <v>7111.44</v>
      </c>
      <c r="I1949" s="30">
        <f t="shared" si="91"/>
        <v>0</v>
      </c>
      <c r="J1949" s="116"/>
      <c r="K1949" s="2"/>
    </row>
    <row r="1950" spans="1:11" x14ac:dyDescent="0.25">
      <c r="A1950" s="17">
        <v>42416</v>
      </c>
      <c r="B1950" s="11">
        <f t="shared" si="93"/>
        <v>5153</v>
      </c>
      <c r="C1950" s="11" t="s">
        <v>787</v>
      </c>
      <c r="D1950" s="12">
        <v>55153</v>
      </c>
      <c r="E1950" s="47" t="s">
        <v>4977</v>
      </c>
      <c r="F1950" s="14">
        <v>30551</v>
      </c>
      <c r="G1950" s="15">
        <v>42418</v>
      </c>
      <c r="H1950" s="8">
        <v>30551</v>
      </c>
      <c r="I1950" s="30">
        <f t="shared" si="91"/>
        <v>0</v>
      </c>
      <c r="J1950" s="116"/>
      <c r="K1950" s="2"/>
    </row>
    <row r="1951" spans="1:11" x14ac:dyDescent="0.25">
      <c r="A1951" s="17">
        <v>42416</v>
      </c>
      <c r="B1951" s="11">
        <f t="shared" si="93"/>
        <v>5154</v>
      </c>
      <c r="C1951" s="11" t="s">
        <v>787</v>
      </c>
      <c r="D1951" s="12">
        <v>55154</v>
      </c>
      <c r="E1951" s="47" t="s">
        <v>4978</v>
      </c>
      <c r="F1951" s="14">
        <v>11767.8</v>
      </c>
      <c r="G1951" s="15">
        <v>42418</v>
      </c>
      <c r="H1951" s="8">
        <v>11767.8</v>
      </c>
      <c r="I1951" s="30">
        <f t="shared" si="91"/>
        <v>0</v>
      </c>
      <c r="J1951" s="116"/>
      <c r="K1951" s="2"/>
    </row>
    <row r="1952" spans="1:11" x14ac:dyDescent="0.25">
      <c r="A1952" s="17">
        <v>42416</v>
      </c>
      <c r="B1952" s="11">
        <f t="shared" si="93"/>
        <v>5155</v>
      </c>
      <c r="C1952" s="11" t="s">
        <v>787</v>
      </c>
      <c r="D1952" s="12">
        <v>55155</v>
      </c>
      <c r="E1952" s="47" t="s">
        <v>4979</v>
      </c>
      <c r="F1952" s="14">
        <v>2819.4</v>
      </c>
      <c r="G1952" s="15">
        <v>42418</v>
      </c>
      <c r="H1952" s="8">
        <v>2819.4</v>
      </c>
      <c r="I1952" s="30">
        <f t="shared" si="91"/>
        <v>0</v>
      </c>
      <c r="J1952" s="116"/>
      <c r="K1952" s="2"/>
    </row>
    <row r="1953" spans="1:11" x14ac:dyDescent="0.25">
      <c r="A1953" s="17">
        <v>42416</v>
      </c>
      <c r="B1953" s="11">
        <f t="shared" si="93"/>
        <v>5156</v>
      </c>
      <c r="C1953" s="11" t="s">
        <v>787</v>
      </c>
      <c r="D1953" s="12">
        <v>55156</v>
      </c>
      <c r="E1953" s="47" t="s">
        <v>4980</v>
      </c>
      <c r="F1953" s="14">
        <v>10217.5</v>
      </c>
      <c r="G1953" s="15">
        <v>42418</v>
      </c>
      <c r="H1953" s="8">
        <v>10217.5</v>
      </c>
      <c r="I1953" s="30">
        <f t="shared" si="91"/>
        <v>0</v>
      </c>
      <c r="J1953" s="116"/>
      <c r="K1953" s="2"/>
    </row>
    <row r="1954" spans="1:11" x14ac:dyDescent="0.25">
      <c r="A1954" s="17">
        <v>42416</v>
      </c>
      <c r="B1954" s="11">
        <f t="shared" si="93"/>
        <v>5157</v>
      </c>
      <c r="C1954" s="11" t="s">
        <v>787</v>
      </c>
      <c r="D1954" s="12">
        <v>55157</v>
      </c>
      <c r="E1954" s="47" t="s">
        <v>4981</v>
      </c>
      <c r="F1954" s="14">
        <v>10743.1</v>
      </c>
      <c r="G1954" s="15">
        <v>42418</v>
      </c>
      <c r="H1954" s="8">
        <v>10743.1</v>
      </c>
      <c r="I1954" s="30">
        <f t="shared" si="91"/>
        <v>0</v>
      </c>
      <c r="J1954" s="116"/>
      <c r="K1954" s="2"/>
    </row>
    <row r="1955" spans="1:11" x14ac:dyDescent="0.25">
      <c r="A1955" s="17">
        <v>42416</v>
      </c>
      <c r="B1955" s="11">
        <f t="shared" si="93"/>
        <v>5158</v>
      </c>
      <c r="C1955" s="11" t="s">
        <v>787</v>
      </c>
      <c r="D1955" s="12">
        <v>55158</v>
      </c>
      <c r="E1955" s="47" t="s">
        <v>4982</v>
      </c>
      <c r="F1955" s="14">
        <v>5695.8</v>
      </c>
      <c r="G1955" s="15">
        <v>42417</v>
      </c>
      <c r="H1955" s="8">
        <v>5695.8</v>
      </c>
      <c r="I1955" s="30">
        <f t="shared" si="91"/>
        <v>0</v>
      </c>
      <c r="J1955" s="116"/>
      <c r="K1955" s="2"/>
    </row>
    <row r="1956" spans="1:11" x14ac:dyDescent="0.25">
      <c r="A1956" s="17">
        <v>42416</v>
      </c>
      <c r="B1956" s="11">
        <f t="shared" si="93"/>
        <v>5159</v>
      </c>
      <c r="C1956" s="11" t="s">
        <v>787</v>
      </c>
      <c r="D1956" s="12">
        <v>55159</v>
      </c>
      <c r="E1956" s="47" t="s">
        <v>4983</v>
      </c>
      <c r="F1956" s="14">
        <v>218.6</v>
      </c>
      <c r="G1956" s="15">
        <v>42416</v>
      </c>
      <c r="H1956" s="8">
        <f t="shared" si="92"/>
        <v>218.6</v>
      </c>
      <c r="I1956" s="30">
        <f t="shared" si="91"/>
        <v>0</v>
      </c>
      <c r="J1956" s="116"/>
      <c r="K1956" s="2"/>
    </row>
    <row r="1957" spans="1:11" x14ac:dyDescent="0.25">
      <c r="A1957" s="17">
        <v>42416</v>
      </c>
      <c r="B1957" s="11">
        <f t="shared" si="93"/>
        <v>5160</v>
      </c>
      <c r="C1957" s="11" t="s">
        <v>787</v>
      </c>
      <c r="D1957" s="113">
        <v>55160</v>
      </c>
      <c r="E1957" s="42" t="s">
        <v>4984</v>
      </c>
      <c r="F1957" s="19">
        <v>5767.65</v>
      </c>
      <c r="G1957" s="15">
        <v>42416</v>
      </c>
      <c r="H1957" s="8">
        <f t="shared" si="92"/>
        <v>5767.65</v>
      </c>
      <c r="I1957" s="30">
        <f t="shared" si="91"/>
        <v>0</v>
      </c>
      <c r="J1957" s="116"/>
      <c r="K1957" s="2"/>
    </row>
    <row r="1958" spans="1:11" x14ac:dyDescent="0.25">
      <c r="A1958" s="17">
        <v>42416</v>
      </c>
      <c r="B1958" s="11">
        <f t="shared" si="93"/>
        <v>5161</v>
      </c>
      <c r="C1958" s="11" t="s">
        <v>787</v>
      </c>
      <c r="D1958" s="20">
        <v>55161</v>
      </c>
      <c r="E1958" s="45" t="s">
        <v>4985</v>
      </c>
      <c r="F1958" s="22">
        <v>9718.7999999999993</v>
      </c>
      <c r="G1958" s="15">
        <v>42416</v>
      </c>
      <c r="H1958" s="8">
        <f t="shared" si="92"/>
        <v>9718.7999999999993</v>
      </c>
      <c r="I1958" s="30">
        <f t="shared" si="91"/>
        <v>0</v>
      </c>
      <c r="J1958" s="116"/>
      <c r="K1958" s="2"/>
    </row>
    <row r="1959" spans="1:11" x14ac:dyDescent="0.25">
      <c r="A1959" s="17">
        <v>42416</v>
      </c>
      <c r="B1959" s="11">
        <f t="shared" si="93"/>
        <v>5162</v>
      </c>
      <c r="C1959" s="11" t="s">
        <v>787</v>
      </c>
      <c r="D1959" s="12">
        <v>55162</v>
      </c>
      <c r="E1959" s="47" t="s">
        <v>4986</v>
      </c>
      <c r="F1959" s="14">
        <v>2693.7</v>
      </c>
      <c r="G1959" s="15">
        <v>42419</v>
      </c>
      <c r="H1959" s="8">
        <v>2693.7</v>
      </c>
      <c r="I1959" s="30">
        <f t="shared" si="91"/>
        <v>0</v>
      </c>
      <c r="J1959" s="116"/>
      <c r="K1959" s="2"/>
    </row>
    <row r="1960" spans="1:11" x14ac:dyDescent="0.25">
      <c r="A1960" s="17">
        <v>42416</v>
      </c>
      <c r="B1960" s="11">
        <f t="shared" si="93"/>
        <v>5163</v>
      </c>
      <c r="C1960" s="11" t="s">
        <v>787</v>
      </c>
      <c r="D1960" s="12">
        <v>55163</v>
      </c>
      <c r="E1960" s="47" t="s">
        <v>4987</v>
      </c>
      <c r="F1960" s="14">
        <v>5397.5</v>
      </c>
      <c r="G1960" s="15">
        <v>42418</v>
      </c>
      <c r="H1960" s="8">
        <v>5397.5</v>
      </c>
      <c r="I1960" s="30">
        <f t="shared" si="91"/>
        <v>0</v>
      </c>
      <c r="J1960" s="116"/>
      <c r="K1960" s="2"/>
    </row>
    <row r="1961" spans="1:11" x14ac:dyDescent="0.25">
      <c r="A1961" s="17">
        <v>42416</v>
      </c>
      <c r="B1961" s="11">
        <f t="shared" si="93"/>
        <v>5164</v>
      </c>
      <c r="C1961" s="11" t="s">
        <v>787</v>
      </c>
      <c r="D1961" s="12">
        <v>55164</v>
      </c>
      <c r="E1961" s="47" t="s">
        <v>4988</v>
      </c>
      <c r="F1961" s="14">
        <v>1748.8</v>
      </c>
      <c r="G1961" s="15">
        <v>42418</v>
      </c>
      <c r="H1961" s="8">
        <v>1748.8</v>
      </c>
      <c r="I1961" s="30">
        <f t="shared" si="91"/>
        <v>0</v>
      </c>
      <c r="J1961" s="116"/>
      <c r="K1961" s="2"/>
    </row>
    <row r="1962" spans="1:11" x14ac:dyDescent="0.25">
      <c r="A1962" s="17">
        <v>42416</v>
      </c>
      <c r="B1962" s="11">
        <f t="shared" si="93"/>
        <v>5165</v>
      </c>
      <c r="C1962" s="11" t="s">
        <v>787</v>
      </c>
      <c r="D1962" s="12">
        <v>55165</v>
      </c>
      <c r="E1962" s="47" t="s">
        <v>4989</v>
      </c>
      <c r="F1962" s="14">
        <v>7036</v>
      </c>
      <c r="G1962" s="15">
        <v>42417</v>
      </c>
      <c r="H1962" s="8">
        <v>7036</v>
      </c>
      <c r="I1962" s="30">
        <f t="shared" si="91"/>
        <v>0</v>
      </c>
      <c r="J1962" s="116"/>
      <c r="K1962" s="2"/>
    </row>
    <row r="1963" spans="1:11" x14ac:dyDescent="0.25">
      <c r="A1963" s="17">
        <v>42416</v>
      </c>
      <c r="B1963" s="11">
        <f t="shared" si="93"/>
        <v>5166</v>
      </c>
      <c r="C1963" s="11" t="s">
        <v>787</v>
      </c>
      <c r="D1963" s="12">
        <v>55166</v>
      </c>
      <c r="E1963" s="47" t="s">
        <v>4990</v>
      </c>
      <c r="F1963" s="14">
        <v>3670.8</v>
      </c>
      <c r="G1963" s="15">
        <v>42418</v>
      </c>
      <c r="H1963" s="8">
        <v>3670.8</v>
      </c>
      <c r="I1963" s="30">
        <f t="shared" si="91"/>
        <v>0</v>
      </c>
      <c r="J1963" s="116"/>
      <c r="K1963" s="2"/>
    </row>
    <row r="1964" spans="1:11" x14ac:dyDescent="0.25">
      <c r="A1964" s="17">
        <v>42416</v>
      </c>
      <c r="B1964" s="11">
        <f t="shared" si="93"/>
        <v>5167</v>
      </c>
      <c r="C1964" s="11" t="s">
        <v>787</v>
      </c>
      <c r="D1964" s="12">
        <v>55167</v>
      </c>
      <c r="E1964" s="47" t="s">
        <v>4991</v>
      </c>
      <c r="F1964" s="14">
        <v>1849.2</v>
      </c>
      <c r="G1964" s="15">
        <v>42420</v>
      </c>
      <c r="H1964" s="8">
        <v>1849.2</v>
      </c>
      <c r="I1964" s="30">
        <f t="shared" si="91"/>
        <v>0</v>
      </c>
      <c r="J1964" s="116"/>
      <c r="K1964" s="2"/>
    </row>
    <row r="1965" spans="1:11" x14ac:dyDescent="0.25">
      <c r="A1965" s="17">
        <v>42416</v>
      </c>
      <c r="B1965" s="11">
        <f t="shared" si="93"/>
        <v>5168</v>
      </c>
      <c r="C1965" s="11" t="s">
        <v>787</v>
      </c>
      <c r="D1965" s="12">
        <v>55168</v>
      </c>
      <c r="E1965" s="47" t="s">
        <v>4992</v>
      </c>
      <c r="F1965" s="14">
        <v>292.60000000000002</v>
      </c>
      <c r="G1965" s="15">
        <v>42418</v>
      </c>
      <c r="H1965" s="8">
        <v>292.60000000000002</v>
      </c>
      <c r="I1965" s="30">
        <f t="shared" si="91"/>
        <v>0</v>
      </c>
      <c r="J1965" s="116"/>
      <c r="K1965" s="2"/>
    </row>
    <row r="1966" spans="1:11" x14ac:dyDescent="0.25">
      <c r="A1966" s="17">
        <v>42416</v>
      </c>
      <c r="B1966" s="11">
        <f t="shared" si="93"/>
        <v>5169</v>
      </c>
      <c r="C1966" s="11" t="s">
        <v>787</v>
      </c>
      <c r="D1966" s="12">
        <v>55169</v>
      </c>
      <c r="E1966" s="47" t="s">
        <v>4993</v>
      </c>
      <c r="F1966" s="14">
        <v>2690.1</v>
      </c>
      <c r="G1966" s="15">
        <v>42416</v>
      </c>
      <c r="H1966" s="8">
        <f t="shared" si="92"/>
        <v>2690.1</v>
      </c>
      <c r="I1966" s="30">
        <f t="shared" si="91"/>
        <v>0</v>
      </c>
      <c r="J1966" s="116"/>
      <c r="K1966" s="2"/>
    </row>
    <row r="1967" spans="1:11" x14ac:dyDescent="0.25">
      <c r="A1967" s="17">
        <v>42416</v>
      </c>
      <c r="B1967" s="11">
        <f t="shared" si="93"/>
        <v>5170</v>
      </c>
      <c r="C1967" s="11" t="s">
        <v>787</v>
      </c>
      <c r="D1967" s="12">
        <v>55170</v>
      </c>
      <c r="E1967" s="47" t="s">
        <v>4994</v>
      </c>
      <c r="F1967" s="14">
        <v>558.6</v>
      </c>
      <c r="G1967" s="15">
        <v>42418</v>
      </c>
      <c r="H1967" s="8">
        <v>558.6</v>
      </c>
      <c r="I1967" s="30">
        <f t="shared" si="91"/>
        <v>0</v>
      </c>
      <c r="J1967" s="116"/>
      <c r="K1967" s="2"/>
    </row>
    <row r="1968" spans="1:11" x14ac:dyDescent="0.25">
      <c r="A1968" s="17">
        <v>42416</v>
      </c>
      <c r="B1968" s="11">
        <f t="shared" si="93"/>
        <v>5171</v>
      </c>
      <c r="C1968" s="11" t="s">
        <v>787</v>
      </c>
      <c r="D1968" s="12">
        <v>55171</v>
      </c>
      <c r="E1968" s="47" t="s">
        <v>4988</v>
      </c>
      <c r="F1968" s="14">
        <v>29756.799999999999</v>
      </c>
      <c r="G1968" s="15">
        <v>42424</v>
      </c>
      <c r="H1968" s="8">
        <v>29756.799999999999</v>
      </c>
      <c r="I1968" s="30">
        <f t="shared" si="91"/>
        <v>0</v>
      </c>
      <c r="J1968" s="116"/>
      <c r="K1968" s="2"/>
    </row>
    <row r="1969" spans="1:11" x14ac:dyDescent="0.25">
      <c r="A1969" s="17">
        <v>42416</v>
      </c>
      <c r="B1969" s="11">
        <f t="shared" si="93"/>
        <v>5172</v>
      </c>
      <c r="C1969" s="11" t="s">
        <v>787</v>
      </c>
      <c r="D1969" s="12">
        <v>55172</v>
      </c>
      <c r="E1969" s="47" t="s">
        <v>4995</v>
      </c>
      <c r="F1969" s="14">
        <v>5815.6</v>
      </c>
      <c r="G1969" s="15">
        <v>42418</v>
      </c>
      <c r="H1969" s="8">
        <v>5815.6</v>
      </c>
      <c r="I1969" s="30">
        <f t="shared" si="91"/>
        <v>0</v>
      </c>
      <c r="J1969" s="116"/>
      <c r="K1969" s="2"/>
    </row>
    <row r="1970" spans="1:11" x14ac:dyDescent="0.25">
      <c r="A1970" s="17">
        <v>42416</v>
      </c>
      <c r="B1970" s="11">
        <f t="shared" si="93"/>
        <v>5173</v>
      </c>
      <c r="C1970" s="11" t="s">
        <v>787</v>
      </c>
      <c r="D1970" s="12">
        <v>55173</v>
      </c>
      <c r="E1970" s="47" t="s">
        <v>4996</v>
      </c>
      <c r="F1970" s="14">
        <v>1405.3</v>
      </c>
      <c r="G1970" s="15">
        <v>42416</v>
      </c>
      <c r="H1970" s="8">
        <f t="shared" si="92"/>
        <v>1405.3</v>
      </c>
      <c r="I1970" s="30">
        <f t="shared" si="91"/>
        <v>0</v>
      </c>
      <c r="J1970" s="116"/>
      <c r="K1970" s="2"/>
    </row>
    <row r="1971" spans="1:11" x14ac:dyDescent="0.25">
      <c r="A1971" s="17">
        <v>42416</v>
      </c>
      <c r="B1971" s="11">
        <f t="shared" si="93"/>
        <v>5174</v>
      </c>
      <c r="C1971" s="11" t="s">
        <v>787</v>
      </c>
      <c r="D1971" s="12">
        <v>55174</v>
      </c>
      <c r="E1971" s="47" t="s">
        <v>4997</v>
      </c>
      <c r="F1971" s="14">
        <v>616.5</v>
      </c>
      <c r="G1971" s="15">
        <v>42418</v>
      </c>
      <c r="H1971" s="8">
        <v>616.5</v>
      </c>
      <c r="I1971" s="30">
        <f t="shared" si="91"/>
        <v>0</v>
      </c>
      <c r="J1971" s="116"/>
      <c r="K1971" s="2"/>
    </row>
    <row r="1972" spans="1:11" x14ac:dyDescent="0.25">
      <c r="A1972" s="17">
        <v>42416</v>
      </c>
      <c r="B1972" s="11">
        <f t="shared" si="93"/>
        <v>5175</v>
      </c>
      <c r="C1972" s="11" t="s">
        <v>787</v>
      </c>
      <c r="D1972" s="12">
        <v>55175</v>
      </c>
      <c r="E1972" s="47" t="s">
        <v>4998</v>
      </c>
      <c r="F1972" s="14">
        <v>2702.7</v>
      </c>
      <c r="G1972" s="15">
        <v>42416</v>
      </c>
      <c r="H1972" s="8">
        <f t="shared" si="92"/>
        <v>2702.7</v>
      </c>
      <c r="I1972" s="30">
        <f t="shared" si="91"/>
        <v>0</v>
      </c>
      <c r="J1972" s="116"/>
      <c r="K1972" s="2"/>
    </row>
    <row r="1973" spans="1:11" x14ac:dyDescent="0.25">
      <c r="A1973" s="17">
        <v>42416</v>
      </c>
      <c r="B1973" s="11">
        <f t="shared" si="93"/>
        <v>5176</v>
      </c>
      <c r="C1973" s="11" t="s">
        <v>787</v>
      </c>
      <c r="D1973" s="12">
        <v>55176</v>
      </c>
      <c r="E1973" s="47" t="s">
        <v>4999</v>
      </c>
      <c r="F1973" s="14">
        <v>1650</v>
      </c>
      <c r="G1973" s="15">
        <v>42417</v>
      </c>
      <c r="H1973" s="8">
        <v>1650</v>
      </c>
      <c r="I1973" s="30">
        <f t="shared" si="91"/>
        <v>0</v>
      </c>
      <c r="J1973" s="116"/>
      <c r="K1973" s="2"/>
    </row>
    <row r="1974" spans="1:11" x14ac:dyDescent="0.25">
      <c r="A1974" s="17">
        <v>42416</v>
      </c>
      <c r="B1974" s="11">
        <f t="shared" si="93"/>
        <v>5177</v>
      </c>
      <c r="C1974" s="11" t="s">
        <v>787</v>
      </c>
      <c r="D1974" s="12">
        <v>55177</v>
      </c>
      <c r="E1974" s="47" t="s">
        <v>5000</v>
      </c>
      <c r="F1974" s="14">
        <v>5496.8</v>
      </c>
      <c r="G1974" s="15">
        <v>42416</v>
      </c>
      <c r="H1974" s="8">
        <f t="shared" si="92"/>
        <v>5496.8</v>
      </c>
      <c r="I1974" s="30">
        <f t="shared" si="91"/>
        <v>0</v>
      </c>
      <c r="J1974" s="116"/>
      <c r="K1974" s="2"/>
    </row>
    <row r="1975" spans="1:11" x14ac:dyDescent="0.25">
      <c r="A1975" s="17">
        <v>42416</v>
      </c>
      <c r="B1975" s="11">
        <f t="shared" si="93"/>
        <v>5178</v>
      </c>
      <c r="C1975" s="11" t="s">
        <v>787</v>
      </c>
      <c r="D1975" s="12">
        <v>55178</v>
      </c>
      <c r="E1975" s="47" t="s">
        <v>5001</v>
      </c>
      <c r="F1975" s="14">
        <v>602</v>
      </c>
      <c r="G1975" s="15">
        <v>42416</v>
      </c>
      <c r="H1975" s="8">
        <f t="shared" si="92"/>
        <v>602</v>
      </c>
      <c r="I1975" s="30">
        <f t="shared" si="91"/>
        <v>0</v>
      </c>
      <c r="J1975" s="116"/>
      <c r="K1975" s="2"/>
    </row>
    <row r="1976" spans="1:11" x14ac:dyDescent="0.25">
      <c r="A1976" s="17">
        <v>42416</v>
      </c>
      <c r="B1976" s="11">
        <f t="shared" si="93"/>
        <v>5179</v>
      </c>
      <c r="C1976" s="11" t="s">
        <v>787</v>
      </c>
      <c r="D1976" s="12">
        <v>55179</v>
      </c>
      <c r="E1976" s="47" t="s">
        <v>5002</v>
      </c>
      <c r="F1976" s="14">
        <v>2443.6</v>
      </c>
      <c r="G1976" s="15">
        <v>42416</v>
      </c>
      <c r="H1976" s="8">
        <f t="shared" si="92"/>
        <v>2443.6</v>
      </c>
      <c r="I1976" s="30">
        <f t="shared" si="91"/>
        <v>0</v>
      </c>
      <c r="J1976" s="116"/>
      <c r="K1976" s="2"/>
    </row>
    <row r="1977" spans="1:11" x14ac:dyDescent="0.25">
      <c r="A1977" s="17">
        <v>42416</v>
      </c>
      <c r="B1977" s="11">
        <f t="shared" si="93"/>
        <v>5180</v>
      </c>
      <c r="C1977" s="11" t="s">
        <v>787</v>
      </c>
      <c r="D1977" s="12">
        <v>55180</v>
      </c>
      <c r="E1977" s="47" t="s">
        <v>4984</v>
      </c>
      <c r="F1977" s="14">
        <v>3291.75</v>
      </c>
      <c r="G1977" s="15">
        <v>42416</v>
      </c>
      <c r="H1977" s="8">
        <f t="shared" si="92"/>
        <v>3291.75</v>
      </c>
      <c r="I1977" s="30">
        <f t="shared" si="91"/>
        <v>0</v>
      </c>
      <c r="J1977" s="116"/>
      <c r="K1977" s="2"/>
    </row>
    <row r="1978" spans="1:11" x14ac:dyDescent="0.25">
      <c r="A1978" s="17">
        <v>42416</v>
      </c>
      <c r="B1978" s="11">
        <f t="shared" si="93"/>
        <v>5181</v>
      </c>
      <c r="C1978" s="11" t="s">
        <v>787</v>
      </c>
      <c r="D1978" s="12">
        <v>55181</v>
      </c>
      <c r="E1978" s="47" t="s">
        <v>5003</v>
      </c>
      <c r="F1978" s="14">
        <v>1883.5</v>
      </c>
      <c r="G1978" s="15">
        <v>42416</v>
      </c>
      <c r="H1978" s="8">
        <f t="shared" si="92"/>
        <v>1883.5</v>
      </c>
      <c r="I1978" s="30">
        <f t="shared" si="91"/>
        <v>0</v>
      </c>
      <c r="J1978" s="116"/>
      <c r="K1978" s="2"/>
    </row>
    <row r="1979" spans="1:11" x14ac:dyDescent="0.25">
      <c r="A1979" s="17">
        <v>42416</v>
      </c>
      <c r="B1979" s="11">
        <f t="shared" si="93"/>
        <v>5182</v>
      </c>
      <c r="C1979" s="11" t="s">
        <v>787</v>
      </c>
      <c r="D1979" s="12">
        <v>55182</v>
      </c>
      <c r="E1979" s="47" t="s">
        <v>5004</v>
      </c>
      <c r="F1979" s="14">
        <v>1358.7</v>
      </c>
      <c r="G1979" s="15">
        <v>42416</v>
      </c>
      <c r="H1979" s="8">
        <f t="shared" si="92"/>
        <v>1358.7</v>
      </c>
      <c r="I1979" s="30">
        <f t="shared" si="91"/>
        <v>0</v>
      </c>
      <c r="J1979" s="116"/>
      <c r="K1979" s="2"/>
    </row>
    <row r="1980" spans="1:11" x14ac:dyDescent="0.25">
      <c r="A1980" s="17">
        <v>42416</v>
      </c>
      <c r="B1980" s="11">
        <f t="shared" si="93"/>
        <v>5183</v>
      </c>
      <c r="C1980" s="11" t="s">
        <v>787</v>
      </c>
      <c r="D1980" s="12">
        <v>55183</v>
      </c>
      <c r="E1980" s="47" t="s">
        <v>5005</v>
      </c>
      <c r="F1980" s="14">
        <v>2554.65</v>
      </c>
      <c r="G1980" s="15">
        <v>42416</v>
      </c>
      <c r="H1980" s="8">
        <f t="shared" si="92"/>
        <v>2554.65</v>
      </c>
      <c r="I1980" s="30">
        <f t="shared" si="91"/>
        <v>0</v>
      </c>
      <c r="J1980" s="116"/>
      <c r="K1980" s="2"/>
    </row>
    <row r="1981" spans="1:11" x14ac:dyDescent="0.25">
      <c r="A1981" s="17">
        <v>42416</v>
      </c>
      <c r="B1981" s="11">
        <f t="shared" si="93"/>
        <v>5184</v>
      </c>
      <c r="C1981" s="11" t="s">
        <v>787</v>
      </c>
      <c r="D1981" s="12">
        <v>55184</v>
      </c>
      <c r="E1981" s="47" t="s">
        <v>5006</v>
      </c>
      <c r="F1981" s="14">
        <v>13137.8</v>
      </c>
      <c r="G1981" s="15">
        <v>42420</v>
      </c>
      <c r="H1981" s="8">
        <v>13137.8</v>
      </c>
      <c r="I1981" s="30">
        <f t="shared" si="91"/>
        <v>0</v>
      </c>
      <c r="J1981" s="116"/>
      <c r="K1981" s="2"/>
    </row>
    <row r="1982" spans="1:11" x14ac:dyDescent="0.25">
      <c r="A1982" s="17">
        <v>42416</v>
      </c>
      <c r="B1982" s="11">
        <f t="shared" si="93"/>
        <v>5185</v>
      </c>
      <c r="C1982" s="11" t="s">
        <v>787</v>
      </c>
      <c r="D1982" s="12">
        <v>55185</v>
      </c>
      <c r="E1982" s="47" t="s">
        <v>5007</v>
      </c>
      <c r="F1982" s="14">
        <v>318.60000000000002</v>
      </c>
      <c r="G1982" s="15">
        <v>42416</v>
      </c>
      <c r="H1982" s="8">
        <f t="shared" ref="H1982:H2049" si="94">F1982</f>
        <v>318.60000000000002</v>
      </c>
      <c r="I1982" s="30">
        <f t="shared" ref="I1982:I2050" si="95">F1982-H1982</f>
        <v>0</v>
      </c>
      <c r="J1982" s="112"/>
      <c r="K1982" s="2"/>
    </row>
    <row r="1983" spans="1:11" x14ac:dyDescent="0.25">
      <c r="A1983" s="17">
        <v>42416</v>
      </c>
      <c r="B1983" s="11">
        <f t="shared" si="93"/>
        <v>5186</v>
      </c>
      <c r="C1983" s="11" t="s">
        <v>787</v>
      </c>
      <c r="D1983" s="12">
        <v>55186</v>
      </c>
      <c r="E1983" s="47" t="s">
        <v>5005</v>
      </c>
      <c r="F1983" s="14">
        <v>791.3</v>
      </c>
      <c r="G1983" s="15">
        <v>42416</v>
      </c>
      <c r="H1983" s="8">
        <f t="shared" si="94"/>
        <v>791.3</v>
      </c>
      <c r="I1983" s="30">
        <f t="shared" si="95"/>
        <v>0</v>
      </c>
      <c r="J1983" s="112"/>
      <c r="K1983" s="2"/>
    </row>
    <row r="1984" spans="1:11" x14ac:dyDescent="0.25">
      <c r="A1984" s="17">
        <v>42416</v>
      </c>
      <c r="B1984" s="11">
        <f>B1983+1</f>
        <v>5187</v>
      </c>
      <c r="C1984" s="11" t="s">
        <v>787</v>
      </c>
      <c r="D1984" s="12">
        <v>55187</v>
      </c>
      <c r="E1984" s="47" t="s">
        <v>4707</v>
      </c>
      <c r="F1984" s="14">
        <v>16202.65</v>
      </c>
      <c r="G1984" s="15">
        <v>42418</v>
      </c>
      <c r="H1984" s="8">
        <v>16202.65</v>
      </c>
      <c r="I1984" s="30">
        <f t="shared" si="95"/>
        <v>0</v>
      </c>
      <c r="J1984" s="112"/>
      <c r="K1984" s="2"/>
    </row>
    <row r="1985" spans="1:11" x14ac:dyDescent="0.25">
      <c r="A1985" s="17">
        <v>42416</v>
      </c>
      <c r="B1985" s="11">
        <f>B1984+1</f>
        <v>5188</v>
      </c>
      <c r="C1985" s="11" t="s">
        <v>787</v>
      </c>
      <c r="D1985" s="12">
        <v>55188</v>
      </c>
      <c r="E1985" s="47" t="s">
        <v>5008</v>
      </c>
      <c r="F1985" s="14">
        <v>43344</v>
      </c>
      <c r="G1985" s="15" t="s">
        <v>4956</v>
      </c>
      <c r="H1985" s="8">
        <f>40014.8+3329.2</f>
        <v>43344</v>
      </c>
      <c r="I1985" s="30">
        <f t="shared" si="95"/>
        <v>0</v>
      </c>
      <c r="J1985" s="112"/>
      <c r="K1985" s="2"/>
    </row>
    <row r="1986" spans="1:11" x14ac:dyDescent="0.25">
      <c r="A1986" s="17">
        <v>42416</v>
      </c>
      <c r="B1986" s="11">
        <f t="shared" ref="B1986:B2049" si="96">B1985+1</f>
        <v>5189</v>
      </c>
      <c r="C1986" s="11" t="s">
        <v>787</v>
      </c>
      <c r="D1986" s="12">
        <v>55189</v>
      </c>
      <c r="E1986" s="47" t="s">
        <v>5009</v>
      </c>
      <c r="F1986" s="14">
        <v>3378.5</v>
      </c>
      <c r="G1986" s="15">
        <v>42418</v>
      </c>
      <c r="H1986" s="8">
        <v>3378.5</v>
      </c>
      <c r="I1986" s="30">
        <f t="shared" si="95"/>
        <v>0</v>
      </c>
      <c r="J1986" s="112"/>
      <c r="K1986" s="2"/>
    </row>
    <row r="1987" spans="1:11" x14ac:dyDescent="0.25">
      <c r="A1987" s="17">
        <v>42416</v>
      </c>
      <c r="B1987" s="11">
        <f t="shared" si="96"/>
        <v>5190</v>
      </c>
      <c r="C1987" s="11" t="s">
        <v>787</v>
      </c>
      <c r="D1987" s="12">
        <v>55190</v>
      </c>
      <c r="E1987" s="47" t="s">
        <v>5010</v>
      </c>
      <c r="F1987" s="14">
        <v>158.4</v>
      </c>
      <c r="G1987" s="15">
        <v>42416</v>
      </c>
      <c r="H1987" s="8">
        <f t="shared" si="94"/>
        <v>158.4</v>
      </c>
      <c r="I1987" s="30">
        <f t="shared" si="95"/>
        <v>0</v>
      </c>
      <c r="J1987" s="112"/>
      <c r="K1987" s="2"/>
    </row>
    <row r="1988" spans="1:11" x14ac:dyDescent="0.25">
      <c r="A1988" s="17">
        <v>42416</v>
      </c>
      <c r="B1988" s="11">
        <f t="shared" si="96"/>
        <v>5191</v>
      </c>
      <c r="C1988" s="11" t="s">
        <v>787</v>
      </c>
      <c r="D1988" s="12">
        <v>55191</v>
      </c>
      <c r="E1988" s="47" t="s">
        <v>5011</v>
      </c>
      <c r="F1988" s="14">
        <v>382.8</v>
      </c>
      <c r="G1988" s="15">
        <v>42416</v>
      </c>
      <c r="H1988" s="8">
        <f t="shared" si="94"/>
        <v>382.8</v>
      </c>
      <c r="I1988" s="30">
        <f t="shared" si="95"/>
        <v>0</v>
      </c>
      <c r="J1988" s="112"/>
      <c r="K1988" s="2"/>
    </row>
    <row r="1989" spans="1:11" x14ac:dyDescent="0.25">
      <c r="A1989" s="17">
        <v>42416</v>
      </c>
      <c r="B1989" s="11">
        <f t="shared" si="96"/>
        <v>5192</v>
      </c>
      <c r="C1989" s="11" t="s">
        <v>787</v>
      </c>
      <c r="D1989" s="113">
        <v>55192</v>
      </c>
      <c r="E1989" s="42" t="s">
        <v>5012</v>
      </c>
      <c r="F1989" s="19">
        <v>718.2</v>
      </c>
      <c r="G1989" s="15">
        <v>42416</v>
      </c>
      <c r="H1989" s="8">
        <f t="shared" si="94"/>
        <v>718.2</v>
      </c>
      <c r="I1989" s="30">
        <f t="shared" si="95"/>
        <v>0</v>
      </c>
      <c r="J1989" s="112"/>
      <c r="K1989" s="2"/>
    </row>
    <row r="1990" spans="1:11" x14ac:dyDescent="0.25">
      <c r="A1990" s="17">
        <v>42416</v>
      </c>
      <c r="B1990" s="11">
        <f t="shared" si="96"/>
        <v>5193</v>
      </c>
      <c r="C1990" s="11" t="s">
        <v>787</v>
      </c>
      <c r="D1990" s="20">
        <v>55193</v>
      </c>
      <c r="E1990" s="45" t="s">
        <v>5013</v>
      </c>
      <c r="F1990" s="22">
        <v>609</v>
      </c>
      <c r="G1990" s="15">
        <v>42416</v>
      </c>
      <c r="H1990" s="8">
        <f t="shared" si="94"/>
        <v>609</v>
      </c>
      <c r="I1990" s="30">
        <f t="shared" si="95"/>
        <v>0</v>
      </c>
      <c r="J1990" s="112"/>
      <c r="K1990" s="2"/>
    </row>
    <row r="1991" spans="1:11" x14ac:dyDescent="0.25">
      <c r="A1991" s="17">
        <v>42416</v>
      </c>
      <c r="B1991" s="11">
        <f t="shared" si="96"/>
        <v>5194</v>
      </c>
      <c r="C1991" s="11" t="s">
        <v>787</v>
      </c>
      <c r="D1991" s="12">
        <v>55194</v>
      </c>
      <c r="E1991" s="47" t="s">
        <v>5014</v>
      </c>
      <c r="F1991" s="14">
        <v>348</v>
      </c>
      <c r="G1991" s="15">
        <v>42416</v>
      </c>
      <c r="H1991" s="8">
        <f t="shared" si="94"/>
        <v>348</v>
      </c>
      <c r="I1991" s="30">
        <f t="shared" si="95"/>
        <v>0</v>
      </c>
      <c r="J1991" s="112"/>
      <c r="K1991" s="2"/>
    </row>
    <row r="1992" spans="1:11" x14ac:dyDescent="0.25">
      <c r="A1992" s="17">
        <v>42416</v>
      </c>
      <c r="B1992" s="11">
        <f t="shared" si="96"/>
        <v>5195</v>
      </c>
      <c r="C1992" s="11" t="s">
        <v>787</v>
      </c>
      <c r="D1992" s="12">
        <v>55195</v>
      </c>
      <c r="E1992" s="47" t="s">
        <v>4953</v>
      </c>
      <c r="F1992" s="14">
        <v>2543.6999999999998</v>
      </c>
      <c r="G1992" s="15">
        <v>42416</v>
      </c>
      <c r="H1992" s="8">
        <f t="shared" si="94"/>
        <v>2543.6999999999998</v>
      </c>
      <c r="I1992" s="30">
        <f t="shared" si="95"/>
        <v>0</v>
      </c>
      <c r="J1992" s="112"/>
      <c r="K1992" s="2"/>
    </row>
    <row r="1993" spans="1:11" x14ac:dyDescent="0.25">
      <c r="A1993" s="17">
        <v>42416</v>
      </c>
      <c r="B1993" s="11">
        <f t="shared" si="96"/>
        <v>5196</v>
      </c>
      <c r="C1993" s="11" t="s">
        <v>787</v>
      </c>
      <c r="D1993" s="12">
        <v>55196</v>
      </c>
      <c r="E1993" s="47" t="s">
        <v>4960</v>
      </c>
      <c r="F1993" s="14">
        <v>226.1</v>
      </c>
      <c r="G1993" s="15">
        <v>42416</v>
      </c>
      <c r="H1993" s="8">
        <f t="shared" si="94"/>
        <v>226.1</v>
      </c>
      <c r="I1993" s="30">
        <f t="shared" si="95"/>
        <v>0</v>
      </c>
      <c r="J1993" s="112"/>
      <c r="K1993" s="2"/>
    </row>
    <row r="1994" spans="1:11" x14ac:dyDescent="0.25">
      <c r="A1994" s="17">
        <v>42416</v>
      </c>
      <c r="B1994" s="11">
        <f>B1993+1</f>
        <v>5197</v>
      </c>
      <c r="C1994" s="11" t="s">
        <v>787</v>
      </c>
      <c r="D1994" s="12">
        <v>55197</v>
      </c>
      <c r="E1994" s="49" t="s">
        <v>105</v>
      </c>
      <c r="F1994" s="14">
        <v>0</v>
      </c>
      <c r="G1994" s="15"/>
      <c r="H1994" s="8">
        <f t="shared" si="94"/>
        <v>0</v>
      </c>
      <c r="I1994" s="30">
        <f t="shared" si="95"/>
        <v>0</v>
      </c>
      <c r="J1994" s="112"/>
      <c r="K1994" s="2"/>
    </row>
    <row r="1995" spans="1:11" x14ac:dyDescent="0.25">
      <c r="A1995" s="17">
        <v>42416</v>
      </c>
      <c r="B1995" s="11">
        <f>B1994+1</f>
        <v>5198</v>
      </c>
      <c r="C1995" s="11" t="s">
        <v>787</v>
      </c>
      <c r="D1995" s="12">
        <v>55198</v>
      </c>
      <c r="E1995" s="47" t="s">
        <v>4983</v>
      </c>
      <c r="F1995" s="14">
        <v>710.6</v>
      </c>
      <c r="G1995" s="15">
        <v>42416</v>
      </c>
      <c r="H1995" s="8">
        <f t="shared" si="94"/>
        <v>710.6</v>
      </c>
      <c r="I1995" s="30">
        <f t="shared" si="95"/>
        <v>0</v>
      </c>
      <c r="J1995" s="112"/>
      <c r="K1995" s="2"/>
    </row>
    <row r="1996" spans="1:11" x14ac:dyDescent="0.25">
      <c r="A1996" s="17">
        <v>42416</v>
      </c>
      <c r="B1996" s="11">
        <f t="shared" si="96"/>
        <v>5199</v>
      </c>
      <c r="C1996" s="11" t="s">
        <v>787</v>
      </c>
      <c r="D1996" s="12">
        <v>55199</v>
      </c>
      <c r="E1996" s="47" t="s">
        <v>5015</v>
      </c>
      <c r="F1996" s="14">
        <v>1474</v>
      </c>
      <c r="G1996" s="15">
        <v>42417</v>
      </c>
      <c r="H1996" s="8">
        <v>1474</v>
      </c>
      <c r="I1996" s="30">
        <f t="shared" si="95"/>
        <v>0</v>
      </c>
      <c r="J1996" s="112"/>
      <c r="K1996" s="2"/>
    </row>
    <row r="1997" spans="1:11" x14ac:dyDescent="0.25">
      <c r="A1997" s="17">
        <v>42416</v>
      </c>
      <c r="B1997" s="11">
        <f t="shared" si="96"/>
        <v>5200</v>
      </c>
      <c r="C1997" s="11" t="s">
        <v>787</v>
      </c>
      <c r="D1997" s="12">
        <v>55200</v>
      </c>
      <c r="E1997" s="47" t="s">
        <v>4958</v>
      </c>
      <c r="F1997" s="14">
        <v>430</v>
      </c>
      <c r="G1997" s="15">
        <v>42416</v>
      </c>
      <c r="H1997" s="8">
        <f t="shared" si="94"/>
        <v>430</v>
      </c>
      <c r="I1997" s="30">
        <f t="shared" si="95"/>
        <v>0</v>
      </c>
      <c r="J1997" s="112"/>
      <c r="K1997" s="2"/>
    </row>
    <row r="1998" spans="1:11" x14ac:dyDescent="0.25">
      <c r="A1998" s="17">
        <v>42416</v>
      </c>
      <c r="B1998" s="11">
        <f t="shared" si="96"/>
        <v>5201</v>
      </c>
      <c r="C1998" s="11" t="s">
        <v>787</v>
      </c>
      <c r="D1998" s="12">
        <v>55201</v>
      </c>
      <c r="E1998" s="47" t="s">
        <v>5016</v>
      </c>
      <c r="F1998" s="14">
        <v>190</v>
      </c>
      <c r="G1998" s="15">
        <v>42416</v>
      </c>
      <c r="H1998" s="8">
        <f t="shared" si="94"/>
        <v>190</v>
      </c>
      <c r="I1998" s="30">
        <f t="shared" si="95"/>
        <v>0</v>
      </c>
      <c r="J1998" s="112"/>
      <c r="K1998" s="2"/>
    </row>
    <row r="1999" spans="1:11" x14ac:dyDescent="0.25">
      <c r="A1999" s="17">
        <v>42416</v>
      </c>
      <c r="B1999" s="11">
        <f t="shared" si="96"/>
        <v>5202</v>
      </c>
      <c r="C1999" s="11" t="s">
        <v>787</v>
      </c>
      <c r="D1999" s="12">
        <v>55202</v>
      </c>
      <c r="E1999" s="47" t="s">
        <v>5017</v>
      </c>
      <c r="F1999" s="14">
        <v>1227.4000000000001</v>
      </c>
      <c r="G1999" s="15">
        <v>42417</v>
      </c>
      <c r="H1999" s="8">
        <v>1227.4000000000001</v>
      </c>
      <c r="I1999" s="30">
        <f t="shared" si="95"/>
        <v>0</v>
      </c>
      <c r="J1999" s="112"/>
      <c r="K1999" s="2"/>
    </row>
    <row r="2000" spans="1:11" x14ac:dyDescent="0.25">
      <c r="A2000" s="17">
        <v>42416</v>
      </c>
      <c r="B2000" s="11">
        <f t="shared" si="96"/>
        <v>5203</v>
      </c>
      <c r="C2000" s="11" t="s">
        <v>787</v>
      </c>
      <c r="D2000" s="12">
        <v>55203</v>
      </c>
      <c r="E2000" s="47" t="s">
        <v>5018</v>
      </c>
      <c r="F2000" s="14">
        <v>1325.4</v>
      </c>
      <c r="G2000" s="15">
        <v>42416</v>
      </c>
      <c r="H2000" s="8">
        <f t="shared" si="94"/>
        <v>1325.4</v>
      </c>
      <c r="I2000" s="30">
        <f t="shared" si="95"/>
        <v>0</v>
      </c>
      <c r="J2000" s="112"/>
      <c r="K2000" s="2"/>
    </row>
    <row r="2001" spans="1:11" x14ac:dyDescent="0.25">
      <c r="A2001" s="17">
        <v>42416</v>
      </c>
      <c r="B2001" s="11">
        <f>B2000+1</f>
        <v>5204</v>
      </c>
      <c r="C2001" s="11" t="s">
        <v>787</v>
      </c>
      <c r="D2001" s="12">
        <v>55204</v>
      </c>
      <c r="E2001" s="49" t="s">
        <v>105</v>
      </c>
      <c r="F2001" s="14">
        <v>0</v>
      </c>
      <c r="G2001" s="15"/>
      <c r="H2001" s="8"/>
      <c r="I2001" s="30">
        <f t="shared" si="95"/>
        <v>0</v>
      </c>
      <c r="J2001" s="112"/>
      <c r="K2001" s="2"/>
    </row>
    <row r="2002" spans="1:11" x14ac:dyDescent="0.25">
      <c r="A2002" s="17">
        <v>42416</v>
      </c>
      <c r="B2002" s="11">
        <f>B2001+1</f>
        <v>5205</v>
      </c>
      <c r="C2002" s="11" t="s">
        <v>787</v>
      </c>
      <c r="D2002" s="12">
        <v>55205</v>
      </c>
      <c r="E2002" s="47" t="s">
        <v>5019</v>
      </c>
      <c r="F2002" s="14">
        <v>9509.7000000000007</v>
      </c>
      <c r="G2002" s="15">
        <v>42417</v>
      </c>
      <c r="H2002" s="8">
        <v>9509.7000000000007</v>
      </c>
      <c r="I2002" s="30">
        <f t="shared" si="95"/>
        <v>0</v>
      </c>
      <c r="J2002" s="112"/>
      <c r="K2002" s="2"/>
    </row>
    <row r="2003" spans="1:11" x14ac:dyDescent="0.25">
      <c r="A2003" s="17">
        <v>42416</v>
      </c>
      <c r="B2003" s="11">
        <f t="shared" si="96"/>
        <v>5206</v>
      </c>
      <c r="C2003" s="11" t="s">
        <v>787</v>
      </c>
      <c r="D2003" s="12">
        <v>55206</v>
      </c>
      <c r="E2003" s="47" t="s">
        <v>5020</v>
      </c>
      <c r="F2003" s="14">
        <v>2032.5</v>
      </c>
      <c r="G2003" s="15">
        <v>42419</v>
      </c>
      <c r="H2003" s="8">
        <v>2032.5</v>
      </c>
      <c r="I2003" s="30">
        <f t="shared" si="95"/>
        <v>0</v>
      </c>
      <c r="J2003" s="112"/>
      <c r="K2003" s="2"/>
    </row>
    <row r="2004" spans="1:11" x14ac:dyDescent="0.25">
      <c r="A2004" s="17">
        <v>42416</v>
      </c>
      <c r="B2004" s="11">
        <f t="shared" si="96"/>
        <v>5207</v>
      </c>
      <c r="C2004" s="11" t="s">
        <v>787</v>
      </c>
      <c r="D2004" s="12">
        <v>55207</v>
      </c>
      <c r="E2004" s="47" t="s">
        <v>5021</v>
      </c>
      <c r="F2004" s="14">
        <v>13464</v>
      </c>
      <c r="G2004" s="15">
        <v>42417</v>
      </c>
      <c r="H2004" s="8">
        <v>13464</v>
      </c>
      <c r="I2004" s="30">
        <f t="shared" si="95"/>
        <v>0</v>
      </c>
      <c r="J2004" s="112"/>
      <c r="K2004" s="2"/>
    </row>
    <row r="2005" spans="1:11" x14ac:dyDescent="0.25">
      <c r="A2005" s="17">
        <v>42416</v>
      </c>
      <c r="B2005" s="11">
        <f t="shared" si="96"/>
        <v>5208</v>
      </c>
      <c r="C2005" s="11" t="s">
        <v>787</v>
      </c>
      <c r="D2005" s="12">
        <v>55208</v>
      </c>
      <c r="E2005" s="47" t="s">
        <v>4975</v>
      </c>
      <c r="F2005" s="14">
        <v>17384</v>
      </c>
      <c r="G2005" s="15">
        <v>42426</v>
      </c>
      <c r="H2005" s="8">
        <v>17384</v>
      </c>
      <c r="I2005" s="30">
        <f t="shared" si="95"/>
        <v>0</v>
      </c>
      <c r="J2005" s="112"/>
      <c r="K2005" s="2"/>
    </row>
    <row r="2006" spans="1:11" x14ac:dyDescent="0.25">
      <c r="A2006" s="17">
        <v>42416</v>
      </c>
      <c r="B2006" s="11">
        <f t="shared" si="96"/>
        <v>5209</v>
      </c>
      <c r="C2006" s="11" t="s">
        <v>787</v>
      </c>
      <c r="D2006" s="12">
        <v>55209</v>
      </c>
      <c r="E2006" s="47" t="s">
        <v>5022</v>
      </c>
      <c r="F2006" s="14">
        <v>8381.2000000000007</v>
      </c>
      <c r="G2006" s="15" t="s">
        <v>5023</v>
      </c>
      <c r="H2006" s="8">
        <f>1536.4+6844.8</f>
        <v>8381.2000000000007</v>
      </c>
      <c r="I2006" s="30">
        <f t="shared" si="95"/>
        <v>0</v>
      </c>
      <c r="J2006" s="112"/>
      <c r="K2006" s="2"/>
    </row>
    <row r="2007" spans="1:11" x14ac:dyDescent="0.25">
      <c r="A2007" s="17">
        <v>42416</v>
      </c>
      <c r="B2007" s="11">
        <f t="shared" si="96"/>
        <v>5210</v>
      </c>
      <c r="C2007" s="11" t="s">
        <v>787</v>
      </c>
      <c r="D2007" s="12">
        <v>55210</v>
      </c>
      <c r="E2007" s="47" t="s">
        <v>5024</v>
      </c>
      <c r="F2007" s="14">
        <v>7890.81</v>
      </c>
      <c r="G2007" s="15">
        <v>42427</v>
      </c>
      <c r="H2007" s="8">
        <v>7890.81</v>
      </c>
      <c r="I2007" s="30">
        <f t="shared" si="95"/>
        <v>0</v>
      </c>
      <c r="J2007" s="112"/>
      <c r="K2007" s="2"/>
    </row>
    <row r="2008" spans="1:11" x14ac:dyDescent="0.25">
      <c r="A2008" s="17">
        <v>42416</v>
      </c>
      <c r="B2008" s="11">
        <f t="shared" si="96"/>
        <v>5211</v>
      </c>
      <c r="C2008" s="11" t="s">
        <v>787</v>
      </c>
      <c r="D2008" s="12">
        <v>55211</v>
      </c>
      <c r="E2008" s="47" t="s">
        <v>5025</v>
      </c>
      <c r="F2008" s="14">
        <v>4482</v>
      </c>
      <c r="G2008" s="15">
        <v>42416</v>
      </c>
      <c r="H2008" s="8">
        <f t="shared" si="94"/>
        <v>4482</v>
      </c>
      <c r="I2008" s="30">
        <f t="shared" si="95"/>
        <v>0</v>
      </c>
      <c r="J2008" s="112"/>
      <c r="K2008" s="2"/>
    </row>
    <row r="2009" spans="1:11" x14ac:dyDescent="0.25">
      <c r="A2009" s="17">
        <v>42416</v>
      </c>
      <c r="B2009" s="11">
        <f t="shared" si="96"/>
        <v>5212</v>
      </c>
      <c r="C2009" s="11" t="s">
        <v>787</v>
      </c>
      <c r="D2009" s="12">
        <v>55212</v>
      </c>
      <c r="E2009" s="47" t="s">
        <v>5025</v>
      </c>
      <c r="F2009" s="14">
        <v>621</v>
      </c>
      <c r="G2009" s="15">
        <v>42416</v>
      </c>
      <c r="H2009" s="8">
        <f t="shared" si="94"/>
        <v>621</v>
      </c>
      <c r="I2009" s="30">
        <f t="shared" si="95"/>
        <v>0</v>
      </c>
      <c r="J2009" s="112"/>
      <c r="K2009" s="2"/>
    </row>
    <row r="2010" spans="1:11" x14ac:dyDescent="0.25">
      <c r="A2010" s="17">
        <v>42416</v>
      </c>
      <c r="B2010" s="11">
        <f t="shared" si="96"/>
        <v>5213</v>
      </c>
      <c r="C2010" s="11" t="s">
        <v>787</v>
      </c>
      <c r="D2010" s="12">
        <v>55213</v>
      </c>
      <c r="E2010" s="47" t="s">
        <v>5026</v>
      </c>
      <c r="F2010" s="14">
        <v>60667.75</v>
      </c>
      <c r="G2010" s="15">
        <v>42422</v>
      </c>
      <c r="H2010" s="8">
        <v>60667.75</v>
      </c>
      <c r="I2010" s="30">
        <f t="shared" si="95"/>
        <v>0</v>
      </c>
      <c r="J2010" s="112"/>
      <c r="K2010" s="2"/>
    </row>
    <row r="2011" spans="1:11" x14ac:dyDescent="0.25">
      <c r="A2011" s="17">
        <v>42416</v>
      </c>
      <c r="B2011" s="11">
        <f t="shared" si="96"/>
        <v>5214</v>
      </c>
      <c r="C2011" s="11" t="s">
        <v>787</v>
      </c>
      <c r="D2011" s="12">
        <v>55214</v>
      </c>
      <c r="E2011" s="47" t="s">
        <v>5027</v>
      </c>
      <c r="F2011" s="14">
        <v>10214</v>
      </c>
      <c r="G2011" s="15">
        <v>42416</v>
      </c>
      <c r="H2011" s="8">
        <f t="shared" si="94"/>
        <v>10214</v>
      </c>
      <c r="I2011" s="30">
        <f t="shared" si="95"/>
        <v>0</v>
      </c>
      <c r="J2011" s="112"/>
      <c r="K2011" s="2"/>
    </row>
    <row r="2012" spans="1:11" x14ac:dyDescent="0.25">
      <c r="A2012" s="17">
        <v>42416</v>
      </c>
      <c r="B2012" s="11">
        <f>B2011+1</f>
        <v>5215</v>
      </c>
      <c r="C2012" s="11" t="s">
        <v>787</v>
      </c>
      <c r="D2012" s="12">
        <v>55215</v>
      </c>
      <c r="E2012" s="47" t="s">
        <v>5028</v>
      </c>
      <c r="F2012" s="14">
        <v>3444.5</v>
      </c>
      <c r="G2012" s="15">
        <v>42416</v>
      </c>
      <c r="H2012" s="8">
        <v>3444.5</v>
      </c>
      <c r="I2012" s="30">
        <f t="shared" si="95"/>
        <v>0</v>
      </c>
      <c r="J2012" s="112"/>
      <c r="K2012" s="2"/>
    </row>
    <row r="2013" spans="1:11" x14ac:dyDescent="0.25">
      <c r="A2013" s="17">
        <v>42416</v>
      </c>
      <c r="B2013" s="11">
        <f>B2012+1</f>
        <v>5216</v>
      </c>
      <c r="C2013" s="11" t="s">
        <v>787</v>
      </c>
      <c r="D2013" s="12">
        <v>55216</v>
      </c>
      <c r="E2013" s="47" t="s">
        <v>5029</v>
      </c>
      <c r="F2013" s="14">
        <v>4637.6000000000004</v>
      </c>
      <c r="G2013" s="15">
        <v>42417</v>
      </c>
      <c r="H2013" s="8">
        <v>4637.6000000000004</v>
      </c>
      <c r="I2013" s="30">
        <f t="shared" si="95"/>
        <v>0</v>
      </c>
      <c r="J2013" s="112"/>
      <c r="K2013" s="2"/>
    </row>
    <row r="2014" spans="1:11" x14ac:dyDescent="0.25">
      <c r="A2014" s="17">
        <v>42416</v>
      </c>
      <c r="B2014" s="11">
        <f t="shared" si="96"/>
        <v>5217</v>
      </c>
      <c r="C2014" s="11" t="s">
        <v>787</v>
      </c>
      <c r="D2014" s="12">
        <v>55217</v>
      </c>
      <c r="E2014" s="47" t="s">
        <v>5030</v>
      </c>
      <c r="F2014" s="14">
        <v>40796.21</v>
      </c>
      <c r="G2014" s="15" t="s">
        <v>4956</v>
      </c>
      <c r="H2014" s="8">
        <f>34178.48+6617.73</f>
        <v>40796.210000000006</v>
      </c>
      <c r="I2014" s="30">
        <f t="shared" si="95"/>
        <v>0</v>
      </c>
      <c r="J2014" s="112"/>
      <c r="K2014" s="2"/>
    </row>
    <row r="2015" spans="1:11" x14ac:dyDescent="0.25">
      <c r="A2015" s="17">
        <v>42416</v>
      </c>
      <c r="B2015" s="11">
        <f t="shared" si="96"/>
        <v>5218</v>
      </c>
      <c r="C2015" s="11" t="s">
        <v>787</v>
      </c>
      <c r="D2015" s="12">
        <v>55218</v>
      </c>
      <c r="E2015" s="47" t="s">
        <v>5029</v>
      </c>
      <c r="F2015" s="14">
        <v>60.8</v>
      </c>
      <c r="G2015" s="15">
        <v>42417</v>
      </c>
      <c r="H2015" s="8">
        <v>60.8</v>
      </c>
      <c r="I2015" s="30">
        <f t="shared" si="95"/>
        <v>0</v>
      </c>
      <c r="J2015" s="112"/>
      <c r="K2015" s="2"/>
    </row>
    <row r="2016" spans="1:11" x14ac:dyDescent="0.25">
      <c r="A2016" s="17">
        <v>42416</v>
      </c>
      <c r="B2016" s="11">
        <f t="shared" si="96"/>
        <v>5219</v>
      </c>
      <c r="C2016" s="11" t="s">
        <v>787</v>
      </c>
      <c r="D2016" s="12">
        <v>55219</v>
      </c>
      <c r="E2016" s="47" t="s">
        <v>5031</v>
      </c>
      <c r="F2016" s="14">
        <v>344694</v>
      </c>
      <c r="G2016" s="15">
        <v>42417</v>
      </c>
      <c r="H2016" s="8">
        <v>344694</v>
      </c>
      <c r="I2016" s="30">
        <f t="shared" si="95"/>
        <v>0</v>
      </c>
      <c r="J2016" s="112"/>
      <c r="K2016" s="2"/>
    </row>
    <row r="2017" spans="1:11" x14ac:dyDescent="0.25">
      <c r="A2017" s="17">
        <v>42416</v>
      </c>
      <c r="B2017" s="11">
        <f t="shared" si="96"/>
        <v>5220</v>
      </c>
      <c r="C2017" s="11" t="s">
        <v>787</v>
      </c>
      <c r="D2017" s="12">
        <v>55220</v>
      </c>
      <c r="E2017" s="47" t="s">
        <v>5032</v>
      </c>
      <c r="F2017" s="14">
        <v>2032.8</v>
      </c>
      <c r="G2017" s="15">
        <v>42417</v>
      </c>
      <c r="H2017" s="8">
        <v>2032.8</v>
      </c>
      <c r="I2017" s="30">
        <f t="shared" si="95"/>
        <v>0</v>
      </c>
      <c r="J2017" s="112"/>
      <c r="K2017" s="2"/>
    </row>
    <row r="2018" spans="1:11" x14ac:dyDescent="0.25">
      <c r="A2018" s="17">
        <v>42416</v>
      </c>
      <c r="B2018" s="11">
        <f t="shared" si="96"/>
        <v>5221</v>
      </c>
      <c r="C2018" s="11" t="s">
        <v>787</v>
      </c>
      <c r="D2018" s="12">
        <v>55221</v>
      </c>
      <c r="E2018" s="47" t="s">
        <v>5033</v>
      </c>
      <c r="F2018" s="14">
        <v>1084.5999999999999</v>
      </c>
      <c r="G2018" s="15">
        <v>42417</v>
      </c>
      <c r="H2018" s="8">
        <v>1084.5999999999999</v>
      </c>
      <c r="I2018" s="30">
        <f t="shared" si="95"/>
        <v>0</v>
      </c>
      <c r="J2018" s="112"/>
      <c r="K2018" s="2"/>
    </row>
    <row r="2019" spans="1:11" x14ac:dyDescent="0.25">
      <c r="A2019" s="17">
        <v>42416</v>
      </c>
      <c r="B2019" s="11">
        <f t="shared" si="96"/>
        <v>5222</v>
      </c>
      <c r="C2019" s="11" t="s">
        <v>787</v>
      </c>
      <c r="D2019" s="12">
        <v>55222</v>
      </c>
      <c r="E2019" s="47" t="s">
        <v>5034</v>
      </c>
      <c r="F2019" s="14">
        <v>2289</v>
      </c>
      <c r="G2019" s="15">
        <v>42417</v>
      </c>
      <c r="H2019" s="8">
        <v>2289</v>
      </c>
      <c r="I2019" s="35">
        <f t="shared" si="95"/>
        <v>0</v>
      </c>
      <c r="J2019" s="112"/>
      <c r="K2019" s="2"/>
    </row>
    <row r="2020" spans="1:11" x14ac:dyDescent="0.25">
      <c r="A2020" s="17">
        <v>42416</v>
      </c>
      <c r="B2020" s="11">
        <f t="shared" si="96"/>
        <v>5223</v>
      </c>
      <c r="C2020" s="11" t="s">
        <v>787</v>
      </c>
      <c r="D2020" s="12">
        <v>55223</v>
      </c>
      <c r="E2020" s="47" t="s">
        <v>5035</v>
      </c>
      <c r="F2020" s="14">
        <v>1556.6</v>
      </c>
      <c r="G2020" s="15">
        <v>42417</v>
      </c>
      <c r="H2020" s="8">
        <v>1556.6</v>
      </c>
      <c r="I2020" s="30">
        <f t="shared" si="95"/>
        <v>0</v>
      </c>
      <c r="J2020" s="112"/>
      <c r="K2020" s="2"/>
    </row>
    <row r="2021" spans="1:11" x14ac:dyDescent="0.25">
      <c r="A2021" s="17">
        <v>42416</v>
      </c>
      <c r="B2021" s="11">
        <f t="shared" si="96"/>
        <v>5224</v>
      </c>
      <c r="C2021" s="11" t="s">
        <v>787</v>
      </c>
      <c r="D2021" s="12">
        <v>55224</v>
      </c>
      <c r="E2021" s="47" t="s">
        <v>5036</v>
      </c>
      <c r="F2021" s="14">
        <v>718.2</v>
      </c>
      <c r="G2021" s="15">
        <v>42417</v>
      </c>
      <c r="H2021" s="8">
        <v>718.2</v>
      </c>
      <c r="I2021" s="30">
        <f t="shared" si="95"/>
        <v>0</v>
      </c>
      <c r="J2021" s="112"/>
      <c r="K2021" s="2"/>
    </row>
    <row r="2022" spans="1:11" x14ac:dyDescent="0.25">
      <c r="A2022" s="17">
        <v>42416</v>
      </c>
      <c r="B2022" s="11">
        <f t="shared" si="96"/>
        <v>5225</v>
      </c>
      <c r="C2022" s="11" t="s">
        <v>787</v>
      </c>
      <c r="D2022" s="12">
        <v>55225</v>
      </c>
      <c r="E2022" s="47" t="s">
        <v>5037</v>
      </c>
      <c r="F2022" s="14">
        <v>2625.8</v>
      </c>
      <c r="G2022" s="15">
        <v>42417</v>
      </c>
      <c r="H2022" s="8">
        <v>2625.8</v>
      </c>
      <c r="I2022" s="30">
        <f t="shared" si="95"/>
        <v>0</v>
      </c>
      <c r="J2022" s="112"/>
      <c r="K2022" s="2"/>
    </row>
    <row r="2023" spans="1:11" x14ac:dyDescent="0.25">
      <c r="A2023" s="17">
        <v>42416</v>
      </c>
      <c r="B2023" s="11">
        <f t="shared" si="96"/>
        <v>5226</v>
      </c>
      <c r="C2023" s="11" t="s">
        <v>787</v>
      </c>
      <c r="D2023" s="12">
        <v>55226</v>
      </c>
      <c r="E2023" s="47" t="s">
        <v>4958</v>
      </c>
      <c r="F2023" s="14">
        <v>84</v>
      </c>
      <c r="G2023" s="15">
        <v>42416</v>
      </c>
      <c r="H2023" s="8">
        <f t="shared" si="94"/>
        <v>84</v>
      </c>
      <c r="I2023" s="30">
        <f t="shared" si="95"/>
        <v>0</v>
      </c>
      <c r="J2023" s="112"/>
      <c r="K2023" s="2"/>
    </row>
    <row r="2024" spans="1:11" x14ac:dyDescent="0.25">
      <c r="A2024" s="17">
        <v>42416</v>
      </c>
      <c r="B2024" s="11">
        <f t="shared" si="96"/>
        <v>5227</v>
      </c>
      <c r="C2024" s="11" t="s">
        <v>787</v>
      </c>
      <c r="D2024" s="113">
        <v>55227</v>
      </c>
      <c r="E2024" s="42" t="s">
        <v>5038</v>
      </c>
      <c r="F2024" s="19">
        <v>22269</v>
      </c>
      <c r="G2024" s="15">
        <v>42422</v>
      </c>
      <c r="H2024" s="8">
        <v>22269</v>
      </c>
      <c r="I2024" s="30">
        <f t="shared" si="95"/>
        <v>0</v>
      </c>
      <c r="J2024" s="112"/>
      <c r="K2024" s="2"/>
    </row>
    <row r="2025" spans="1:11" x14ac:dyDescent="0.25">
      <c r="A2025" s="17">
        <v>42416</v>
      </c>
      <c r="B2025" s="11">
        <f t="shared" si="96"/>
        <v>5228</v>
      </c>
      <c r="C2025" s="11" t="s">
        <v>787</v>
      </c>
      <c r="D2025" s="20">
        <v>55228</v>
      </c>
      <c r="E2025" s="45" t="s">
        <v>5038</v>
      </c>
      <c r="F2025" s="22">
        <v>1055</v>
      </c>
      <c r="G2025" s="15">
        <v>42422</v>
      </c>
      <c r="H2025" s="8">
        <v>1055</v>
      </c>
      <c r="I2025" s="30">
        <f t="shared" si="95"/>
        <v>0</v>
      </c>
      <c r="J2025" s="112"/>
      <c r="K2025" s="2"/>
    </row>
    <row r="2026" spans="1:11" x14ac:dyDescent="0.25">
      <c r="A2026" s="17">
        <v>42416</v>
      </c>
      <c r="B2026" s="11">
        <f t="shared" si="96"/>
        <v>5229</v>
      </c>
      <c r="C2026" s="11" t="s">
        <v>787</v>
      </c>
      <c r="D2026" s="12">
        <v>55229</v>
      </c>
      <c r="E2026" s="47" t="s">
        <v>5026</v>
      </c>
      <c r="F2026" s="14">
        <v>144223.6</v>
      </c>
      <c r="G2026" s="15">
        <v>42422</v>
      </c>
      <c r="H2026" s="8">
        <v>144223.6</v>
      </c>
      <c r="I2026" s="30">
        <f t="shared" si="95"/>
        <v>0</v>
      </c>
      <c r="J2026" s="112"/>
      <c r="K2026" s="2"/>
    </row>
    <row r="2027" spans="1:11" x14ac:dyDescent="0.25">
      <c r="A2027" s="17">
        <v>42416</v>
      </c>
      <c r="B2027" s="11">
        <f t="shared" si="96"/>
        <v>5230</v>
      </c>
      <c r="C2027" s="11" t="s">
        <v>787</v>
      </c>
      <c r="D2027" s="12">
        <v>55230</v>
      </c>
      <c r="E2027" s="47" t="s">
        <v>5026</v>
      </c>
      <c r="F2027" s="14">
        <v>5202.76</v>
      </c>
      <c r="G2027" s="15">
        <v>42422</v>
      </c>
      <c r="H2027" s="8">
        <v>5202.76</v>
      </c>
      <c r="I2027" s="30">
        <f t="shared" si="95"/>
        <v>0</v>
      </c>
      <c r="J2027" s="112"/>
      <c r="K2027" s="2"/>
    </row>
    <row r="2028" spans="1:11" x14ac:dyDescent="0.25">
      <c r="A2028" s="10">
        <v>42416</v>
      </c>
      <c r="B2028" s="11">
        <f t="shared" si="96"/>
        <v>5231</v>
      </c>
      <c r="C2028" s="11" t="s">
        <v>787</v>
      </c>
      <c r="D2028" s="12">
        <v>55231</v>
      </c>
      <c r="E2028" s="47" t="s">
        <v>5026</v>
      </c>
      <c r="F2028" s="14">
        <v>15060</v>
      </c>
      <c r="G2028" s="15">
        <v>42422</v>
      </c>
      <c r="H2028" s="8">
        <v>15060</v>
      </c>
      <c r="I2028" s="30">
        <f t="shared" si="95"/>
        <v>0</v>
      </c>
      <c r="J2028" s="112"/>
      <c r="K2028" s="2"/>
    </row>
    <row r="2029" spans="1:11" x14ac:dyDescent="0.25">
      <c r="A2029" s="17">
        <v>42417</v>
      </c>
      <c r="B2029" s="11">
        <f t="shared" si="96"/>
        <v>5232</v>
      </c>
      <c r="C2029" s="11" t="s">
        <v>787</v>
      </c>
      <c r="D2029" s="12">
        <v>55232</v>
      </c>
      <c r="E2029" s="47" t="s">
        <v>5039</v>
      </c>
      <c r="F2029" s="14">
        <v>46183.1</v>
      </c>
      <c r="G2029" s="15">
        <v>42426</v>
      </c>
      <c r="H2029" s="8">
        <v>46183.1</v>
      </c>
      <c r="I2029" s="30">
        <f t="shared" si="95"/>
        <v>0</v>
      </c>
      <c r="J2029" s="112"/>
      <c r="K2029" s="2"/>
    </row>
    <row r="2030" spans="1:11" x14ac:dyDescent="0.25">
      <c r="A2030" s="10">
        <v>42417</v>
      </c>
      <c r="B2030" s="11">
        <f t="shared" si="96"/>
        <v>5233</v>
      </c>
      <c r="C2030" s="11" t="s">
        <v>787</v>
      </c>
      <c r="D2030" s="12">
        <v>55233</v>
      </c>
      <c r="E2030" s="47" t="s">
        <v>5040</v>
      </c>
      <c r="F2030" s="14">
        <v>7533.5</v>
      </c>
      <c r="G2030" s="15">
        <v>42418</v>
      </c>
      <c r="H2030" s="8">
        <v>7533.5</v>
      </c>
      <c r="I2030" s="30">
        <f t="shared" si="95"/>
        <v>0</v>
      </c>
      <c r="J2030" s="112"/>
      <c r="K2030" s="2"/>
    </row>
    <row r="2031" spans="1:11" x14ac:dyDescent="0.25">
      <c r="A2031" s="17">
        <v>42417</v>
      </c>
      <c r="B2031" s="11">
        <f t="shared" si="96"/>
        <v>5234</v>
      </c>
      <c r="C2031" s="11" t="s">
        <v>787</v>
      </c>
      <c r="D2031" s="12">
        <v>55234</v>
      </c>
      <c r="E2031" s="47" t="s">
        <v>5041</v>
      </c>
      <c r="F2031" s="14">
        <v>5157.8</v>
      </c>
      <c r="G2031" s="15">
        <v>42417</v>
      </c>
      <c r="H2031" s="8">
        <f t="shared" si="94"/>
        <v>5157.8</v>
      </c>
      <c r="I2031" s="30">
        <f t="shared" si="95"/>
        <v>0</v>
      </c>
      <c r="J2031" s="112"/>
      <c r="K2031" s="2"/>
    </row>
    <row r="2032" spans="1:11" x14ac:dyDescent="0.25">
      <c r="A2032" s="10">
        <v>42417</v>
      </c>
      <c r="B2032" s="11">
        <f t="shared" si="96"/>
        <v>5235</v>
      </c>
      <c r="C2032" s="11" t="s">
        <v>787</v>
      </c>
      <c r="D2032" s="12">
        <v>55235</v>
      </c>
      <c r="E2032" s="47" t="s">
        <v>5042</v>
      </c>
      <c r="F2032" s="14">
        <v>4628.3999999999996</v>
      </c>
      <c r="G2032" s="15">
        <v>42417</v>
      </c>
      <c r="H2032" s="8">
        <f t="shared" si="94"/>
        <v>4628.3999999999996</v>
      </c>
      <c r="I2032" s="30">
        <f t="shared" si="95"/>
        <v>0</v>
      </c>
      <c r="J2032" s="112"/>
      <c r="K2032" s="2"/>
    </row>
    <row r="2033" spans="1:11" x14ac:dyDescent="0.25">
      <c r="A2033" s="17">
        <v>42417</v>
      </c>
      <c r="B2033" s="11">
        <f t="shared" si="96"/>
        <v>5236</v>
      </c>
      <c r="C2033" s="11" t="s">
        <v>787</v>
      </c>
      <c r="D2033" s="12">
        <v>55236</v>
      </c>
      <c r="E2033" s="47" t="s">
        <v>5043</v>
      </c>
      <c r="F2033" s="14">
        <v>13882.7</v>
      </c>
      <c r="G2033" s="15">
        <v>42418</v>
      </c>
      <c r="H2033" s="8">
        <v>13882.7</v>
      </c>
      <c r="I2033" s="30">
        <f t="shared" si="95"/>
        <v>0</v>
      </c>
      <c r="J2033" s="112"/>
      <c r="K2033" s="2"/>
    </row>
    <row r="2034" spans="1:11" x14ac:dyDescent="0.25">
      <c r="A2034" s="10">
        <v>42417</v>
      </c>
      <c r="B2034" s="11">
        <f t="shared" si="96"/>
        <v>5237</v>
      </c>
      <c r="C2034" s="11" t="s">
        <v>787</v>
      </c>
      <c r="D2034" s="12">
        <v>55237</v>
      </c>
      <c r="E2034" s="47" t="s">
        <v>5044</v>
      </c>
      <c r="F2034" s="14">
        <v>4745.8</v>
      </c>
      <c r="G2034" s="15">
        <v>42418</v>
      </c>
      <c r="H2034" s="8">
        <v>4745.8</v>
      </c>
      <c r="I2034" s="30">
        <f t="shared" si="95"/>
        <v>0</v>
      </c>
      <c r="J2034" s="112"/>
      <c r="K2034" s="2"/>
    </row>
    <row r="2035" spans="1:11" x14ac:dyDescent="0.25">
      <c r="A2035" s="17">
        <v>42417</v>
      </c>
      <c r="B2035" s="11">
        <f t="shared" si="96"/>
        <v>5238</v>
      </c>
      <c r="C2035" s="11" t="s">
        <v>787</v>
      </c>
      <c r="D2035" s="12">
        <v>55238</v>
      </c>
      <c r="E2035" s="47" t="s">
        <v>5044</v>
      </c>
      <c r="F2035" s="14">
        <v>19950</v>
      </c>
      <c r="G2035" s="15">
        <v>42418</v>
      </c>
      <c r="H2035" s="8">
        <v>19950</v>
      </c>
      <c r="I2035" s="30">
        <f t="shared" si="95"/>
        <v>0</v>
      </c>
      <c r="J2035" s="112"/>
      <c r="K2035" s="2"/>
    </row>
    <row r="2036" spans="1:11" x14ac:dyDescent="0.25">
      <c r="A2036" s="10">
        <v>42417</v>
      </c>
      <c r="B2036" s="11">
        <f t="shared" si="96"/>
        <v>5239</v>
      </c>
      <c r="C2036" s="11" t="s">
        <v>787</v>
      </c>
      <c r="D2036" s="12">
        <v>55239</v>
      </c>
      <c r="E2036" s="47" t="s">
        <v>5045</v>
      </c>
      <c r="F2036" s="14">
        <v>2658.6</v>
      </c>
      <c r="G2036" s="15">
        <v>42418</v>
      </c>
      <c r="H2036" s="8">
        <v>2658.6</v>
      </c>
      <c r="I2036" s="30">
        <f t="shared" si="95"/>
        <v>0</v>
      </c>
      <c r="J2036" s="112"/>
      <c r="K2036" s="2"/>
    </row>
    <row r="2037" spans="1:11" x14ac:dyDescent="0.25">
      <c r="A2037" s="17">
        <v>42417</v>
      </c>
      <c r="B2037" s="11">
        <f t="shared" si="96"/>
        <v>5240</v>
      </c>
      <c r="C2037" s="11" t="s">
        <v>787</v>
      </c>
      <c r="D2037" s="12">
        <v>55240</v>
      </c>
      <c r="E2037" s="47" t="s">
        <v>5046</v>
      </c>
      <c r="F2037" s="14">
        <v>11413.1</v>
      </c>
      <c r="G2037" s="15">
        <v>42417</v>
      </c>
      <c r="H2037" s="8">
        <f t="shared" si="94"/>
        <v>11413.1</v>
      </c>
      <c r="I2037" s="30">
        <f t="shared" si="95"/>
        <v>0</v>
      </c>
      <c r="J2037" s="112"/>
      <c r="K2037" s="2"/>
    </row>
    <row r="2038" spans="1:11" x14ac:dyDescent="0.25">
      <c r="A2038" s="10">
        <v>42417</v>
      </c>
      <c r="B2038" s="11">
        <f t="shared" si="96"/>
        <v>5241</v>
      </c>
      <c r="C2038" s="11" t="s">
        <v>787</v>
      </c>
      <c r="D2038" s="12">
        <v>55241</v>
      </c>
      <c r="E2038" s="47" t="s">
        <v>5047</v>
      </c>
      <c r="F2038" s="14">
        <v>2874.6</v>
      </c>
      <c r="G2038" s="15">
        <v>42417</v>
      </c>
      <c r="H2038" s="8">
        <f t="shared" si="94"/>
        <v>2874.6</v>
      </c>
      <c r="I2038" s="30">
        <f t="shared" si="95"/>
        <v>0</v>
      </c>
      <c r="J2038" s="112"/>
      <c r="K2038" s="2"/>
    </row>
    <row r="2039" spans="1:11" x14ac:dyDescent="0.25">
      <c r="A2039" s="17">
        <v>42417</v>
      </c>
      <c r="B2039" s="11">
        <f>B2038+1</f>
        <v>5242</v>
      </c>
      <c r="C2039" s="11" t="s">
        <v>787</v>
      </c>
      <c r="D2039" s="12">
        <v>55242</v>
      </c>
      <c r="E2039" s="47" t="s">
        <v>4707</v>
      </c>
      <c r="F2039" s="14">
        <v>10452.9</v>
      </c>
      <c r="G2039" s="15">
        <v>42419</v>
      </c>
      <c r="H2039" s="8">
        <v>10452.9</v>
      </c>
      <c r="I2039" s="30">
        <f t="shared" si="95"/>
        <v>0</v>
      </c>
      <c r="J2039" s="112"/>
      <c r="K2039" s="2"/>
    </row>
    <row r="2040" spans="1:11" x14ac:dyDescent="0.25">
      <c r="A2040" s="10">
        <v>42417</v>
      </c>
      <c r="B2040" s="11">
        <f>B2039+1</f>
        <v>5243</v>
      </c>
      <c r="C2040" s="11" t="s">
        <v>787</v>
      </c>
      <c r="D2040" s="12">
        <v>55243</v>
      </c>
      <c r="E2040" s="47" t="s">
        <v>5048</v>
      </c>
      <c r="F2040" s="14">
        <v>1935</v>
      </c>
      <c r="G2040" s="15">
        <v>42418</v>
      </c>
      <c r="H2040" s="8">
        <v>1935</v>
      </c>
      <c r="I2040" s="30">
        <f t="shared" si="95"/>
        <v>0</v>
      </c>
      <c r="J2040" s="112"/>
      <c r="K2040" s="2"/>
    </row>
    <row r="2041" spans="1:11" x14ac:dyDescent="0.25">
      <c r="A2041" s="17">
        <v>42417</v>
      </c>
      <c r="B2041" s="11">
        <f t="shared" si="96"/>
        <v>5244</v>
      </c>
      <c r="C2041" s="11" t="s">
        <v>787</v>
      </c>
      <c r="D2041" s="12">
        <v>55244</v>
      </c>
      <c r="E2041" s="47" t="s">
        <v>5049</v>
      </c>
      <c r="F2041" s="14">
        <v>1777.6</v>
      </c>
      <c r="G2041" s="15">
        <v>42417</v>
      </c>
      <c r="H2041" s="8">
        <f t="shared" si="94"/>
        <v>1777.6</v>
      </c>
      <c r="I2041" s="30">
        <f t="shared" si="95"/>
        <v>0</v>
      </c>
      <c r="J2041" s="112"/>
      <c r="K2041" s="2"/>
    </row>
    <row r="2042" spans="1:11" x14ac:dyDescent="0.25">
      <c r="A2042" s="10">
        <v>42417</v>
      </c>
      <c r="B2042" s="11">
        <f t="shared" si="96"/>
        <v>5245</v>
      </c>
      <c r="C2042" s="11" t="s">
        <v>787</v>
      </c>
      <c r="D2042" s="12">
        <v>55245</v>
      </c>
      <c r="E2042" s="47" t="s">
        <v>5050</v>
      </c>
      <c r="F2042" s="14">
        <v>1299.2</v>
      </c>
      <c r="G2042" s="15">
        <v>42417</v>
      </c>
      <c r="H2042" s="8">
        <f t="shared" si="94"/>
        <v>1299.2</v>
      </c>
      <c r="I2042" s="30">
        <f t="shared" si="95"/>
        <v>0</v>
      </c>
      <c r="J2042" s="112"/>
      <c r="K2042" s="2"/>
    </row>
    <row r="2043" spans="1:11" x14ac:dyDescent="0.25">
      <c r="A2043" s="17">
        <v>42417</v>
      </c>
      <c r="B2043" s="11">
        <f t="shared" si="96"/>
        <v>5246</v>
      </c>
      <c r="C2043" s="11" t="s">
        <v>787</v>
      </c>
      <c r="D2043" s="12">
        <v>55246</v>
      </c>
      <c r="E2043" s="47" t="s">
        <v>5051</v>
      </c>
      <c r="F2043" s="14">
        <v>34708.959999999999</v>
      </c>
      <c r="G2043" s="15">
        <v>42418</v>
      </c>
      <c r="H2043" s="8">
        <v>34708.959999999999</v>
      </c>
      <c r="I2043" s="30">
        <f t="shared" si="95"/>
        <v>0</v>
      </c>
      <c r="J2043" s="112"/>
      <c r="K2043" s="2"/>
    </row>
    <row r="2044" spans="1:11" x14ac:dyDescent="0.25">
      <c r="A2044" s="10">
        <v>42417</v>
      </c>
      <c r="B2044" s="11">
        <f t="shared" si="96"/>
        <v>5247</v>
      </c>
      <c r="C2044" s="11" t="s">
        <v>787</v>
      </c>
      <c r="D2044" s="12">
        <v>55247</v>
      </c>
      <c r="E2044" s="47" t="s">
        <v>5052</v>
      </c>
      <c r="F2044" s="14">
        <v>2119.9499999999998</v>
      </c>
      <c r="G2044" s="15">
        <v>42417</v>
      </c>
      <c r="H2044" s="8">
        <f t="shared" si="94"/>
        <v>2119.9499999999998</v>
      </c>
      <c r="I2044" s="30">
        <f t="shared" si="95"/>
        <v>0</v>
      </c>
      <c r="J2044" s="112"/>
      <c r="K2044" s="2"/>
    </row>
    <row r="2045" spans="1:11" x14ac:dyDescent="0.25">
      <c r="A2045" s="17">
        <v>42417</v>
      </c>
      <c r="B2045" s="11">
        <f t="shared" si="96"/>
        <v>5248</v>
      </c>
      <c r="C2045" s="11" t="s">
        <v>787</v>
      </c>
      <c r="D2045" s="12">
        <v>55248</v>
      </c>
      <c r="E2045" s="47" t="s">
        <v>5053</v>
      </c>
      <c r="F2045" s="14">
        <v>37377.199999999997</v>
      </c>
      <c r="G2045" s="15">
        <v>42418</v>
      </c>
      <c r="H2045" s="8">
        <v>37377.199999999997</v>
      </c>
      <c r="I2045" s="30">
        <f t="shared" si="95"/>
        <v>0</v>
      </c>
      <c r="J2045" s="112"/>
      <c r="K2045" s="2"/>
    </row>
    <row r="2046" spans="1:11" x14ac:dyDescent="0.25">
      <c r="A2046" s="10">
        <v>42417</v>
      </c>
      <c r="B2046" s="11">
        <f t="shared" si="96"/>
        <v>5249</v>
      </c>
      <c r="C2046" s="11" t="s">
        <v>787</v>
      </c>
      <c r="D2046" s="12">
        <v>55249</v>
      </c>
      <c r="E2046" s="47" t="s">
        <v>5054</v>
      </c>
      <c r="F2046" s="14">
        <v>2621.3000000000002</v>
      </c>
      <c r="G2046" s="15">
        <v>42417</v>
      </c>
      <c r="H2046" s="8">
        <f t="shared" si="94"/>
        <v>2621.3000000000002</v>
      </c>
      <c r="I2046" s="30">
        <f t="shared" si="95"/>
        <v>0</v>
      </c>
      <c r="J2046" s="112"/>
      <c r="K2046" s="2"/>
    </row>
    <row r="2047" spans="1:11" x14ac:dyDescent="0.25">
      <c r="A2047" s="17">
        <v>42417</v>
      </c>
      <c r="B2047" s="11">
        <f t="shared" si="96"/>
        <v>5250</v>
      </c>
      <c r="C2047" s="11" t="s">
        <v>787</v>
      </c>
      <c r="D2047" s="12">
        <v>55250</v>
      </c>
      <c r="E2047" s="47" t="s">
        <v>5055</v>
      </c>
      <c r="F2047" s="14">
        <v>630.4</v>
      </c>
      <c r="G2047" s="15">
        <v>42417</v>
      </c>
      <c r="H2047" s="8">
        <f t="shared" si="94"/>
        <v>630.4</v>
      </c>
      <c r="I2047" s="30">
        <f t="shared" si="95"/>
        <v>0</v>
      </c>
      <c r="J2047" s="112"/>
      <c r="K2047" s="2"/>
    </row>
    <row r="2048" spans="1:11" x14ac:dyDescent="0.25">
      <c r="A2048" s="10">
        <v>42417</v>
      </c>
      <c r="B2048" s="11">
        <f t="shared" si="96"/>
        <v>5251</v>
      </c>
      <c r="C2048" s="11" t="s">
        <v>787</v>
      </c>
      <c r="D2048" s="12">
        <v>55251</v>
      </c>
      <c r="E2048" s="47" t="s">
        <v>5045</v>
      </c>
      <c r="F2048" s="14">
        <v>2672.4</v>
      </c>
      <c r="G2048" s="15">
        <v>42417</v>
      </c>
      <c r="H2048" s="8">
        <f t="shared" si="94"/>
        <v>2672.4</v>
      </c>
      <c r="I2048" s="30">
        <f t="shared" si="95"/>
        <v>0</v>
      </c>
      <c r="J2048" s="112"/>
      <c r="K2048" s="2"/>
    </row>
    <row r="2049" spans="1:11" x14ac:dyDescent="0.25">
      <c r="A2049" s="17">
        <v>42417</v>
      </c>
      <c r="B2049" s="11">
        <f t="shared" si="96"/>
        <v>5252</v>
      </c>
      <c r="C2049" s="11" t="s">
        <v>787</v>
      </c>
      <c r="D2049" s="12">
        <v>55252</v>
      </c>
      <c r="E2049" s="47" t="s">
        <v>5056</v>
      </c>
      <c r="F2049" s="14">
        <v>4276.8</v>
      </c>
      <c r="G2049" s="15">
        <v>42417</v>
      </c>
      <c r="H2049" s="8">
        <f t="shared" si="94"/>
        <v>4276.8</v>
      </c>
      <c r="I2049" s="30">
        <f t="shared" si="95"/>
        <v>0</v>
      </c>
      <c r="J2049" s="112"/>
      <c r="K2049" s="2"/>
    </row>
    <row r="2050" spans="1:11" x14ac:dyDescent="0.25">
      <c r="A2050" s="10">
        <v>42417</v>
      </c>
      <c r="B2050" s="11">
        <f t="shared" ref="B2050:B2113" si="97">B2049+1</f>
        <v>5253</v>
      </c>
      <c r="C2050" s="11" t="s">
        <v>787</v>
      </c>
      <c r="D2050" s="12">
        <v>55253</v>
      </c>
      <c r="E2050" s="47" t="s">
        <v>5057</v>
      </c>
      <c r="F2050" s="14">
        <v>8774.85</v>
      </c>
      <c r="G2050" s="15">
        <v>42418</v>
      </c>
      <c r="H2050" s="8">
        <v>8774.85</v>
      </c>
      <c r="I2050" s="30">
        <f t="shared" si="95"/>
        <v>0</v>
      </c>
      <c r="J2050" s="112"/>
      <c r="K2050" s="2"/>
    </row>
    <row r="2051" spans="1:11" x14ac:dyDescent="0.25">
      <c r="A2051" s="17">
        <v>42417</v>
      </c>
      <c r="B2051" s="11">
        <f t="shared" si="97"/>
        <v>5254</v>
      </c>
      <c r="C2051" s="11" t="s">
        <v>787</v>
      </c>
      <c r="D2051" s="12">
        <v>55254</v>
      </c>
      <c r="E2051" s="47" t="s">
        <v>5058</v>
      </c>
      <c r="F2051" s="14">
        <v>377.2</v>
      </c>
      <c r="G2051" s="15">
        <v>42417</v>
      </c>
      <c r="H2051" s="8">
        <f t="shared" ref="H2051:H2117" si="98">F2051</f>
        <v>377.2</v>
      </c>
      <c r="I2051" s="30">
        <f t="shared" ref="I2051:I2118" si="99">F2051-H2051</f>
        <v>0</v>
      </c>
      <c r="J2051" s="112"/>
      <c r="K2051" s="2"/>
    </row>
    <row r="2052" spans="1:11" x14ac:dyDescent="0.25">
      <c r="A2052" s="10">
        <v>42417</v>
      </c>
      <c r="B2052" s="11">
        <f t="shared" si="97"/>
        <v>5255</v>
      </c>
      <c r="C2052" s="11" t="s">
        <v>787</v>
      </c>
      <c r="D2052" s="12">
        <v>55255</v>
      </c>
      <c r="E2052" s="47" t="s">
        <v>5059</v>
      </c>
      <c r="F2052" s="14">
        <v>3808</v>
      </c>
      <c r="G2052" s="15">
        <v>42418</v>
      </c>
      <c r="H2052" s="8">
        <v>3808</v>
      </c>
      <c r="I2052" s="30">
        <f t="shared" si="99"/>
        <v>0</v>
      </c>
      <c r="J2052" s="112"/>
      <c r="K2052" s="2"/>
    </row>
    <row r="2053" spans="1:11" x14ac:dyDescent="0.25">
      <c r="A2053" s="17">
        <v>42417</v>
      </c>
      <c r="B2053" s="11">
        <f t="shared" si="97"/>
        <v>5256</v>
      </c>
      <c r="C2053" s="11" t="s">
        <v>787</v>
      </c>
      <c r="D2053" s="12">
        <v>55256</v>
      </c>
      <c r="E2053" s="47" t="s">
        <v>5060</v>
      </c>
      <c r="F2053" s="14">
        <v>13544.25</v>
      </c>
      <c r="G2053" s="15">
        <v>42418</v>
      </c>
      <c r="H2053" s="8">
        <v>13544.25</v>
      </c>
      <c r="I2053" s="30">
        <f t="shared" si="99"/>
        <v>0</v>
      </c>
      <c r="J2053" s="112"/>
      <c r="K2053" s="2"/>
    </row>
    <row r="2054" spans="1:11" x14ac:dyDescent="0.25">
      <c r="A2054" s="10">
        <v>42417</v>
      </c>
      <c r="B2054" s="11">
        <f t="shared" si="97"/>
        <v>5257</v>
      </c>
      <c r="C2054" s="11" t="s">
        <v>787</v>
      </c>
      <c r="D2054" s="12">
        <v>55257</v>
      </c>
      <c r="E2054" s="47" t="s">
        <v>5061</v>
      </c>
      <c r="F2054" s="14">
        <v>13994.2</v>
      </c>
      <c r="G2054" s="15">
        <v>42422</v>
      </c>
      <c r="H2054" s="8">
        <v>13994.2</v>
      </c>
      <c r="I2054" s="30">
        <f t="shared" si="99"/>
        <v>0</v>
      </c>
      <c r="J2054" s="112"/>
      <c r="K2054" s="2"/>
    </row>
    <row r="2055" spans="1:11" x14ac:dyDescent="0.25">
      <c r="A2055" s="17">
        <v>42417</v>
      </c>
      <c r="B2055" s="11">
        <f t="shared" si="97"/>
        <v>5258</v>
      </c>
      <c r="C2055" s="11" t="s">
        <v>787</v>
      </c>
      <c r="D2055" s="12">
        <v>55258</v>
      </c>
      <c r="E2055" s="47" t="s">
        <v>5062</v>
      </c>
      <c r="F2055" s="14">
        <v>31648</v>
      </c>
      <c r="G2055" s="15">
        <v>42418</v>
      </c>
      <c r="H2055" s="8">
        <v>31648</v>
      </c>
      <c r="I2055" s="30">
        <f t="shared" si="99"/>
        <v>0</v>
      </c>
      <c r="J2055" s="112"/>
      <c r="K2055" s="2"/>
    </row>
    <row r="2056" spans="1:11" x14ac:dyDescent="0.25">
      <c r="A2056" s="10">
        <v>42417</v>
      </c>
      <c r="B2056" s="11">
        <f t="shared" si="97"/>
        <v>5259</v>
      </c>
      <c r="C2056" s="11" t="s">
        <v>787</v>
      </c>
      <c r="D2056" s="12">
        <v>55259</v>
      </c>
      <c r="E2056" s="47" t="s">
        <v>5063</v>
      </c>
      <c r="F2056" s="14">
        <v>1720</v>
      </c>
      <c r="G2056" s="15">
        <v>42417</v>
      </c>
      <c r="H2056" s="8">
        <f t="shared" si="98"/>
        <v>1720</v>
      </c>
      <c r="I2056" s="30">
        <f t="shared" si="99"/>
        <v>0</v>
      </c>
      <c r="J2056" s="112"/>
      <c r="K2056" s="2"/>
    </row>
    <row r="2057" spans="1:11" x14ac:dyDescent="0.25">
      <c r="A2057" s="17">
        <v>42417</v>
      </c>
      <c r="B2057" s="11">
        <f t="shared" si="97"/>
        <v>5260</v>
      </c>
      <c r="C2057" s="11" t="s">
        <v>787</v>
      </c>
      <c r="D2057" s="12">
        <v>55260</v>
      </c>
      <c r="E2057" s="47" t="s">
        <v>5064</v>
      </c>
      <c r="F2057" s="14">
        <v>1506</v>
      </c>
      <c r="G2057" s="15">
        <v>42417</v>
      </c>
      <c r="H2057" s="8">
        <f t="shared" si="98"/>
        <v>1506</v>
      </c>
      <c r="I2057" s="30">
        <f t="shared" si="99"/>
        <v>0</v>
      </c>
      <c r="J2057" s="112"/>
      <c r="K2057" s="2"/>
    </row>
    <row r="2058" spans="1:11" x14ac:dyDescent="0.25">
      <c r="A2058" s="10">
        <v>42417</v>
      </c>
      <c r="B2058" s="11">
        <f>B2057+1</f>
        <v>5261</v>
      </c>
      <c r="C2058" s="11" t="s">
        <v>787</v>
      </c>
      <c r="D2058" s="12">
        <v>55261</v>
      </c>
      <c r="E2058" s="49" t="s">
        <v>105</v>
      </c>
      <c r="F2058" s="14">
        <v>0</v>
      </c>
      <c r="G2058" s="15"/>
      <c r="H2058" s="8"/>
      <c r="I2058" s="30">
        <f t="shared" si="99"/>
        <v>0</v>
      </c>
      <c r="J2058" s="112"/>
      <c r="K2058" s="2"/>
    </row>
    <row r="2059" spans="1:11" x14ac:dyDescent="0.25">
      <c r="A2059" s="17">
        <v>42417</v>
      </c>
      <c r="B2059" s="11">
        <f>B2058+1</f>
        <v>5262</v>
      </c>
      <c r="C2059" s="11" t="s">
        <v>787</v>
      </c>
      <c r="D2059" s="113">
        <v>55262</v>
      </c>
      <c r="E2059" s="42" t="s">
        <v>5065</v>
      </c>
      <c r="F2059" s="19">
        <v>2331</v>
      </c>
      <c r="G2059" s="15">
        <v>42417</v>
      </c>
      <c r="H2059" s="8">
        <f t="shared" si="98"/>
        <v>2331</v>
      </c>
      <c r="I2059" s="30">
        <f t="shared" si="99"/>
        <v>0</v>
      </c>
      <c r="J2059" s="112"/>
      <c r="K2059" s="2"/>
    </row>
    <row r="2060" spans="1:11" x14ac:dyDescent="0.25">
      <c r="A2060" s="10">
        <v>42417</v>
      </c>
      <c r="B2060" s="11">
        <f t="shared" si="97"/>
        <v>5263</v>
      </c>
      <c r="C2060" s="11" t="s">
        <v>787</v>
      </c>
      <c r="D2060" s="20">
        <v>55263</v>
      </c>
      <c r="E2060" s="45" t="s">
        <v>5066</v>
      </c>
      <c r="F2060" s="22">
        <v>5327.4</v>
      </c>
      <c r="G2060" s="15">
        <v>42417</v>
      </c>
      <c r="H2060" s="8">
        <f t="shared" si="98"/>
        <v>5327.4</v>
      </c>
      <c r="I2060" s="30">
        <f t="shared" si="99"/>
        <v>0</v>
      </c>
      <c r="J2060" s="112"/>
      <c r="K2060" s="2"/>
    </row>
    <row r="2061" spans="1:11" x14ac:dyDescent="0.25">
      <c r="A2061" s="17">
        <v>42417</v>
      </c>
      <c r="B2061" s="11">
        <f t="shared" si="97"/>
        <v>5264</v>
      </c>
      <c r="C2061" s="11" t="s">
        <v>787</v>
      </c>
      <c r="D2061" s="12">
        <v>55264</v>
      </c>
      <c r="E2061" s="47" t="s">
        <v>5067</v>
      </c>
      <c r="F2061" s="14">
        <v>3683.1</v>
      </c>
      <c r="G2061" s="15" t="s">
        <v>5068</v>
      </c>
      <c r="H2061" s="8">
        <f>2900+783.1</f>
        <v>3683.1</v>
      </c>
      <c r="I2061" s="30">
        <f t="shared" si="99"/>
        <v>0</v>
      </c>
      <c r="J2061" s="112"/>
      <c r="K2061" s="2"/>
    </row>
    <row r="2062" spans="1:11" x14ac:dyDescent="0.25">
      <c r="A2062" s="10">
        <v>42417</v>
      </c>
      <c r="B2062" s="11">
        <f t="shared" si="97"/>
        <v>5265</v>
      </c>
      <c r="C2062" s="11" t="s">
        <v>787</v>
      </c>
      <c r="D2062" s="12">
        <v>55265</v>
      </c>
      <c r="E2062" s="47" t="s">
        <v>5069</v>
      </c>
      <c r="F2062" s="14">
        <v>1614.6</v>
      </c>
      <c r="G2062" s="15">
        <v>42417</v>
      </c>
      <c r="H2062" s="8">
        <f t="shared" si="98"/>
        <v>1614.6</v>
      </c>
      <c r="I2062" s="30">
        <f t="shared" si="99"/>
        <v>0</v>
      </c>
      <c r="J2062" s="112"/>
      <c r="K2062" s="2"/>
    </row>
    <row r="2063" spans="1:11" x14ac:dyDescent="0.25">
      <c r="A2063" s="17">
        <v>42417</v>
      </c>
      <c r="B2063" s="11">
        <f t="shared" si="97"/>
        <v>5266</v>
      </c>
      <c r="C2063" s="11" t="s">
        <v>787</v>
      </c>
      <c r="D2063" s="12">
        <v>55266</v>
      </c>
      <c r="E2063" s="47" t="s">
        <v>5070</v>
      </c>
      <c r="F2063" s="14">
        <v>12493.68</v>
      </c>
      <c r="G2063" s="15">
        <v>42417</v>
      </c>
      <c r="H2063" s="8">
        <f t="shared" si="98"/>
        <v>12493.68</v>
      </c>
      <c r="I2063" s="30">
        <f t="shared" si="99"/>
        <v>0</v>
      </c>
      <c r="J2063" s="112"/>
      <c r="K2063" s="2"/>
    </row>
    <row r="2064" spans="1:11" x14ac:dyDescent="0.25">
      <c r="A2064" s="10">
        <v>42417</v>
      </c>
      <c r="B2064" s="11">
        <f t="shared" si="97"/>
        <v>5267</v>
      </c>
      <c r="C2064" s="11" t="s">
        <v>787</v>
      </c>
      <c r="D2064" s="12">
        <v>55267</v>
      </c>
      <c r="E2064" s="47" t="s">
        <v>5071</v>
      </c>
      <c r="F2064" s="14">
        <v>1416.48</v>
      </c>
      <c r="G2064" s="15">
        <v>42417</v>
      </c>
      <c r="H2064" s="8">
        <f t="shared" si="98"/>
        <v>1416.48</v>
      </c>
      <c r="I2064" s="30">
        <f t="shared" si="99"/>
        <v>0</v>
      </c>
      <c r="J2064" s="112"/>
      <c r="K2064" s="2"/>
    </row>
    <row r="2065" spans="1:11" x14ac:dyDescent="0.25">
      <c r="A2065" s="17">
        <v>42417</v>
      </c>
      <c r="B2065" s="11">
        <f t="shared" si="97"/>
        <v>5268</v>
      </c>
      <c r="C2065" s="11" t="s">
        <v>787</v>
      </c>
      <c r="D2065" s="12">
        <v>55268</v>
      </c>
      <c r="E2065" s="47" t="s">
        <v>5072</v>
      </c>
      <c r="F2065" s="14">
        <v>9991</v>
      </c>
      <c r="G2065" s="15" t="s">
        <v>5073</v>
      </c>
      <c r="H2065" s="8">
        <f>8044.01+1946.99</f>
        <v>9991</v>
      </c>
      <c r="I2065" s="30">
        <f t="shared" si="99"/>
        <v>0</v>
      </c>
      <c r="J2065" s="112"/>
      <c r="K2065" s="2"/>
    </row>
    <row r="2066" spans="1:11" x14ac:dyDescent="0.25">
      <c r="A2066" s="10">
        <v>42417</v>
      </c>
      <c r="B2066" s="11">
        <f t="shared" si="97"/>
        <v>5269</v>
      </c>
      <c r="C2066" s="11" t="s">
        <v>787</v>
      </c>
      <c r="D2066" s="12">
        <v>55269</v>
      </c>
      <c r="E2066" s="47" t="s">
        <v>5074</v>
      </c>
      <c r="F2066" s="14">
        <v>4416</v>
      </c>
      <c r="G2066" s="15">
        <v>42418</v>
      </c>
      <c r="H2066" s="8">
        <v>4416</v>
      </c>
      <c r="I2066" s="30">
        <f t="shared" si="99"/>
        <v>0</v>
      </c>
      <c r="J2066" s="112"/>
      <c r="K2066" s="2"/>
    </row>
    <row r="2067" spans="1:11" x14ac:dyDescent="0.25">
      <c r="A2067" s="17">
        <v>42417</v>
      </c>
      <c r="B2067" s="11">
        <f t="shared" si="97"/>
        <v>5270</v>
      </c>
      <c r="C2067" s="11" t="s">
        <v>787</v>
      </c>
      <c r="D2067" s="12">
        <v>55270</v>
      </c>
      <c r="E2067" s="47" t="s">
        <v>5075</v>
      </c>
      <c r="F2067" s="14">
        <v>8880.6</v>
      </c>
      <c r="G2067" s="15">
        <v>42418</v>
      </c>
      <c r="H2067" s="8">
        <v>8880.6</v>
      </c>
      <c r="I2067" s="30">
        <f t="shared" si="99"/>
        <v>0</v>
      </c>
      <c r="J2067" s="116"/>
      <c r="K2067" s="2"/>
    </row>
    <row r="2068" spans="1:11" x14ac:dyDescent="0.25">
      <c r="A2068" s="10">
        <v>42417</v>
      </c>
      <c r="B2068" s="11">
        <f t="shared" si="97"/>
        <v>5271</v>
      </c>
      <c r="C2068" s="11" t="s">
        <v>787</v>
      </c>
      <c r="D2068" s="12">
        <v>55271</v>
      </c>
      <c r="E2068" s="47" t="s">
        <v>5076</v>
      </c>
      <c r="F2068" s="14">
        <v>8757</v>
      </c>
      <c r="G2068" s="15">
        <v>42417</v>
      </c>
      <c r="H2068" s="8">
        <f t="shared" si="98"/>
        <v>8757</v>
      </c>
      <c r="I2068" s="30">
        <f t="shared" si="99"/>
        <v>0</v>
      </c>
      <c r="J2068" s="116"/>
      <c r="K2068" s="2"/>
    </row>
    <row r="2069" spans="1:11" x14ac:dyDescent="0.25">
      <c r="A2069" s="17">
        <v>42417</v>
      </c>
      <c r="B2069" s="11">
        <f t="shared" si="97"/>
        <v>5272</v>
      </c>
      <c r="C2069" s="11" t="s">
        <v>787</v>
      </c>
      <c r="D2069" s="12">
        <v>55272</v>
      </c>
      <c r="E2069" s="47" t="s">
        <v>5077</v>
      </c>
      <c r="F2069" s="14">
        <v>2553.4</v>
      </c>
      <c r="G2069" s="15">
        <v>42417</v>
      </c>
      <c r="H2069" s="8">
        <f t="shared" si="98"/>
        <v>2553.4</v>
      </c>
      <c r="I2069" s="30">
        <f t="shared" si="99"/>
        <v>0</v>
      </c>
      <c r="J2069" s="116"/>
      <c r="K2069" s="2"/>
    </row>
    <row r="2070" spans="1:11" x14ac:dyDescent="0.25">
      <c r="A2070" s="10">
        <v>42417</v>
      </c>
      <c r="B2070" s="11">
        <f t="shared" si="97"/>
        <v>5273</v>
      </c>
      <c r="C2070" s="11" t="s">
        <v>787</v>
      </c>
      <c r="D2070" s="12">
        <v>55273</v>
      </c>
      <c r="E2070" s="47" t="s">
        <v>5078</v>
      </c>
      <c r="F2070" s="14">
        <v>6106</v>
      </c>
      <c r="G2070" s="15">
        <v>42418</v>
      </c>
      <c r="H2070" s="8">
        <v>6106</v>
      </c>
      <c r="I2070" s="30">
        <f t="shared" si="99"/>
        <v>0</v>
      </c>
      <c r="J2070" s="116"/>
      <c r="K2070" s="2"/>
    </row>
    <row r="2071" spans="1:11" x14ac:dyDescent="0.25">
      <c r="A2071" s="17">
        <v>42417</v>
      </c>
      <c r="B2071" s="11">
        <f t="shared" si="97"/>
        <v>5274</v>
      </c>
      <c r="C2071" s="11" t="s">
        <v>787</v>
      </c>
      <c r="D2071" s="12">
        <v>55274</v>
      </c>
      <c r="E2071" s="47" t="s">
        <v>5079</v>
      </c>
      <c r="F2071" s="14">
        <v>2502.4</v>
      </c>
      <c r="G2071" s="15">
        <v>42418</v>
      </c>
      <c r="H2071" s="8">
        <v>2502.4</v>
      </c>
      <c r="I2071" s="30">
        <f t="shared" si="99"/>
        <v>0</v>
      </c>
      <c r="J2071" s="116"/>
      <c r="K2071" s="2"/>
    </row>
    <row r="2072" spans="1:11" x14ac:dyDescent="0.25">
      <c r="A2072" s="10">
        <v>42417</v>
      </c>
      <c r="B2072" s="11">
        <f t="shared" si="97"/>
        <v>5275</v>
      </c>
      <c r="C2072" s="11" t="s">
        <v>787</v>
      </c>
      <c r="D2072" s="12">
        <v>55275</v>
      </c>
      <c r="E2072" s="47" t="s">
        <v>5080</v>
      </c>
      <c r="F2072" s="14">
        <v>4423.3999999999996</v>
      </c>
      <c r="G2072" s="15">
        <v>42418</v>
      </c>
      <c r="H2072" s="8">
        <v>4423.3999999999996</v>
      </c>
      <c r="I2072" s="30">
        <f t="shared" si="99"/>
        <v>0</v>
      </c>
      <c r="J2072" s="116"/>
      <c r="K2072" s="2"/>
    </row>
    <row r="2073" spans="1:11" x14ac:dyDescent="0.25">
      <c r="A2073" s="17">
        <v>42417</v>
      </c>
      <c r="B2073" s="11">
        <f t="shared" si="97"/>
        <v>5276</v>
      </c>
      <c r="C2073" s="11" t="s">
        <v>787</v>
      </c>
      <c r="D2073" s="12">
        <v>55276</v>
      </c>
      <c r="E2073" s="47" t="s">
        <v>5081</v>
      </c>
      <c r="F2073" s="14">
        <v>351</v>
      </c>
      <c r="G2073" s="15">
        <v>42417</v>
      </c>
      <c r="H2073" s="8">
        <f t="shared" si="98"/>
        <v>351</v>
      </c>
      <c r="I2073" s="30">
        <f t="shared" si="99"/>
        <v>0</v>
      </c>
      <c r="J2073" s="116"/>
      <c r="K2073" s="2"/>
    </row>
    <row r="2074" spans="1:11" x14ac:dyDescent="0.25">
      <c r="A2074" s="10">
        <v>42417</v>
      </c>
      <c r="B2074" s="11">
        <f t="shared" si="97"/>
        <v>5277</v>
      </c>
      <c r="C2074" s="11" t="s">
        <v>787</v>
      </c>
      <c r="D2074" s="12">
        <v>55277</v>
      </c>
      <c r="E2074" s="47" t="s">
        <v>5082</v>
      </c>
      <c r="F2074" s="14">
        <v>221</v>
      </c>
      <c r="G2074" s="15">
        <v>42417</v>
      </c>
      <c r="H2074" s="8">
        <f t="shared" si="98"/>
        <v>221</v>
      </c>
      <c r="I2074" s="30">
        <f t="shared" si="99"/>
        <v>0</v>
      </c>
      <c r="J2074" s="116"/>
      <c r="K2074" s="2"/>
    </row>
    <row r="2075" spans="1:11" x14ac:dyDescent="0.25">
      <c r="A2075" s="17">
        <v>42417</v>
      </c>
      <c r="B2075" s="11">
        <f t="shared" si="97"/>
        <v>5278</v>
      </c>
      <c r="C2075" s="11" t="s">
        <v>787</v>
      </c>
      <c r="D2075" s="12">
        <v>55278</v>
      </c>
      <c r="E2075" s="47" t="s">
        <v>5083</v>
      </c>
      <c r="F2075" s="14">
        <v>7736.8</v>
      </c>
      <c r="G2075" s="15">
        <v>42419</v>
      </c>
      <c r="H2075" s="8">
        <v>7736.8</v>
      </c>
      <c r="I2075" s="30">
        <f t="shared" si="99"/>
        <v>0</v>
      </c>
      <c r="J2075" s="116"/>
      <c r="K2075" s="2"/>
    </row>
    <row r="2076" spans="1:11" x14ac:dyDescent="0.25">
      <c r="A2076" s="10">
        <v>42417</v>
      </c>
      <c r="B2076" s="11">
        <f>B2075+1</f>
        <v>5279</v>
      </c>
      <c r="C2076" s="11" t="s">
        <v>787</v>
      </c>
      <c r="D2076" s="12">
        <v>55279</v>
      </c>
      <c r="E2076" s="47" t="s">
        <v>4550</v>
      </c>
      <c r="F2076" s="14">
        <v>4552.72</v>
      </c>
      <c r="G2076" s="15">
        <v>42418</v>
      </c>
      <c r="H2076" s="8">
        <v>4552.72</v>
      </c>
      <c r="I2076" s="30">
        <f t="shared" si="99"/>
        <v>0</v>
      </c>
      <c r="J2076" s="116"/>
      <c r="K2076" s="2"/>
    </row>
    <row r="2077" spans="1:11" x14ac:dyDescent="0.25">
      <c r="A2077" s="17">
        <v>42417</v>
      </c>
      <c r="B2077" s="11">
        <f>B2076+1</f>
        <v>5280</v>
      </c>
      <c r="C2077" s="11" t="s">
        <v>787</v>
      </c>
      <c r="D2077" s="12">
        <v>55280</v>
      </c>
      <c r="E2077" s="47" t="s">
        <v>5084</v>
      </c>
      <c r="F2077" s="14">
        <v>2373.6</v>
      </c>
      <c r="G2077" s="15">
        <v>42418</v>
      </c>
      <c r="H2077" s="8">
        <v>2373.6</v>
      </c>
      <c r="I2077" s="30">
        <f t="shared" si="99"/>
        <v>0</v>
      </c>
      <c r="J2077" s="116"/>
      <c r="K2077" s="2"/>
    </row>
    <row r="2078" spans="1:11" x14ac:dyDescent="0.25">
      <c r="A2078" s="10">
        <v>42417</v>
      </c>
      <c r="B2078" s="11">
        <f t="shared" si="97"/>
        <v>5281</v>
      </c>
      <c r="C2078" s="11" t="s">
        <v>787</v>
      </c>
      <c r="D2078" s="12">
        <v>55281</v>
      </c>
      <c r="E2078" s="47" t="s">
        <v>5085</v>
      </c>
      <c r="F2078" s="14">
        <v>13830.9</v>
      </c>
      <c r="G2078" s="15">
        <v>42417</v>
      </c>
      <c r="H2078" s="8">
        <f t="shared" si="98"/>
        <v>13830.9</v>
      </c>
      <c r="I2078" s="30">
        <f t="shared" si="99"/>
        <v>0</v>
      </c>
      <c r="J2078" s="116"/>
      <c r="K2078" s="2"/>
    </row>
    <row r="2079" spans="1:11" x14ac:dyDescent="0.25">
      <c r="A2079" s="17">
        <v>42417</v>
      </c>
      <c r="B2079" s="11">
        <f t="shared" si="97"/>
        <v>5282</v>
      </c>
      <c r="C2079" s="11" t="s">
        <v>787</v>
      </c>
      <c r="D2079" s="12">
        <v>55282</v>
      </c>
      <c r="E2079" s="47" t="s">
        <v>5086</v>
      </c>
      <c r="F2079" s="14">
        <v>705.2</v>
      </c>
      <c r="G2079" s="15">
        <v>42417</v>
      </c>
      <c r="H2079" s="8">
        <f t="shared" si="98"/>
        <v>705.2</v>
      </c>
      <c r="I2079" s="30">
        <f t="shared" si="99"/>
        <v>0</v>
      </c>
      <c r="J2079" s="116"/>
      <c r="K2079" s="2"/>
    </row>
    <row r="2080" spans="1:11" x14ac:dyDescent="0.25">
      <c r="A2080" s="10">
        <v>42417</v>
      </c>
      <c r="B2080" s="11">
        <f t="shared" si="97"/>
        <v>5283</v>
      </c>
      <c r="C2080" s="11" t="s">
        <v>787</v>
      </c>
      <c r="D2080" s="12">
        <v>55283</v>
      </c>
      <c r="E2080" s="47" t="s">
        <v>5087</v>
      </c>
      <c r="F2080" s="14">
        <v>1328.7</v>
      </c>
      <c r="G2080" s="15">
        <v>42417</v>
      </c>
      <c r="H2080" s="8">
        <f t="shared" si="98"/>
        <v>1328.7</v>
      </c>
      <c r="I2080" s="30">
        <f t="shared" si="99"/>
        <v>0</v>
      </c>
      <c r="J2080" s="116"/>
      <c r="K2080" s="2"/>
    </row>
    <row r="2081" spans="1:11" x14ac:dyDescent="0.25">
      <c r="A2081" s="17">
        <v>42417</v>
      </c>
      <c r="B2081" s="11">
        <f t="shared" si="97"/>
        <v>5284</v>
      </c>
      <c r="C2081" s="11" t="s">
        <v>787</v>
      </c>
      <c r="D2081" s="12">
        <v>55284</v>
      </c>
      <c r="E2081" s="47" t="s">
        <v>5088</v>
      </c>
      <c r="F2081" s="14">
        <v>1424.4</v>
      </c>
      <c r="G2081" s="15">
        <v>42417</v>
      </c>
      <c r="H2081" s="8">
        <f t="shared" si="98"/>
        <v>1424.4</v>
      </c>
      <c r="I2081" s="30">
        <f t="shared" si="99"/>
        <v>0</v>
      </c>
      <c r="J2081" s="116"/>
      <c r="K2081" s="2"/>
    </row>
    <row r="2082" spans="1:11" x14ac:dyDescent="0.25">
      <c r="A2082" s="10">
        <v>42417</v>
      </c>
      <c r="B2082" s="11">
        <f t="shared" si="97"/>
        <v>5285</v>
      </c>
      <c r="C2082" s="11" t="s">
        <v>787</v>
      </c>
      <c r="D2082" s="12">
        <v>55285</v>
      </c>
      <c r="E2082" s="47" t="s">
        <v>5089</v>
      </c>
      <c r="F2082" s="14">
        <v>851.2</v>
      </c>
      <c r="G2082" s="15">
        <v>42417</v>
      </c>
      <c r="H2082" s="8">
        <f t="shared" si="98"/>
        <v>851.2</v>
      </c>
      <c r="I2082" s="30">
        <f t="shared" si="99"/>
        <v>0</v>
      </c>
      <c r="J2082" s="116"/>
      <c r="K2082" s="2"/>
    </row>
    <row r="2083" spans="1:11" x14ac:dyDescent="0.25">
      <c r="A2083" s="17">
        <v>42417</v>
      </c>
      <c r="B2083" s="11">
        <f t="shared" si="97"/>
        <v>5286</v>
      </c>
      <c r="C2083" s="11" t="s">
        <v>787</v>
      </c>
      <c r="D2083" s="12">
        <v>55286</v>
      </c>
      <c r="E2083" s="47" t="s">
        <v>5090</v>
      </c>
      <c r="F2083" s="14">
        <v>1984.4</v>
      </c>
      <c r="G2083" s="15">
        <v>42417</v>
      </c>
      <c r="H2083" s="8">
        <f t="shared" si="98"/>
        <v>1984.4</v>
      </c>
      <c r="I2083" s="30">
        <f t="shared" si="99"/>
        <v>0</v>
      </c>
      <c r="J2083" s="116"/>
      <c r="K2083" s="2"/>
    </row>
    <row r="2084" spans="1:11" x14ac:dyDescent="0.25">
      <c r="A2084" s="10">
        <v>42417</v>
      </c>
      <c r="B2084" s="11">
        <f t="shared" si="97"/>
        <v>5287</v>
      </c>
      <c r="C2084" s="11" t="s">
        <v>787</v>
      </c>
      <c r="D2084" s="12">
        <v>55287</v>
      </c>
      <c r="E2084" s="47" t="s">
        <v>5091</v>
      </c>
      <c r="F2084" s="14">
        <v>4331.8999999999996</v>
      </c>
      <c r="G2084" s="15">
        <v>42420</v>
      </c>
      <c r="H2084" s="8">
        <v>4331.8999999999996</v>
      </c>
      <c r="I2084" s="30">
        <f t="shared" si="99"/>
        <v>0</v>
      </c>
      <c r="J2084" s="116"/>
      <c r="K2084" s="2"/>
    </row>
    <row r="2085" spans="1:11" x14ac:dyDescent="0.25">
      <c r="A2085" s="17">
        <v>42417</v>
      </c>
      <c r="B2085" s="11">
        <f t="shared" si="97"/>
        <v>5288</v>
      </c>
      <c r="C2085" s="11" t="s">
        <v>787</v>
      </c>
      <c r="D2085" s="12">
        <v>55288</v>
      </c>
      <c r="E2085" s="47" t="s">
        <v>5092</v>
      </c>
      <c r="F2085" s="14">
        <v>660</v>
      </c>
      <c r="G2085" s="15">
        <v>42417</v>
      </c>
      <c r="H2085" s="8">
        <f t="shared" si="98"/>
        <v>660</v>
      </c>
      <c r="I2085" s="30">
        <f t="shared" si="99"/>
        <v>0</v>
      </c>
      <c r="J2085" s="116"/>
      <c r="K2085" s="2"/>
    </row>
    <row r="2086" spans="1:11" x14ac:dyDescent="0.25">
      <c r="A2086" s="10">
        <v>42417</v>
      </c>
      <c r="B2086" s="11">
        <f>B2085+1</f>
        <v>5289</v>
      </c>
      <c r="C2086" s="11" t="s">
        <v>787</v>
      </c>
      <c r="D2086" s="12">
        <v>55289</v>
      </c>
      <c r="E2086" s="47" t="s">
        <v>4707</v>
      </c>
      <c r="F2086" s="14">
        <v>10130.65</v>
      </c>
      <c r="G2086" s="15">
        <v>42425</v>
      </c>
      <c r="H2086" s="8">
        <v>10130.65</v>
      </c>
      <c r="I2086" s="30">
        <f t="shared" si="99"/>
        <v>0</v>
      </c>
      <c r="J2086" s="116"/>
      <c r="K2086" s="2"/>
    </row>
    <row r="2087" spans="1:11" x14ac:dyDescent="0.25">
      <c r="A2087" s="17">
        <v>42417</v>
      </c>
      <c r="B2087" s="11">
        <f>B2086+1</f>
        <v>5290</v>
      </c>
      <c r="C2087" s="11" t="s">
        <v>787</v>
      </c>
      <c r="D2087" s="12">
        <v>55290</v>
      </c>
      <c r="E2087" s="47" t="s">
        <v>5093</v>
      </c>
      <c r="F2087" s="14">
        <v>2221.1999999999998</v>
      </c>
      <c r="G2087" s="15">
        <v>42418</v>
      </c>
      <c r="H2087" s="8">
        <v>2221.1999999999998</v>
      </c>
      <c r="I2087" s="30">
        <f t="shared" si="99"/>
        <v>0</v>
      </c>
      <c r="J2087" s="116"/>
      <c r="K2087" s="2"/>
    </row>
    <row r="2088" spans="1:11" x14ac:dyDescent="0.25">
      <c r="A2088" s="10">
        <v>42417</v>
      </c>
      <c r="B2088" s="11">
        <f t="shared" si="97"/>
        <v>5291</v>
      </c>
      <c r="C2088" s="11" t="s">
        <v>787</v>
      </c>
      <c r="D2088" s="12">
        <v>55291</v>
      </c>
      <c r="E2088" s="47" t="s">
        <v>5094</v>
      </c>
      <c r="F2088" s="14">
        <v>552.9</v>
      </c>
      <c r="G2088" s="15">
        <v>42418</v>
      </c>
      <c r="H2088" s="8">
        <v>552.9</v>
      </c>
      <c r="I2088" s="30">
        <f t="shared" si="99"/>
        <v>0</v>
      </c>
      <c r="J2088" s="116"/>
      <c r="K2088" s="2"/>
    </row>
    <row r="2089" spans="1:11" x14ac:dyDescent="0.25">
      <c r="A2089" s="17">
        <v>42417</v>
      </c>
      <c r="B2089" s="11">
        <f t="shared" si="97"/>
        <v>5292</v>
      </c>
      <c r="C2089" s="11" t="s">
        <v>787</v>
      </c>
      <c r="D2089" s="12">
        <v>55292</v>
      </c>
      <c r="E2089" s="47" t="s">
        <v>5095</v>
      </c>
      <c r="F2089" s="14">
        <v>2208.15</v>
      </c>
      <c r="G2089" s="15">
        <v>42418</v>
      </c>
      <c r="H2089" s="8">
        <v>2208.15</v>
      </c>
      <c r="I2089" s="30">
        <f t="shared" si="99"/>
        <v>0</v>
      </c>
      <c r="J2089" s="116"/>
      <c r="K2089" s="2"/>
    </row>
    <row r="2090" spans="1:11" x14ac:dyDescent="0.25">
      <c r="A2090" s="10">
        <v>42417</v>
      </c>
      <c r="B2090" s="11">
        <f t="shared" si="97"/>
        <v>5293</v>
      </c>
      <c r="C2090" s="11" t="s">
        <v>787</v>
      </c>
      <c r="D2090" s="12">
        <v>55293</v>
      </c>
      <c r="E2090" s="47" t="s">
        <v>5096</v>
      </c>
      <c r="F2090" s="14">
        <v>4220</v>
      </c>
      <c r="G2090" s="15">
        <v>42418</v>
      </c>
      <c r="H2090" s="8">
        <v>4220</v>
      </c>
      <c r="I2090" s="30">
        <f t="shared" si="99"/>
        <v>0</v>
      </c>
      <c r="J2090" s="116"/>
      <c r="K2090" s="2"/>
    </row>
    <row r="2091" spans="1:11" x14ac:dyDescent="0.25">
      <c r="A2091" s="17">
        <v>42417</v>
      </c>
      <c r="B2091" s="11">
        <f t="shared" si="97"/>
        <v>5294</v>
      </c>
      <c r="C2091" s="11" t="s">
        <v>787</v>
      </c>
      <c r="D2091" s="12">
        <v>55294</v>
      </c>
      <c r="E2091" s="47" t="s">
        <v>5082</v>
      </c>
      <c r="F2091" s="14">
        <v>934.9</v>
      </c>
      <c r="G2091" s="15">
        <v>42417</v>
      </c>
      <c r="H2091" s="8">
        <f t="shared" si="98"/>
        <v>934.9</v>
      </c>
      <c r="I2091" s="30">
        <f t="shared" si="99"/>
        <v>0</v>
      </c>
      <c r="J2091" s="116"/>
      <c r="K2091" s="2"/>
    </row>
    <row r="2092" spans="1:11" x14ac:dyDescent="0.25">
      <c r="A2092" s="10">
        <v>42417</v>
      </c>
      <c r="B2092" s="11">
        <f t="shared" si="97"/>
        <v>5295</v>
      </c>
      <c r="C2092" s="11" t="s">
        <v>787</v>
      </c>
      <c r="D2092" s="12">
        <v>55295</v>
      </c>
      <c r="E2092" s="47" t="s">
        <v>5045</v>
      </c>
      <c r="F2092" s="14">
        <v>2427.6</v>
      </c>
      <c r="G2092" s="15">
        <v>42418</v>
      </c>
      <c r="H2092" s="8">
        <v>2427.6</v>
      </c>
      <c r="I2092" s="30">
        <f t="shared" si="99"/>
        <v>0</v>
      </c>
      <c r="J2092" s="116"/>
      <c r="K2092" s="2"/>
    </row>
    <row r="2093" spans="1:11" x14ac:dyDescent="0.25">
      <c r="A2093" s="17">
        <v>42417</v>
      </c>
      <c r="B2093" s="11">
        <f t="shared" si="97"/>
        <v>5296</v>
      </c>
      <c r="C2093" s="11" t="s">
        <v>787</v>
      </c>
      <c r="D2093" s="12">
        <v>55296</v>
      </c>
      <c r="E2093" s="47" t="s">
        <v>5039</v>
      </c>
      <c r="F2093" s="14">
        <v>34949.949999999997</v>
      </c>
      <c r="G2093" s="15">
        <v>42426</v>
      </c>
      <c r="H2093" s="8">
        <v>34949.949999999997</v>
      </c>
      <c r="I2093" s="30">
        <f t="shared" si="99"/>
        <v>0</v>
      </c>
      <c r="J2093" s="116"/>
      <c r="K2093" s="2"/>
    </row>
    <row r="2094" spans="1:11" x14ac:dyDescent="0.25">
      <c r="A2094" s="10">
        <v>42417</v>
      </c>
      <c r="B2094" s="11">
        <f t="shared" si="97"/>
        <v>5297</v>
      </c>
      <c r="C2094" s="11" t="s">
        <v>787</v>
      </c>
      <c r="D2094" s="12">
        <v>55297</v>
      </c>
      <c r="E2094" s="47" t="s">
        <v>5097</v>
      </c>
      <c r="F2094" s="14">
        <v>5178.6000000000004</v>
      </c>
      <c r="G2094" s="15">
        <v>42417</v>
      </c>
      <c r="H2094" s="8">
        <f t="shared" si="98"/>
        <v>5178.6000000000004</v>
      </c>
      <c r="I2094" s="30">
        <f t="shared" si="99"/>
        <v>0</v>
      </c>
      <c r="J2094" s="116"/>
      <c r="K2094" s="2"/>
    </row>
    <row r="2095" spans="1:11" x14ac:dyDescent="0.25">
      <c r="A2095" s="17">
        <v>42417</v>
      </c>
      <c r="B2095" s="11">
        <f t="shared" si="97"/>
        <v>5298</v>
      </c>
      <c r="C2095" s="11" t="s">
        <v>787</v>
      </c>
      <c r="D2095" s="113">
        <v>55298</v>
      </c>
      <c r="E2095" s="42" t="s">
        <v>5097</v>
      </c>
      <c r="F2095" s="19">
        <v>185</v>
      </c>
      <c r="G2095" s="15">
        <v>42417</v>
      </c>
      <c r="H2095" s="8">
        <f t="shared" si="98"/>
        <v>185</v>
      </c>
      <c r="I2095" s="30">
        <f t="shared" si="99"/>
        <v>0</v>
      </c>
      <c r="J2095" s="116"/>
      <c r="K2095" s="2"/>
    </row>
    <row r="2096" spans="1:11" x14ac:dyDescent="0.25">
      <c r="A2096" s="10">
        <v>42417</v>
      </c>
      <c r="B2096" s="11">
        <f t="shared" si="97"/>
        <v>5299</v>
      </c>
      <c r="C2096" s="11" t="s">
        <v>787</v>
      </c>
      <c r="D2096" s="20">
        <v>55299</v>
      </c>
      <c r="E2096" s="45" t="s">
        <v>5098</v>
      </c>
      <c r="F2096" s="22">
        <v>9172.4</v>
      </c>
      <c r="G2096" s="15">
        <v>42427</v>
      </c>
      <c r="H2096" s="8">
        <v>9172.4</v>
      </c>
      <c r="I2096" s="30">
        <f t="shared" si="99"/>
        <v>0</v>
      </c>
      <c r="J2096" s="116"/>
      <c r="K2096" s="2"/>
    </row>
    <row r="2097" spans="1:11" x14ac:dyDescent="0.25">
      <c r="A2097" s="17">
        <v>42417</v>
      </c>
      <c r="B2097" s="11">
        <f t="shared" si="97"/>
        <v>5300</v>
      </c>
      <c r="C2097" s="11" t="s">
        <v>787</v>
      </c>
      <c r="D2097" s="12">
        <v>55300</v>
      </c>
      <c r="E2097" s="47" t="s">
        <v>5099</v>
      </c>
      <c r="F2097" s="14">
        <v>10410.4</v>
      </c>
      <c r="G2097" s="15">
        <v>42418</v>
      </c>
      <c r="H2097" s="8">
        <v>10410.4</v>
      </c>
      <c r="I2097" s="30">
        <f t="shared" si="99"/>
        <v>0</v>
      </c>
      <c r="J2097" s="116"/>
      <c r="K2097" s="2"/>
    </row>
    <row r="2098" spans="1:11" x14ac:dyDescent="0.25">
      <c r="A2098" s="10">
        <v>42417</v>
      </c>
      <c r="B2098" s="11">
        <f t="shared" si="97"/>
        <v>5301</v>
      </c>
      <c r="C2098" s="11" t="s">
        <v>787</v>
      </c>
      <c r="D2098" s="12">
        <v>55301</v>
      </c>
      <c r="E2098" s="47" t="s">
        <v>5100</v>
      </c>
      <c r="F2098" s="14">
        <v>1416.48</v>
      </c>
      <c r="G2098" s="15">
        <v>42418</v>
      </c>
      <c r="H2098" s="8">
        <v>1416.48</v>
      </c>
      <c r="I2098" s="30">
        <f t="shared" si="99"/>
        <v>0</v>
      </c>
      <c r="J2098" s="116"/>
      <c r="K2098" s="2"/>
    </row>
    <row r="2099" spans="1:11" x14ac:dyDescent="0.25">
      <c r="A2099" s="17">
        <v>42417</v>
      </c>
      <c r="B2099" s="11">
        <f t="shared" si="97"/>
        <v>5302</v>
      </c>
      <c r="C2099" s="11" t="s">
        <v>787</v>
      </c>
      <c r="D2099" s="12">
        <v>55302</v>
      </c>
      <c r="E2099" s="47" t="s">
        <v>5101</v>
      </c>
      <c r="F2099" s="14">
        <v>22358.799999999999</v>
      </c>
      <c r="G2099" s="107">
        <v>42434</v>
      </c>
      <c r="H2099" s="108">
        <v>22358.799999999999</v>
      </c>
      <c r="I2099" s="30">
        <f t="shared" si="99"/>
        <v>0</v>
      </c>
      <c r="J2099" s="116"/>
      <c r="K2099" s="2"/>
    </row>
    <row r="2100" spans="1:11" x14ac:dyDescent="0.25">
      <c r="A2100" s="10">
        <v>42417</v>
      </c>
      <c r="B2100" s="11">
        <f t="shared" si="97"/>
        <v>5303</v>
      </c>
      <c r="C2100" s="11" t="s">
        <v>787</v>
      </c>
      <c r="D2100" s="12">
        <v>55303</v>
      </c>
      <c r="E2100" s="47" t="s">
        <v>5102</v>
      </c>
      <c r="F2100" s="14">
        <v>31050</v>
      </c>
      <c r="G2100" s="15">
        <v>42418</v>
      </c>
      <c r="H2100" s="8">
        <v>31050</v>
      </c>
      <c r="I2100" s="30">
        <f t="shared" si="99"/>
        <v>0</v>
      </c>
      <c r="J2100" s="116"/>
      <c r="K2100" s="2"/>
    </row>
    <row r="2101" spans="1:11" x14ac:dyDescent="0.25">
      <c r="A2101" s="17">
        <v>42417</v>
      </c>
      <c r="B2101" s="11">
        <f t="shared" si="97"/>
        <v>5304</v>
      </c>
      <c r="C2101" s="11" t="s">
        <v>787</v>
      </c>
      <c r="D2101" s="12">
        <v>55304</v>
      </c>
      <c r="E2101" s="47" t="s">
        <v>5103</v>
      </c>
      <c r="F2101" s="14">
        <v>3467.4</v>
      </c>
      <c r="G2101" s="15">
        <v>42418</v>
      </c>
      <c r="H2101" s="8">
        <v>3467.4</v>
      </c>
      <c r="I2101" s="30">
        <f t="shared" si="99"/>
        <v>0</v>
      </c>
      <c r="J2101" s="116"/>
      <c r="K2101" s="2"/>
    </row>
    <row r="2102" spans="1:11" x14ac:dyDescent="0.25">
      <c r="A2102" s="10">
        <v>42417</v>
      </c>
      <c r="B2102" s="11">
        <f t="shared" si="97"/>
        <v>5305</v>
      </c>
      <c r="C2102" s="11" t="s">
        <v>787</v>
      </c>
      <c r="D2102" s="12">
        <v>55305</v>
      </c>
      <c r="E2102" s="47" t="s">
        <v>5104</v>
      </c>
      <c r="F2102" s="14">
        <v>14168.4</v>
      </c>
      <c r="G2102" s="15">
        <v>42426</v>
      </c>
      <c r="H2102" s="8">
        <v>14168.4</v>
      </c>
      <c r="I2102" s="30">
        <f t="shared" si="99"/>
        <v>0</v>
      </c>
      <c r="J2102" s="116"/>
      <c r="K2102" s="2"/>
    </row>
    <row r="2103" spans="1:11" x14ac:dyDescent="0.25">
      <c r="A2103" s="17">
        <v>42417</v>
      </c>
      <c r="B2103" s="11">
        <f t="shared" si="97"/>
        <v>5306</v>
      </c>
      <c r="C2103" s="11" t="s">
        <v>787</v>
      </c>
      <c r="D2103" s="12">
        <v>55306</v>
      </c>
      <c r="E2103" s="47" t="s">
        <v>5105</v>
      </c>
      <c r="F2103" s="14">
        <v>4226.8</v>
      </c>
      <c r="G2103" s="15">
        <v>42417</v>
      </c>
      <c r="H2103" s="8">
        <f t="shared" si="98"/>
        <v>4226.8</v>
      </c>
      <c r="I2103" s="30">
        <f t="shared" si="99"/>
        <v>0</v>
      </c>
      <c r="J2103" s="116"/>
      <c r="K2103" s="2"/>
    </row>
    <row r="2104" spans="1:11" x14ac:dyDescent="0.25">
      <c r="A2104" s="10">
        <v>42417</v>
      </c>
      <c r="B2104" s="11">
        <f t="shared" si="97"/>
        <v>5307</v>
      </c>
      <c r="C2104" s="11" t="s">
        <v>787</v>
      </c>
      <c r="D2104" s="12">
        <v>55307</v>
      </c>
      <c r="E2104" s="47" t="s">
        <v>5106</v>
      </c>
      <c r="F2104" s="14">
        <v>12650.2</v>
      </c>
      <c r="G2104" s="15" t="s">
        <v>5107</v>
      </c>
      <c r="H2104" s="8">
        <f>8489.4+4160.8</f>
        <v>12650.2</v>
      </c>
      <c r="I2104" s="30">
        <f t="shared" si="99"/>
        <v>0</v>
      </c>
      <c r="J2104" s="116"/>
      <c r="K2104" s="2"/>
    </row>
    <row r="2105" spans="1:11" x14ac:dyDescent="0.25">
      <c r="A2105" s="17">
        <v>42417</v>
      </c>
      <c r="B2105" s="11">
        <f t="shared" si="97"/>
        <v>5308</v>
      </c>
      <c r="C2105" s="11" t="s">
        <v>787</v>
      </c>
      <c r="D2105" s="12">
        <v>55308</v>
      </c>
      <c r="E2105" s="47" t="s">
        <v>5097</v>
      </c>
      <c r="F2105" s="14">
        <v>5361.3</v>
      </c>
      <c r="G2105" s="15">
        <v>42417</v>
      </c>
      <c r="H2105" s="8">
        <f t="shared" si="98"/>
        <v>5361.3</v>
      </c>
      <c r="I2105" s="30">
        <f t="shared" si="99"/>
        <v>0</v>
      </c>
      <c r="J2105" s="116"/>
      <c r="K2105" s="2"/>
    </row>
    <row r="2106" spans="1:11" x14ac:dyDescent="0.25">
      <c r="A2106" s="10">
        <v>42417</v>
      </c>
      <c r="B2106" s="11">
        <f t="shared" si="97"/>
        <v>5309</v>
      </c>
      <c r="C2106" s="11" t="s">
        <v>787</v>
      </c>
      <c r="D2106" s="12">
        <v>55309</v>
      </c>
      <c r="E2106" s="47" t="s">
        <v>5108</v>
      </c>
      <c r="F2106" s="14">
        <v>49228.6</v>
      </c>
      <c r="G2106" s="15">
        <v>42422</v>
      </c>
      <c r="H2106" s="8">
        <v>49228.6</v>
      </c>
      <c r="I2106" s="30">
        <f t="shared" si="99"/>
        <v>0</v>
      </c>
      <c r="J2106" s="116"/>
      <c r="K2106" s="2"/>
    </row>
    <row r="2107" spans="1:11" x14ac:dyDescent="0.25">
      <c r="A2107" s="17">
        <v>42417</v>
      </c>
      <c r="B2107" s="11">
        <f t="shared" si="97"/>
        <v>5310</v>
      </c>
      <c r="C2107" s="11" t="s">
        <v>787</v>
      </c>
      <c r="D2107" s="12">
        <v>55310</v>
      </c>
      <c r="E2107" s="47" t="s">
        <v>5109</v>
      </c>
      <c r="F2107" s="14">
        <v>405.35</v>
      </c>
      <c r="G2107" s="15">
        <v>42417</v>
      </c>
      <c r="H2107" s="8">
        <f t="shared" si="98"/>
        <v>405.35</v>
      </c>
      <c r="I2107" s="30">
        <f t="shared" si="99"/>
        <v>0</v>
      </c>
      <c r="J2107" s="116"/>
      <c r="K2107" s="2"/>
    </row>
    <row r="2108" spans="1:11" x14ac:dyDescent="0.25">
      <c r="A2108" s="10">
        <v>42417</v>
      </c>
      <c r="B2108" s="11">
        <f t="shared" si="97"/>
        <v>5311</v>
      </c>
      <c r="C2108" s="11" t="s">
        <v>787</v>
      </c>
      <c r="D2108" s="12">
        <v>55311</v>
      </c>
      <c r="E2108" s="47" t="s">
        <v>5110</v>
      </c>
      <c r="F2108" s="14">
        <v>43000</v>
      </c>
      <c r="G2108" s="15">
        <v>42420</v>
      </c>
      <c r="H2108" s="8">
        <f>28720.8+14279.2</f>
        <v>43000</v>
      </c>
      <c r="I2108" s="30">
        <f t="shared" si="99"/>
        <v>0</v>
      </c>
      <c r="J2108" s="116"/>
      <c r="K2108" s="2"/>
    </row>
    <row r="2109" spans="1:11" x14ac:dyDescent="0.25">
      <c r="A2109" s="17">
        <v>42417</v>
      </c>
      <c r="B2109" s="11">
        <f t="shared" si="97"/>
        <v>5312</v>
      </c>
      <c r="C2109" s="11" t="s">
        <v>787</v>
      </c>
      <c r="D2109" s="12">
        <v>55312</v>
      </c>
      <c r="E2109" s="47" t="s">
        <v>5111</v>
      </c>
      <c r="F2109" s="14">
        <v>8068</v>
      </c>
      <c r="G2109" s="15">
        <v>42417</v>
      </c>
      <c r="H2109" s="8">
        <f t="shared" si="98"/>
        <v>8068</v>
      </c>
      <c r="I2109" s="30">
        <f t="shared" si="99"/>
        <v>0</v>
      </c>
      <c r="J2109" s="116"/>
      <c r="K2109" s="2"/>
    </row>
    <row r="2110" spans="1:11" x14ac:dyDescent="0.25">
      <c r="A2110" s="10">
        <v>42417</v>
      </c>
      <c r="B2110" s="11">
        <f t="shared" si="97"/>
        <v>5313</v>
      </c>
      <c r="C2110" s="11" t="s">
        <v>787</v>
      </c>
      <c r="D2110" s="12">
        <v>55313</v>
      </c>
      <c r="E2110" s="47" t="s">
        <v>5112</v>
      </c>
      <c r="F2110" s="14">
        <v>2492.75</v>
      </c>
      <c r="G2110" s="15">
        <v>42417</v>
      </c>
      <c r="H2110" s="8">
        <f t="shared" si="98"/>
        <v>2492.75</v>
      </c>
      <c r="I2110" s="30">
        <f t="shared" si="99"/>
        <v>0</v>
      </c>
      <c r="J2110" s="116"/>
      <c r="K2110" s="2"/>
    </row>
    <row r="2111" spans="1:11" x14ac:dyDescent="0.25">
      <c r="A2111" s="17">
        <v>42417</v>
      </c>
      <c r="B2111" s="11">
        <f t="shared" si="97"/>
        <v>5314</v>
      </c>
      <c r="C2111" s="11" t="s">
        <v>787</v>
      </c>
      <c r="D2111" s="12">
        <v>55314</v>
      </c>
      <c r="E2111" s="47" t="s">
        <v>5113</v>
      </c>
      <c r="F2111" s="14">
        <v>1671.4</v>
      </c>
      <c r="G2111" s="15">
        <v>42417</v>
      </c>
      <c r="H2111" s="8">
        <f t="shared" si="98"/>
        <v>1671.4</v>
      </c>
      <c r="I2111" s="30">
        <f t="shared" si="99"/>
        <v>0</v>
      </c>
      <c r="J2111" s="116"/>
      <c r="K2111" s="2"/>
    </row>
    <row r="2112" spans="1:11" x14ac:dyDescent="0.25">
      <c r="A2112" s="10">
        <v>42417</v>
      </c>
      <c r="B2112" s="11">
        <f t="shared" si="97"/>
        <v>5315</v>
      </c>
      <c r="C2112" s="11" t="s">
        <v>787</v>
      </c>
      <c r="D2112" s="12">
        <v>55315</v>
      </c>
      <c r="E2112" s="47" t="s">
        <v>5114</v>
      </c>
      <c r="F2112" s="14">
        <v>3380.91</v>
      </c>
      <c r="G2112" s="15">
        <v>42419</v>
      </c>
      <c r="H2112" s="8">
        <v>3380.91</v>
      </c>
      <c r="I2112" s="30">
        <f t="shared" si="99"/>
        <v>0</v>
      </c>
      <c r="J2112" s="116"/>
      <c r="K2112" s="2"/>
    </row>
    <row r="2113" spans="1:11" x14ac:dyDescent="0.25">
      <c r="A2113" s="17">
        <v>42417</v>
      </c>
      <c r="B2113" s="11">
        <f t="shared" si="97"/>
        <v>5316</v>
      </c>
      <c r="C2113" s="11" t="s">
        <v>787</v>
      </c>
      <c r="D2113" s="12">
        <v>55316</v>
      </c>
      <c r="E2113" s="47" t="s">
        <v>5115</v>
      </c>
      <c r="F2113" s="14">
        <v>40907.4</v>
      </c>
      <c r="G2113" s="15">
        <v>42427</v>
      </c>
      <c r="H2113" s="8">
        <v>40907.4</v>
      </c>
      <c r="I2113" s="30">
        <f t="shared" si="99"/>
        <v>0</v>
      </c>
      <c r="J2113" s="116"/>
      <c r="K2113" s="2"/>
    </row>
    <row r="2114" spans="1:11" x14ac:dyDescent="0.25">
      <c r="A2114" s="10">
        <v>42417</v>
      </c>
      <c r="B2114" s="11">
        <f t="shared" ref="B2114:B2177" si="100">B2113+1</f>
        <v>5317</v>
      </c>
      <c r="C2114" s="11" t="s">
        <v>787</v>
      </c>
      <c r="D2114" s="12">
        <v>55317</v>
      </c>
      <c r="E2114" s="47" t="s">
        <v>5116</v>
      </c>
      <c r="F2114" s="14">
        <v>2505.75</v>
      </c>
      <c r="G2114" s="15">
        <v>42422</v>
      </c>
      <c r="H2114" s="8">
        <v>2505.75</v>
      </c>
      <c r="I2114" s="30">
        <f t="shared" si="99"/>
        <v>0</v>
      </c>
      <c r="J2114" s="116"/>
      <c r="K2114" s="2"/>
    </row>
    <row r="2115" spans="1:11" x14ac:dyDescent="0.25">
      <c r="A2115" s="17">
        <v>42417</v>
      </c>
      <c r="B2115" s="11">
        <f t="shared" si="100"/>
        <v>5318</v>
      </c>
      <c r="C2115" s="11" t="s">
        <v>787</v>
      </c>
      <c r="D2115" s="12">
        <v>55318</v>
      </c>
      <c r="E2115" s="47" t="s">
        <v>5117</v>
      </c>
      <c r="F2115" s="14">
        <v>61866</v>
      </c>
      <c r="G2115" s="15">
        <v>42426</v>
      </c>
      <c r="H2115" s="8">
        <v>61866</v>
      </c>
      <c r="I2115" s="30">
        <f t="shared" si="99"/>
        <v>0</v>
      </c>
      <c r="J2115" s="116"/>
      <c r="K2115" s="2"/>
    </row>
    <row r="2116" spans="1:11" x14ac:dyDescent="0.25">
      <c r="A2116" s="10">
        <v>42417</v>
      </c>
      <c r="B2116" s="11">
        <f t="shared" si="100"/>
        <v>5319</v>
      </c>
      <c r="C2116" s="11" t="s">
        <v>787</v>
      </c>
      <c r="D2116" s="12">
        <v>55319</v>
      </c>
      <c r="E2116" s="47" t="s">
        <v>5118</v>
      </c>
      <c r="F2116" s="14">
        <v>33506.699999999997</v>
      </c>
      <c r="G2116" s="15">
        <v>42422</v>
      </c>
      <c r="H2116" s="8">
        <v>33506.699999999997</v>
      </c>
      <c r="I2116" s="30">
        <f t="shared" si="99"/>
        <v>0</v>
      </c>
      <c r="J2116" s="116"/>
      <c r="K2116" s="2"/>
    </row>
    <row r="2117" spans="1:11" x14ac:dyDescent="0.25">
      <c r="A2117" s="17">
        <v>42417</v>
      </c>
      <c r="B2117" s="11">
        <f t="shared" si="100"/>
        <v>5320</v>
      </c>
      <c r="C2117" s="11" t="s">
        <v>787</v>
      </c>
      <c r="D2117" s="12">
        <v>55320</v>
      </c>
      <c r="E2117" s="47" t="s">
        <v>5119</v>
      </c>
      <c r="F2117" s="14">
        <v>31815</v>
      </c>
      <c r="G2117" s="15">
        <v>42417</v>
      </c>
      <c r="H2117" s="8">
        <f t="shared" si="98"/>
        <v>31815</v>
      </c>
      <c r="I2117" s="30">
        <f t="shared" si="99"/>
        <v>0</v>
      </c>
      <c r="J2117" s="116"/>
      <c r="K2117" s="2"/>
    </row>
    <row r="2118" spans="1:11" x14ac:dyDescent="0.25">
      <c r="A2118" s="10">
        <v>42417</v>
      </c>
      <c r="B2118" s="11">
        <f>B2117+1</f>
        <v>5321</v>
      </c>
      <c r="C2118" s="11" t="s">
        <v>787</v>
      </c>
      <c r="D2118" s="12">
        <v>55321</v>
      </c>
      <c r="E2118" s="49" t="s">
        <v>105</v>
      </c>
      <c r="F2118" s="14">
        <v>0</v>
      </c>
      <c r="G2118" s="15"/>
      <c r="H2118" s="8"/>
      <c r="I2118" s="30">
        <f t="shared" si="99"/>
        <v>0</v>
      </c>
      <c r="J2118" s="116"/>
      <c r="K2118" s="2"/>
    </row>
    <row r="2119" spans="1:11" x14ac:dyDescent="0.25">
      <c r="A2119" s="17">
        <v>42417</v>
      </c>
      <c r="B2119" s="11">
        <f>B2118+1</f>
        <v>5322</v>
      </c>
      <c r="C2119" s="11" t="s">
        <v>787</v>
      </c>
      <c r="D2119" s="12">
        <v>55322</v>
      </c>
      <c r="E2119" s="47" t="s">
        <v>5120</v>
      </c>
      <c r="F2119" s="14">
        <v>323823.67</v>
      </c>
      <c r="G2119" s="15">
        <v>42422</v>
      </c>
      <c r="H2119" s="8">
        <v>323823.67</v>
      </c>
      <c r="I2119" s="30">
        <f t="shared" ref="I2119:I2186" si="101">F2119-H2119</f>
        <v>0</v>
      </c>
      <c r="J2119" s="116"/>
      <c r="K2119" s="2"/>
    </row>
    <row r="2120" spans="1:11" x14ac:dyDescent="0.25">
      <c r="A2120" s="10">
        <v>42417</v>
      </c>
      <c r="B2120" s="11">
        <f t="shared" si="100"/>
        <v>5323</v>
      </c>
      <c r="C2120" s="11" t="s">
        <v>787</v>
      </c>
      <c r="D2120" s="12">
        <v>55323</v>
      </c>
      <c r="E2120" s="47" t="s">
        <v>5121</v>
      </c>
      <c r="F2120" s="14">
        <v>1617.6</v>
      </c>
      <c r="G2120" s="15">
        <v>42417</v>
      </c>
      <c r="H2120" s="8">
        <f t="shared" ref="H2120:H2186" si="102">F2120</f>
        <v>1617.6</v>
      </c>
      <c r="I2120" s="30">
        <f t="shared" si="101"/>
        <v>0</v>
      </c>
      <c r="J2120" s="116"/>
      <c r="K2120" s="2"/>
    </row>
    <row r="2121" spans="1:11" x14ac:dyDescent="0.25">
      <c r="A2121" s="17">
        <v>42417</v>
      </c>
      <c r="B2121" s="11">
        <f t="shared" si="100"/>
        <v>5324</v>
      </c>
      <c r="C2121" s="11" t="s">
        <v>787</v>
      </c>
      <c r="D2121" s="12">
        <v>55324</v>
      </c>
      <c r="E2121" s="47" t="s">
        <v>5122</v>
      </c>
      <c r="F2121" s="14">
        <v>3748.76</v>
      </c>
      <c r="G2121" s="15">
        <v>42419</v>
      </c>
      <c r="H2121" s="8">
        <v>3748.76</v>
      </c>
      <c r="I2121" s="30">
        <f t="shared" si="101"/>
        <v>0</v>
      </c>
      <c r="J2121" s="116"/>
      <c r="K2121" s="2"/>
    </row>
    <row r="2122" spans="1:11" x14ac:dyDescent="0.25">
      <c r="A2122" s="10">
        <v>42417</v>
      </c>
      <c r="B2122" s="11">
        <f t="shared" si="100"/>
        <v>5325</v>
      </c>
      <c r="C2122" s="11" t="s">
        <v>787</v>
      </c>
      <c r="D2122" s="12">
        <v>55325</v>
      </c>
      <c r="E2122" s="47" t="s">
        <v>5123</v>
      </c>
      <c r="F2122" s="14">
        <v>2703</v>
      </c>
      <c r="G2122" s="15">
        <v>42425</v>
      </c>
      <c r="H2122" s="8">
        <v>2703</v>
      </c>
      <c r="I2122" s="30">
        <f t="shared" si="101"/>
        <v>0</v>
      </c>
      <c r="J2122" s="116"/>
      <c r="K2122" s="2"/>
    </row>
    <row r="2123" spans="1:11" x14ac:dyDescent="0.25">
      <c r="A2123" s="17">
        <v>42417</v>
      </c>
      <c r="B2123" s="11">
        <f t="shared" si="100"/>
        <v>5326</v>
      </c>
      <c r="C2123" s="11" t="s">
        <v>787</v>
      </c>
      <c r="D2123" s="12">
        <v>55326</v>
      </c>
      <c r="E2123" s="47" t="s">
        <v>5124</v>
      </c>
      <c r="F2123" s="14">
        <v>2091.6</v>
      </c>
      <c r="G2123" s="15">
        <v>42418</v>
      </c>
      <c r="H2123" s="8">
        <v>2091.6</v>
      </c>
      <c r="I2123" s="30">
        <f t="shared" si="101"/>
        <v>0</v>
      </c>
      <c r="J2123" s="116"/>
      <c r="K2123" s="2"/>
    </row>
    <row r="2124" spans="1:11" x14ac:dyDescent="0.25">
      <c r="A2124" s="10">
        <v>42417</v>
      </c>
      <c r="B2124" s="11">
        <f t="shared" si="100"/>
        <v>5327</v>
      </c>
      <c r="C2124" s="11" t="s">
        <v>787</v>
      </c>
      <c r="D2124" s="12">
        <v>55327</v>
      </c>
      <c r="E2124" s="47" t="s">
        <v>5125</v>
      </c>
      <c r="F2124" s="14">
        <v>3121.8</v>
      </c>
      <c r="G2124" s="15">
        <v>42418</v>
      </c>
      <c r="H2124" s="8">
        <v>3121.8</v>
      </c>
      <c r="I2124" s="30">
        <f t="shared" si="101"/>
        <v>0</v>
      </c>
      <c r="J2124" s="116"/>
      <c r="K2124" s="2"/>
    </row>
    <row r="2125" spans="1:11" x14ac:dyDescent="0.25">
      <c r="A2125" s="17">
        <v>42417</v>
      </c>
      <c r="B2125" s="11">
        <f t="shared" si="100"/>
        <v>5328</v>
      </c>
      <c r="C2125" s="11" t="s">
        <v>787</v>
      </c>
      <c r="D2125" s="12">
        <v>55328</v>
      </c>
      <c r="E2125" s="47" t="s">
        <v>5126</v>
      </c>
      <c r="F2125" s="14">
        <v>4887.6000000000004</v>
      </c>
      <c r="G2125" s="15">
        <v>42418</v>
      </c>
      <c r="H2125" s="8">
        <v>4887.6000000000004</v>
      </c>
      <c r="I2125" s="30">
        <f t="shared" si="101"/>
        <v>0</v>
      </c>
      <c r="J2125" s="116"/>
      <c r="K2125" s="2"/>
    </row>
    <row r="2126" spans="1:11" x14ac:dyDescent="0.25">
      <c r="A2126" s="10">
        <v>42417</v>
      </c>
      <c r="B2126" s="11">
        <f t="shared" si="100"/>
        <v>5329</v>
      </c>
      <c r="C2126" s="11" t="s">
        <v>787</v>
      </c>
      <c r="D2126" s="12">
        <v>55329</v>
      </c>
      <c r="E2126" s="47" t="s">
        <v>5045</v>
      </c>
      <c r="F2126" s="14">
        <v>791.1</v>
      </c>
      <c r="G2126" s="107">
        <v>42464</v>
      </c>
      <c r="H2126" s="108">
        <v>791.1</v>
      </c>
      <c r="I2126" s="30">
        <f t="shared" si="101"/>
        <v>0</v>
      </c>
      <c r="J2126" s="116"/>
      <c r="K2126" s="2"/>
    </row>
    <row r="2127" spans="1:11" x14ac:dyDescent="0.25">
      <c r="A2127" s="17">
        <v>42417</v>
      </c>
      <c r="B2127" s="11">
        <f t="shared" si="100"/>
        <v>5330</v>
      </c>
      <c r="C2127" s="11" t="s">
        <v>787</v>
      </c>
      <c r="D2127" s="12">
        <v>55330</v>
      </c>
      <c r="E2127" s="47" t="s">
        <v>5051</v>
      </c>
      <c r="F2127" s="14">
        <v>29366.85</v>
      </c>
      <c r="G2127" s="15">
        <v>42418</v>
      </c>
      <c r="H2127" s="8">
        <v>29366.85</v>
      </c>
      <c r="I2127" s="30">
        <f t="shared" si="101"/>
        <v>0</v>
      </c>
      <c r="J2127" s="116"/>
      <c r="K2127" s="2"/>
    </row>
    <row r="2128" spans="1:11" x14ac:dyDescent="0.25">
      <c r="A2128" s="10">
        <v>42417</v>
      </c>
      <c r="B2128" s="11">
        <f>B2127+1</f>
        <v>5331</v>
      </c>
      <c r="C2128" s="11" t="s">
        <v>787</v>
      </c>
      <c r="D2128" s="12">
        <v>55331</v>
      </c>
      <c r="E2128" s="49" t="s">
        <v>105</v>
      </c>
      <c r="F2128" s="14">
        <v>0</v>
      </c>
      <c r="G2128" s="15"/>
      <c r="H2128" s="8"/>
      <c r="I2128" s="30">
        <f t="shared" si="101"/>
        <v>0</v>
      </c>
      <c r="J2128" s="116"/>
      <c r="K2128" s="2"/>
    </row>
    <row r="2129" spans="1:11" x14ac:dyDescent="0.25">
      <c r="A2129" s="17">
        <v>42417</v>
      </c>
      <c r="B2129" s="11">
        <f>B2128+1</f>
        <v>5332</v>
      </c>
      <c r="C2129" s="11" t="s">
        <v>787</v>
      </c>
      <c r="D2129" s="12">
        <v>55332</v>
      </c>
      <c r="E2129" s="47" t="s">
        <v>5127</v>
      </c>
      <c r="F2129" s="14">
        <v>12190</v>
      </c>
      <c r="G2129" s="15">
        <v>42426</v>
      </c>
      <c r="H2129" s="8">
        <v>12190</v>
      </c>
      <c r="I2129" s="30">
        <f t="shared" si="101"/>
        <v>0</v>
      </c>
      <c r="J2129" s="116"/>
      <c r="K2129" s="2"/>
    </row>
    <row r="2130" spans="1:11" x14ac:dyDescent="0.25">
      <c r="A2130" s="10">
        <v>42417</v>
      </c>
      <c r="B2130" s="11">
        <f t="shared" si="100"/>
        <v>5333</v>
      </c>
      <c r="C2130" s="11" t="s">
        <v>787</v>
      </c>
      <c r="D2130" s="12">
        <v>55333</v>
      </c>
      <c r="E2130" s="47" t="s">
        <v>5108</v>
      </c>
      <c r="F2130" s="14">
        <v>517.17999999999995</v>
      </c>
      <c r="G2130" s="15">
        <v>42417</v>
      </c>
      <c r="H2130" s="8">
        <f t="shared" si="102"/>
        <v>517.17999999999995</v>
      </c>
      <c r="I2130" s="30">
        <f t="shared" si="101"/>
        <v>0</v>
      </c>
      <c r="J2130" s="116"/>
      <c r="K2130" s="2"/>
    </row>
    <row r="2131" spans="1:11" x14ac:dyDescent="0.25">
      <c r="A2131" s="17">
        <v>42417</v>
      </c>
      <c r="B2131" s="11">
        <f t="shared" si="100"/>
        <v>5334</v>
      </c>
      <c r="C2131" s="11" t="s">
        <v>787</v>
      </c>
      <c r="D2131" s="12">
        <v>55334</v>
      </c>
      <c r="E2131" s="47" t="s">
        <v>5128</v>
      </c>
      <c r="F2131" s="14">
        <v>1310</v>
      </c>
      <c r="G2131" s="15">
        <v>42417</v>
      </c>
      <c r="H2131" s="8">
        <f t="shared" si="102"/>
        <v>1310</v>
      </c>
      <c r="I2131" s="30">
        <f t="shared" si="101"/>
        <v>0</v>
      </c>
      <c r="J2131" s="116"/>
      <c r="K2131" s="2"/>
    </row>
    <row r="2132" spans="1:11" x14ac:dyDescent="0.25">
      <c r="A2132" s="10">
        <v>42417</v>
      </c>
      <c r="B2132" s="11">
        <f t="shared" si="100"/>
        <v>5335</v>
      </c>
      <c r="C2132" s="11" t="s">
        <v>787</v>
      </c>
      <c r="D2132" s="113">
        <v>55335</v>
      </c>
      <c r="E2132" s="42" t="s">
        <v>5129</v>
      </c>
      <c r="F2132" s="14">
        <v>3700.2</v>
      </c>
      <c r="G2132" s="15">
        <v>42418</v>
      </c>
      <c r="H2132" s="8">
        <v>3700.2</v>
      </c>
      <c r="I2132" s="30">
        <f t="shared" si="101"/>
        <v>0</v>
      </c>
      <c r="J2132" s="116"/>
      <c r="K2132" s="2"/>
    </row>
    <row r="2133" spans="1:11" x14ac:dyDescent="0.25">
      <c r="A2133" s="17">
        <v>42417</v>
      </c>
      <c r="B2133" s="11">
        <f t="shared" si="100"/>
        <v>5336</v>
      </c>
      <c r="C2133" s="11" t="s">
        <v>787</v>
      </c>
      <c r="D2133" s="20">
        <v>55336</v>
      </c>
      <c r="E2133" s="45" t="s">
        <v>5130</v>
      </c>
      <c r="F2133" s="22">
        <v>2485.4</v>
      </c>
      <c r="G2133" s="15">
        <v>42418</v>
      </c>
      <c r="H2133" s="8">
        <v>2485.4</v>
      </c>
      <c r="I2133" s="30">
        <f t="shared" si="101"/>
        <v>0</v>
      </c>
      <c r="J2133" s="116"/>
      <c r="K2133" s="2"/>
    </row>
    <row r="2134" spans="1:11" x14ac:dyDescent="0.25">
      <c r="A2134" s="10">
        <v>42417</v>
      </c>
      <c r="B2134" s="11">
        <f t="shared" si="100"/>
        <v>5337</v>
      </c>
      <c r="C2134" s="11" t="s">
        <v>787</v>
      </c>
      <c r="D2134" s="12">
        <v>55337</v>
      </c>
      <c r="E2134" s="47" t="s">
        <v>5131</v>
      </c>
      <c r="F2134" s="14">
        <v>25365.599999999999</v>
      </c>
      <c r="G2134" s="15">
        <v>42418</v>
      </c>
      <c r="H2134" s="8">
        <v>25365.599999999999</v>
      </c>
      <c r="I2134" s="30">
        <f t="shared" si="101"/>
        <v>0</v>
      </c>
      <c r="J2134" s="116"/>
      <c r="K2134" s="2"/>
    </row>
    <row r="2135" spans="1:11" x14ac:dyDescent="0.25">
      <c r="A2135" s="17">
        <v>42417</v>
      </c>
      <c r="B2135" s="11">
        <f t="shared" si="100"/>
        <v>5338</v>
      </c>
      <c r="C2135" s="11" t="s">
        <v>787</v>
      </c>
      <c r="D2135" s="12">
        <v>55338</v>
      </c>
      <c r="E2135" s="47" t="s">
        <v>5132</v>
      </c>
      <c r="F2135" s="14">
        <v>1184.5</v>
      </c>
      <c r="G2135" s="15">
        <v>42419</v>
      </c>
      <c r="H2135" s="8">
        <v>1184.5</v>
      </c>
      <c r="I2135" s="30">
        <f t="shared" si="101"/>
        <v>0</v>
      </c>
      <c r="J2135" s="116"/>
      <c r="K2135" s="2"/>
    </row>
    <row r="2136" spans="1:11" x14ac:dyDescent="0.25">
      <c r="A2136" s="10">
        <v>42417</v>
      </c>
      <c r="B2136" s="11">
        <f t="shared" si="100"/>
        <v>5339</v>
      </c>
      <c r="C2136" s="11" t="s">
        <v>787</v>
      </c>
      <c r="D2136" s="12">
        <v>55339</v>
      </c>
      <c r="E2136" s="47" t="s">
        <v>5133</v>
      </c>
      <c r="F2136" s="14">
        <v>551416.71</v>
      </c>
      <c r="G2136" s="15"/>
      <c r="H2136" s="8"/>
      <c r="I2136" s="30">
        <f t="shared" si="101"/>
        <v>551416.71</v>
      </c>
      <c r="J2136" s="116"/>
      <c r="K2136" s="2"/>
    </row>
    <row r="2137" spans="1:11" x14ac:dyDescent="0.25">
      <c r="A2137" s="17">
        <v>42417</v>
      </c>
      <c r="B2137" s="11">
        <f t="shared" si="100"/>
        <v>5340</v>
      </c>
      <c r="C2137" s="11" t="s">
        <v>787</v>
      </c>
      <c r="D2137" s="12">
        <v>55340</v>
      </c>
      <c r="E2137" s="47" t="s">
        <v>5115</v>
      </c>
      <c r="F2137" s="14">
        <v>22665</v>
      </c>
      <c r="G2137" s="15">
        <v>42427</v>
      </c>
      <c r="H2137" s="8">
        <v>22665</v>
      </c>
      <c r="I2137" s="30">
        <f t="shared" si="101"/>
        <v>0</v>
      </c>
      <c r="J2137" s="116"/>
      <c r="K2137" s="2"/>
    </row>
    <row r="2138" spans="1:11" x14ac:dyDescent="0.25">
      <c r="A2138" s="10">
        <v>42417</v>
      </c>
      <c r="B2138" s="11">
        <f t="shared" si="100"/>
        <v>5341</v>
      </c>
      <c r="C2138" s="11" t="s">
        <v>787</v>
      </c>
      <c r="D2138" s="12">
        <v>55341</v>
      </c>
      <c r="E2138" s="47" t="s">
        <v>5134</v>
      </c>
      <c r="F2138" s="14">
        <v>60022.05</v>
      </c>
      <c r="G2138" s="107">
        <v>42437</v>
      </c>
      <c r="H2138" s="108">
        <v>60022.05</v>
      </c>
      <c r="I2138" s="30">
        <f t="shared" si="101"/>
        <v>0</v>
      </c>
      <c r="J2138" s="116"/>
      <c r="K2138" s="2"/>
    </row>
    <row r="2139" spans="1:11" x14ac:dyDescent="0.25">
      <c r="A2139" s="17">
        <v>42417</v>
      </c>
      <c r="B2139" s="11">
        <f t="shared" si="100"/>
        <v>5342</v>
      </c>
      <c r="C2139" s="11" t="s">
        <v>787</v>
      </c>
      <c r="D2139" s="12">
        <v>55342</v>
      </c>
      <c r="E2139" s="47" t="s">
        <v>5045</v>
      </c>
      <c r="F2139" s="14">
        <v>1754.4</v>
      </c>
      <c r="G2139" s="15">
        <v>42417</v>
      </c>
      <c r="H2139" s="8">
        <f t="shared" si="102"/>
        <v>1754.4</v>
      </c>
      <c r="I2139" s="30">
        <f t="shared" si="101"/>
        <v>0</v>
      </c>
      <c r="J2139" s="116"/>
      <c r="K2139" s="2"/>
    </row>
    <row r="2140" spans="1:11" x14ac:dyDescent="0.25">
      <c r="A2140" s="10">
        <v>42417</v>
      </c>
      <c r="B2140" s="11">
        <f>B2139+1</f>
        <v>5343</v>
      </c>
      <c r="C2140" s="11" t="s">
        <v>787</v>
      </c>
      <c r="D2140" s="12">
        <v>55343</v>
      </c>
      <c r="E2140" s="49" t="s">
        <v>105</v>
      </c>
      <c r="F2140" s="14">
        <v>0</v>
      </c>
      <c r="G2140" s="15"/>
      <c r="H2140" s="8"/>
      <c r="I2140" s="30">
        <f t="shared" si="101"/>
        <v>0</v>
      </c>
      <c r="J2140" s="116"/>
      <c r="K2140" s="2"/>
    </row>
    <row r="2141" spans="1:11" x14ac:dyDescent="0.25">
      <c r="A2141" s="17">
        <v>42417</v>
      </c>
      <c r="B2141" s="11">
        <f>B2140+1</f>
        <v>5344</v>
      </c>
      <c r="C2141" s="11" t="s">
        <v>787</v>
      </c>
      <c r="D2141" s="12">
        <v>55344</v>
      </c>
      <c r="E2141" s="47" t="s">
        <v>5120</v>
      </c>
      <c r="F2141" s="14">
        <v>2718</v>
      </c>
      <c r="G2141" s="15">
        <v>42422</v>
      </c>
      <c r="H2141" s="8">
        <v>2718</v>
      </c>
      <c r="I2141" s="30">
        <f t="shared" si="101"/>
        <v>0</v>
      </c>
      <c r="J2141" s="116"/>
      <c r="K2141" s="2"/>
    </row>
    <row r="2142" spans="1:11" x14ac:dyDescent="0.25">
      <c r="A2142" s="17">
        <v>42418</v>
      </c>
      <c r="B2142" s="11">
        <f t="shared" si="100"/>
        <v>5345</v>
      </c>
      <c r="C2142" s="11" t="s">
        <v>787</v>
      </c>
      <c r="D2142" s="12">
        <v>55345</v>
      </c>
      <c r="E2142" s="47" t="s">
        <v>5135</v>
      </c>
      <c r="F2142" s="14">
        <v>5125</v>
      </c>
      <c r="G2142" s="15">
        <v>42419</v>
      </c>
      <c r="H2142" s="8">
        <v>5125</v>
      </c>
      <c r="I2142" s="30">
        <f t="shared" si="101"/>
        <v>0</v>
      </c>
      <c r="J2142" s="116"/>
      <c r="K2142" s="2"/>
    </row>
    <row r="2143" spans="1:11" x14ac:dyDescent="0.25">
      <c r="A2143" s="17">
        <v>42418</v>
      </c>
      <c r="B2143" s="11">
        <f t="shared" si="100"/>
        <v>5346</v>
      </c>
      <c r="C2143" s="11" t="s">
        <v>787</v>
      </c>
      <c r="D2143" s="12">
        <v>55346</v>
      </c>
      <c r="E2143" s="47" t="s">
        <v>5136</v>
      </c>
      <c r="F2143" s="14">
        <v>15095.4</v>
      </c>
      <c r="G2143" s="15">
        <v>42418</v>
      </c>
      <c r="H2143" s="8">
        <f t="shared" si="102"/>
        <v>15095.4</v>
      </c>
      <c r="I2143" s="30">
        <f t="shared" si="101"/>
        <v>0</v>
      </c>
      <c r="J2143" s="116"/>
      <c r="K2143" s="2"/>
    </row>
    <row r="2144" spans="1:11" x14ac:dyDescent="0.25">
      <c r="A2144" s="17">
        <v>42418</v>
      </c>
      <c r="B2144" s="11">
        <f t="shared" si="100"/>
        <v>5347</v>
      </c>
      <c r="C2144" s="11" t="s">
        <v>787</v>
      </c>
      <c r="D2144" s="12">
        <v>55347</v>
      </c>
      <c r="E2144" s="47" t="s">
        <v>5137</v>
      </c>
      <c r="F2144" s="14">
        <v>5910</v>
      </c>
      <c r="G2144" s="15">
        <v>42420</v>
      </c>
      <c r="H2144" s="8">
        <v>5910</v>
      </c>
      <c r="I2144" s="30">
        <f t="shared" si="101"/>
        <v>0</v>
      </c>
      <c r="J2144" s="116"/>
      <c r="K2144" s="2"/>
    </row>
    <row r="2145" spans="1:11" x14ac:dyDescent="0.25">
      <c r="A2145" s="17">
        <v>42418</v>
      </c>
      <c r="B2145" s="11">
        <f t="shared" si="100"/>
        <v>5348</v>
      </c>
      <c r="C2145" s="11" t="s">
        <v>787</v>
      </c>
      <c r="D2145" s="12">
        <v>55348</v>
      </c>
      <c r="E2145" s="47" t="s">
        <v>5137</v>
      </c>
      <c r="F2145" s="14">
        <v>19752</v>
      </c>
      <c r="G2145" s="15">
        <v>42419</v>
      </c>
      <c r="H2145" s="8">
        <v>19752</v>
      </c>
      <c r="I2145" s="30">
        <f t="shared" si="101"/>
        <v>0</v>
      </c>
      <c r="J2145" s="116"/>
      <c r="K2145" s="2"/>
    </row>
    <row r="2146" spans="1:11" x14ac:dyDescent="0.25">
      <c r="A2146" s="17">
        <v>42418</v>
      </c>
      <c r="B2146" s="11">
        <f t="shared" si="100"/>
        <v>5349</v>
      </c>
      <c r="C2146" s="11" t="s">
        <v>787</v>
      </c>
      <c r="D2146" s="12">
        <v>55349</v>
      </c>
      <c r="E2146" s="47" t="s">
        <v>5138</v>
      </c>
      <c r="F2146" s="14">
        <v>7405.4</v>
      </c>
      <c r="G2146" s="15">
        <v>42419</v>
      </c>
      <c r="H2146" s="8">
        <v>7405.4</v>
      </c>
      <c r="I2146" s="30">
        <f t="shared" si="101"/>
        <v>0</v>
      </c>
      <c r="J2146" s="116"/>
      <c r="K2146" s="2"/>
    </row>
    <row r="2147" spans="1:11" x14ac:dyDescent="0.25">
      <c r="A2147" s="17">
        <v>42418</v>
      </c>
      <c r="B2147" s="11">
        <f t="shared" si="100"/>
        <v>5350</v>
      </c>
      <c r="C2147" s="11" t="s">
        <v>787</v>
      </c>
      <c r="D2147" s="12">
        <v>55350</v>
      </c>
      <c r="E2147" s="47" t="s">
        <v>5139</v>
      </c>
      <c r="F2147" s="14">
        <v>2486.1999999999998</v>
      </c>
      <c r="G2147" s="15">
        <v>42418</v>
      </c>
      <c r="H2147" s="8">
        <f t="shared" si="102"/>
        <v>2486.1999999999998</v>
      </c>
      <c r="I2147" s="30">
        <f t="shared" si="101"/>
        <v>0</v>
      </c>
      <c r="J2147" s="116"/>
      <c r="K2147" s="2"/>
    </row>
    <row r="2148" spans="1:11" x14ac:dyDescent="0.25">
      <c r="A2148" s="17">
        <v>42418</v>
      </c>
      <c r="B2148" s="11">
        <f>B2147+1</f>
        <v>5351</v>
      </c>
      <c r="C2148" s="11" t="s">
        <v>787</v>
      </c>
      <c r="D2148" s="12">
        <v>55351</v>
      </c>
      <c r="E2148" s="49" t="s">
        <v>105</v>
      </c>
      <c r="F2148" s="14">
        <v>0</v>
      </c>
      <c r="G2148" s="15"/>
      <c r="H2148" s="8"/>
      <c r="I2148" s="30">
        <f t="shared" si="101"/>
        <v>0</v>
      </c>
      <c r="J2148" s="116"/>
      <c r="K2148" s="2"/>
    </row>
    <row r="2149" spans="1:11" x14ac:dyDescent="0.25">
      <c r="A2149" s="17">
        <v>42418</v>
      </c>
      <c r="B2149" s="11">
        <f>B2148+1</f>
        <v>5352</v>
      </c>
      <c r="C2149" s="11" t="s">
        <v>787</v>
      </c>
      <c r="D2149" s="12">
        <v>55352</v>
      </c>
      <c r="E2149" s="47" t="s">
        <v>5140</v>
      </c>
      <c r="F2149" s="14">
        <v>12483.8</v>
      </c>
      <c r="G2149" s="15" t="s">
        <v>5141</v>
      </c>
      <c r="H2149" s="8">
        <f>10000+2483.8</f>
        <v>12483.8</v>
      </c>
      <c r="I2149" s="30">
        <f t="shared" si="101"/>
        <v>0</v>
      </c>
      <c r="J2149" s="116"/>
      <c r="K2149" s="2"/>
    </row>
    <row r="2150" spans="1:11" x14ac:dyDescent="0.25">
      <c r="A2150" s="17">
        <v>42418</v>
      </c>
      <c r="B2150" s="11">
        <f t="shared" si="100"/>
        <v>5353</v>
      </c>
      <c r="C2150" s="11" t="s">
        <v>787</v>
      </c>
      <c r="D2150" s="12">
        <v>55353</v>
      </c>
      <c r="E2150" s="47" t="s">
        <v>5142</v>
      </c>
      <c r="F2150" s="14">
        <v>1519.6</v>
      </c>
      <c r="G2150" s="15">
        <v>42418</v>
      </c>
      <c r="H2150" s="8">
        <f t="shared" si="102"/>
        <v>1519.6</v>
      </c>
      <c r="I2150" s="30">
        <f t="shared" si="101"/>
        <v>0</v>
      </c>
      <c r="J2150" s="116"/>
      <c r="K2150" s="2"/>
    </row>
    <row r="2151" spans="1:11" x14ac:dyDescent="0.25">
      <c r="A2151" s="17">
        <v>42418</v>
      </c>
      <c r="B2151" s="11">
        <f t="shared" si="100"/>
        <v>5354</v>
      </c>
      <c r="C2151" s="11" t="s">
        <v>787</v>
      </c>
      <c r="D2151" s="12">
        <v>55354</v>
      </c>
      <c r="E2151" s="47" t="s">
        <v>5143</v>
      </c>
      <c r="F2151" s="14">
        <v>5068.3500000000004</v>
      </c>
      <c r="G2151" s="15">
        <v>42418</v>
      </c>
      <c r="H2151" s="8">
        <f t="shared" si="102"/>
        <v>5068.3500000000004</v>
      </c>
      <c r="I2151" s="30">
        <f t="shared" si="101"/>
        <v>0</v>
      </c>
      <c r="J2151" s="116"/>
      <c r="K2151" s="2"/>
    </row>
    <row r="2152" spans="1:11" x14ac:dyDescent="0.25">
      <c r="A2152" s="17">
        <v>42418</v>
      </c>
      <c r="B2152" s="11">
        <f t="shared" si="100"/>
        <v>5355</v>
      </c>
      <c r="C2152" s="11" t="s">
        <v>787</v>
      </c>
      <c r="D2152" s="12">
        <v>55355</v>
      </c>
      <c r="E2152" s="47" t="s">
        <v>5144</v>
      </c>
      <c r="F2152" s="14">
        <v>9564.4</v>
      </c>
      <c r="G2152" s="15">
        <v>42423</v>
      </c>
      <c r="H2152" s="8">
        <v>9564.4</v>
      </c>
      <c r="I2152" s="30">
        <f t="shared" si="101"/>
        <v>0</v>
      </c>
      <c r="J2152" s="116"/>
      <c r="K2152" s="2"/>
    </row>
    <row r="2153" spans="1:11" x14ac:dyDescent="0.25">
      <c r="A2153" s="17">
        <v>42418</v>
      </c>
      <c r="B2153" s="11">
        <f t="shared" si="100"/>
        <v>5356</v>
      </c>
      <c r="C2153" s="11" t="s">
        <v>787</v>
      </c>
      <c r="D2153" s="12">
        <v>55356</v>
      </c>
      <c r="E2153" s="47" t="s">
        <v>5145</v>
      </c>
      <c r="F2153" s="14">
        <v>1805.5</v>
      </c>
      <c r="G2153" s="15">
        <v>42418</v>
      </c>
      <c r="H2153" s="8">
        <f t="shared" si="102"/>
        <v>1805.5</v>
      </c>
      <c r="I2153" s="30">
        <f t="shared" si="101"/>
        <v>0</v>
      </c>
      <c r="J2153" s="116"/>
      <c r="K2153" s="2"/>
    </row>
    <row r="2154" spans="1:11" x14ac:dyDescent="0.25">
      <c r="A2154" s="17">
        <v>42418</v>
      </c>
      <c r="B2154" s="11">
        <f t="shared" si="100"/>
        <v>5357</v>
      </c>
      <c r="C2154" s="11" t="s">
        <v>787</v>
      </c>
      <c r="D2154" s="12">
        <v>55357</v>
      </c>
      <c r="E2154" s="47" t="s">
        <v>5146</v>
      </c>
      <c r="F2154" s="14">
        <v>28442.92</v>
      </c>
      <c r="G2154" s="15">
        <v>42419</v>
      </c>
      <c r="H2154" s="8">
        <v>28442.92</v>
      </c>
      <c r="I2154" s="30">
        <f t="shared" si="101"/>
        <v>0</v>
      </c>
      <c r="J2154" s="116"/>
      <c r="K2154" s="2"/>
    </row>
    <row r="2155" spans="1:11" x14ac:dyDescent="0.25">
      <c r="A2155" s="17">
        <v>42418</v>
      </c>
      <c r="B2155" s="11">
        <f t="shared" si="100"/>
        <v>5358</v>
      </c>
      <c r="C2155" s="11" t="s">
        <v>787</v>
      </c>
      <c r="D2155" s="12">
        <v>55358</v>
      </c>
      <c r="E2155" s="47" t="s">
        <v>5147</v>
      </c>
      <c r="F2155" s="14">
        <v>79714.8</v>
      </c>
      <c r="G2155" s="15">
        <v>42426</v>
      </c>
      <c r="H2155" s="8">
        <v>79714.8</v>
      </c>
      <c r="I2155" s="30">
        <f t="shared" si="101"/>
        <v>0</v>
      </c>
      <c r="J2155" s="116"/>
      <c r="K2155" s="2"/>
    </row>
    <row r="2156" spans="1:11" x14ac:dyDescent="0.25">
      <c r="A2156" s="17">
        <v>42418</v>
      </c>
      <c r="B2156" s="11">
        <f t="shared" si="100"/>
        <v>5359</v>
      </c>
      <c r="C2156" s="11" t="s">
        <v>787</v>
      </c>
      <c r="D2156" s="12">
        <v>55359</v>
      </c>
      <c r="E2156" s="47" t="s">
        <v>5148</v>
      </c>
      <c r="F2156" s="14">
        <v>28157.22</v>
      </c>
      <c r="G2156" s="15">
        <v>42418</v>
      </c>
      <c r="H2156" s="8">
        <f t="shared" si="102"/>
        <v>28157.22</v>
      </c>
      <c r="I2156" s="30">
        <f t="shared" si="101"/>
        <v>0</v>
      </c>
      <c r="J2156" s="116"/>
      <c r="K2156" s="2"/>
    </row>
    <row r="2157" spans="1:11" x14ac:dyDescent="0.25">
      <c r="A2157" s="17">
        <v>42418</v>
      </c>
      <c r="B2157" s="11">
        <f t="shared" si="100"/>
        <v>5360</v>
      </c>
      <c r="C2157" s="11" t="s">
        <v>787</v>
      </c>
      <c r="D2157" s="12">
        <v>55360</v>
      </c>
      <c r="E2157" s="47" t="s">
        <v>5149</v>
      </c>
      <c r="F2157" s="14">
        <v>28028.7</v>
      </c>
      <c r="G2157" s="15">
        <v>42418</v>
      </c>
      <c r="H2157" s="8">
        <f t="shared" si="102"/>
        <v>28028.7</v>
      </c>
      <c r="I2157" s="30">
        <f t="shared" si="101"/>
        <v>0</v>
      </c>
      <c r="J2157" s="116"/>
      <c r="K2157" s="2"/>
    </row>
    <row r="2158" spans="1:11" x14ac:dyDescent="0.25">
      <c r="A2158" s="17">
        <v>42418</v>
      </c>
      <c r="B2158" s="11">
        <f t="shared" si="100"/>
        <v>5361</v>
      </c>
      <c r="C2158" s="11" t="s">
        <v>787</v>
      </c>
      <c r="D2158" s="12">
        <v>55361</v>
      </c>
      <c r="E2158" s="47" t="s">
        <v>5150</v>
      </c>
      <c r="F2158" s="14">
        <v>5835</v>
      </c>
      <c r="G2158" s="15">
        <v>42418</v>
      </c>
      <c r="H2158" s="8">
        <f t="shared" si="102"/>
        <v>5835</v>
      </c>
      <c r="I2158" s="30">
        <f t="shared" si="101"/>
        <v>0</v>
      </c>
      <c r="J2158" s="116"/>
      <c r="K2158" s="2"/>
    </row>
    <row r="2159" spans="1:11" x14ac:dyDescent="0.25">
      <c r="A2159" s="17">
        <v>42418</v>
      </c>
      <c r="B2159" s="11">
        <f t="shared" si="100"/>
        <v>5362</v>
      </c>
      <c r="C2159" s="11" t="s">
        <v>787</v>
      </c>
      <c r="D2159" s="12">
        <v>55362</v>
      </c>
      <c r="E2159" s="47" t="s">
        <v>5151</v>
      </c>
      <c r="F2159" s="14">
        <v>1935</v>
      </c>
      <c r="G2159" s="15">
        <v>42418</v>
      </c>
      <c r="H2159" s="8">
        <f t="shared" si="102"/>
        <v>1935</v>
      </c>
      <c r="I2159" s="30">
        <f t="shared" si="101"/>
        <v>0</v>
      </c>
      <c r="J2159" s="116"/>
      <c r="K2159" s="2"/>
    </row>
    <row r="2160" spans="1:11" x14ac:dyDescent="0.25">
      <c r="A2160" s="17">
        <v>42418</v>
      </c>
      <c r="B2160" s="11">
        <f t="shared" si="100"/>
        <v>5363</v>
      </c>
      <c r="C2160" s="11" t="s">
        <v>787</v>
      </c>
      <c r="D2160" s="12">
        <v>55363</v>
      </c>
      <c r="E2160" s="47" t="s">
        <v>5152</v>
      </c>
      <c r="F2160" s="14">
        <v>1650</v>
      </c>
      <c r="G2160" s="15">
        <v>42418</v>
      </c>
      <c r="H2160" s="8">
        <f t="shared" si="102"/>
        <v>1650</v>
      </c>
      <c r="I2160" s="30">
        <f t="shared" si="101"/>
        <v>0</v>
      </c>
      <c r="J2160" s="116"/>
      <c r="K2160" s="2"/>
    </row>
    <row r="2161" spans="1:11" x14ac:dyDescent="0.25">
      <c r="A2161" s="17">
        <v>42418</v>
      </c>
      <c r="B2161" s="11">
        <f t="shared" si="100"/>
        <v>5364</v>
      </c>
      <c r="C2161" s="11" t="s">
        <v>787</v>
      </c>
      <c r="D2161" s="12">
        <v>55364</v>
      </c>
      <c r="E2161" s="47" t="s">
        <v>5153</v>
      </c>
      <c r="F2161" s="14">
        <v>3010</v>
      </c>
      <c r="G2161" s="15">
        <v>42418</v>
      </c>
      <c r="H2161" s="8">
        <f t="shared" si="102"/>
        <v>3010</v>
      </c>
      <c r="I2161" s="30">
        <f t="shared" si="101"/>
        <v>0</v>
      </c>
      <c r="J2161" s="116"/>
      <c r="K2161" s="2"/>
    </row>
    <row r="2162" spans="1:11" x14ac:dyDescent="0.25">
      <c r="A2162" s="17">
        <v>42418</v>
      </c>
      <c r="B2162" s="11">
        <f t="shared" si="100"/>
        <v>5365</v>
      </c>
      <c r="C2162" s="11" t="s">
        <v>787</v>
      </c>
      <c r="D2162" s="12">
        <v>55365</v>
      </c>
      <c r="E2162" s="47" t="s">
        <v>5154</v>
      </c>
      <c r="F2162" s="14">
        <v>1805.6</v>
      </c>
      <c r="G2162" s="15">
        <v>42418</v>
      </c>
      <c r="H2162" s="8">
        <f t="shared" si="102"/>
        <v>1805.6</v>
      </c>
      <c r="I2162" s="30">
        <f t="shared" si="101"/>
        <v>0</v>
      </c>
      <c r="J2162" s="116"/>
      <c r="K2162" s="2"/>
    </row>
    <row r="2163" spans="1:11" x14ac:dyDescent="0.25">
      <c r="A2163" s="17">
        <v>42418</v>
      </c>
      <c r="B2163" s="11">
        <f t="shared" si="100"/>
        <v>5366</v>
      </c>
      <c r="C2163" s="11" t="s">
        <v>787</v>
      </c>
      <c r="D2163" s="12">
        <v>55366</v>
      </c>
      <c r="E2163" s="47" t="s">
        <v>5155</v>
      </c>
      <c r="F2163" s="14">
        <v>2205</v>
      </c>
      <c r="G2163" s="15">
        <v>42418</v>
      </c>
      <c r="H2163" s="8">
        <f t="shared" si="102"/>
        <v>2205</v>
      </c>
      <c r="I2163" s="30">
        <f t="shared" si="101"/>
        <v>0</v>
      </c>
      <c r="J2163" s="116"/>
      <c r="K2163" s="2"/>
    </row>
    <row r="2164" spans="1:11" x14ac:dyDescent="0.25">
      <c r="A2164" s="17">
        <v>42418</v>
      </c>
      <c r="B2164" s="11">
        <f t="shared" si="100"/>
        <v>5367</v>
      </c>
      <c r="C2164" s="11" t="s">
        <v>787</v>
      </c>
      <c r="D2164" s="12">
        <v>55367</v>
      </c>
      <c r="E2164" s="47" t="s">
        <v>5156</v>
      </c>
      <c r="F2164" s="14">
        <v>3331.8</v>
      </c>
      <c r="G2164" s="15">
        <v>42418</v>
      </c>
      <c r="H2164" s="8">
        <f t="shared" si="102"/>
        <v>3331.8</v>
      </c>
      <c r="I2164" s="30">
        <f t="shared" si="101"/>
        <v>0</v>
      </c>
      <c r="J2164" s="116"/>
      <c r="K2164" s="2"/>
    </row>
    <row r="2165" spans="1:11" x14ac:dyDescent="0.25">
      <c r="A2165" s="17">
        <v>42418</v>
      </c>
      <c r="B2165" s="11">
        <f t="shared" si="100"/>
        <v>5368</v>
      </c>
      <c r="C2165" s="11" t="s">
        <v>787</v>
      </c>
      <c r="D2165" s="12">
        <v>55368</v>
      </c>
      <c r="E2165" s="47" t="s">
        <v>5157</v>
      </c>
      <c r="F2165" s="14">
        <v>2738.4</v>
      </c>
      <c r="G2165" s="15">
        <v>42418</v>
      </c>
      <c r="H2165" s="8">
        <f t="shared" si="102"/>
        <v>2738.4</v>
      </c>
      <c r="I2165" s="30">
        <f t="shared" si="101"/>
        <v>0</v>
      </c>
      <c r="J2165" s="116"/>
      <c r="K2165" s="2"/>
    </row>
    <row r="2166" spans="1:11" x14ac:dyDescent="0.25">
      <c r="A2166" s="17">
        <v>42418</v>
      </c>
      <c r="B2166" s="11">
        <f t="shared" si="100"/>
        <v>5369</v>
      </c>
      <c r="C2166" s="11" t="s">
        <v>787</v>
      </c>
      <c r="D2166" s="12">
        <v>55369</v>
      </c>
      <c r="E2166" s="47" t="s">
        <v>5158</v>
      </c>
      <c r="F2166" s="14">
        <v>2013.4</v>
      </c>
      <c r="G2166" s="15">
        <v>42420</v>
      </c>
      <c r="H2166" s="8">
        <v>2013.4</v>
      </c>
      <c r="I2166" s="30">
        <f t="shared" si="101"/>
        <v>0</v>
      </c>
      <c r="J2166" s="116"/>
      <c r="K2166" s="2"/>
    </row>
    <row r="2167" spans="1:11" x14ac:dyDescent="0.25">
      <c r="A2167" s="17">
        <v>42418</v>
      </c>
      <c r="B2167" s="11">
        <f t="shared" si="100"/>
        <v>5370</v>
      </c>
      <c r="C2167" s="11" t="s">
        <v>787</v>
      </c>
      <c r="D2167" s="12">
        <v>55370</v>
      </c>
      <c r="E2167" s="47" t="s">
        <v>5139</v>
      </c>
      <c r="F2167" s="14">
        <v>92.4</v>
      </c>
      <c r="G2167" s="15">
        <v>42418</v>
      </c>
      <c r="H2167" s="8">
        <f t="shared" si="102"/>
        <v>92.4</v>
      </c>
      <c r="I2167" s="30">
        <f t="shared" si="101"/>
        <v>0</v>
      </c>
      <c r="J2167" s="116"/>
      <c r="K2167" s="2"/>
    </row>
    <row r="2168" spans="1:11" x14ac:dyDescent="0.25">
      <c r="A2168" s="17">
        <v>42418</v>
      </c>
      <c r="B2168" s="11">
        <f t="shared" si="100"/>
        <v>5371</v>
      </c>
      <c r="C2168" s="11" t="s">
        <v>787</v>
      </c>
      <c r="D2168" s="12">
        <v>55371</v>
      </c>
      <c r="E2168" s="47" t="s">
        <v>5157</v>
      </c>
      <c r="F2168" s="14">
        <v>284.39999999999998</v>
      </c>
      <c r="G2168" s="15">
        <v>42418</v>
      </c>
      <c r="H2168" s="8">
        <f t="shared" si="102"/>
        <v>284.39999999999998</v>
      </c>
      <c r="I2168" s="30">
        <f t="shared" si="101"/>
        <v>0</v>
      </c>
      <c r="J2168" s="116"/>
      <c r="K2168" s="2"/>
    </row>
    <row r="2169" spans="1:11" x14ac:dyDescent="0.25">
      <c r="A2169" s="17">
        <v>42418</v>
      </c>
      <c r="B2169" s="11">
        <f t="shared" si="100"/>
        <v>5372</v>
      </c>
      <c r="C2169" s="11" t="s">
        <v>787</v>
      </c>
      <c r="D2169" s="12">
        <v>55372</v>
      </c>
      <c r="E2169" s="47" t="s">
        <v>5159</v>
      </c>
      <c r="F2169" s="14">
        <v>4374.8</v>
      </c>
      <c r="G2169" s="15">
        <v>42419</v>
      </c>
      <c r="H2169" s="8">
        <v>4374.8</v>
      </c>
      <c r="I2169" s="30">
        <f t="shared" si="101"/>
        <v>0</v>
      </c>
      <c r="J2169" s="116"/>
      <c r="K2169" s="2"/>
    </row>
    <row r="2170" spans="1:11" x14ac:dyDescent="0.25">
      <c r="A2170" s="17">
        <v>42418</v>
      </c>
      <c r="B2170" s="11">
        <f t="shared" si="100"/>
        <v>5373</v>
      </c>
      <c r="C2170" s="11" t="s">
        <v>787</v>
      </c>
      <c r="D2170" s="12">
        <v>55373</v>
      </c>
      <c r="E2170" s="42" t="s">
        <v>5160</v>
      </c>
      <c r="F2170" s="19">
        <v>7358.25</v>
      </c>
      <c r="G2170" s="15">
        <v>42418</v>
      </c>
      <c r="H2170" s="8">
        <f t="shared" si="102"/>
        <v>7358.25</v>
      </c>
      <c r="I2170" s="30">
        <f t="shared" si="101"/>
        <v>0</v>
      </c>
      <c r="J2170" s="116"/>
      <c r="K2170" s="2"/>
    </row>
    <row r="2171" spans="1:11" x14ac:dyDescent="0.25">
      <c r="A2171" s="17">
        <v>42418</v>
      </c>
      <c r="B2171" s="11">
        <f t="shared" si="100"/>
        <v>5374</v>
      </c>
      <c r="C2171" s="11" t="s">
        <v>787</v>
      </c>
      <c r="D2171" s="20">
        <v>55374</v>
      </c>
      <c r="E2171" s="45" t="s">
        <v>5139</v>
      </c>
      <c r="F2171" s="22">
        <v>823.2</v>
      </c>
      <c r="G2171" s="15">
        <v>42418</v>
      </c>
      <c r="H2171" s="8">
        <f t="shared" si="102"/>
        <v>823.2</v>
      </c>
      <c r="I2171" s="30">
        <f t="shared" si="101"/>
        <v>0</v>
      </c>
      <c r="J2171" s="116"/>
      <c r="K2171" s="2"/>
    </row>
    <row r="2172" spans="1:11" x14ac:dyDescent="0.25">
      <c r="A2172" s="17">
        <v>42418</v>
      </c>
      <c r="B2172" s="11">
        <f t="shared" si="100"/>
        <v>5375</v>
      </c>
      <c r="C2172" s="11" t="s">
        <v>787</v>
      </c>
      <c r="D2172" s="12">
        <v>55375</v>
      </c>
      <c r="E2172" s="47" t="s">
        <v>5149</v>
      </c>
      <c r="F2172" s="14">
        <v>33165.949999999997</v>
      </c>
      <c r="G2172" s="15" t="s">
        <v>5161</v>
      </c>
      <c r="H2172" s="8">
        <f>21453.87+11712.08</f>
        <v>33165.949999999997</v>
      </c>
      <c r="I2172" s="30">
        <f t="shared" si="101"/>
        <v>0</v>
      </c>
      <c r="J2172" s="116"/>
      <c r="K2172" s="2"/>
    </row>
    <row r="2173" spans="1:11" x14ac:dyDescent="0.25">
      <c r="A2173" s="17">
        <v>42418</v>
      </c>
      <c r="B2173" s="11">
        <f t="shared" si="100"/>
        <v>5376</v>
      </c>
      <c r="C2173" s="11" t="s">
        <v>787</v>
      </c>
      <c r="D2173" s="12">
        <v>55376</v>
      </c>
      <c r="E2173" s="47" t="s">
        <v>5162</v>
      </c>
      <c r="F2173" s="14">
        <v>1218.55</v>
      </c>
      <c r="G2173" s="15">
        <v>42418</v>
      </c>
      <c r="H2173" s="8">
        <f t="shared" si="102"/>
        <v>1218.55</v>
      </c>
      <c r="I2173" s="30">
        <f t="shared" si="101"/>
        <v>0</v>
      </c>
      <c r="J2173" s="116"/>
      <c r="K2173" s="2"/>
    </row>
    <row r="2174" spans="1:11" x14ac:dyDescent="0.25">
      <c r="A2174" s="17">
        <v>42418</v>
      </c>
      <c r="B2174" s="11">
        <f t="shared" si="100"/>
        <v>5377</v>
      </c>
      <c r="C2174" s="11" t="s">
        <v>787</v>
      </c>
      <c r="D2174" s="12">
        <v>55377</v>
      </c>
      <c r="E2174" s="47" t="s">
        <v>5163</v>
      </c>
      <c r="F2174" s="14">
        <v>28828.54</v>
      </c>
      <c r="G2174" s="15">
        <v>42418</v>
      </c>
      <c r="H2174" s="8">
        <f t="shared" si="102"/>
        <v>28828.54</v>
      </c>
      <c r="I2174" s="30">
        <f t="shared" si="101"/>
        <v>0</v>
      </c>
      <c r="J2174" s="116"/>
      <c r="K2174" s="2"/>
    </row>
    <row r="2175" spans="1:11" x14ac:dyDescent="0.25">
      <c r="A2175" s="17">
        <v>42418</v>
      </c>
      <c r="B2175" s="11">
        <f t="shared" si="100"/>
        <v>5378</v>
      </c>
      <c r="C2175" s="11" t="s">
        <v>787</v>
      </c>
      <c r="D2175" s="12">
        <v>55378</v>
      </c>
      <c r="E2175" s="47" t="s">
        <v>5164</v>
      </c>
      <c r="F2175" s="14">
        <v>5034.3999999999996</v>
      </c>
      <c r="G2175" s="15">
        <v>42422</v>
      </c>
      <c r="H2175" s="8">
        <v>5034.3999999999996</v>
      </c>
      <c r="I2175" s="30">
        <f t="shared" si="101"/>
        <v>0</v>
      </c>
      <c r="J2175" s="116"/>
      <c r="K2175" s="2"/>
    </row>
    <row r="2176" spans="1:11" x14ac:dyDescent="0.25">
      <c r="A2176" s="17">
        <v>42418</v>
      </c>
      <c r="B2176" s="11">
        <f t="shared" si="100"/>
        <v>5379</v>
      </c>
      <c r="C2176" s="11" t="s">
        <v>787</v>
      </c>
      <c r="D2176" s="12">
        <v>55379</v>
      </c>
      <c r="E2176" s="47" t="s">
        <v>5165</v>
      </c>
      <c r="F2176" s="14">
        <v>11591.3</v>
      </c>
      <c r="G2176" s="15">
        <v>42423</v>
      </c>
      <c r="H2176" s="8">
        <v>11591.3</v>
      </c>
      <c r="I2176" s="30">
        <f t="shared" si="101"/>
        <v>0</v>
      </c>
      <c r="J2176" s="116"/>
      <c r="K2176" s="2"/>
    </row>
    <row r="2177" spans="1:11" x14ac:dyDescent="0.25">
      <c r="A2177" s="17">
        <v>42418</v>
      </c>
      <c r="B2177" s="11">
        <f t="shared" si="100"/>
        <v>5380</v>
      </c>
      <c r="C2177" s="11" t="s">
        <v>787</v>
      </c>
      <c r="D2177" s="12">
        <v>55380</v>
      </c>
      <c r="E2177" s="47" t="s">
        <v>5166</v>
      </c>
      <c r="F2177" s="14">
        <v>8521.7000000000007</v>
      </c>
      <c r="G2177" s="15">
        <v>42422</v>
      </c>
      <c r="H2177" s="8">
        <v>8521.7000000000007</v>
      </c>
      <c r="I2177" s="30">
        <f t="shared" si="101"/>
        <v>0</v>
      </c>
      <c r="J2177" s="116"/>
      <c r="K2177" s="2"/>
    </row>
    <row r="2178" spans="1:11" x14ac:dyDescent="0.25">
      <c r="A2178" s="17">
        <v>42418</v>
      </c>
      <c r="B2178" s="11">
        <f>B2177+1</f>
        <v>5381</v>
      </c>
      <c r="C2178" s="11" t="s">
        <v>787</v>
      </c>
      <c r="D2178" s="12">
        <v>55381</v>
      </c>
      <c r="E2178" s="49" t="s">
        <v>105</v>
      </c>
      <c r="F2178" s="14">
        <v>0</v>
      </c>
      <c r="G2178" s="15"/>
      <c r="H2178" s="8"/>
      <c r="I2178" s="30">
        <f t="shared" si="101"/>
        <v>0</v>
      </c>
      <c r="J2178" s="116"/>
      <c r="K2178" s="2"/>
    </row>
    <row r="2179" spans="1:11" x14ac:dyDescent="0.25">
      <c r="A2179" s="17">
        <v>42418</v>
      </c>
      <c r="B2179" s="11">
        <f>B2178+1</f>
        <v>5382</v>
      </c>
      <c r="C2179" s="11" t="s">
        <v>787</v>
      </c>
      <c r="D2179" s="12">
        <v>55382</v>
      </c>
      <c r="E2179" s="47" t="s">
        <v>5167</v>
      </c>
      <c r="F2179" s="14">
        <v>3487.64</v>
      </c>
      <c r="G2179" s="15">
        <v>42422</v>
      </c>
      <c r="H2179" s="8">
        <v>3487.64</v>
      </c>
      <c r="I2179" s="30">
        <f t="shared" si="101"/>
        <v>0</v>
      </c>
      <c r="J2179" s="116"/>
      <c r="K2179" s="2"/>
    </row>
    <row r="2180" spans="1:11" x14ac:dyDescent="0.25">
      <c r="A2180" s="17">
        <v>42418</v>
      </c>
      <c r="B2180" s="11">
        <f t="shared" ref="B2180:B2241" si="103">B2179+1</f>
        <v>5383</v>
      </c>
      <c r="C2180" s="11" t="s">
        <v>787</v>
      </c>
      <c r="D2180" s="12">
        <v>55383</v>
      </c>
      <c r="E2180" s="47" t="s">
        <v>5168</v>
      </c>
      <c r="F2180" s="14">
        <v>11670.4</v>
      </c>
      <c r="G2180" s="15">
        <v>42422</v>
      </c>
      <c r="H2180" s="8">
        <v>11670.4</v>
      </c>
      <c r="I2180" s="30">
        <f t="shared" si="101"/>
        <v>0</v>
      </c>
      <c r="J2180" s="116"/>
      <c r="K2180" s="2"/>
    </row>
    <row r="2181" spans="1:11" x14ac:dyDescent="0.25">
      <c r="A2181" s="17">
        <v>42418</v>
      </c>
      <c r="B2181" s="11">
        <f t="shared" si="103"/>
        <v>5384</v>
      </c>
      <c r="C2181" s="11" t="s">
        <v>787</v>
      </c>
      <c r="D2181" s="12">
        <v>55384</v>
      </c>
      <c r="E2181" s="47" t="s">
        <v>5169</v>
      </c>
      <c r="F2181" s="14">
        <v>7936.4</v>
      </c>
      <c r="G2181" s="15">
        <v>42422</v>
      </c>
      <c r="H2181" s="8">
        <v>7936.4</v>
      </c>
      <c r="I2181" s="30">
        <f t="shared" si="101"/>
        <v>0</v>
      </c>
      <c r="J2181" s="116"/>
      <c r="K2181" s="2"/>
    </row>
    <row r="2182" spans="1:11" x14ac:dyDescent="0.25">
      <c r="A2182" s="17">
        <v>42418</v>
      </c>
      <c r="B2182" s="11">
        <f t="shared" si="103"/>
        <v>5385</v>
      </c>
      <c r="C2182" s="11" t="s">
        <v>787</v>
      </c>
      <c r="D2182" s="12">
        <v>55385</v>
      </c>
      <c r="E2182" s="47" t="s">
        <v>5170</v>
      </c>
      <c r="F2182" s="14">
        <v>2739.2</v>
      </c>
      <c r="G2182" s="15">
        <v>42422</v>
      </c>
      <c r="H2182" s="8">
        <v>2739.2</v>
      </c>
      <c r="I2182" s="30">
        <f t="shared" si="101"/>
        <v>0</v>
      </c>
      <c r="J2182" s="116"/>
      <c r="K2182" s="2"/>
    </row>
    <row r="2183" spans="1:11" x14ac:dyDescent="0.25">
      <c r="A2183" s="17">
        <v>42418</v>
      </c>
      <c r="B2183" s="11">
        <f t="shared" si="103"/>
        <v>5386</v>
      </c>
      <c r="C2183" s="11" t="s">
        <v>787</v>
      </c>
      <c r="D2183" s="12">
        <v>55386</v>
      </c>
      <c r="E2183" s="47" t="s">
        <v>5171</v>
      </c>
      <c r="F2183" s="14">
        <v>9122.9</v>
      </c>
      <c r="G2183" s="15">
        <v>42418</v>
      </c>
      <c r="H2183" s="8">
        <f t="shared" si="102"/>
        <v>9122.9</v>
      </c>
      <c r="I2183" s="30">
        <f t="shared" si="101"/>
        <v>0</v>
      </c>
      <c r="J2183" s="116"/>
      <c r="K2183" s="2"/>
    </row>
    <row r="2184" spans="1:11" x14ac:dyDescent="0.25">
      <c r="A2184" s="17">
        <v>42418</v>
      </c>
      <c r="B2184" s="11">
        <f t="shared" si="103"/>
        <v>5387</v>
      </c>
      <c r="C2184" s="11" t="s">
        <v>787</v>
      </c>
      <c r="D2184" s="12">
        <v>55387</v>
      </c>
      <c r="E2184" s="47" t="s">
        <v>5172</v>
      </c>
      <c r="F2184" s="14">
        <v>15461.6</v>
      </c>
      <c r="G2184" s="107" t="s">
        <v>9337</v>
      </c>
      <c r="H2184" s="108">
        <f>12000+2000+1461.6</f>
        <v>15461.6</v>
      </c>
      <c r="I2184" s="30">
        <f t="shared" si="101"/>
        <v>0</v>
      </c>
      <c r="J2184" s="116"/>
      <c r="K2184" s="2"/>
    </row>
    <row r="2185" spans="1:11" x14ac:dyDescent="0.25">
      <c r="A2185" s="17">
        <v>42418</v>
      </c>
      <c r="B2185" s="11">
        <f t="shared" si="103"/>
        <v>5388</v>
      </c>
      <c r="C2185" s="11" t="s">
        <v>787</v>
      </c>
      <c r="D2185" s="12">
        <v>55388</v>
      </c>
      <c r="E2185" s="47" t="s">
        <v>5173</v>
      </c>
      <c r="F2185" s="14">
        <v>954.6</v>
      </c>
      <c r="G2185" s="15">
        <v>42418</v>
      </c>
      <c r="H2185" s="8">
        <f t="shared" si="102"/>
        <v>954.6</v>
      </c>
      <c r="I2185" s="30">
        <f t="shared" si="101"/>
        <v>0</v>
      </c>
      <c r="J2185" s="116"/>
      <c r="K2185" s="2"/>
    </row>
    <row r="2186" spans="1:11" x14ac:dyDescent="0.25">
      <c r="A2186" s="17">
        <v>42418</v>
      </c>
      <c r="B2186" s="11">
        <f t="shared" si="103"/>
        <v>5389</v>
      </c>
      <c r="C2186" s="11" t="s">
        <v>787</v>
      </c>
      <c r="D2186" s="12">
        <v>55389</v>
      </c>
      <c r="E2186" s="47" t="s">
        <v>5174</v>
      </c>
      <c r="F2186" s="14">
        <v>391.95</v>
      </c>
      <c r="G2186" s="15">
        <v>42418</v>
      </c>
      <c r="H2186" s="8">
        <f t="shared" si="102"/>
        <v>391.95</v>
      </c>
      <c r="I2186" s="30">
        <f t="shared" si="101"/>
        <v>0</v>
      </c>
      <c r="J2186" s="116"/>
      <c r="K2186" s="2"/>
    </row>
    <row r="2187" spans="1:11" x14ac:dyDescent="0.25">
      <c r="A2187" s="17">
        <v>42418</v>
      </c>
      <c r="B2187" s="11">
        <f t="shared" si="103"/>
        <v>5390</v>
      </c>
      <c r="C2187" s="11" t="s">
        <v>787</v>
      </c>
      <c r="D2187" s="12">
        <v>55390</v>
      </c>
      <c r="E2187" s="47" t="s">
        <v>5175</v>
      </c>
      <c r="F2187" s="14">
        <v>550.9</v>
      </c>
      <c r="G2187" s="15">
        <v>42418</v>
      </c>
      <c r="H2187" s="8">
        <f t="shared" ref="H2187:H2248" si="104">F2187</f>
        <v>550.9</v>
      </c>
      <c r="I2187" s="30">
        <f t="shared" ref="I2187:I2262" si="105">F2187-H2187</f>
        <v>0</v>
      </c>
      <c r="J2187" s="116"/>
      <c r="K2187" s="2"/>
    </row>
    <row r="2188" spans="1:11" x14ac:dyDescent="0.25">
      <c r="A2188" s="17">
        <v>42418</v>
      </c>
      <c r="B2188" s="11">
        <f t="shared" si="103"/>
        <v>5391</v>
      </c>
      <c r="C2188" s="11" t="s">
        <v>787</v>
      </c>
      <c r="D2188" s="12">
        <v>55391</v>
      </c>
      <c r="E2188" s="47" t="s">
        <v>5176</v>
      </c>
      <c r="F2188" s="14">
        <v>2788</v>
      </c>
      <c r="G2188" s="15">
        <v>42418</v>
      </c>
      <c r="H2188" s="8">
        <f t="shared" si="104"/>
        <v>2788</v>
      </c>
      <c r="I2188" s="30">
        <f t="shared" si="105"/>
        <v>0</v>
      </c>
      <c r="J2188" s="116"/>
      <c r="K2188" s="2"/>
    </row>
    <row r="2189" spans="1:11" x14ac:dyDescent="0.25">
      <c r="A2189" s="17">
        <v>42418</v>
      </c>
      <c r="B2189" s="11">
        <f t="shared" si="103"/>
        <v>5392</v>
      </c>
      <c r="C2189" s="11" t="s">
        <v>787</v>
      </c>
      <c r="D2189" s="12">
        <v>55392</v>
      </c>
      <c r="E2189" s="47" t="s">
        <v>5177</v>
      </c>
      <c r="F2189" s="14">
        <v>2823.2</v>
      </c>
      <c r="G2189" s="15">
        <v>42418</v>
      </c>
      <c r="H2189" s="8">
        <f t="shared" si="104"/>
        <v>2823.2</v>
      </c>
      <c r="I2189" s="30">
        <f t="shared" si="105"/>
        <v>0</v>
      </c>
      <c r="J2189" s="116"/>
      <c r="K2189" s="2"/>
    </row>
    <row r="2190" spans="1:11" x14ac:dyDescent="0.25">
      <c r="A2190" s="17">
        <v>42418</v>
      </c>
      <c r="B2190" s="11">
        <f>B2189+1</f>
        <v>5393</v>
      </c>
      <c r="C2190" s="11" t="s">
        <v>787</v>
      </c>
      <c r="D2190" s="12">
        <v>55393</v>
      </c>
      <c r="E2190" s="49" t="s">
        <v>105</v>
      </c>
      <c r="F2190" s="14">
        <v>0</v>
      </c>
      <c r="G2190" s="15"/>
      <c r="H2190" s="8">
        <f t="shared" si="104"/>
        <v>0</v>
      </c>
      <c r="I2190" s="30">
        <f t="shared" si="105"/>
        <v>0</v>
      </c>
      <c r="J2190" s="116"/>
      <c r="K2190" s="2"/>
    </row>
    <row r="2191" spans="1:11" x14ac:dyDescent="0.25">
      <c r="A2191" s="17">
        <v>42418</v>
      </c>
      <c r="B2191" s="11">
        <f>B2190+1</f>
        <v>5394</v>
      </c>
      <c r="C2191" s="11" t="s">
        <v>787</v>
      </c>
      <c r="D2191" s="12">
        <v>55394</v>
      </c>
      <c r="E2191" s="49" t="s">
        <v>105</v>
      </c>
      <c r="F2191" s="14">
        <v>0</v>
      </c>
      <c r="G2191" s="15"/>
      <c r="H2191" s="8">
        <f t="shared" si="104"/>
        <v>0</v>
      </c>
      <c r="I2191" s="30">
        <f t="shared" si="105"/>
        <v>0</v>
      </c>
      <c r="J2191" s="116"/>
      <c r="K2191" s="2"/>
    </row>
    <row r="2192" spans="1:11" x14ac:dyDescent="0.25">
      <c r="A2192" s="17">
        <v>42418</v>
      </c>
      <c r="B2192" s="11">
        <f>B2191+1</f>
        <v>5395</v>
      </c>
      <c r="C2192" s="11" t="s">
        <v>787</v>
      </c>
      <c r="D2192" s="12">
        <v>55395</v>
      </c>
      <c r="E2192" s="49" t="s">
        <v>105</v>
      </c>
      <c r="F2192" s="14">
        <v>0</v>
      </c>
      <c r="G2192" s="15"/>
      <c r="H2192" s="8">
        <f t="shared" si="104"/>
        <v>0</v>
      </c>
      <c r="I2192" s="30">
        <f t="shared" si="105"/>
        <v>0</v>
      </c>
      <c r="J2192" s="116"/>
      <c r="K2192" s="2"/>
    </row>
    <row r="2193" spans="1:11" x14ac:dyDescent="0.25">
      <c r="A2193" s="17">
        <v>42418</v>
      </c>
      <c r="B2193" s="11">
        <f>B2192+1</f>
        <v>5396</v>
      </c>
      <c r="C2193" s="11" t="s">
        <v>787</v>
      </c>
      <c r="D2193" s="12">
        <v>55396</v>
      </c>
      <c r="E2193" s="47" t="s">
        <v>5178</v>
      </c>
      <c r="F2193" s="14">
        <v>9322</v>
      </c>
      <c r="G2193" s="15" t="s">
        <v>5141</v>
      </c>
      <c r="H2193" s="8">
        <f>3000+6322</f>
        <v>9322</v>
      </c>
      <c r="I2193" s="30">
        <f t="shared" si="105"/>
        <v>0</v>
      </c>
      <c r="J2193" s="116"/>
      <c r="K2193" s="2"/>
    </row>
    <row r="2194" spans="1:11" x14ac:dyDescent="0.25">
      <c r="A2194" s="17">
        <v>42418</v>
      </c>
      <c r="B2194" s="11">
        <f t="shared" si="103"/>
        <v>5397</v>
      </c>
      <c r="C2194" s="11" t="s">
        <v>787</v>
      </c>
      <c r="D2194" s="12">
        <v>55397</v>
      </c>
      <c r="E2194" s="47" t="s">
        <v>5179</v>
      </c>
      <c r="F2194" s="14">
        <v>2104.1999999999998</v>
      </c>
      <c r="G2194" s="15">
        <v>42418</v>
      </c>
      <c r="H2194" s="8">
        <f t="shared" si="104"/>
        <v>2104.1999999999998</v>
      </c>
      <c r="I2194" s="30">
        <f t="shared" si="105"/>
        <v>0</v>
      </c>
      <c r="J2194" s="116"/>
      <c r="K2194" s="2"/>
    </row>
    <row r="2195" spans="1:11" x14ac:dyDescent="0.25">
      <c r="A2195" s="17">
        <v>42418</v>
      </c>
      <c r="B2195" s="11">
        <f t="shared" si="103"/>
        <v>5398</v>
      </c>
      <c r="C2195" s="11" t="s">
        <v>787</v>
      </c>
      <c r="D2195" s="12">
        <v>55398</v>
      </c>
      <c r="E2195" s="47" t="s">
        <v>5180</v>
      </c>
      <c r="F2195" s="14">
        <v>2349.9</v>
      </c>
      <c r="G2195" s="15">
        <v>42418</v>
      </c>
      <c r="H2195" s="8">
        <f t="shared" si="104"/>
        <v>2349.9</v>
      </c>
      <c r="I2195" s="35">
        <f t="shared" si="105"/>
        <v>0</v>
      </c>
      <c r="J2195" s="116"/>
      <c r="K2195" s="2"/>
    </row>
    <row r="2196" spans="1:11" x14ac:dyDescent="0.25">
      <c r="A2196" s="17">
        <v>42418</v>
      </c>
      <c r="B2196" s="11">
        <f t="shared" si="103"/>
        <v>5399</v>
      </c>
      <c r="C2196" s="11" t="s">
        <v>787</v>
      </c>
      <c r="D2196" s="12">
        <v>55399</v>
      </c>
      <c r="E2196" s="47" t="s">
        <v>5181</v>
      </c>
      <c r="F2196" s="14">
        <v>9181.2000000000007</v>
      </c>
      <c r="G2196" s="15">
        <v>42419</v>
      </c>
      <c r="H2196" s="8">
        <v>9181.2000000000007</v>
      </c>
      <c r="I2196" s="30">
        <f t="shared" si="105"/>
        <v>0</v>
      </c>
      <c r="J2196" s="116"/>
      <c r="K2196" s="2"/>
    </row>
    <row r="2197" spans="1:11" x14ac:dyDescent="0.25">
      <c r="A2197" s="17">
        <v>42418</v>
      </c>
      <c r="B2197" s="11">
        <f t="shared" si="103"/>
        <v>5400</v>
      </c>
      <c r="C2197" s="11" t="s">
        <v>787</v>
      </c>
      <c r="D2197" s="12">
        <v>55400</v>
      </c>
      <c r="E2197" s="47" t="s">
        <v>5182</v>
      </c>
      <c r="F2197" s="14">
        <v>4790</v>
      </c>
      <c r="G2197" s="15">
        <v>42418</v>
      </c>
      <c r="H2197" s="8">
        <f t="shared" si="104"/>
        <v>4790</v>
      </c>
      <c r="I2197" s="30">
        <f t="shared" si="105"/>
        <v>0</v>
      </c>
      <c r="J2197" s="116"/>
      <c r="K2197" s="2"/>
    </row>
    <row r="2198" spans="1:11" x14ac:dyDescent="0.25">
      <c r="A2198" s="17">
        <v>42418</v>
      </c>
      <c r="B2198" s="11">
        <f>B2197+1</f>
        <v>5401</v>
      </c>
      <c r="C2198" s="11" t="s">
        <v>787</v>
      </c>
      <c r="D2198" s="12">
        <v>55401</v>
      </c>
      <c r="E2198" s="47" t="s">
        <v>4707</v>
      </c>
      <c r="F2198" s="14">
        <v>8862.6</v>
      </c>
      <c r="G2198" s="15">
        <v>42421</v>
      </c>
      <c r="H2198" s="8">
        <v>8862.6</v>
      </c>
      <c r="I2198" s="30">
        <f t="shared" si="105"/>
        <v>0</v>
      </c>
      <c r="J2198" s="116"/>
      <c r="K2198" s="2"/>
    </row>
    <row r="2199" spans="1:11" x14ac:dyDescent="0.25">
      <c r="A2199" s="17">
        <v>42418</v>
      </c>
      <c r="B2199" s="11">
        <f>B2198+1</f>
        <v>5402</v>
      </c>
      <c r="C2199" s="11" t="s">
        <v>787</v>
      </c>
      <c r="D2199" s="12">
        <v>55402</v>
      </c>
      <c r="E2199" s="47" t="s">
        <v>5183</v>
      </c>
      <c r="F2199" s="14">
        <v>3537.45</v>
      </c>
      <c r="G2199" s="15">
        <v>42420</v>
      </c>
      <c r="H2199" s="8">
        <v>3537.45</v>
      </c>
      <c r="I2199" s="30">
        <f t="shared" si="105"/>
        <v>0</v>
      </c>
      <c r="J2199" s="116"/>
      <c r="K2199" s="2"/>
    </row>
    <row r="2200" spans="1:11" x14ac:dyDescent="0.25">
      <c r="A2200" s="17">
        <v>42418</v>
      </c>
      <c r="B2200" s="11">
        <f t="shared" si="103"/>
        <v>5403</v>
      </c>
      <c r="C2200" s="11" t="s">
        <v>787</v>
      </c>
      <c r="D2200" s="12">
        <v>55403</v>
      </c>
      <c r="E2200" s="47" t="s">
        <v>5184</v>
      </c>
      <c r="F2200" s="14">
        <v>1123.4000000000001</v>
      </c>
      <c r="G2200" s="15">
        <v>42419</v>
      </c>
      <c r="H2200" s="8">
        <v>1123.4000000000001</v>
      </c>
      <c r="I2200" s="30">
        <f t="shared" si="105"/>
        <v>0</v>
      </c>
      <c r="J2200" s="116"/>
      <c r="K2200" s="2"/>
    </row>
    <row r="2201" spans="1:11" x14ac:dyDescent="0.25">
      <c r="A2201" s="17">
        <v>42418</v>
      </c>
      <c r="B2201" s="11">
        <f t="shared" si="103"/>
        <v>5404</v>
      </c>
      <c r="C2201" s="11" t="s">
        <v>787</v>
      </c>
      <c r="D2201" s="12">
        <v>55404</v>
      </c>
      <c r="E2201" s="47" t="s">
        <v>5185</v>
      </c>
      <c r="F2201" s="14">
        <v>5875.6</v>
      </c>
      <c r="G2201" s="15">
        <v>42420</v>
      </c>
      <c r="H2201" s="8">
        <v>5875.6</v>
      </c>
      <c r="I2201" s="30">
        <f t="shared" si="105"/>
        <v>0</v>
      </c>
      <c r="J2201" s="116"/>
      <c r="K2201" s="2"/>
    </row>
    <row r="2202" spans="1:11" x14ac:dyDescent="0.25">
      <c r="A2202" s="17">
        <v>42418</v>
      </c>
      <c r="B2202" s="11">
        <f t="shared" si="103"/>
        <v>5405</v>
      </c>
      <c r="C2202" s="11" t="s">
        <v>787</v>
      </c>
      <c r="D2202" s="12">
        <v>55405</v>
      </c>
      <c r="E2202" s="47" t="s">
        <v>5186</v>
      </c>
      <c r="F2202" s="14">
        <v>1286.4000000000001</v>
      </c>
      <c r="G2202" s="15">
        <v>42422</v>
      </c>
      <c r="H2202" s="8">
        <v>1286.4000000000001</v>
      </c>
      <c r="I2202" s="30">
        <f t="shared" si="105"/>
        <v>0</v>
      </c>
      <c r="J2202" s="116"/>
      <c r="K2202" s="2"/>
    </row>
    <row r="2203" spans="1:11" x14ac:dyDescent="0.25">
      <c r="A2203" s="17">
        <v>42418</v>
      </c>
      <c r="B2203" s="11">
        <f t="shared" si="103"/>
        <v>5406</v>
      </c>
      <c r="C2203" s="11" t="s">
        <v>787</v>
      </c>
      <c r="D2203" s="12">
        <v>55406</v>
      </c>
      <c r="E2203" s="47" t="s">
        <v>5187</v>
      </c>
      <c r="F2203" s="14">
        <v>3534.1</v>
      </c>
      <c r="G2203" s="15">
        <v>42419</v>
      </c>
      <c r="H2203" s="8">
        <v>3534.1</v>
      </c>
      <c r="I2203" s="30">
        <f t="shared" si="105"/>
        <v>0</v>
      </c>
      <c r="J2203" s="116"/>
      <c r="K2203" s="2"/>
    </row>
    <row r="2204" spans="1:11" x14ac:dyDescent="0.25">
      <c r="A2204" s="17">
        <v>42418</v>
      </c>
      <c r="B2204" s="11">
        <f t="shared" si="103"/>
        <v>5407</v>
      </c>
      <c r="C2204" s="11" t="s">
        <v>787</v>
      </c>
      <c r="D2204" s="12">
        <v>55407</v>
      </c>
      <c r="E2204" s="47" t="s">
        <v>5188</v>
      </c>
      <c r="F2204" s="14">
        <v>8047.2</v>
      </c>
      <c r="G2204" s="15">
        <v>42419</v>
      </c>
      <c r="H2204" s="8">
        <v>8047.2</v>
      </c>
      <c r="I2204" s="30">
        <f t="shared" si="105"/>
        <v>0</v>
      </c>
      <c r="J2204" s="116"/>
      <c r="K2204" s="2"/>
    </row>
    <row r="2205" spans="1:11" x14ac:dyDescent="0.25">
      <c r="A2205" s="17">
        <v>42418</v>
      </c>
      <c r="B2205" s="11">
        <f t="shared" si="103"/>
        <v>5408</v>
      </c>
      <c r="C2205" s="11" t="s">
        <v>787</v>
      </c>
      <c r="D2205" s="12">
        <v>55408</v>
      </c>
      <c r="E2205" s="47" t="s">
        <v>5189</v>
      </c>
      <c r="F2205" s="14">
        <v>814</v>
      </c>
      <c r="G2205" s="15">
        <v>42419</v>
      </c>
      <c r="H2205" s="8">
        <v>814</v>
      </c>
      <c r="I2205" s="30">
        <f t="shared" si="105"/>
        <v>0</v>
      </c>
      <c r="J2205" s="116"/>
      <c r="K2205" s="2"/>
    </row>
    <row r="2206" spans="1:11" x14ac:dyDescent="0.25">
      <c r="A2206" s="17">
        <v>42418</v>
      </c>
      <c r="B2206" s="11">
        <f t="shared" si="103"/>
        <v>5409</v>
      </c>
      <c r="C2206" s="11" t="s">
        <v>787</v>
      </c>
      <c r="D2206" s="12">
        <v>55409</v>
      </c>
      <c r="E2206" s="47" t="s">
        <v>5190</v>
      </c>
      <c r="F2206" s="14">
        <v>1720</v>
      </c>
      <c r="G2206" s="15">
        <v>42419</v>
      </c>
      <c r="H2206" s="8">
        <v>1720</v>
      </c>
      <c r="I2206" s="30">
        <f t="shared" si="105"/>
        <v>0</v>
      </c>
      <c r="J2206" s="116"/>
      <c r="K2206" s="2"/>
    </row>
    <row r="2207" spans="1:11" x14ac:dyDescent="0.25">
      <c r="A2207" s="17">
        <v>42418</v>
      </c>
      <c r="B2207" s="11">
        <f t="shared" si="103"/>
        <v>5410</v>
      </c>
      <c r="C2207" s="11" t="s">
        <v>787</v>
      </c>
      <c r="D2207" s="12">
        <v>55410</v>
      </c>
      <c r="E2207" s="47" t="s">
        <v>5191</v>
      </c>
      <c r="F2207" s="14">
        <v>1075</v>
      </c>
      <c r="G2207" s="15">
        <v>42419</v>
      </c>
      <c r="H2207" s="8">
        <v>1075</v>
      </c>
      <c r="I2207" s="30">
        <f t="shared" si="105"/>
        <v>0</v>
      </c>
      <c r="J2207" s="116"/>
      <c r="K2207" s="2"/>
    </row>
    <row r="2208" spans="1:11" x14ac:dyDescent="0.25">
      <c r="A2208" s="17">
        <v>42418</v>
      </c>
      <c r="B2208" s="11">
        <f t="shared" si="103"/>
        <v>5411</v>
      </c>
      <c r="C2208" s="11" t="s">
        <v>787</v>
      </c>
      <c r="D2208" s="12">
        <v>55411</v>
      </c>
      <c r="E2208" s="47" t="s">
        <v>5192</v>
      </c>
      <c r="F2208" s="14">
        <v>2824.4</v>
      </c>
      <c r="G2208" s="15">
        <v>42419</v>
      </c>
      <c r="H2208" s="8">
        <v>2824.4</v>
      </c>
      <c r="I2208" s="30">
        <f t="shared" si="105"/>
        <v>0</v>
      </c>
      <c r="J2208" s="116"/>
      <c r="K2208" s="2"/>
    </row>
    <row r="2209" spans="1:11" x14ac:dyDescent="0.25">
      <c r="A2209" s="17">
        <v>42418</v>
      </c>
      <c r="B2209" s="11">
        <f t="shared" si="103"/>
        <v>5412</v>
      </c>
      <c r="C2209" s="11" t="s">
        <v>787</v>
      </c>
      <c r="D2209" s="12">
        <v>55412</v>
      </c>
      <c r="E2209" s="47" t="s">
        <v>5193</v>
      </c>
      <c r="F2209" s="14">
        <v>2160.6999999999998</v>
      </c>
      <c r="G2209" s="15">
        <v>42421</v>
      </c>
      <c r="H2209" s="8">
        <v>2160.6999999999998</v>
      </c>
      <c r="I2209" s="30">
        <f t="shared" si="105"/>
        <v>0</v>
      </c>
      <c r="J2209" s="116"/>
      <c r="K2209" s="2"/>
    </row>
    <row r="2210" spans="1:11" x14ac:dyDescent="0.25">
      <c r="A2210" s="17">
        <v>42418</v>
      </c>
      <c r="B2210" s="11">
        <f>B2209+1</f>
        <v>5413</v>
      </c>
      <c r="C2210" s="11" t="s">
        <v>787</v>
      </c>
      <c r="D2210" s="12">
        <v>55413</v>
      </c>
      <c r="E2210" s="49" t="s">
        <v>105</v>
      </c>
      <c r="F2210" s="14">
        <v>0</v>
      </c>
      <c r="G2210" s="15"/>
      <c r="H2210" s="8"/>
      <c r="I2210" s="30">
        <f t="shared" si="105"/>
        <v>0</v>
      </c>
      <c r="J2210" s="116"/>
      <c r="K2210" s="2"/>
    </row>
    <row r="2211" spans="1:11" x14ac:dyDescent="0.25">
      <c r="A2211" s="17">
        <v>42418</v>
      </c>
      <c r="B2211" s="11">
        <f>B2210+1</f>
        <v>5414</v>
      </c>
      <c r="C2211" s="11" t="s">
        <v>787</v>
      </c>
      <c r="D2211" s="12">
        <v>55414</v>
      </c>
      <c r="E2211" s="47" t="s">
        <v>5194</v>
      </c>
      <c r="F2211" s="14">
        <v>5061.1000000000004</v>
      </c>
      <c r="G2211" s="15">
        <v>42419</v>
      </c>
      <c r="H2211" s="8">
        <v>5061.1000000000004</v>
      </c>
      <c r="I2211" s="30">
        <f t="shared" si="105"/>
        <v>0</v>
      </c>
      <c r="J2211" s="116"/>
      <c r="K2211" s="2"/>
    </row>
    <row r="2212" spans="1:11" x14ac:dyDescent="0.25">
      <c r="A2212" s="17">
        <v>42418</v>
      </c>
      <c r="B2212" s="11">
        <f t="shared" si="103"/>
        <v>5415</v>
      </c>
      <c r="C2212" s="11" t="s">
        <v>787</v>
      </c>
      <c r="D2212" s="12">
        <v>55415</v>
      </c>
      <c r="E2212" s="47" t="s">
        <v>5195</v>
      </c>
      <c r="F2212" s="14">
        <v>2148.4</v>
      </c>
      <c r="G2212" s="15">
        <v>42421</v>
      </c>
      <c r="H2212" s="8">
        <v>2148.4</v>
      </c>
      <c r="I2212" s="30">
        <f t="shared" si="105"/>
        <v>0</v>
      </c>
      <c r="J2212" s="116"/>
      <c r="K2212" s="2"/>
    </row>
    <row r="2213" spans="1:11" x14ac:dyDescent="0.25">
      <c r="A2213" s="17">
        <v>42418</v>
      </c>
      <c r="B2213" s="11">
        <f t="shared" si="103"/>
        <v>5416</v>
      </c>
      <c r="C2213" s="11" t="s">
        <v>787</v>
      </c>
      <c r="D2213" s="113">
        <v>55416</v>
      </c>
      <c r="E2213" s="42" t="s">
        <v>5196</v>
      </c>
      <c r="F2213" s="19">
        <v>49952.4</v>
      </c>
      <c r="G2213" s="107">
        <v>42434</v>
      </c>
      <c r="H2213" s="108">
        <v>49952.4</v>
      </c>
      <c r="I2213" s="30">
        <f t="shared" si="105"/>
        <v>0</v>
      </c>
      <c r="J2213" s="116"/>
      <c r="K2213" s="2"/>
    </row>
    <row r="2214" spans="1:11" x14ac:dyDescent="0.25">
      <c r="A2214" s="17">
        <v>42418</v>
      </c>
      <c r="B2214" s="11">
        <f>B2213+1</f>
        <v>5417</v>
      </c>
      <c r="C2214" s="11" t="s">
        <v>787</v>
      </c>
      <c r="D2214" s="12">
        <v>55417</v>
      </c>
      <c r="E2214" s="49" t="s">
        <v>105</v>
      </c>
      <c r="F2214" s="14">
        <v>0</v>
      </c>
      <c r="G2214" s="15"/>
      <c r="H2214" s="8"/>
      <c r="I2214" s="30">
        <f t="shared" si="105"/>
        <v>0</v>
      </c>
      <c r="J2214" s="116"/>
      <c r="K2214" s="2"/>
    </row>
    <row r="2215" spans="1:11" x14ac:dyDescent="0.25">
      <c r="A2215" s="17">
        <v>42418</v>
      </c>
      <c r="B2215" s="11">
        <f>B2214+1</f>
        <v>5418</v>
      </c>
      <c r="C2215" s="11" t="s">
        <v>787</v>
      </c>
      <c r="D2215" s="20">
        <v>55418</v>
      </c>
      <c r="E2215" s="45" t="s">
        <v>5197</v>
      </c>
      <c r="F2215" s="22">
        <v>1832</v>
      </c>
      <c r="G2215" s="15">
        <v>42418</v>
      </c>
      <c r="H2215" s="8">
        <f t="shared" si="104"/>
        <v>1832</v>
      </c>
      <c r="I2215" s="30">
        <f t="shared" si="105"/>
        <v>0</v>
      </c>
      <c r="J2215" s="116"/>
      <c r="K2215" s="2"/>
    </row>
    <row r="2216" spans="1:11" x14ac:dyDescent="0.25">
      <c r="A2216" s="17">
        <v>42418</v>
      </c>
      <c r="B2216" s="11">
        <f t="shared" si="103"/>
        <v>5419</v>
      </c>
      <c r="C2216" s="11" t="s">
        <v>787</v>
      </c>
      <c r="D2216" s="12">
        <v>55419</v>
      </c>
      <c r="E2216" s="47" t="s">
        <v>5198</v>
      </c>
      <c r="F2216" s="14">
        <v>28071.54</v>
      </c>
      <c r="G2216" s="15">
        <v>42419</v>
      </c>
      <c r="H2216" s="8">
        <v>28071.54</v>
      </c>
      <c r="I2216" s="30">
        <f t="shared" si="105"/>
        <v>0</v>
      </c>
      <c r="J2216" s="116"/>
      <c r="K2216" s="2"/>
    </row>
    <row r="2217" spans="1:11" x14ac:dyDescent="0.25">
      <c r="A2217" s="17">
        <v>42418</v>
      </c>
      <c r="B2217" s="11">
        <f t="shared" si="103"/>
        <v>5420</v>
      </c>
      <c r="C2217" s="11" t="s">
        <v>787</v>
      </c>
      <c r="D2217" s="12">
        <v>55420</v>
      </c>
      <c r="E2217" s="47" t="s">
        <v>5199</v>
      </c>
      <c r="F2217" s="14">
        <v>14663.8</v>
      </c>
      <c r="G2217" s="15">
        <v>42422</v>
      </c>
      <c r="H2217" s="8">
        <v>14663.8</v>
      </c>
      <c r="I2217" s="30">
        <f t="shared" si="105"/>
        <v>0</v>
      </c>
      <c r="J2217" s="116"/>
      <c r="K2217" s="2"/>
    </row>
    <row r="2218" spans="1:11" x14ac:dyDescent="0.25">
      <c r="A2218" s="17">
        <v>42418</v>
      </c>
      <c r="B2218" s="11">
        <f>B2217+1</f>
        <v>5421</v>
      </c>
      <c r="C2218" s="11" t="s">
        <v>787</v>
      </c>
      <c r="D2218" s="12">
        <v>55421</v>
      </c>
      <c r="E2218" s="49" t="s">
        <v>105</v>
      </c>
      <c r="F2218" s="14">
        <v>0</v>
      </c>
      <c r="G2218" s="15"/>
      <c r="H2218" s="8"/>
      <c r="I2218" s="30">
        <f t="shared" si="105"/>
        <v>0</v>
      </c>
      <c r="J2218" s="116"/>
      <c r="K2218" s="2"/>
    </row>
    <row r="2219" spans="1:11" x14ac:dyDescent="0.25">
      <c r="A2219" s="17">
        <v>42418</v>
      </c>
      <c r="B2219" s="11">
        <f>B2218+1</f>
        <v>5422</v>
      </c>
      <c r="C2219" s="11" t="s">
        <v>787</v>
      </c>
      <c r="D2219" s="12">
        <v>55422</v>
      </c>
      <c r="E2219" s="47" t="s">
        <v>5139</v>
      </c>
      <c r="F2219" s="14">
        <v>1419</v>
      </c>
      <c r="G2219" s="15">
        <v>42418</v>
      </c>
      <c r="H2219" s="8">
        <f t="shared" si="104"/>
        <v>1419</v>
      </c>
      <c r="I2219" s="30">
        <f t="shared" si="105"/>
        <v>0</v>
      </c>
      <c r="J2219" s="116"/>
      <c r="K2219" s="2"/>
    </row>
    <row r="2220" spans="1:11" x14ac:dyDescent="0.25">
      <c r="A2220" s="17">
        <v>42418</v>
      </c>
      <c r="B2220" s="11">
        <f t="shared" si="103"/>
        <v>5423</v>
      </c>
      <c r="C2220" s="11" t="s">
        <v>787</v>
      </c>
      <c r="D2220" s="12">
        <v>55423</v>
      </c>
      <c r="E2220" s="47" t="s">
        <v>5200</v>
      </c>
      <c r="F2220" s="14">
        <v>2339.4</v>
      </c>
      <c r="G2220" s="15">
        <v>42418</v>
      </c>
      <c r="H2220" s="8">
        <f t="shared" si="104"/>
        <v>2339.4</v>
      </c>
      <c r="I2220" s="30">
        <f t="shared" si="105"/>
        <v>0</v>
      </c>
      <c r="J2220" s="116"/>
      <c r="K2220" s="2"/>
    </row>
    <row r="2221" spans="1:11" x14ac:dyDescent="0.25">
      <c r="A2221" s="17">
        <v>42418</v>
      </c>
      <c r="B2221" s="11">
        <f t="shared" si="103"/>
        <v>5424</v>
      </c>
      <c r="C2221" s="11" t="s">
        <v>787</v>
      </c>
      <c r="D2221" s="12">
        <v>55424</v>
      </c>
      <c r="E2221" s="47" t="s">
        <v>5201</v>
      </c>
      <c r="F2221" s="14">
        <v>491.8</v>
      </c>
      <c r="G2221" s="15">
        <v>42418</v>
      </c>
      <c r="H2221" s="8">
        <f t="shared" si="104"/>
        <v>491.8</v>
      </c>
      <c r="I2221" s="30">
        <f t="shared" si="105"/>
        <v>0</v>
      </c>
      <c r="J2221" s="116"/>
      <c r="K2221" s="2"/>
    </row>
    <row r="2222" spans="1:11" x14ac:dyDescent="0.25">
      <c r="A2222" s="17">
        <v>42418</v>
      </c>
      <c r="B2222" s="11">
        <f>B2221+1</f>
        <v>5425</v>
      </c>
      <c r="C2222" s="11" t="s">
        <v>787</v>
      </c>
      <c r="D2222" s="12">
        <v>55425</v>
      </c>
      <c r="E2222" s="47" t="s">
        <v>5202</v>
      </c>
      <c r="F2222" s="14">
        <v>32320.2</v>
      </c>
      <c r="G2222" s="15">
        <v>42418</v>
      </c>
      <c r="H2222" s="8">
        <v>32320.2</v>
      </c>
      <c r="I2222" s="30">
        <f t="shared" si="105"/>
        <v>0</v>
      </c>
      <c r="J2222" s="116"/>
      <c r="K2222" s="2"/>
    </row>
    <row r="2223" spans="1:11" x14ac:dyDescent="0.25">
      <c r="A2223" s="17">
        <v>42418</v>
      </c>
      <c r="B2223" s="11">
        <f>B2222+1</f>
        <v>5426</v>
      </c>
      <c r="C2223" s="11" t="s">
        <v>787</v>
      </c>
      <c r="D2223" s="12">
        <v>55426</v>
      </c>
      <c r="E2223" s="47" t="s">
        <v>5203</v>
      </c>
      <c r="F2223" s="14">
        <v>2187.25</v>
      </c>
      <c r="G2223" s="15">
        <v>42418</v>
      </c>
      <c r="H2223" s="8">
        <f t="shared" si="104"/>
        <v>2187.25</v>
      </c>
      <c r="I2223" s="30">
        <f t="shared" si="105"/>
        <v>0</v>
      </c>
      <c r="J2223" s="116"/>
      <c r="K2223" s="2"/>
    </row>
    <row r="2224" spans="1:11" x14ac:dyDescent="0.25">
      <c r="A2224" s="17">
        <v>42418</v>
      </c>
      <c r="B2224" s="11">
        <f>B2223+1</f>
        <v>5427</v>
      </c>
      <c r="C2224" s="11" t="s">
        <v>787</v>
      </c>
      <c r="D2224" s="12">
        <v>55427</v>
      </c>
      <c r="E2224" s="47" t="s">
        <v>5202</v>
      </c>
      <c r="F2224" s="14">
        <v>6177.6</v>
      </c>
      <c r="G2224" s="15">
        <v>42418</v>
      </c>
      <c r="H2224" s="8">
        <f t="shared" si="104"/>
        <v>6177.6</v>
      </c>
      <c r="I2224" s="30">
        <f t="shared" si="105"/>
        <v>0</v>
      </c>
      <c r="J2224" s="116"/>
      <c r="K2224" s="2"/>
    </row>
    <row r="2225" spans="1:11" x14ac:dyDescent="0.25">
      <c r="A2225" s="17">
        <v>42418</v>
      </c>
      <c r="B2225" s="11">
        <f>B2224+1</f>
        <v>5428</v>
      </c>
      <c r="C2225" s="11" t="s">
        <v>787</v>
      </c>
      <c r="D2225" s="12">
        <v>55428</v>
      </c>
      <c r="E2225" s="47" t="s">
        <v>5204</v>
      </c>
      <c r="F2225" s="14">
        <v>1024.2</v>
      </c>
      <c r="G2225" s="15">
        <v>42418</v>
      </c>
      <c r="H2225" s="8">
        <f t="shared" si="104"/>
        <v>1024.2</v>
      </c>
      <c r="I2225" s="30">
        <f t="shared" si="105"/>
        <v>0</v>
      </c>
      <c r="J2225" s="116"/>
      <c r="K2225" s="2"/>
    </row>
    <row r="2226" spans="1:11" x14ac:dyDescent="0.25">
      <c r="A2226" s="17">
        <v>42418</v>
      </c>
      <c r="B2226" s="11">
        <f t="shared" si="103"/>
        <v>5429</v>
      </c>
      <c r="C2226" s="11" t="s">
        <v>787</v>
      </c>
      <c r="D2226" s="12">
        <v>55429</v>
      </c>
      <c r="E2226" s="47" t="s">
        <v>5205</v>
      </c>
      <c r="F2226" s="14">
        <v>6442.8</v>
      </c>
      <c r="G2226" s="15">
        <v>42422</v>
      </c>
      <c r="H2226" s="8">
        <v>6442.8</v>
      </c>
      <c r="I2226" s="30">
        <f t="shared" si="105"/>
        <v>0</v>
      </c>
      <c r="J2226" s="116"/>
      <c r="K2226" s="2"/>
    </row>
    <row r="2227" spans="1:11" x14ac:dyDescent="0.25">
      <c r="A2227" s="17">
        <v>42418</v>
      </c>
      <c r="B2227" s="11">
        <f t="shared" si="103"/>
        <v>5430</v>
      </c>
      <c r="C2227" s="11" t="s">
        <v>787</v>
      </c>
      <c r="D2227" s="12">
        <v>55430</v>
      </c>
      <c r="E2227" s="47" t="s">
        <v>5206</v>
      </c>
      <c r="F2227" s="14">
        <v>1314.6</v>
      </c>
      <c r="G2227" s="15">
        <v>42418</v>
      </c>
      <c r="H2227" s="8">
        <f t="shared" si="104"/>
        <v>1314.6</v>
      </c>
      <c r="I2227" s="30">
        <f t="shared" si="105"/>
        <v>0</v>
      </c>
      <c r="J2227" s="116"/>
      <c r="K2227" s="2"/>
    </row>
    <row r="2228" spans="1:11" x14ac:dyDescent="0.25">
      <c r="A2228" s="17">
        <v>42418</v>
      </c>
      <c r="B2228" s="11">
        <f t="shared" si="103"/>
        <v>5431</v>
      </c>
      <c r="C2228" s="11" t="s">
        <v>787</v>
      </c>
      <c r="D2228" s="12">
        <v>55431</v>
      </c>
      <c r="E2228" s="47" t="s">
        <v>5207</v>
      </c>
      <c r="F2228" s="14">
        <v>68220.100000000006</v>
      </c>
      <c r="G2228" s="15">
        <v>42428</v>
      </c>
      <c r="H2228" s="8">
        <v>68220.100000000006</v>
      </c>
      <c r="I2228" s="30">
        <f t="shared" si="105"/>
        <v>0</v>
      </c>
      <c r="J2228" s="116"/>
      <c r="K2228" s="2"/>
    </row>
    <row r="2229" spans="1:11" x14ac:dyDescent="0.25">
      <c r="A2229" s="17">
        <v>42418</v>
      </c>
      <c r="B2229" s="11">
        <f t="shared" si="103"/>
        <v>5432</v>
      </c>
      <c r="C2229" s="11" t="s">
        <v>787</v>
      </c>
      <c r="D2229" s="12">
        <v>55432</v>
      </c>
      <c r="E2229" s="47" t="s">
        <v>5208</v>
      </c>
      <c r="F2229" s="14">
        <v>4368.8</v>
      </c>
      <c r="G2229" s="15">
        <v>42418</v>
      </c>
      <c r="H2229" s="8">
        <f t="shared" si="104"/>
        <v>4368.8</v>
      </c>
      <c r="I2229" s="30">
        <f t="shared" si="105"/>
        <v>0</v>
      </c>
      <c r="J2229" s="116"/>
      <c r="K2229" s="2"/>
    </row>
    <row r="2230" spans="1:11" x14ac:dyDescent="0.25">
      <c r="A2230" s="17">
        <v>42418</v>
      </c>
      <c r="B2230" s="11">
        <f t="shared" si="103"/>
        <v>5433</v>
      </c>
      <c r="C2230" s="11" t="s">
        <v>787</v>
      </c>
      <c r="D2230" s="12">
        <v>55433</v>
      </c>
      <c r="E2230" s="47" t="s">
        <v>5209</v>
      </c>
      <c r="F2230" s="14">
        <v>1902.8</v>
      </c>
      <c r="G2230" s="15">
        <v>42418</v>
      </c>
      <c r="H2230" s="8">
        <f t="shared" si="104"/>
        <v>1902.8</v>
      </c>
      <c r="I2230" s="30">
        <f t="shared" si="105"/>
        <v>0</v>
      </c>
      <c r="J2230" s="116"/>
      <c r="K2230" s="2"/>
    </row>
    <row r="2231" spans="1:11" x14ac:dyDescent="0.25">
      <c r="A2231" s="17">
        <v>42418</v>
      </c>
      <c r="B2231" s="11">
        <f t="shared" si="103"/>
        <v>5434</v>
      </c>
      <c r="C2231" s="11" t="s">
        <v>787</v>
      </c>
      <c r="D2231" s="12">
        <v>55434</v>
      </c>
      <c r="E2231" s="47" t="s">
        <v>5210</v>
      </c>
      <c r="F2231" s="14">
        <v>2906.4</v>
      </c>
      <c r="G2231" s="15">
        <v>42418</v>
      </c>
      <c r="H2231" s="8">
        <f t="shared" si="104"/>
        <v>2906.4</v>
      </c>
      <c r="I2231" s="30">
        <f t="shared" si="105"/>
        <v>0</v>
      </c>
      <c r="J2231" s="116"/>
      <c r="K2231" s="2"/>
    </row>
    <row r="2232" spans="1:11" x14ac:dyDescent="0.25">
      <c r="A2232" s="17">
        <v>42418</v>
      </c>
      <c r="B2232" s="11">
        <f t="shared" si="103"/>
        <v>5435</v>
      </c>
      <c r="C2232" s="11" t="s">
        <v>787</v>
      </c>
      <c r="D2232" s="12">
        <v>55435</v>
      </c>
      <c r="E2232" s="47" t="s">
        <v>5211</v>
      </c>
      <c r="F2232" s="14">
        <v>3502.4</v>
      </c>
      <c r="G2232" s="15">
        <v>42418</v>
      </c>
      <c r="H2232" s="8">
        <f t="shared" si="104"/>
        <v>3502.4</v>
      </c>
      <c r="I2232" s="30">
        <f t="shared" si="105"/>
        <v>0</v>
      </c>
      <c r="J2232" s="116"/>
      <c r="K2232" s="2"/>
    </row>
    <row r="2233" spans="1:11" x14ac:dyDescent="0.25">
      <c r="A2233" s="17">
        <v>42418</v>
      </c>
      <c r="B2233" s="11">
        <f t="shared" si="103"/>
        <v>5436</v>
      </c>
      <c r="C2233" s="11" t="s">
        <v>787</v>
      </c>
      <c r="D2233" s="12">
        <v>55436</v>
      </c>
      <c r="E2233" s="47" t="s">
        <v>5212</v>
      </c>
      <c r="F2233" s="14">
        <v>130674.79</v>
      </c>
      <c r="G2233" s="15" t="s">
        <v>5073</v>
      </c>
      <c r="H2233" s="8">
        <f>112926.77+17748.02</f>
        <v>130674.79000000001</v>
      </c>
      <c r="I2233" s="30">
        <f t="shared" si="105"/>
        <v>0</v>
      </c>
      <c r="J2233" s="116"/>
      <c r="K2233" s="2"/>
    </row>
    <row r="2234" spans="1:11" x14ac:dyDescent="0.25">
      <c r="A2234" s="17">
        <v>42418</v>
      </c>
      <c r="B2234" s="11">
        <f t="shared" si="103"/>
        <v>5437</v>
      </c>
      <c r="C2234" s="11" t="s">
        <v>787</v>
      </c>
      <c r="D2234" s="12">
        <v>55437</v>
      </c>
      <c r="E2234" s="47" t="s">
        <v>5213</v>
      </c>
      <c r="F2234" s="14">
        <v>186120</v>
      </c>
      <c r="G2234" s="15">
        <v>42423</v>
      </c>
      <c r="H2234" s="8">
        <v>186120</v>
      </c>
      <c r="I2234" s="30">
        <f t="shared" si="105"/>
        <v>0</v>
      </c>
      <c r="J2234" s="116"/>
      <c r="K2234" s="2"/>
    </row>
    <row r="2235" spans="1:11" x14ac:dyDescent="0.25">
      <c r="A2235" s="17">
        <v>42418</v>
      </c>
      <c r="B2235" s="11">
        <f t="shared" si="103"/>
        <v>5438</v>
      </c>
      <c r="C2235" s="11" t="s">
        <v>787</v>
      </c>
      <c r="D2235" s="12">
        <v>55438</v>
      </c>
      <c r="E2235" s="47" t="s">
        <v>5213</v>
      </c>
      <c r="F2235" s="14">
        <v>169517</v>
      </c>
      <c r="G2235" s="15">
        <v>42423</v>
      </c>
      <c r="H2235" s="8">
        <v>169517</v>
      </c>
      <c r="I2235" s="30">
        <f t="shared" si="105"/>
        <v>0</v>
      </c>
      <c r="J2235" s="116"/>
      <c r="K2235" s="2"/>
    </row>
    <row r="2236" spans="1:11" x14ac:dyDescent="0.25">
      <c r="A2236" s="17">
        <v>42418</v>
      </c>
      <c r="B2236" s="11">
        <f t="shared" si="103"/>
        <v>5439</v>
      </c>
      <c r="C2236" s="11" t="s">
        <v>787</v>
      </c>
      <c r="D2236" s="12">
        <v>55439</v>
      </c>
      <c r="E2236" s="47" t="s">
        <v>5213</v>
      </c>
      <c r="F2236" s="14">
        <v>136713.5</v>
      </c>
      <c r="G2236" s="15">
        <v>42423</v>
      </c>
      <c r="H2236" s="8">
        <v>136713.5</v>
      </c>
      <c r="I2236" s="30">
        <f t="shared" si="105"/>
        <v>0</v>
      </c>
      <c r="J2236" s="116"/>
      <c r="K2236" s="2"/>
    </row>
    <row r="2237" spans="1:11" x14ac:dyDescent="0.25">
      <c r="A2237" s="17">
        <v>42418</v>
      </c>
      <c r="B2237" s="11">
        <f t="shared" si="103"/>
        <v>5440</v>
      </c>
      <c r="C2237" s="11" t="s">
        <v>787</v>
      </c>
      <c r="D2237" s="12">
        <v>55440</v>
      </c>
      <c r="E2237" s="47" t="s">
        <v>5214</v>
      </c>
      <c r="F2237" s="14">
        <v>258</v>
      </c>
      <c r="G2237" s="15">
        <v>42418</v>
      </c>
      <c r="H2237" s="8">
        <f t="shared" si="104"/>
        <v>258</v>
      </c>
      <c r="I2237" s="30">
        <f t="shared" si="105"/>
        <v>0</v>
      </c>
      <c r="J2237" s="116"/>
      <c r="K2237" s="2"/>
    </row>
    <row r="2238" spans="1:11" x14ac:dyDescent="0.25">
      <c r="A2238" s="17">
        <v>42418</v>
      </c>
      <c r="B2238" s="11">
        <f t="shared" si="103"/>
        <v>5441</v>
      </c>
      <c r="C2238" s="11" t="s">
        <v>787</v>
      </c>
      <c r="D2238" s="12">
        <v>55441</v>
      </c>
      <c r="E2238" s="47" t="s">
        <v>5215</v>
      </c>
      <c r="F2238" s="14">
        <v>13131.4</v>
      </c>
      <c r="G2238" s="88" t="s">
        <v>9341</v>
      </c>
      <c r="H2238" s="89">
        <f>10333+2798.4</f>
        <v>13131.4</v>
      </c>
      <c r="I2238" s="30">
        <f t="shared" si="105"/>
        <v>0</v>
      </c>
      <c r="J2238" s="116"/>
      <c r="K2238" s="2"/>
    </row>
    <row r="2239" spans="1:11" x14ac:dyDescent="0.25">
      <c r="A2239" s="17">
        <v>42418</v>
      </c>
      <c r="B2239" s="11">
        <f t="shared" si="103"/>
        <v>5442</v>
      </c>
      <c r="C2239" s="11" t="s">
        <v>787</v>
      </c>
      <c r="D2239" s="12">
        <v>55442</v>
      </c>
      <c r="E2239" s="47" t="s">
        <v>5157</v>
      </c>
      <c r="F2239" s="14">
        <v>8230.7999999999993</v>
      </c>
      <c r="G2239" s="15">
        <v>42426</v>
      </c>
      <c r="H2239" s="8">
        <v>8230.7999999999993</v>
      </c>
      <c r="I2239" s="30">
        <f t="shared" si="105"/>
        <v>0</v>
      </c>
      <c r="J2239" s="116"/>
      <c r="K2239" s="2"/>
    </row>
    <row r="2240" spans="1:11" x14ac:dyDescent="0.25">
      <c r="A2240" s="17">
        <v>42418</v>
      </c>
      <c r="B2240" s="11">
        <f t="shared" si="103"/>
        <v>5443</v>
      </c>
      <c r="C2240" s="11" t="s">
        <v>787</v>
      </c>
      <c r="D2240" s="12">
        <v>55443</v>
      </c>
      <c r="E2240" s="47" t="s">
        <v>5136</v>
      </c>
      <c r="F2240" s="14">
        <v>2488</v>
      </c>
      <c r="G2240" s="15">
        <v>42418</v>
      </c>
      <c r="H2240" s="8">
        <f t="shared" si="104"/>
        <v>2488</v>
      </c>
      <c r="I2240" s="30">
        <f t="shared" si="105"/>
        <v>0</v>
      </c>
      <c r="J2240" s="116"/>
      <c r="K2240" s="2"/>
    </row>
    <row r="2241" spans="1:11" x14ac:dyDescent="0.25">
      <c r="A2241" s="17">
        <v>42418</v>
      </c>
      <c r="B2241" s="11">
        <f t="shared" si="103"/>
        <v>5444</v>
      </c>
      <c r="C2241" s="11" t="s">
        <v>787</v>
      </c>
      <c r="D2241" s="12">
        <v>55444</v>
      </c>
      <c r="E2241" s="47" t="s">
        <v>5216</v>
      </c>
      <c r="F2241" s="14">
        <v>41719.599999999999</v>
      </c>
      <c r="G2241" s="15">
        <v>42420</v>
      </c>
      <c r="H2241" s="8">
        <v>41719.599999999999</v>
      </c>
      <c r="I2241" s="30">
        <f t="shared" si="105"/>
        <v>0</v>
      </c>
      <c r="J2241" s="116"/>
      <c r="K2241" s="2"/>
    </row>
    <row r="2242" spans="1:11" x14ac:dyDescent="0.25">
      <c r="A2242" s="17">
        <v>42418</v>
      </c>
      <c r="B2242" s="11">
        <f>B2241+1</f>
        <v>5445</v>
      </c>
      <c r="C2242" s="11" t="s">
        <v>787</v>
      </c>
      <c r="D2242" s="12">
        <v>55445</v>
      </c>
      <c r="E2242" s="47" t="s">
        <v>5217</v>
      </c>
      <c r="F2242" s="14">
        <v>1286.4000000000001</v>
      </c>
      <c r="G2242" s="15">
        <v>42419</v>
      </c>
      <c r="H2242" s="8">
        <v>1286.4000000000001</v>
      </c>
      <c r="I2242" s="30">
        <f t="shared" si="105"/>
        <v>0</v>
      </c>
      <c r="J2242" s="116"/>
      <c r="K2242" s="2"/>
    </row>
    <row r="2243" spans="1:11" x14ac:dyDescent="0.25">
      <c r="A2243" s="17">
        <v>42418</v>
      </c>
      <c r="B2243" s="11">
        <f>B2242+1</f>
        <v>5446</v>
      </c>
      <c r="C2243" s="11" t="s">
        <v>787</v>
      </c>
      <c r="D2243" s="12">
        <v>55446</v>
      </c>
      <c r="E2243" s="47" t="s">
        <v>5218</v>
      </c>
      <c r="F2243" s="14">
        <v>4567.2</v>
      </c>
      <c r="G2243" s="15">
        <v>42419</v>
      </c>
      <c r="H2243" s="8">
        <v>4567.2</v>
      </c>
      <c r="I2243" s="30">
        <f t="shared" si="105"/>
        <v>0</v>
      </c>
      <c r="J2243" s="116"/>
      <c r="K2243" s="2"/>
    </row>
    <row r="2244" spans="1:11" x14ac:dyDescent="0.25">
      <c r="A2244" s="17">
        <v>42418</v>
      </c>
      <c r="B2244" s="11">
        <f t="shared" ref="B2244:B2307" si="106">B2243+1</f>
        <v>5447</v>
      </c>
      <c r="C2244" s="11" t="s">
        <v>787</v>
      </c>
      <c r="D2244" s="12">
        <v>55447</v>
      </c>
      <c r="E2244" s="47" t="s">
        <v>5219</v>
      </c>
      <c r="F2244" s="14">
        <v>2175.6</v>
      </c>
      <c r="G2244" s="15">
        <v>42419</v>
      </c>
      <c r="H2244" s="8">
        <v>2175.6</v>
      </c>
      <c r="I2244" s="30">
        <f t="shared" si="105"/>
        <v>0</v>
      </c>
      <c r="J2244" s="116"/>
      <c r="K2244" s="2"/>
    </row>
    <row r="2245" spans="1:11" x14ac:dyDescent="0.25">
      <c r="A2245" s="17">
        <v>42418</v>
      </c>
      <c r="B2245" s="11">
        <f t="shared" si="106"/>
        <v>5448</v>
      </c>
      <c r="C2245" s="11" t="s">
        <v>787</v>
      </c>
      <c r="D2245" s="12">
        <v>55448</v>
      </c>
      <c r="E2245" s="47" t="s">
        <v>5220</v>
      </c>
      <c r="F2245" s="14">
        <v>2116.8000000000002</v>
      </c>
      <c r="G2245" s="15">
        <v>42419</v>
      </c>
      <c r="H2245" s="8">
        <v>2116.8000000000002</v>
      </c>
      <c r="I2245" s="30">
        <f t="shared" si="105"/>
        <v>0</v>
      </c>
      <c r="J2245" s="116"/>
      <c r="K2245" s="2"/>
    </row>
    <row r="2246" spans="1:11" x14ac:dyDescent="0.25">
      <c r="A2246" s="17">
        <v>42418</v>
      </c>
      <c r="B2246" s="11">
        <f t="shared" si="106"/>
        <v>5449</v>
      </c>
      <c r="C2246" s="11" t="s">
        <v>787</v>
      </c>
      <c r="D2246" s="12">
        <v>55449</v>
      </c>
      <c r="E2246" s="47" t="s">
        <v>5221</v>
      </c>
      <c r="F2246" s="14">
        <v>1741.4</v>
      </c>
      <c r="G2246" s="15">
        <v>42426</v>
      </c>
      <c r="H2246" s="8">
        <v>1741.4</v>
      </c>
      <c r="I2246" s="30">
        <f t="shared" si="105"/>
        <v>0</v>
      </c>
      <c r="J2246" s="116"/>
      <c r="K2246" s="2"/>
    </row>
    <row r="2247" spans="1:11" x14ac:dyDescent="0.25">
      <c r="A2247" s="17">
        <v>42418</v>
      </c>
      <c r="B2247" s="11">
        <f>B2246+1</f>
        <v>5450</v>
      </c>
      <c r="C2247" s="11" t="s">
        <v>787</v>
      </c>
      <c r="D2247" s="12">
        <v>55450</v>
      </c>
      <c r="E2247" s="47" t="s">
        <v>5202</v>
      </c>
      <c r="F2247" s="14">
        <v>9793.6</v>
      </c>
      <c r="G2247" s="15">
        <v>42426</v>
      </c>
      <c r="H2247" s="8">
        <v>9793.6</v>
      </c>
      <c r="I2247" s="30">
        <f t="shared" si="105"/>
        <v>0</v>
      </c>
      <c r="J2247" s="116"/>
      <c r="K2247" s="2"/>
    </row>
    <row r="2248" spans="1:11" x14ac:dyDescent="0.25">
      <c r="A2248" s="17">
        <v>42418</v>
      </c>
      <c r="B2248" s="11">
        <f>B2247+1</f>
        <v>5451</v>
      </c>
      <c r="C2248" s="11" t="s">
        <v>787</v>
      </c>
      <c r="D2248" s="12">
        <v>55451</v>
      </c>
      <c r="E2248" s="47" t="s">
        <v>5222</v>
      </c>
      <c r="F2248" s="14">
        <v>2299.5</v>
      </c>
      <c r="G2248" s="15">
        <v>42418</v>
      </c>
      <c r="H2248" s="8">
        <f t="shared" si="104"/>
        <v>2299.5</v>
      </c>
      <c r="I2248" s="30">
        <f t="shared" si="105"/>
        <v>0</v>
      </c>
      <c r="J2248" s="116"/>
      <c r="K2248" s="2"/>
    </row>
    <row r="2249" spans="1:11" x14ac:dyDescent="0.25">
      <c r="A2249" s="17">
        <v>42418</v>
      </c>
      <c r="B2249" s="11">
        <f t="shared" si="106"/>
        <v>5452</v>
      </c>
      <c r="C2249" s="11" t="s">
        <v>787</v>
      </c>
      <c r="D2249" s="12">
        <v>55452</v>
      </c>
      <c r="E2249" s="47" t="s">
        <v>5223</v>
      </c>
      <c r="F2249" s="14">
        <v>5263.6</v>
      </c>
      <c r="G2249" s="15">
        <v>42421</v>
      </c>
      <c r="H2249" s="8">
        <v>5263.6</v>
      </c>
      <c r="I2249" s="30">
        <f t="shared" si="105"/>
        <v>0</v>
      </c>
      <c r="J2249" s="116"/>
      <c r="K2249" s="2"/>
    </row>
    <row r="2250" spans="1:11" x14ac:dyDescent="0.25">
      <c r="A2250" s="17">
        <v>42418</v>
      </c>
      <c r="B2250" s="11">
        <f t="shared" si="106"/>
        <v>5453</v>
      </c>
      <c r="C2250" s="11" t="s">
        <v>787</v>
      </c>
      <c r="D2250" s="12">
        <v>55453</v>
      </c>
      <c r="E2250" s="47" t="s">
        <v>5224</v>
      </c>
      <c r="F2250" s="14">
        <v>1035</v>
      </c>
      <c r="G2250" s="15">
        <v>42420</v>
      </c>
      <c r="H2250" s="8">
        <v>1035</v>
      </c>
      <c r="I2250" s="30">
        <f t="shared" si="105"/>
        <v>0</v>
      </c>
      <c r="J2250" s="116"/>
      <c r="K2250" s="2"/>
    </row>
    <row r="2251" spans="1:11" x14ac:dyDescent="0.25">
      <c r="A2251" s="17">
        <v>42418</v>
      </c>
      <c r="B2251" s="11">
        <f t="shared" si="106"/>
        <v>5454</v>
      </c>
      <c r="C2251" s="11" t="s">
        <v>787</v>
      </c>
      <c r="D2251" s="12">
        <v>55454</v>
      </c>
      <c r="E2251" s="47" t="s">
        <v>5225</v>
      </c>
      <c r="F2251" s="14">
        <v>60238.559999999998</v>
      </c>
      <c r="G2251" s="15">
        <v>42427</v>
      </c>
      <c r="H2251" s="8">
        <v>60238.559999999998</v>
      </c>
      <c r="I2251" s="30">
        <f t="shared" si="105"/>
        <v>0</v>
      </c>
      <c r="J2251" s="116"/>
      <c r="K2251" s="2"/>
    </row>
    <row r="2252" spans="1:11" x14ac:dyDescent="0.25">
      <c r="A2252" s="17">
        <v>42418</v>
      </c>
      <c r="B2252" s="11">
        <f t="shared" si="106"/>
        <v>5455</v>
      </c>
      <c r="C2252" s="11" t="s">
        <v>787</v>
      </c>
      <c r="D2252" s="12">
        <v>55455</v>
      </c>
      <c r="E2252" s="47" t="s">
        <v>5226</v>
      </c>
      <c r="F2252" s="14">
        <v>2464.8000000000002</v>
      </c>
      <c r="G2252" s="15">
        <v>42420</v>
      </c>
      <c r="H2252" s="8">
        <v>2464.8000000000002</v>
      </c>
      <c r="I2252" s="30">
        <f t="shared" si="105"/>
        <v>0</v>
      </c>
      <c r="J2252" s="116"/>
      <c r="K2252" s="2"/>
    </row>
    <row r="2253" spans="1:11" x14ac:dyDescent="0.25">
      <c r="A2253" s="17">
        <v>42418</v>
      </c>
      <c r="B2253" s="11">
        <f t="shared" si="106"/>
        <v>5456</v>
      </c>
      <c r="C2253" s="11" t="s">
        <v>787</v>
      </c>
      <c r="D2253" s="12">
        <v>55456</v>
      </c>
      <c r="E2253" s="47" t="s">
        <v>5227</v>
      </c>
      <c r="F2253" s="14">
        <v>2030.8</v>
      </c>
      <c r="G2253" s="15">
        <v>42421</v>
      </c>
      <c r="H2253" s="8">
        <v>2030.8</v>
      </c>
      <c r="I2253" s="30">
        <f t="shared" si="105"/>
        <v>0</v>
      </c>
      <c r="J2253" s="116"/>
      <c r="K2253" s="2"/>
    </row>
    <row r="2254" spans="1:11" x14ac:dyDescent="0.25">
      <c r="A2254" s="17">
        <v>42418</v>
      </c>
      <c r="B2254" s="11">
        <f t="shared" si="106"/>
        <v>5457</v>
      </c>
      <c r="C2254" s="11" t="s">
        <v>787</v>
      </c>
      <c r="D2254" s="12">
        <v>55457</v>
      </c>
      <c r="E2254" s="47" t="s">
        <v>5228</v>
      </c>
      <c r="F2254" s="14">
        <v>13274.85</v>
      </c>
      <c r="G2254" s="15">
        <v>42424</v>
      </c>
      <c r="H2254" s="8">
        <v>13274.85</v>
      </c>
      <c r="I2254" s="30">
        <f t="shared" si="105"/>
        <v>0</v>
      </c>
      <c r="J2254" s="116"/>
      <c r="K2254" s="2"/>
    </row>
    <row r="2255" spans="1:11" x14ac:dyDescent="0.25">
      <c r="A2255" s="17">
        <v>42418</v>
      </c>
      <c r="B2255" s="11">
        <f t="shared" si="106"/>
        <v>5458</v>
      </c>
      <c r="C2255" s="11" t="s">
        <v>787</v>
      </c>
      <c r="D2255" s="12">
        <v>55458</v>
      </c>
      <c r="E2255" s="47" t="s">
        <v>5229</v>
      </c>
      <c r="F2255" s="14">
        <v>653.76</v>
      </c>
      <c r="G2255" s="15">
        <v>42420</v>
      </c>
      <c r="H2255" s="8">
        <v>653.76</v>
      </c>
      <c r="I2255" s="30">
        <f t="shared" si="105"/>
        <v>0</v>
      </c>
      <c r="J2255" s="116"/>
      <c r="K2255" s="2"/>
    </row>
    <row r="2256" spans="1:11" x14ac:dyDescent="0.25">
      <c r="A2256" s="17">
        <v>42418</v>
      </c>
      <c r="B2256" s="11">
        <f t="shared" si="106"/>
        <v>5459</v>
      </c>
      <c r="C2256" s="11" t="s">
        <v>787</v>
      </c>
      <c r="D2256" s="12">
        <v>55459</v>
      </c>
      <c r="E2256" s="47" t="s">
        <v>5230</v>
      </c>
      <c r="F2256" s="14">
        <v>27700.15</v>
      </c>
      <c r="G2256" s="15">
        <v>42419</v>
      </c>
      <c r="H2256" s="8">
        <v>27700.15</v>
      </c>
      <c r="I2256" s="30">
        <f t="shared" si="105"/>
        <v>0</v>
      </c>
      <c r="J2256" s="116"/>
      <c r="K2256" s="2"/>
    </row>
    <row r="2257" spans="1:11" x14ac:dyDescent="0.25">
      <c r="A2257" s="17">
        <v>42418</v>
      </c>
      <c r="B2257" s="11">
        <f t="shared" si="106"/>
        <v>5460</v>
      </c>
      <c r="C2257" s="11" t="s">
        <v>787</v>
      </c>
      <c r="D2257" s="113">
        <v>55460</v>
      </c>
      <c r="E2257" s="42" t="s">
        <v>5186</v>
      </c>
      <c r="F2257" s="19">
        <v>3310</v>
      </c>
      <c r="G2257" s="15">
        <v>42422</v>
      </c>
      <c r="H2257" s="8">
        <v>3310</v>
      </c>
      <c r="I2257" s="30">
        <f t="shared" si="105"/>
        <v>0</v>
      </c>
      <c r="J2257" s="116"/>
      <c r="K2257" s="2"/>
    </row>
    <row r="2258" spans="1:11" x14ac:dyDescent="0.25">
      <c r="A2258" s="17">
        <v>42418</v>
      </c>
      <c r="B2258" s="11">
        <f>B2257+1</f>
        <v>5461</v>
      </c>
      <c r="C2258" s="11" t="s">
        <v>787</v>
      </c>
      <c r="D2258" s="12">
        <v>55461</v>
      </c>
      <c r="E2258" s="47" t="s">
        <v>5231</v>
      </c>
      <c r="F2258" s="14">
        <v>2193.1999999999998</v>
      </c>
      <c r="G2258" s="15">
        <v>42420</v>
      </c>
      <c r="H2258" s="8">
        <v>2193.1999999999998</v>
      </c>
      <c r="I2258" s="30">
        <f t="shared" si="105"/>
        <v>0</v>
      </c>
      <c r="J2258" s="116"/>
      <c r="K2258" s="2"/>
    </row>
    <row r="2259" spans="1:11" x14ac:dyDescent="0.25">
      <c r="A2259" s="17">
        <v>42418</v>
      </c>
      <c r="B2259" s="11">
        <f>B2258+1</f>
        <v>5462</v>
      </c>
      <c r="C2259" s="11" t="s">
        <v>787</v>
      </c>
      <c r="D2259" s="20">
        <v>55462</v>
      </c>
      <c r="E2259" s="45" t="s">
        <v>5232</v>
      </c>
      <c r="F2259" s="22">
        <v>4076.68</v>
      </c>
      <c r="G2259" s="15">
        <v>42420</v>
      </c>
      <c r="H2259" s="8">
        <v>4076.68</v>
      </c>
      <c r="I2259" s="30">
        <f t="shared" si="105"/>
        <v>0</v>
      </c>
      <c r="J2259" s="116"/>
      <c r="K2259" s="2"/>
    </row>
    <row r="2260" spans="1:11" x14ac:dyDescent="0.25">
      <c r="A2260" s="17">
        <v>42418</v>
      </c>
      <c r="B2260" s="11">
        <f t="shared" si="106"/>
        <v>5463</v>
      </c>
      <c r="C2260" s="11" t="s">
        <v>787</v>
      </c>
      <c r="D2260" s="12">
        <v>55463</v>
      </c>
      <c r="E2260" s="47" t="s">
        <v>5233</v>
      </c>
      <c r="F2260" s="14">
        <v>1029.28</v>
      </c>
      <c r="G2260" s="88">
        <v>42457</v>
      </c>
      <c r="H2260" s="89">
        <v>1029.28</v>
      </c>
      <c r="I2260" s="30">
        <f t="shared" si="105"/>
        <v>0</v>
      </c>
      <c r="J2260" s="116"/>
      <c r="K2260" s="2"/>
    </row>
    <row r="2261" spans="1:11" x14ac:dyDescent="0.25">
      <c r="A2261" s="17">
        <v>42418</v>
      </c>
      <c r="B2261" s="11">
        <f t="shared" si="106"/>
        <v>5464</v>
      </c>
      <c r="C2261" s="11" t="s">
        <v>787</v>
      </c>
      <c r="D2261" s="12">
        <v>55464</v>
      </c>
      <c r="E2261" s="47" t="s">
        <v>5234</v>
      </c>
      <c r="F2261" s="14">
        <v>1118.24</v>
      </c>
      <c r="G2261" s="15">
        <v>42426</v>
      </c>
      <c r="H2261" s="8">
        <v>1118.24</v>
      </c>
      <c r="I2261" s="30">
        <f t="shared" si="105"/>
        <v>0</v>
      </c>
      <c r="J2261" s="112"/>
      <c r="K2261" s="2"/>
    </row>
    <row r="2262" spans="1:11" x14ac:dyDescent="0.25">
      <c r="A2262" s="17">
        <v>42418</v>
      </c>
      <c r="B2262" s="11">
        <f t="shared" si="106"/>
        <v>5465</v>
      </c>
      <c r="C2262" s="11" t="s">
        <v>787</v>
      </c>
      <c r="D2262" s="12">
        <v>55465</v>
      </c>
      <c r="E2262" s="47" t="s">
        <v>5235</v>
      </c>
      <c r="F2262" s="14">
        <v>16540.75</v>
      </c>
      <c r="G2262" s="15">
        <v>42427</v>
      </c>
      <c r="H2262" s="8">
        <v>16540.75</v>
      </c>
      <c r="I2262" s="30">
        <f t="shared" si="105"/>
        <v>0</v>
      </c>
      <c r="J2262" s="112"/>
      <c r="K2262" s="2"/>
    </row>
    <row r="2263" spans="1:11" x14ac:dyDescent="0.25">
      <c r="A2263" s="17">
        <v>42418</v>
      </c>
      <c r="B2263" s="11">
        <f t="shared" si="106"/>
        <v>5466</v>
      </c>
      <c r="C2263" s="11" t="s">
        <v>787</v>
      </c>
      <c r="D2263" s="12">
        <v>55466</v>
      </c>
      <c r="E2263" s="47" t="s">
        <v>5236</v>
      </c>
      <c r="F2263" s="14">
        <v>4080.3</v>
      </c>
      <c r="G2263" s="15">
        <v>42420</v>
      </c>
      <c r="H2263" s="8">
        <v>4080.3</v>
      </c>
      <c r="I2263" s="30">
        <f t="shared" ref="I2263:I2335" si="107">F2263-H2263</f>
        <v>0</v>
      </c>
      <c r="J2263" s="112"/>
      <c r="K2263" s="2"/>
    </row>
    <row r="2264" spans="1:11" x14ac:dyDescent="0.25">
      <c r="A2264" s="17">
        <v>42418</v>
      </c>
      <c r="B2264" s="11">
        <f t="shared" si="106"/>
        <v>5467</v>
      </c>
      <c r="C2264" s="11" t="s">
        <v>787</v>
      </c>
      <c r="D2264" s="12">
        <v>55467</v>
      </c>
      <c r="E2264" s="47" t="s">
        <v>5237</v>
      </c>
      <c r="F2264" s="14">
        <v>4501.8</v>
      </c>
      <c r="G2264" s="15">
        <v>42420</v>
      </c>
      <c r="H2264" s="8">
        <v>4501.8</v>
      </c>
      <c r="I2264" s="30">
        <f t="shared" si="107"/>
        <v>0</v>
      </c>
      <c r="J2264" s="112"/>
      <c r="K2264" s="2"/>
    </row>
    <row r="2265" spans="1:11" x14ac:dyDescent="0.25">
      <c r="A2265" s="17">
        <v>42418</v>
      </c>
      <c r="B2265" s="11">
        <f t="shared" si="106"/>
        <v>5468</v>
      </c>
      <c r="C2265" s="11" t="s">
        <v>787</v>
      </c>
      <c r="D2265" s="12">
        <v>55468</v>
      </c>
      <c r="E2265" s="47" t="s">
        <v>5238</v>
      </c>
      <c r="F2265" s="14">
        <v>1587.9</v>
      </c>
      <c r="G2265" s="15">
        <v>42418</v>
      </c>
      <c r="H2265" s="8">
        <f t="shared" ref="H2265:H2335" si="108">F2265</f>
        <v>1587.9</v>
      </c>
      <c r="I2265" s="30">
        <f t="shared" si="107"/>
        <v>0</v>
      </c>
      <c r="J2265" s="112"/>
      <c r="K2265" s="2"/>
    </row>
    <row r="2266" spans="1:11" x14ac:dyDescent="0.25">
      <c r="A2266" s="17">
        <v>42418</v>
      </c>
      <c r="B2266" s="11">
        <f t="shared" si="106"/>
        <v>5469</v>
      </c>
      <c r="C2266" s="11" t="s">
        <v>787</v>
      </c>
      <c r="D2266" s="12">
        <v>55469</v>
      </c>
      <c r="E2266" s="47" t="s">
        <v>5239</v>
      </c>
      <c r="F2266" s="14">
        <v>10093.799999999999</v>
      </c>
      <c r="G2266" s="15">
        <v>42420</v>
      </c>
      <c r="H2266" s="8">
        <v>10093.799999999999</v>
      </c>
      <c r="I2266" s="30">
        <f t="shared" si="107"/>
        <v>0</v>
      </c>
      <c r="J2266" s="112"/>
      <c r="K2266" s="2"/>
    </row>
    <row r="2267" spans="1:11" x14ac:dyDescent="0.25">
      <c r="A2267" s="17">
        <v>42418</v>
      </c>
      <c r="B2267" s="11">
        <f t="shared" si="106"/>
        <v>5470</v>
      </c>
      <c r="C2267" s="11" t="s">
        <v>787</v>
      </c>
      <c r="D2267" s="12">
        <v>55470</v>
      </c>
      <c r="E2267" s="47" t="s">
        <v>5240</v>
      </c>
      <c r="F2267" s="14">
        <v>4444.3999999999996</v>
      </c>
      <c r="G2267" s="15">
        <v>42420</v>
      </c>
      <c r="H2267" s="8">
        <v>4444.3999999999996</v>
      </c>
      <c r="I2267" s="30">
        <f t="shared" si="107"/>
        <v>0</v>
      </c>
      <c r="J2267" s="112"/>
      <c r="K2267" s="2"/>
    </row>
    <row r="2268" spans="1:11" x14ac:dyDescent="0.25">
      <c r="A2268" s="17">
        <v>42418</v>
      </c>
      <c r="B2268" s="11">
        <f t="shared" si="106"/>
        <v>5471</v>
      </c>
      <c r="C2268" s="11" t="s">
        <v>787</v>
      </c>
      <c r="D2268" s="12">
        <v>55471</v>
      </c>
      <c r="E2268" s="47" t="s">
        <v>5241</v>
      </c>
      <c r="F2268" s="14">
        <v>3020</v>
      </c>
      <c r="G2268" s="15">
        <v>42418</v>
      </c>
      <c r="H2268" s="8">
        <f t="shared" si="108"/>
        <v>3020</v>
      </c>
      <c r="I2268" s="30">
        <f t="shared" si="107"/>
        <v>0</v>
      </c>
      <c r="J2268" s="112"/>
      <c r="K2268" s="2"/>
    </row>
    <row r="2269" spans="1:11" x14ac:dyDescent="0.25">
      <c r="A2269" s="17">
        <v>42418</v>
      </c>
      <c r="B2269" s="11">
        <f t="shared" si="106"/>
        <v>5472</v>
      </c>
      <c r="C2269" s="11" t="s">
        <v>787</v>
      </c>
      <c r="D2269" s="12">
        <v>55472</v>
      </c>
      <c r="E2269" s="47" t="s">
        <v>5242</v>
      </c>
      <c r="F2269" s="14">
        <v>1671.08</v>
      </c>
      <c r="G2269" s="15">
        <v>42420</v>
      </c>
      <c r="H2269" s="8">
        <v>1671.08</v>
      </c>
      <c r="I2269" s="30">
        <f t="shared" si="107"/>
        <v>0</v>
      </c>
      <c r="J2269" s="112"/>
      <c r="K2269" s="2"/>
    </row>
    <row r="2270" spans="1:11" x14ac:dyDescent="0.25">
      <c r="A2270" s="17">
        <v>42418</v>
      </c>
      <c r="B2270" s="11">
        <f t="shared" si="106"/>
        <v>5473</v>
      </c>
      <c r="C2270" s="11" t="s">
        <v>787</v>
      </c>
      <c r="D2270" s="12">
        <v>55473</v>
      </c>
      <c r="E2270" s="47" t="s">
        <v>5240</v>
      </c>
      <c r="F2270" s="14">
        <v>1052.3</v>
      </c>
      <c r="G2270" s="15">
        <v>42420</v>
      </c>
      <c r="H2270" s="8">
        <v>1052.3</v>
      </c>
      <c r="I2270" s="30">
        <f t="shared" si="107"/>
        <v>0</v>
      </c>
      <c r="J2270" s="112"/>
      <c r="K2270" s="2"/>
    </row>
    <row r="2271" spans="1:11" x14ac:dyDescent="0.25">
      <c r="A2271" s="17">
        <v>42418</v>
      </c>
      <c r="B2271" s="11">
        <f t="shared" si="106"/>
        <v>5474</v>
      </c>
      <c r="C2271" s="11" t="s">
        <v>787</v>
      </c>
      <c r="D2271" s="12">
        <v>55474</v>
      </c>
      <c r="E2271" s="47" t="s">
        <v>5243</v>
      </c>
      <c r="F2271" s="14">
        <v>11182.5</v>
      </c>
      <c r="G2271" s="15">
        <v>42420</v>
      </c>
      <c r="H2271" s="8">
        <v>11182.5</v>
      </c>
      <c r="I2271" s="30">
        <f t="shared" si="107"/>
        <v>0</v>
      </c>
      <c r="J2271" s="112"/>
      <c r="K2271" s="2"/>
    </row>
    <row r="2272" spans="1:11" x14ac:dyDescent="0.25">
      <c r="A2272" s="17">
        <v>42418</v>
      </c>
      <c r="B2272" s="11">
        <f t="shared" si="106"/>
        <v>5475</v>
      </c>
      <c r="C2272" s="11" t="s">
        <v>787</v>
      </c>
      <c r="D2272" s="12">
        <v>55475</v>
      </c>
      <c r="E2272" s="47" t="s">
        <v>5244</v>
      </c>
      <c r="F2272" s="14">
        <v>20591.400000000001</v>
      </c>
      <c r="G2272" s="15">
        <v>42427</v>
      </c>
      <c r="H2272" s="8">
        <v>20591.400000000001</v>
      </c>
      <c r="I2272" s="30">
        <f t="shared" si="107"/>
        <v>0</v>
      </c>
      <c r="J2272" s="112"/>
      <c r="K2272" s="2"/>
    </row>
    <row r="2273" spans="1:11" x14ac:dyDescent="0.25">
      <c r="A2273" s="17">
        <v>42418</v>
      </c>
      <c r="B2273" s="11">
        <f t="shared" si="106"/>
        <v>5476</v>
      </c>
      <c r="C2273" s="11" t="s">
        <v>787</v>
      </c>
      <c r="D2273" s="12">
        <v>55476</v>
      </c>
      <c r="E2273" s="47" t="s">
        <v>5186</v>
      </c>
      <c r="F2273" s="14">
        <v>72434.100000000006</v>
      </c>
      <c r="G2273" s="15">
        <v>42422</v>
      </c>
      <c r="H2273" s="8">
        <v>72434.100000000006</v>
      </c>
      <c r="I2273" s="30">
        <f t="shared" si="107"/>
        <v>0</v>
      </c>
      <c r="J2273" s="112"/>
      <c r="K2273" s="2"/>
    </row>
    <row r="2274" spans="1:11" x14ac:dyDescent="0.25">
      <c r="A2274" s="17">
        <v>42418</v>
      </c>
      <c r="B2274" s="11">
        <f t="shared" si="106"/>
        <v>5477</v>
      </c>
      <c r="C2274" s="11" t="s">
        <v>787</v>
      </c>
      <c r="D2274" s="12">
        <v>55477</v>
      </c>
      <c r="E2274" s="47" t="s">
        <v>5245</v>
      </c>
      <c r="F2274" s="14">
        <v>2124.1999999999998</v>
      </c>
      <c r="G2274" s="15">
        <v>42419</v>
      </c>
      <c r="H2274" s="8">
        <v>2124.1999999999998</v>
      </c>
      <c r="I2274" s="30">
        <f t="shared" si="107"/>
        <v>0</v>
      </c>
      <c r="J2274" s="112"/>
      <c r="K2274" s="2"/>
    </row>
    <row r="2275" spans="1:11" x14ac:dyDescent="0.25">
      <c r="A2275" s="17">
        <v>42418</v>
      </c>
      <c r="B2275" s="11">
        <f t="shared" si="106"/>
        <v>5478</v>
      </c>
      <c r="C2275" s="11" t="s">
        <v>787</v>
      </c>
      <c r="D2275" s="12">
        <v>55478</v>
      </c>
      <c r="E2275" s="47" t="s">
        <v>5193</v>
      </c>
      <c r="F2275" s="14">
        <v>6916</v>
      </c>
      <c r="G2275" s="15">
        <v>42421</v>
      </c>
      <c r="H2275" s="8">
        <v>6916</v>
      </c>
      <c r="I2275" s="30">
        <f t="shared" si="107"/>
        <v>0</v>
      </c>
      <c r="J2275" s="112"/>
      <c r="K2275" s="2"/>
    </row>
    <row r="2276" spans="1:11" x14ac:dyDescent="0.25">
      <c r="A2276" s="17">
        <v>42418</v>
      </c>
      <c r="B2276" s="11">
        <f t="shared" si="106"/>
        <v>5479</v>
      </c>
      <c r="C2276" s="11" t="s">
        <v>787</v>
      </c>
      <c r="D2276" s="12">
        <v>55479</v>
      </c>
      <c r="E2276" s="47" t="s">
        <v>5246</v>
      </c>
      <c r="F2276" s="14">
        <v>856.8</v>
      </c>
      <c r="G2276" s="15">
        <v>42418</v>
      </c>
      <c r="H2276" s="8">
        <f t="shared" si="108"/>
        <v>856.8</v>
      </c>
      <c r="I2276" s="30">
        <f t="shared" si="107"/>
        <v>0</v>
      </c>
      <c r="J2276" s="112"/>
      <c r="K2276" s="2"/>
    </row>
    <row r="2277" spans="1:11" x14ac:dyDescent="0.25">
      <c r="A2277" s="17">
        <v>42418</v>
      </c>
      <c r="B2277" s="11">
        <f t="shared" si="106"/>
        <v>5480</v>
      </c>
      <c r="C2277" s="11" t="s">
        <v>787</v>
      </c>
      <c r="D2277" s="12">
        <v>55480</v>
      </c>
      <c r="E2277" s="47" t="s">
        <v>5186</v>
      </c>
      <c r="F2277" s="14">
        <v>123378.68</v>
      </c>
      <c r="G2277" s="15">
        <v>42422</v>
      </c>
      <c r="H2277" s="8">
        <v>123378.68</v>
      </c>
      <c r="I2277" s="30">
        <f t="shared" si="107"/>
        <v>0</v>
      </c>
      <c r="J2277" s="112"/>
      <c r="K2277" s="2"/>
    </row>
    <row r="2278" spans="1:11" x14ac:dyDescent="0.25">
      <c r="A2278" s="17">
        <v>42418</v>
      </c>
      <c r="B2278" s="11">
        <f>B2277+1</f>
        <v>5481</v>
      </c>
      <c r="C2278" s="11" t="s">
        <v>5247</v>
      </c>
      <c r="D2278" s="12">
        <v>55481</v>
      </c>
      <c r="E2278" s="47" t="s">
        <v>4546</v>
      </c>
      <c r="F2278" s="14">
        <v>190621.21</v>
      </c>
      <c r="G2278" s="15">
        <v>42420</v>
      </c>
      <c r="H2278" s="8">
        <v>190621.21</v>
      </c>
      <c r="I2278" s="30">
        <f t="shared" si="107"/>
        <v>0</v>
      </c>
      <c r="J2278" s="112"/>
      <c r="K2278" s="2"/>
    </row>
    <row r="2279" spans="1:11" x14ac:dyDescent="0.25">
      <c r="A2279" s="17">
        <v>42418</v>
      </c>
      <c r="B2279" s="11">
        <f>B2278+1</f>
        <v>5482</v>
      </c>
      <c r="C2279" s="11" t="s">
        <v>787</v>
      </c>
      <c r="D2279" s="12">
        <v>55482</v>
      </c>
      <c r="E2279" s="47" t="s">
        <v>5248</v>
      </c>
      <c r="F2279" s="14">
        <v>11764.8</v>
      </c>
      <c r="G2279" s="15">
        <v>42420</v>
      </c>
      <c r="H2279" s="8">
        <v>11764.8</v>
      </c>
      <c r="I2279" s="30">
        <f t="shared" si="107"/>
        <v>0</v>
      </c>
      <c r="J2279" s="112"/>
      <c r="K2279" s="2"/>
    </row>
    <row r="2280" spans="1:11" x14ac:dyDescent="0.25">
      <c r="A2280" s="17">
        <v>42418</v>
      </c>
      <c r="B2280" s="11">
        <f>B2279+1</f>
        <v>5483</v>
      </c>
      <c r="C2280" s="11" t="s">
        <v>787</v>
      </c>
      <c r="D2280" s="12">
        <v>55483</v>
      </c>
      <c r="E2280" s="47" t="s">
        <v>4934</v>
      </c>
      <c r="F2280" s="14">
        <v>952.2</v>
      </c>
      <c r="G2280" s="15">
        <v>42420</v>
      </c>
      <c r="H2280" s="8">
        <v>952.2</v>
      </c>
      <c r="I2280" s="30">
        <f t="shared" si="107"/>
        <v>0</v>
      </c>
      <c r="J2280" s="112"/>
      <c r="K2280" s="2"/>
    </row>
    <row r="2281" spans="1:11" x14ac:dyDescent="0.25">
      <c r="A2281" s="17">
        <v>42418</v>
      </c>
      <c r="B2281" s="11">
        <f>B2280+1</f>
        <v>5484</v>
      </c>
      <c r="C2281" s="11" t="s">
        <v>787</v>
      </c>
      <c r="D2281" s="12">
        <v>55484</v>
      </c>
      <c r="E2281" s="47" t="s">
        <v>5186</v>
      </c>
      <c r="F2281" s="14">
        <v>115875.9</v>
      </c>
      <c r="G2281" s="15">
        <v>42422</v>
      </c>
      <c r="H2281" s="8">
        <v>115875.9</v>
      </c>
      <c r="I2281" s="30">
        <f t="shared" si="107"/>
        <v>0</v>
      </c>
      <c r="J2281" s="112"/>
      <c r="K2281" s="2"/>
    </row>
    <row r="2282" spans="1:11" x14ac:dyDescent="0.25">
      <c r="A2282" s="17">
        <v>42418</v>
      </c>
      <c r="B2282" s="11">
        <f t="shared" si="106"/>
        <v>5485</v>
      </c>
      <c r="C2282" s="11" t="s">
        <v>787</v>
      </c>
      <c r="D2282" s="12">
        <v>55485</v>
      </c>
      <c r="E2282" s="47" t="s">
        <v>5139</v>
      </c>
      <c r="F2282" s="14">
        <v>78.2</v>
      </c>
      <c r="G2282" s="15">
        <v>42418</v>
      </c>
      <c r="H2282" s="8">
        <f t="shared" si="108"/>
        <v>78.2</v>
      </c>
      <c r="I2282" s="30">
        <f t="shared" si="107"/>
        <v>0</v>
      </c>
      <c r="J2282" s="112"/>
      <c r="K2282" s="2"/>
    </row>
    <row r="2283" spans="1:11" x14ac:dyDescent="0.25">
      <c r="A2283" s="17">
        <v>42418</v>
      </c>
      <c r="B2283" s="11">
        <f t="shared" si="106"/>
        <v>5486</v>
      </c>
      <c r="C2283" s="11" t="s">
        <v>787</v>
      </c>
      <c r="D2283" s="12">
        <v>55486</v>
      </c>
      <c r="E2283" s="47" t="s">
        <v>5249</v>
      </c>
      <c r="F2283" s="14">
        <v>654</v>
      </c>
      <c r="G2283" s="15">
        <v>42419</v>
      </c>
      <c r="H2283" s="8">
        <v>654</v>
      </c>
      <c r="I2283" s="30">
        <f t="shared" si="107"/>
        <v>0</v>
      </c>
      <c r="J2283" s="112"/>
      <c r="K2283" s="2"/>
    </row>
    <row r="2284" spans="1:11" x14ac:dyDescent="0.25">
      <c r="A2284" s="17">
        <v>42418</v>
      </c>
      <c r="B2284" s="11">
        <f>B2283+1</f>
        <v>5487</v>
      </c>
      <c r="C2284" s="11" t="s">
        <v>787</v>
      </c>
      <c r="D2284" s="12">
        <v>55487</v>
      </c>
      <c r="E2284" s="47" t="s">
        <v>4546</v>
      </c>
      <c r="F2284" s="14">
        <v>19007.099999999999</v>
      </c>
      <c r="G2284" s="15">
        <v>42420</v>
      </c>
      <c r="H2284" s="8">
        <v>19007.099999999999</v>
      </c>
      <c r="I2284" s="30">
        <f t="shared" si="107"/>
        <v>0</v>
      </c>
      <c r="J2284" s="112"/>
      <c r="K2284" s="2"/>
    </row>
    <row r="2285" spans="1:11" x14ac:dyDescent="0.25">
      <c r="A2285" s="17">
        <v>42419</v>
      </c>
      <c r="B2285" s="11">
        <f>B2284+1</f>
        <v>5488</v>
      </c>
      <c r="C2285" s="11" t="s">
        <v>787</v>
      </c>
      <c r="D2285" s="12">
        <v>55488</v>
      </c>
      <c r="E2285" s="47" t="s">
        <v>5250</v>
      </c>
      <c r="F2285" s="14">
        <v>8839.6</v>
      </c>
      <c r="G2285" s="15">
        <v>42419</v>
      </c>
      <c r="H2285" s="8">
        <f t="shared" si="108"/>
        <v>8839.6</v>
      </c>
      <c r="I2285" s="30">
        <f t="shared" si="107"/>
        <v>0</v>
      </c>
      <c r="J2285" s="112"/>
      <c r="K2285" s="2"/>
    </row>
    <row r="2286" spans="1:11" x14ac:dyDescent="0.25">
      <c r="A2286" s="17">
        <v>42419</v>
      </c>
      <c r="B2286" s="11">
        <f t="shared" si="106"/>
        <v>5489</v>
      </c>
      <c r="C2286" s="11" t="s">
        <v>787</v>
      </c>
      <c r="D2286" s="12">
        <v>55489</v>
      </c>
      <c r="E2286" s="47" t="s">
        <v>5250</v>
      </c>
      <c r="F2286" s="14">
        <v>225</v>
      </c>
      <c r="G2286" s="15">
        <v>42419</v>
      </c>
      <c r="H2286" s="8">
        <f t="shared" si="108"/>
        <v>225</v>
      </c>
      <c r="I2286" s="30">
        <f t="shared" si="107"/>
        <v>0</v>
      </c>
      <c r="J2286" s="112"/>
      <c r="K2286" s="2"/>
    </row>
    <row r="2287" spans="1:11" x14ac:dyDescent="0.25">
      <c r="A2287" s="17">
        <v>42419</v>
      </c>
      <c r="B2287" s="11">
        <f>B2286+1</f>
        <v>5490</v>
      </c>
      <c r="C2287" s="11" t="s">
        <v>787</v>
      </c>
      <c r="D2287" s="12">
        <v>55490</v>
      </c>
      <c r="E2287" s="49" t="s">
        <v>105</v>
      </c>
      <c r="F2287" s="14">
        <v>0</v>
      </c>
      <c r="G2287" s="15"/>
      <c r="H2287" s="8"/>
      <c r="I2287" s="30">
        <f t="shared" si="107"/>
        <v>0</v>
      </c>
      <c r="J2287" s="112"/>
      <c r="K2287" s="2"/>
    </row>
    <row r="2288" spans="1:11" x14ac:dyDescent="0.25">
      <c r="A2288" s="17">
        <v>42419</v>
      </c>
      <c r="B2288" s="11">
        <f>B2287+1</f>
        <v>5491</v>
      </c>
      <c r="C2288" s="11" t="s">
        <v>787</v>
      </c>
      <c r="D2288" s="12">
        <v>55491</v>
      </c>
      <c r="E2288" s="47" t="s">
        <v>5251</v>
      </c>
      <c r="F2288" s="14">
        <v>50447</v>
      </c>
      <c r="G2288" s="15">
        <v>42426</v>
      </c>
      <c r="H2288" s="8">
        <v>50447</v>
      </c>
      <c r="I2288" s="30">
        <f t="shared" si="107"/>
        <v>0</v>
      </c>
      <c r="J2288" s="112"/>
      <c r="K2288" s="2"/>
    </row>
    <row r="2289" spans="1:11" x14ac:dyDescent="0.25">
      <c r="A2289" s="17">
        <v>42419</v>
      </c>
      <c r="B2289" s="11">
        <f t="shared" si="106"/>
        <v>5492</v>
      </c>
      <c r="C2289" s="11" t="s">
        <v>787</v>
      </c>
      <c r="D2289" s="12">
        <v>55492</v>
      </c>
      <c r="E2289" s="47" t="s">
        <v>5252</v>
      </c>
      <c r="F2289" s="14">
        <v>13298</v>
      </c>
      <c r="G2289" s="15">
        <v>42420</v>
      </c>
      <c r="H2289" s="8">
        <v>13298</v>
      </c>
      <c r="I2289" s="30">
        <f t="shared" si="107"/>
        <v>0</v>
      </c>
      <c r="J2289" s="112"/>
      <c r="K2289" s="2"/>
    </row>
    <row r="2290" spans="1:11" x14ac:dyDescent="0.25">
      <c r="A2290" s="17">
        <v>42419</v>
      </c>
      <c r="B2290" s="11">
        <f t="shared" si="106"/>
        <v>5493</v>
      </c>
      <c r="C2290" s="11" t="s">
        <v>787</v>
      </c>
      <c r="D2290" s="12">
        <v>55493</v>
      </c>
      <c r="E2290" s="47" t="s">
        <v>5253</v>
      </c>
      <c r="F2290" s="14">
        <v>28920.15</v>
      </c>
      <c r="G2290" s="15">
        <v>42421</v>
      </c>
      <c r="H2290" s="8">
        <v>28920.15</v>
      </c>
      <c r="I2290" s="30">
        <f t="shared" si="107"/>
        <v>0</v>
      </c>
      <c r="J2290" s="112"/>
      <c r="K2290" s="2"/>
    </row>
    <row r="2291" spans="1:11" x14ac:dyDescent="0.25">
      <c r="A2291" s="17">
        <v>42419</v>
      </c>
      <c r="B2291" s="11">
        <f t="shared" si="106"/>
        <v>5494</v>
      </c>
      <c r="C2291" s="11" t="s">
        <v>787</v>
      </c>
      <c r="D2291" s="12">
        <v>55494</v>
      </c>
      <c r="E2291" s="47" t="s">
        <v>5254</v>
      </c>
      <c r="F2291" s="14">
        <v>2430</v>
      </c>
      <c r="G2291" s="15">
        <v>42420</v>
      </c>
      <c r="H2291" s="8">
        <v>2430</v>
      </c>
      <c r="I2291" s="30">
        <f t="shared" si="107"/>
        <v>0</v>
      </c>
      <c r="J2291" s="112"/>
      <c r="K2291" s="2"/>
    </row>
    <row r="2292" spans="1:11" x14ac:dyDescent="0.25">
      <c r="A2292" s="17">
        <v>42419</v>
      </c>
      <c r="B2292" s="11">
        <f t="shared" si="106"/>
        <v>5495</v>
      </c>
      <c r="C2292" s="11" t="s">
        <v>787</v>
      </c>
      <c r="D2292" s="12">
        <v>55495</v>
      </c>
      <c r="E2292" s="47" t="s">
        <v>5255</v>
      </c>
      <c r="F2292" s="14">
        <v>2214</v>
      </c>
      <c r="G2292" s="15">
        <v>42422</v>
      </c>
      <c r="H2292" s="8">
        <v>2214</v>
      </c>
      <c r="I2292" s="30">
        <f t="shared" si="107"/>
        <v>0</v>
      </c>
      <c r="J2292" s="112"/>
      <c r="K2292" s="2"/>
    </row>
    <row r="2293" spans="1:11" x14ac:dyDescent="0.25">
      <c r="A2293" s="17">
        <v>42419</v>
      </c>
      <c r="B2293" s="11">
        <f t="shared" si="106"/>
        <v>5496</v>
      </c>
      <c r="C2293" s="11" t="s">
        <v>787</v>
      </c>
      <c r="D2293" s="12">
        <v>55496</v>
      </c>
      <c r="E2293" s="47" t="s">
        <v>5256</v>
      </c>
      <c r="F2293" s="14">
        <v>2181.1999999999998</v>
      </c>
      <c r="G2293" s="15">
        <v>42421</v>
      </c>
      <c r="H2293" s="8">
        <v>2181.1999999999998</v>
      </c>
      <c r="I2293" s="30">
        <f t="shared" si="107"/>
        <v>0</v>
      </c>
      <c r="J2293" s="112"/>
      <c r="K2293" s="2"/>
    </row>
    <row r="2294" spans="1:11" x14ac:dyDescent="0.25">
      <c r="A2294" s="17">
        <v>42419</v>
      </c>
      <c r="B2294" s="11">
        <f t="shared" si="106"/>
        <v>5497</v>
      </c>
      <c r="C2294" s="11" t="s">
        <v>787</v>
      </c>
      <c r="D2294" s="12">
        <v>55497</v>
      </c>
      <c r="E2294" s="47" t="s">
        <v>5254</v>
      </c>
      <c r="F2294" s="14">
        <v>23049</v>
      </c>
      <c r="G2294" s="15">
        <v>42420</v>
      </c>
      <c r="H2294" s="8">
        <v>23049</v>
      </c>
      <c r="I2294" s="30">
        <f t="shared" si="107"/>
        <v>0</v>
      </c>
      <c r="J2294" s="112"/>
      <c r="K2294" s="2"/>
    </row>
    <row r="2295" spans="1:11" x14ac:dyDescent="0.25">
      <c r="A2295" s="17">
        <v>42419</v>
      </c>
      <c r="B2295" s="11">
        <f t="shared" si="106"/>
        <v>5498</v>
      </c>
      <c r="C2295" s="11" t="s">
        <v>787</v>
      </c>
      <c r="D2295" s="12">
        <v>55498</v>
      </c>
      <c r="E2295" s="47" t="s">
        <v>5253</v>
      </c>
      <c r="F2295" s="14">
        <v>30477.45</v>
      </c>
      <c r="G2295" s="15">
        <v>42420</v>
      </c>
      <c r="H2295" s="8">
        <v>30477.45</v>
      </c>
      <c r="I2295" s="30">
        <f t="shared" si="107"/>
        <v>0</v>
      </c>
      <c r="J2295" s="112"/>
      <c r="K2295" s="2"/>
    </row>
    <row r="2296" spans="1:11" x14ac:dyDescent="0.25">
      <c r="A2296" s="17">
        <v>42419</v>
      </c>
      <c r="B2296" s="11">
        <f t="shared" si="106"/>
        <v>5499</v>
      </c>
      <c r="C2296" s="11" t="s">
        <v>787</v>
      </c>
      <c r="D2296" s="12">
        <v>55499</v>
      </c>
      <c r="E2296" s="47" t="s">
        <v>5257</v>
      </c>
      <c r="F2296" s="14">
        <v>2589.3000000000002</v>
      </c>
      <c r="G2296" s="15">
        <v>42419</v>
      </c>
      <c r="H2296" s="8">
        <v>2589.3000000000002</v>
      </c>
      <c r="I2296" s="30">
        <f t="shared" si="107"/>
        <v>0</v>
      </c>
      <c r="J2296" s="112"/>
      <c r="K2296" s="2"/>
    </row>
    <row r="2297" spans="1:11" x14ac:dyDescent="0.25">
      <c r="A2297" s="17">
        <v>42419</v>
      </c>
      <c r="B2297" s="11">
        <f t="shared" si="106"/>
        <v>5500</v>
      </c>
      <c r="C2297" s="11" t="s">
        <v>787</v>
      </c>
      <c r="D2297" s="12">
        <v>55500</v>
      </c>
      <c r="E2297" s="47" t="s">
        <v>5258</v>
      </c>
      <c r="F2297" s="14">
        <v>7913.7</v>
      </c>
      <c r="G2297" s="15">
        <v>42419</v>
      </c>
      <c r="H2297" s="8">
        <f t="shared" si="108"/>
        <v>7913.7</v>
      </c>
      <c r="I2297" s="30">
        <f t="shared" si="107"/>
        <v>0</v>
      </c>
      <c r="J2297" s="112"/>
      <c r="K2297" s="2"/>
    </row>
    <row r="2298" spans="1:11" x14ac:dyDescent="0.25">
      <c r="A2298" s="17">
        <v>42419</v>
      </c>
      <c r="B2298" s="11">
        <f t="shared" si="106"/>
        <v>5501</v>
      </c>
      <c r="C2298" s="11" t="s">
        <v>787</v>
      </c>
      <c r="D2298" s="12">
        <v>55501</v>
      </c>
      <c r="E2298" s="47" t="s">
        <v>5259</v>
      </c>
      <c r="F2298" s="14">
        <v>4161.8500000000004</v>
      </c>
      <c r="G2298" s="15">
        <v>42419</v>
      </c>
      <c r="H2298" s="8">
        <f t="shared" si="108"/>
        <v>4161.8500000000004</v>
      </c>
      <c r="I2298" s="30">
        <f t="shared" si="107"/>
        <v>0</v>
      </c>
      <c r="J2298" s="112"/>
      <c r="K2298" s="2"/>
    </row>
    <row r="2299" spans="1:11" x14ac:dyDescent="0.25">
      <c r="A2299" s="17">
        <v>42419</v>
      </c>
      <c r="B2299" s="11">
        <f t="shared" si="106"/>
        <v>5502</v>
      </c>
      <c r="C2299" s="11" t="s">
        <v>787</v>
      </c>
      <c r="D2299" s="12">
        <v>55502</v>
      </c>
      <c r="E2299" s="47" t="s">
        <v>5260</v>
      </c>
      <c r="F2299" s="14">
        <v>34375.919999999998</v>
      </c>
      <c r="G2299" s="15">
        <v>42425</v>
      </c>
      <c r="H2299" s="8">
        <v>34375.919999999998</v>
      </c>
      <c r="I2299" s="30">
        <f t="shared" si="107"/>
        <v>0</v>
      </c>
      <c r="J2299" s="112"/>
      <c r="K2299" s="2"/>
    </row>
    <row r="2300" spans="1:11" x14ac:dyDescent="0.25">
      <c r="A2300" s="17">
        <v>42419</v>
      </c>
      <c r="B2300" s="11">
        <f t="shared" si="106"/>
        <v>5503</v>
      </c>
      <c r="C2300" s="11" t="s">
        <v>787</v>
      </c>
      <c r="D2300" s="12">
        <v>55503</v>
      </c>
      <c r="E2300" s="47" t="s">
        <v>5261</v>
      </c>
      <c r="F2300" s="14">
        <v>23111.5</v>
      </c>
      <c r="G2300" s="15">
        <v>42420</v>
      </c>
      <c r="H2300" s="8">
        <v>23111.5</v>
      </c>
      <c r="I2300" s="30">
        <f t="shared" si="107"/>
        <v>0</v>
      </c>
      <c r="J2300" s="112"/>
      <c r="K2300" s="2"/>
    </row>
    <row r="2301" spans="1:11" x14ac:dyDescent="0.25">
      <c r="A2301" s="17">
        <v>42419</v>
      </c>
      <c r="B2301" s="11">
        <f t="shared" si="106"/>
        <v>5504</v>
      </c>
      <c r="C2301" s="11" t="s">
        <v>787</v>
      </c>
      <c r="D2301" s="113">
        <v>55504</v>
      </c>
      <c r="E2301" s="42" t="s">
        <v>5262</v>
      </c>
      <c r="F2301" s="19">
        <v>1180.2</v>
      </c>
      <c r="G2301" s="15">
        <v>42419</v>
      </c>
      <c r="H2301" s="8">
        <f t="shared" si="108"/>
        <v>1180.2</v>
      </c>
      <c r="I2301" s="30">
        <f t="shared" si="107"/>
        <v>0</v>
      </c>
      <c r="J2301" s="112"/>
      <c r="K2301" s="2"/>
    </row>
    <row r="2302" spans="1:11" x14ac:dyDescent="0.25">
      <c r="A2302" s="17">
        <v>42419</v>
      </c>
      <c r="B2302" s="11">
        <f t="shared" si="106"/>
        <v>5505</v>
      </c>
      <c r="C2302" s="11" t="s">
        <v>787</v>
      </c>
      <c r="D2302" s="20">
        <v>55505</v>
      </c>
      <c r="E2302" s="45" t="s">
        <v>5261</v>
      </c>
      <c r="F2302" s="22">
        <v>489.6</v>
      </c>
      <c r="G2302" s="15">
        <v>42420</v>
      </c>
      <c r="H2302" s="8">
        <v>489.6</v>
      </c>
      <c r="I2302" s="30">
        <f t="shared" si="107"/>
        <v>0</v>
      </c>
      <c r="J2302" s="112"/>
      <c r="K2302" s="2"/>
    </row>
    <row r="2303" spans="1:11" x14ac:dyDescent="0.25">
      <c r="A2303" s="17">
        <v>42419</v>
      </c>
      <c r="B2303" s="11">
        <f t="shared" si="106"/>
        <v>5506</v>
      </c>
      <c r="C2303" s="11" t="s">
        <v>787</v>
      </c>
      <c r="D2303" s="12">
        <v>55506</v>
      </c>
      <c r="E2303" s="47" t="s">
        <v>5263</v>
      </c>
      <c r="F2303" s="14">
        <v>537.20000000000005</v>
      </c>
      <c r="G2303" s="15">
        <v>42419</v>
      </c>
      <c r="H2303" s="8">
        <f t="shared" si="108"/>
        <v>537.20000000000005</v>
      </c>
      <c r="I2303" s="30">
        <f t="shared" si="107"/>
        <v>0</v>
      </c>
      <c r="J2303" s="112"/>
      <c r="K2303" s="2"/>
    </row>
    <row r="2304" spans="1:11" x14ac:dyDescent="0.25">
      <c r="A2304" s="17">
        <v>42419</v>
      </c>
      <c r="B2304" s="11">
        <f t="shared" si="106"/>
        <v>5507</v>
      </c>
      <c r="C2304" s="11" t="s">
        <v>787</v>
      </c>
      <c r="D2304" s="12">
        <v>55507</v>
      </c>
      <c r="E2304" s="47" t="s">
        <v>5264</v>
      </c>
      <c r="F2304" s="14">
        <v>1906.2</v>
      </c>
      <c r="G2304" s="15">
        <v>42419</v>
      </c>
      <c r="H2304" s="8">
        <f t="shared" si="108"/>
        <v>1906.2</v>
      </c>
      <c r="I2304" s="30">
        <f t="shared" si="107"/>
        <v>0</v>
      </c>
      <c r="J2304" s="112"/>
      <c r="K2304" s="2"/>
    </row>
    <row r="2305" spans="1:11" x14ac:dyDescent="0.25">
      <c r="A2305" s="17">
        <v>42419</v>
      </c>
      <c r="B2305" s="11">
        <f t="shared" si="106"/>
        <v>5508</v>
      </c>
      <c r="C2305" s="11" t="s">
        <v>787</v>
      </c>
      <c r="D2305" s="12">
        <v>55508</v>
      </c>
      <c r="E2305" s="47" t="s">
        <v>5265</v>
      </c>
      <c r="F2305" s="14">
        <v>437</v>
      </c>
      <c r="G2305" s="15">
        <v>42419</v>
      </c>
      <c r="H2305" s="8">
        <f t="shared" si="108"/>
        <v>437</v>
      </c>
      <c r="I2305" s="30">
        <f t="shared" si="107"/>
        <v>0</v>
      </c>
      <c r="J2305" s="112"/>
      <c r="K2305" s="2"/>
    </row>
    <row r="2306" spans="1:11" x14ac:dyDescent="0.25">
      <c r="A2306" s="17">
        <v>42419</v>
      </c>
      <c r="B2306" s="11">
        <f t="shared" si="106"/>
        <v>5509</v>
      </c>
      <c r="C2306" s="11" t="s">
        <v>787</v>
      </c>
      <c r="D2306" s="12">
        <v>55509</v>
      </c>
      <c r="E2306" s="47" t="s">
        <v>5266</v>
      </c>
      <c r="F2306" s="14">
        <v>266.10000000000002</v>
      </c>
      <c r="G2306" s="15">
        <v>42419</v>
      </c>
      <c r="H2306" s="8">
        <f t="shared" si="108"/>
        <v>266.10000000000002</v>
      </c>
      <c r="I2306" s="30">
        <f t="shared" si="107"/>
        <v>0</v>
      </c>
      <c r="J2306" s="112"/>
      <c r="K2306" s="2"/>
    </row>
    <row r="2307" spans="1:11" x14ac:dyDescent="0.25">
      <c r="A2307" s="17">
        <v>42419</v>
      </c>
      <c r="B2307" s="11">
        <f t="shared" si="106"/>
        <v>5510</v>
      </c>
      <c r="C2307" s="11" t="s">
        <v>787</v>
      </c>
      <c r="D2307" s="12">
        <v>55510</v>
      </c>
      <c r="E2307" s="47" t="s">
        <v>5267</v>
      </c>
      <c r="F2307" s="14">
        <v>8280.6</v>
      </c>
      <c r="G2307" s="15">
        <v>42421</v>
      </c>
      <c r="H2307" s="8">
        <v>8280.6</v>
      </c>
      <c r="I2307" s="30">
        <f t="shared" si="107"/>
        <v>0</v>
      </c>
      <c r="J2307" s="112"/>
      <c r="K2307" s="2"/>
    </row>
    <row r="2308" spans="1:11" x14ac:dyDescent="0.25">
      <c r="A2308" s="17">
        <v>42419</v>
      </c>
      <c r="B2308" s="11">
        <f t="shared" ref="B2308:B2371" si="109">B2307+1</f>
        <v>5511</v>
      </c>
      <c r="C2308" s="11" t="s">
        <v>787</v>
      </c>
      <c r="D2308" s="12">
        <v>55511</v>
      </c>
      <c r="E2308" s="47" t="s">
        <v>5268</v>
      </c>
      <c r="F2308" s="14">
        <v>15245.2</v>
      </c>
      <c r="G2308" s="15">
        <v>42427</v>
      </c>
      <c r="H2308" s="8">
        <v>15245.2</v>
      </c>
      <c r="I2308" s="30">
        <f t="shared" si="107"/>
        <v>0</v>
      </c>
      <c r="J2308" s="112"/>
      <c r="K2308" s="2"/>
    </row>
    <row r="2309" spans="1:11" x14ac:dyDescent="0.25">
      <c r="A2309" s="17">
        <v>42419</v>
      </c>
      <c r="B2309" s="11">
        <f t="shared" si="109"/>
        <v>5512</v>
      </c>
      <c r="C2309" s="11" t="s">
        <v>787</v>
      </c>
      <c r="D2309" s="12">
        <v>55512</v>
      </c>
      <c r="E2309" s="47" t="s">
        <v>5269</v>
      </c>
      <c r="F2309" s="14">
        <v>3880</v>
      </c>
      <c r="G2309" s="15">
        <v>42419</v>
      </c>
      <c r="H2309" s="8">
        <f t="shared" si="108"/>
        <v>3880</v>
      </c>
      <c r="I2309" s="30">
        <f t="shared" si="107"/>
        <v>0</v>
      </c>
      <c r="J2309" s="112"/>
      <c r="K2309" s="2"/>
    </row>
    <row r="2310" spans="1:11" x14ac:dyDescent="0.25">
      <c r="A2310" s="17">
        <v>42419</v>
      </c>
      <c r="B2310" s="11">
        <f t="shared" si="109"/>
        <v>5513</v>
      </c>
      <c r="C2310" s="11" t="s">
        <v>787</v>
      </c>
      <c r="D2310" s="12">
        <v>55513</v>
      </c>
      <c r="E2310" s="47" t="s">
        <v>5262</v>
      </c>
      <c r="F2310" s="14">
        <v>4027.1</v>
      </c>
      <c r="G2310" s="15">
        <v>42419</v>
      </c>
      <c r="H2310" s="8">
        <f t="shared" si="108"/>
        <v>4027.1</v>
      </c>
      <c r="I2310" s="30">
        <f t="shared" si="107"/>
        <v>0</v>
      </c>
      <c r="J2310" s="112"/>
      <c r="K2310" s="2"/>
    </row>
    <row r="2311" spans="1:11" x14ac:dyDescent="0.25">
      <c r="A2311" s="17">
        <v>42419</v>
      </c>
      <c r="B2311" s="11">
        <f t="shared" si="109"/>
        <v>5514</v>
      </c>
      <c r="C2311" s="11" t="s">
        <v>787</v>
      </c>
      <c r="D2311" s="12">
        <v>55514</v>
      </c>
      <c r="E2311" s="47" t="s">
        <v>5270</v>
      </c>
      <c r="F2311" s="14">
        <v>2214</v>
      </c>
      <c r="G2311" s="15">
        <v>42419</v>
      </c>
      <c r="H2311" s="8">
        <f t="shared" si="108"/>
        <v>2214</v>
      </c>
      <c r="I2311" s="30">
        <f t="shared" si="107"/>
        <v>0</v>
      </c>
      <c r="J2311" s="112"/>
      <c r="K2311" s="2"/>
    </row>
    <row r="2312" spans="1:11" x14ac:dyDescent="0.25">
      <c r="A2312" s="17">
        <v>42419</v>
      </c>
      <c r="B2312" s="11">
        <f t="shared" si="109"/>
        <v>5515</v>
      </c>
      <c r="C2312" s="11" t="s">
        <v>787</v>
      </c>
      <c r="D2312" s="12">
        <v>55515</v>
      </c>
      <c r="E2312" s="47" t="s">
        <v>5271</v>
      </c>
      <c r="F2312" s="14">
        <v>4558.75</v>
      </c>
      <c r="G2312" s="15">
        <v>42419</v>
      </c>
      <c r="H2312" s="8">
        <f t="shared" si="108"/>
        <v>4558.75</v>
      </c>
      <c r="I2312" s="30">
        <f t="shared" si="107"/>
        <v>0</v>
      </c>
      <c r="J2312" s="114"/>
      <c r="K2312" s="2"/>
    </row>
    <row r="2313" spans="1:11" x14ac:dyDescent="0.25">
      <c r="A2313" s="17">
        <v>42419</v>
      </c>
      <c r="B2313" s="11">
        <f t="shared" si="109"/>
        <v>5516</v>
      </c>
      <c r="C2313" s="11" t="s">
        <v>787</v>
      </c>
      <c r="D2313" s="12">
        <v>55516</v>
      </c>
      <c r="E2313" s="47" t="s">
        <v>5272</v>
      </c>
      <c r="F2313" s="14">
        <v>49495.7</v>
      </c>
      <c r="G2313" s="15" t="s">
        <v>5273</v>
      </c>
      <c r="H2313" s="8">
        <f>45000+4495.7</f>
        <v>49495.7</v>
      </c>
      <c r="I2313" s="30">
        <f t="shared" si="107"/>
        <v>0</v>
      </c>
      <c r="J2313" s="114"/>
      <c r="K2313" s="2"/>
    </row>
    <row r="2314" spans="1:11" x14ac:dyDescent="0.25">
      <c r="A2314" s="17">
        <v>42419</v>
      </c>
      <c r="B2314" s="11">
        <f>B2313+1</f>
        <v>5517</v>
      </c>
      <c r="C2314" s="11" t="s">
        <v>787</v>
      </c>
      <c r="D2314" s="12">
        <v>55517</v>
      </c>
      <c r="E2314" s="49" t="s">
        <v>105</v>
      </c>
      <c r="F2314" s="14">
        <v>0</v>
      </c>
      <c r="G2314" s="15"/>
      <c r="H2314" s="8"/>
      <c r="I2314" s="30">
        <f t="shared" si="107"/>
        <v>0</v>
      </c>
      <c r="J2314" s="114"/>
      <c r="K2314" s="2"/>
    </row>
    <row r="2315" spans="1:11" x14ac:dyDescent="0.25">
      <c r="A2315" s="17">
        <v>42419</v>
      </c>
      <c r="B2315" s="11">
        <f>B2314+1</f>
        <v>5518</v>
      </c>
      <c r="C2315" s="11" t="s">
        <v>787</v>
      </c>
      <c r="D2315" s="12">
        <v>55518</v>
      </c>
      <c r="E2315" s="47" t="s">
        <v>5274</v>
      </c>
      <c r="F2315" s="14">
        <v>15414.7</v>
      </c>
      <c r="G2315" s="15">
        <v>42422</v>
      </c>
      <c r="H2315" s="8">
        <v>15414.7</v>
      </c>
      <c r="I2315" s="30">
        <f t="shared" si="107"/>
        <v>0</v>
      </c>
      <c r="J2315" s="114"/>
      <c r="K2315" s="2"/>
    </row>
    <row r="2316" spans="1:11" x14ac:dyDescent="0.25">
      <c r="A2316" s="17">
        <v>42419</v>
      </c>
      <c r="B2316" s="11">
        <f>B2315+1</f>
        <v>5519</v>
      </c>
      <c r="C2316" s="11" t="s">
        <v>787</v>
      </c>
      <c r="D2316" s="12">
        <v>55519</v>
      </c>
      <c r="E2316" s="47" t="s">
        <v>4707</v>
      </c>
      <c r="F2316" s="14">
        <v>9641.5</v>
      </c>
      <c r="G2316" s="15">
        <v>42425</v>
      </c>
      <c r="H2316" s="8">
        <v>9641.5</v>
      </c>
      <c r="I2316" s="30">
        <f t="shared" si="107"/>
        <v>0</v>
      </c>
      <c r="J2316" s="114"/>
      <c r="K2316" s="2"/>
    </row>
    <row r="2317" spans="1:11" x14ac:dyDescent="0.25">
      <c r="A2317" s="17">
        <v>42419</v>
      </c>
      <c r="B2317" s="11">
        <f>B2316+1</f>
        <v>5520</v>
      </c>
      <c r="C2317" s="11" t="s">
        <v>787</v>
      </c>
      <c r="D2317" s="12">
        <v>55520</v>
      </c>
      <c r="E2317" s="47" t="s">
        <v>4707</v>
      </c>
      <c r="F2317" s="14">
        <v>2094.75</v>
      </c>
      <c r="G2317" s="15">
        <v>42425</v>
      </c>
      <c r="H2317" s="8">
        <v>2094.75</v>
      </c>
      <c r="I2317" s="30">
        <f t="shared" si="107"/>
        <v>0</v>
      </c>
      <c r="J2317" s="114"/>
      <c r="K2317" s="2"/>
    </row>
    <row r="2318" spans="1:11" x14ac:dyDescent="0.25">
      <c r="A2318" s="17">
        <v>42419</v>
      </c>
      <c r="B2318" s="11">
        <f>B2317+1</f>
        <v>5521</v>
      </c>
      <c r="C2318" s="11" t="s">
        <v>787</v>
      </c>
      <c r="D2318" s="12">
        <v>55521</v>
      </c>
      <c r="E2318" s="47" t="s">
        <v>5275</v>
      </c>
      <c r="F2318" s="14">
        <v>1422</v>
      </c>
      <c r="G2318" s="15">
        <v>42422</v>
      </c>
      <c r="H2318" s="8">
        <v>1422</v>
      </c>
      <c r="I2318" s="30">
        <f t="shared" si="107"/>
        <v>0</v>
      </c>
      <c r="J2318" s="114"/>
      <c r="K2318" s="2"/>
    </row>
    <row r="2319" spans="1:11" x14ac:dyDescent="0.25">
      <c r="A2319" s="17">
        <v>42419</v>
      </c>
      <c r="B2319" s="11">
        <f t="shared" si="109"/>
        <v>5522</v>
      </c>
      <c r="C2319" s="11" t="s">
        <v>787</v>
      </c>
      <c r="D2319" s="12">
        <v>55522</v>
      </c>
      <c r="E2319" s="47" t="s">
        <v>5276</v>
      </c>
      <c r="F2319" s="14">
        <v>1112.3</v>
      </c>
      <c r="G2319" s="15">
        <v>42422</v>
      </c>
      <c r="H2319" s="8">
        <v>1112.3</v>
      </c>
      <c r="I2319" s="30">
        <f t="shared" si="107"/>
        <v>0</v>
      </c>
      <c r="J2319" s="114"/>
      <c r="K2319" s="2"/>
    </row>
    <row r="2320" spans="1:11" x14ac:dyDescent="0.25">
      <c r="A2320" s="17">
        <v>42419</v>
      </c>
      <c r="B2320" s="11">
        <f t="shared" si="109"/>
        <v>5523</v>
      </c>
      <c r="C2320" s="11" t="s">
        <v>787</v>
      </c>
      <c r="D2320" s="12">
        <v>55523</v>
      </c>
      <c r="E2320" s="47" t="s">
        <v>5277</v>
      </c>
      <c r="F2320" s="14">
        <v>3203.4</v>
      </c>
      <c r="G2320" s="15">
        <v>42422</v>
      </c>
      <c r="H2320" s="8">
        <v>3203.4</v>
      </c>
      <c r="I2320" s="30">
        <f t="shared" si="107"/>
        <v>0</v>
      </c>
      <c r="J2320" s="114"/>
      <c r="K2320" s="2"/>
    </row>
    <row r="2321" spans="1:11" x14ac:dyDescent="0.25">
      <c r="A2321" s="17">
        <v>42419</v>
      </c>
      <c r="B2321" s="11">
        <f t="shared" si="109"/>
        <v>5524</v>
      </c>
      <c r="C2321" s="11" t="s">
        <v>787</v>
      </c>
      <c r="D2321" s="12">
        <v>55524</v>
      </c>
      <c r="E2321" s="47" t="s">
        <v>5276</v>
      </c>
      <c r="F2321" s="14">
        <v>2088.1999999999998</v>
      </c>
      <c r="G2321" s="15">
        <v>42422</v>
      </c>
      <c r="H2321" s="8">
        <v>2088.1999999999998</v>
      </c>
      <c r="I2321" s="30">
        <f t="shared" si="107"/>
        <v>0</v>
      </c>
      <c r="J2321" s="114"/>
      <c r="K2321" s="2"/>
    </row>
    <row r="2322" spans="1:11" x14ac:dyDescent="0.25">
      <c r="A2322" s="17">
        <v>42419</v>
      </c>
      <c r="B2322" s="11">
        <f t="shared" si="109"/>
        <v>5525</v>
      </c>
      <c r="C2322" s="11" t="s">
        <v>787</v>
      </c>
      <c r="D2322" s="12">
        <v>55525</v>
      </c>
      <c r="E2322" s="47" t="s">
        <v>5278</v>
      </c>
      <c r="F2322" s="14">
        <v>5630.1</v>
      </c>
      <c r="G2322" s="15">
        <v>42422</v>
      </c>
      <c r="H2322" s="8">
        <v>5630.1</v>
      </c>
      <c r="I2322" s="30">
        <f t="shared" si="107"/>
        <v>0</v>
      </c>
      <c r="J2322" s="114"/>
      <c r="K2322" s="2"/>
    </row>
    <row r="2323" spans="1:11" x14ac:dyDescent="0.25">
      <c r="A2323" s="17">
        <v>42419</v>
      </c>
      <c r="B2323" s="11">
        <f t="shared" si="109"/>
        <v>5526</v>
      </c>
      <c r="C2323" s="11" t="s">
        <v>787</v>
      </c>
      <c r="D2323" s="12">
        <v>55526</v>
      </c>
      <c r="E2323" s="47" t="s">
        <v>5279</v>
      </c>
      <c r="F2323" s="14">
        <v>23710.7</v>
      </c>
      <c r="G2323" s="15">
        <v>42422</v>
      </c>
      <c r="H2323" s="8">
        <v>23710.7</v>
      </c>
      <c r="I2323" s="30">
        <f t="shared" si="107"/>
        <v>0</v>
      </c>
      <c r="J2323" s="114"/>
      <c r="K2323" s="2"/>
    </row>
    <row r="2324" spans="1:11" x14ac:dyDescent="0.25">
      <c r="A2324" s="17">
        <v>42419</v>
      </c>
      <c r="B2324" s="11">
        <f t="shared" si="109"/>
        <v>5527</v>
      </c>
      <c r="C2324" s="11" t="s">
        <v>787</v>
      </c>
      <c r="D2324" s="12">
        <v>55527</v>
      </c>
      <c r="E2324" s="47" t="s">
        <v>5280</v>
      </c>
      <c r="F2324" s="14">
        <v>1949.2</v>
      </c>
      <c r="G2324" s="15">
        <v>42423</v>
      </c>
      <c r="H2324" s="8">
        <v>1949.2</v>
      </c>
      <c r="I2324" s="30">
        <f t="shared" si="107"/>
        <v>0</v>
      </c>
      <c r="J2324" s="114"/>
      <c r="K2324" s="2"/>
    </row>
    <row r="2325" spans="1:11" x14ac:dyDescent="0.25">
      <c r="A2325" s="17">
        <v>42419</v>
      </c>
      <c r="B2325" s="11">
        <f>B2324+1</f>
        <v>5528</v>
      </c>
      <c r="C2325" s="11" t="s">
        <v>787</v>
      </c>
      <c r="D2325" s="12">
        <v>55528</v>
      </c>
      <c r="E2325" s="47" t="s">
        <v>5028</v>
      </c>
      <c r="F2325" s="14">
        <v>6331.8</v>
      </c>
      <c r="G2325" s="15">
        <v>42419</v>
      </c>
      <c r="H2325" s="8">
        <v>6331.8</v>
      </c>
      <c r="I2325" s="30">
        <f t="shared" si="107"/>
        <v>0</v>
      </c>
      <c r="J2325" s="114"/>
      <c r="K2325" s="2"/>
    </row>
    <row r="2326" spans="1:11" x14ac:dyDescent="0.25">
      <c r="A2326" s="17">
        <v>42419</v>
      </c>
      <c r="B2326" s="11">
        <f>B2325+1</f>
        <v>5529</v>
      </c>
      <c r="C2326" s="11" t="s">
        <v>787</v>
      </c>
      <c r="D2326" s="12">
        <v>55529</v>
      </c>
      <c r="E2326" s="47" t="s">
        <v>5281</v>
      </c>
      <c r="F2326" s="14">
        <v>4576</v>
      </c>
      <c r="G2326" s="15">
        <v>42419</v>
      </c>
      <c r="H2326" s="8">
        <f t="shared" si="108"/>
        <v>4576</v>
      </c>
      <c r="I2326" s="30">
        <f t="shared" si="107"/>
        <v>0</v>
      </c>
      <c r="J2326" s="114"/>
      <c r="K2326" s="2"/>
    </row>
    <row r="2327" spans="1:11" x14ac:dyDescent="0.25">
      <c r="A2327" s="17">
        <v>42419</v>
      </c>
      <c r="B2327" s="11">
        <f t="shared" si="109"/>
        <v>5530</v>
      </c>
      <c r="C2327" s="11" t="s">
        <v>787</v>
      </c>
      <c r="D2327" s="12">
        <v>55530</v>
      </c>
      <c r="E2327" s="47" t="s">
        <v>5282</v>
      </c>
      <c r="F2327" s="14">
        <v>860</v>
      </c>
      <c r="G2327" s="15">
        <v>42419</v>
      </c>
      <c r="H2327" s="8">
        <f t="shared" si="108"/>
        <v>860</v>
      </c>
      <c r="I2327" s="30">
        <f t="shared" si="107"/>
        <v>0</v>
      </c>
      <c r="J2327" s="114"/>
      <c r="K2327" s="2"/>
    </row>
    <row r="2328" spans="1:11" x14ac:dyDescent="0.25">
      <c r="A2328" s="17">
        <v>42419</v>
      </c>
      <c r="B2328" s="11">
        <f t="shared" si="109"/>
        <v>5531</v>
      </c>
      <c r="C2328" s="11" t="s">
        <v>787</v>
      </c>
      <c r="D2328" s="12">
        <v>55531</v>
      </c>
      <c r="E2328" s="47" t="s">
        <v>5283</v>
      </c>
      <c r="F2328" s="14">
        <v>2361.6</v>
      </c>
      <c r="G2328" s="15">
        <v>42420</v>
      </c>
      <c r="H2328" s="8">
        <v>2361.6</v>
      </c>
      <c r="I2328" s="30">
        <f t="shared" si="107"/>
        <v>0</v>
      </c>
      <c r="J2328" s="114"/>
      <c r="K2328" s="2"/>
    </row>
    <row r="2329" spans="1:11" x14ac:dyDescent="0.25">
      <c r="A2329" s="17">
        <v>42419</v>
      </c>
      <c r="B2329" s="11">
        <f>B2328+1</f>
        <v>5532</v>
      </c>
      <c r="C2329" s="11" t="s">
        <v>787</v>
      </c>
      <c r="D2329" s="12">
        <v>55532</v>
      </c>
      <c r="E2329" s="47" t="s">
        <v>4707</v>
      </c>
      <c r="F2329" s="14">
        <v>12169.05</v>
      </c>
      <c r="G2329" s="15">
        <v>42421</v>
      </c>
      <c r="H2329" s="8">
        <v>12169.05</v>
      </c>
      <c r="I2329" s="30">
        <f t="shared" si="107"/>
        <v>0</v>
      </c>
      <c r="J2329" s="114"/>
      <c r="K2329" s="2"/>
    </row>
    <row r="2330" spans="1:11" x14ac:dyDescent="0.25">
      <c r="A2330" s="17">
        <v>42419</v>
      </c>
      <c r="B2330" s="11">
        <f>B2329+1</f>
        <v>5533</v>
      </c>
      <c r="C2330" s="11" t="s">
        <v>787</v>
      </c>
      <c r="D2330" s="12">
        <v>55533</v>
      </c>
      <c r="E2330" s="47" t="s">
        <v>5284</v>
      </c>
      <c r="F2330" s="14">
        <v>650.29999999999995</v>
      </c>
      <c r="G2330" s="15">
        <v>42421</v>
      </c>
      <c r="H2330" s="8">
        <v>650.29999999999995</v>
      </c>
      <c r="I2330" s="30">
        <f t="shared" si="107"/>
        <v>0</v>
      </c>
      <c r="J2330" s="114"/>
      <c r="K2330" s="2"/>
    </row>
    <row r="2331" spans="1:11" x14ac:dyDescent="0.25">
      <c r="A2331" s="17">
        <v>42419</v>
      </c>
      <c r="B2331" s="11">
        <f t="shared" si="109"/>
        <v>5534</v>
      </c>
      <c r="C2331" s="11" t="s">
        <v>787</v>
      </c>
      <c r="D2331" s="12">
        <v>55534</v>
      </c>
      <c r="E2331" s="47" t="s">
        <v>5285</v>
      </c>
      <c r="F2331" s="14">
        <v>609</v>
      </c>
      <c r="G2331" s="15">
        <v>42419</v>
      </c>
      <c r="H2331" s="8">
        <f t="shared" si="108"/>
        <v>609</v>
      </c>
      <c r="I2331" s="30">
        <f t="shared" si="107"/>
        <v>0</v>
      </c>
      <c r="J2331" s="114"/>
      <c r="K2331" s="2"/>
    </row>
    <row r="2332" spans="1:11" x14ac:dyDescent="0.25">
      <c r="A2332" s="17">
        <v>42419</v>
      </c>
      <c r="B2332" s="11">
        <f t="shared" si="109"/>
        <v>5535</v>
      </c>
      <c r="C2332" s="11" t="s">
        <v>787</v>
      </c>
      <c r="D2332" s="12">
        <v>55535</v>
      </c>
      <c r="E2332" s="47" t="s">
        <v>5286</v>
      </c>
      <c r="F2332" s="14">
        <v>28831.95</v>
      </c>
      <c r="G2332" s="15">
        <v>42424</v>
      </c>
      <c r="H2332" s="8">
        <v>28831.95</v>
      </c>
      <c r="I2332" s="30">
        <f t="shared" si="107"/>
        <v>0</v>
      </c>
      <c r="J2332" s="114"/>
      <c r="K2332" s="2"/>
    </row>
    <row r="2333" spans="1:11" x14ac:dyDescent="0.25">
      <c r="A2333" s="17">
        <v>42419</v>
      </c>
      <c r="B2333" s="11">
        <f t="shared" si="109"/>
        <v>5536</v>
      </c>
      <c r="C2333" s="11" t="s">
        <v>787</v>
      </c>
      <c r="D2333" s="12">
        <v>55536</v>
      </c>
      <c r="E2333" s="47" t="s">
        <v>5287</v>
      </c>
      <c r="F2333" s="14">
        <v>660</v>
      </c>
      <c r="G2333" s="15">
        <v>42419</v>
      </c>
      <c r="H2333" s="8">
        <f t="shared" si="108"/>
        <v>660</v>
      </c>
      <c r="I2333" s="30">
        <f t="shared" si="107"/>
        <v>0</v>
      </c>
      <c r="J2333" s="114"/>
      <c r="K2333" s="2"/>
    </row>
    <row r="2334" spans="1:11" x14ac:dyDescent="0.25">
      <c r="A2334" s="17">
        <v>42419</v>
      </c>
      <c r="B2334" s="11">
        <f t="shared" si="109"/>
        <v>5537</v>
      </c>
      <c r="C2334" s="11" t="s">
        <v>787</v>
      </c>
      <c r="D2334" s="12">
        <v>55537</v>
      </c>
      <c r="E2334" s="47" t="s">
        <v>5288</v>
      </c>
      <c r="F2334" s="14">
        <v>1971.5</v>
      </c>
      <c r="G2334" s="15">
        <v>42419</v>
      </c>
      <c r="H2334" s="8">
        <f t="shared" si="108"/>
        <v>1971.5</v>
      </c>
      <c r="I2334" s="30">
        <f t="shared" si="107"/>
        <v>0</v>
      </c>
      <c r="J2334" s="114"/>
      <c r="K2334" s="2"/>
    </row>
    <row r="2335" spans="1:11" x14ac:dyDescent="0.25">
      <c r="A2335" s="17">
        <v>42419</v>
      </c>
      <c r="B2335" s="11">
        <f t="shared" si="109"/>
        <v>5538</v>
      </c>
      <c r="C2335" s="11" t="s">
        <v>787</v>
      </c>
      <c r="D2335" s="12">
        <v>55538</v>
      </c>
      <c r="E2335" s="47" t="s">
        <v>5289</v>
      </c>
      <c r="F2335" s="14">
        <v>347.2</v>
      </c>
      <c r="G2335" s="15">
        <v>42419</v>
      </c>
      <c r="H2335" s="8">
        <f t="shared" si="108"/>
        <v>347.2</v>
      </c>
      <c r="I2335" s="30">
        <f t="shared" si="107"/>
        <v>0</v>
      </c>
      <c r="J2335" s="114"/>
      <c r="K2335" s="2"/>
    </row>
    <row r="2336" spans="1:11" x14ac:dyDescent="0.25">
      <c r="A2336" s="17">
        <v>42419</v>
      </c>
      <c r="B2336" s="11">
        <f t="shared" si="109"/>
        <v>5539</v>
      </c>
      <c r="C2336" s="11" t="s">
        <v>787</v>
      </c>
      <c r="D2336" s="12">
        <v>55539</v>
      </c>
      <c r="E2336" s="47" t="s">
        <v>5290</v>
      </c>
      <c r="F2336" s="14">
        <v>512.4</v>
      </c>
      <c r="G2336" s="15">
        <v>42419</v>
      </c>
      <c r="H2336" s="8">
        <f t="shared" ref="H2336:H2404" si="110">F2336</f>
        <v>512.4</v>
      </c>
      <c r="I2336" s="30">
        <f t="shared" ref="I2336:I2405" si="111">F2336-H2336</f>
        <v>0</v>
      </c>
      <c r="J2336" s="114"/>
      <c r="K2336" s="2"/>
    </row>
    <row r="2337" spans="1:11" x14ac:dyDescent="0.25">
      <c r="A2337" s="17">
        <v>42419</v>
      </c>
      <c r="B2337" s="11">
        <f t="shared" si="109"/>
        <v>5540</v>
      </c>
      <c r="C2337" s="11" t="s">
        <v>787</v>
      </c>
      <c r="D2337" s="12">
        <v>55540</v>
      </c>
      <c r="E2337" s="47" t="s">
        <v>5291</v>
      </c>
      <c r="F2337" s="14">
        <v>438.6</v>
      </c>
      <c r="G2337" s="15">
        <v>42419</v>
      </c>
      <c r="H2337" s="8">
        <f t="shared" si="110"/>
        <v>438.6</v>
      </c>
      <c r="I2337" s="30">
        <f t="shared" si="111"/>
        <v>0</v>
      </c>
      <c r="J2337" s="114"/>
      <c r="K2337" s="2"/>
    </row>
    <row r="2338" spans="1:11" x14ac:dyDescent="0.25">
      <c r="A2338" s="17">
        <v>42419</v>
      </c>
      <c r="B2338" s="11">
        <f t="shared" si="109"/>
        <v>5541</v>
      </c>
      <c r="C2338" s="11" t="s">
        <v>787</v>
      </c>
      <c r="D2338" s="12">
        <v>55541</v>
      </c>
      <c r="E2338" s="47" t="s">
        <v>5292</v>
      </c>
      <c r="F2338" s="14">
        <v>2357.5</v>
      </c>
      <c r="G2338" s="15">
        <v>42419</v>
      </c>
      <c r="H2338" s="8">
        <f t="shared" si="110"/>
        <v>2357.5</v>
      </c>
      <c r="I2338" s="30">
        <f t="shared" si="111"/>
        <v>0</v>
      </c>
      <c r="J2338" s="114"/>
      <c r="K2338" s="2"/>
    </row>
    <row r="2339" spans="1:11" x14ac:dyDescent="0.25">
      <c r="A2339" s="17">
        <v>42419</v>
      </c>
      <c r="B2339" s="11">
        <f t="shared" si="109"/>
        <v>5542</v>
      </c>
      <c r="C2339" s="11" t="s">
        <v>787</v>
      </c>
      <c r="D2339" s="12">
        <v>55542</v>
      </c>
      <c r="E2339" s="47" t="s">
        <v>5293</v>
      </c>
      <c r="F2339" s="14">
        <v>6213.25</v>
      </c>
      <c r="G2339" s="15">
        <v>42419</v>
      </c>
      <c r="H2339" s="8">
        <f t="shared" si="110"/>
        <v>6213.25</v>
      </c>
      <c r="I2339" s="30">
        <f t="shared" si="111"/>
        <v>0</v>
      </c>
      <c r="J2339" s="112"/>
      <c r="K2339" s="2"/>
    </row>
    <row r="2340" spans="1:11" x14ac:dyDescent="0.25">
      <c r="A2340" s="17">
        <v>42419</v>
      </c>
      <c r="B2340" s="11">
        <f t="shared" si="109"/>
        <v>5543</v>
      </c>
      <c r="C2340" s="11" t="s">
        <v>787</v>
      </c>
      <c r="D2340" s="12">
        <v>55543</v>
      </c>
      <c r="E2340" s="47" t="s">
        <v>5294</v>
      </c>
      <c r="F2340" s="14">
        <v>418.75</v>
      </c>
      <c r="G2340" s="15">
        <v>42419</v>
      </c>
      <c r="H2340" s="8">
        <f t="shared" si="110"/>
        <v>418.75</v>
      </c>
      <c r="I2340" s="30">
        <f t="shared" si="111"/>
        <v>0</v>
      </c>
      <c r="J2340" s="114"/>
      <c r="K2340" s="2"/>
    </row>
    <row r="2341" spans="1:11" x14ac:dyDescent="0.25">
      <c r="A2341" s="17">
        <v>42419</v>
      </c>
      <c r="B2341" s="11">
        <f t="shared" si="109"/>
        <v>5544</v>
      </c>
      <c r="C2341" s="11" t="s">
        <v>787</v>
      </c>
      <c r="D2341" s="12">
        <v>55544</v>
      </c>
      <c r="E2341" s="47" t="s">
        <v>5295</v>
      </c>
      <c r="F2341" s="14">
        <v>3045.4</v>
      </c>
      <c r="G2341" s="15">
        <v>42419</v>
      </c>
      <c r="H2341" s="8">
        <f t="shared" si="110"/>
        <v>3045.4</v>
      </c>
      <c r="I2341" s="30">
        <f t="shared" si="111"/>
        <v>0</v>
      </c>
      <c r="J2341" s="114"/>
      <c r="K2341" s="2"/>
    </row>
    <row r="2342" spans="1:11" x14ac:dyDescent="0.25">
      <c r="A2342" s="17">
        <v>42419</v>
      </c>
      <c r="B2342" s="11">
        <f>B2341+1</f>
        <v>5545</v>
      </c>
      <c r="C2342" s="11" t="s">
        <v>787</v>
      </c>
      <c r="D2342" s="12">
        <v>55545</v>
      </c>
      <c r="E2342" s="47" t="s">
        <v>4377</v>
      </c>
      <c r="F2342" s="14">
        <v>547.20000000000005</v>
      </c>
      <c r="G2342" s="15">
        <v>42419</v>
      </c>
      <c r="H2342" s="8">
        <f t="shared" si="110"/>
        <v>547.20000000000005</v>
      </c>
      <c r="I2342" s="30">
        <f t="shared" si="111"/>
        <v>0</v>
      </c>
      <c r="J2342" s="114"/>
      <c r="K2342" s="2"/>
    </row>
    <row r="2343" spans="1:11" x14ac:dyDescent="0.25">
      <c r="A2343" s="17">
        <v>42419</v>
      </c>
      <c r="B2343" s="11">
        <f>B2342+1</f>
        <v>5546</v>
      </c>
      <c r="C2343" s="11" t="s">
        <v>787</v>
      </c>
      <c r="D2343" s="12">
        <v>55546</v>
      </c>
      <c r="E2343" s="47" t="s">
        <v>5251</v>
      </c>
      <c r="F2343" s="14">
        <v>51090.55</v>
      </c>
      <c r="G2343" s="15">
        <v>42426</v>
      </c>
      <c r="H2343" s="8">
        <v>51090.55</v>
      </c>
      <c r="I2343" s="30">
        <f t="shared" si="111"/>
        <v>0</v>
      </c>
      <c r="J2343" s="114"/>
      <c r="K2343" s="2"/>
    </row>
    <row r="2344" spans="1:11" x14ac:dyDescent="0.25">
      <c r="A2344" s="17">
        <v>42419</v>
      </c>
      <c r="B2344" s="11">
        <f t="shared" si="109"/>
        <v>5547</v>
      </c>
      <c r="C2344" s="11" t="s">
        <v>787</v>
      </c>
      <c r="D2344" s="12">
        <v>55547</v>
      </c>
      <c r="E2344" s="47" t="s">
        <v>5296</v>
      </c>
      <c r="F2344" s="14">
        <v>15200</v>
      </c>
      <c r="G2344" s="15">
        <v>42423</v>
      </c>
      <c r="H2344" s="8">
        <v>15200</v>
      </c>
      <c r="I2344" s="30">
        <f t="shared" si="111"/>
        <v>0</v>
      </c>
      <c r="J2344" s="114"/>
      <c r="K2344" s="2"/>
    </row>
    <row r="2345" spans="1:11" x14ac:dyDescent="0.25">
      <c r="A2345" s="17">
        <v>42419</v>
      </c>
      <c r="B2345" s="11">
        <f t="shared" si="109"/>
        <v>5548</v>
      </c>
      <c r="C2345" s="11" t="s">
        <v>787</v>
      </c>
      <c r="D2345" s="12">
        <v>55548</v>
      </c>
      <c r="E2345" s="47" t="s">
        <v>5297</v>
      </c>
      <c r="F2345" s="14">
        <v>7600</v>
      </c>
      <c r="G2345" s="15">
        <v>42419</v>
      </c>
      <c r="H2345" s="8">
        <f t="shared" si="110"/>
        <v>7600</v>
      </c>
      <c r="I2345" s="30">
        <f t="shared" si="111"/>
        <v>0</v>
      </c>
      <c r="J2345" s="114"/>
      <c r="K2345" s="2"/>
    </row>
    <row r="2346" spans="1:11" x14ac:dyDescent="0.25">
      <c r="A2346" s="17">
        <v>42419</v>
      </c>
      <c r="B2346" s="11">
        <f t="shared" si="109"/>
        <v>5549</v>
      </c>
      <c r="C2346" s="11" t="s">
        <v>787</v>
      </c>
      <c r="D2346" s="12">
        <v>55549</v>
      </c>
      <c r="E2346" s="47" t="s">
        <v>5298</v>
      </c>
      <c r="F2346" s="14">
        <v>5543.2</v>
      </c>
      <c r="G2346" s="15">
        <v>42421</v>
      </c>
      <c r="H2346" s="8">
        <v>5543.2</v>
      </c>
      <c r="I2346" s="30">
        <f t="shared" si="111"/>
        <v>0</v>
      </c>
      <c r="J2346" s="114"/>
      <c r="K2346" s="2"/>
    </row>
    <row r="2347" spans="1:11" x14ac:dyDescent="0.25">
      <c r="A2347" s="17">
        <v>42419</v>
      </c>
      <c r="B2347" s="11">
        <f t="shared" si="109"/>
        <v>5550</v>
      </c>
      <c r="C2347" s="11" t="s">
        <v>787</v>
      </c>
      <c r="D2347" s="113">
        <v>55550</v>
      </c>
      <c r="E2347" s="42" t="s">
        <v>5299</v>
      </c>
      <c r="F2347" s="19">
        <v>35158.75</v>
      </c>
      <c r="G2347" s="107">
        <v>42434</v>
      </c>
      <c r="H2347" s="108">
        <v>35158.75</v>
      </c>
      <c r="I2347" s="30">
        <f t="shared" si="111"/>
        <v>0</v>
      </c>
      <c r="J2347" s="114"/>
      <c r="K2347" s="2"/>
    </row>
    <row r="2348" spans="1:11" x14ac:dyDescent="0.25">
      <c r="A2348" s="17">
        <v>42419</v>
      </c>
      <c r="B2348" s="11">
        <f t="shared" si="109"/>
        <v>5551</v>
      </c>
      <c r="C2348" s="11" t="s">
        <v>787</v>
      </c>
      <c r="D2348" s="20">
        <v>55551</v>
      </c>
      <c r="E2348" s="45" t="s">
        <v>5300</v>
      </c>
      <c r="F2348" s="22">
        <v>17876.599999999999</v>
      </c>
      <c r="G2348" s="15">
        <v>42421</v>
      </c>
      <c r="H2348" s="8">
        <v>17876.599999999999</v>
      </c>
      <c r="I2348" s="30">
        <f t="shared" si="111"/>
        <v>0</v>
      </c>
      <c r="J2348" s="114"/>
      <c r="K2348" s="2"/>
    </row>
    <row r="2349" spans="1:11" x14ac:dyDescent="0.25">
      <c r="A2349" s="17">
        <v>42419</v>
      </c>
      <c r="B2349" s="11">
        <f t="shared" si="109"/>
        <v>5552</v>
      </c>
      <c r="C2349" s="11" t="s">
        <v>787</v>
      </c>
      <c r="D2349" s="12">
        <v>55552</v>
      </c>
      <c r="E2349" s="47" t="s">
        <v>5301</v>
      </c>
      <c r="F2349" s="14">
        <v>2372.9</v>
      </c>
      <c r="G2349" s="15">
        <v>42419</v>
      </c>
      <c r="H2349" s="8">
        <f t="shared" si="110"/>
        <v>2372.9</v>
      </c>
      <c r="I2349" s="30">
        <f t="shared" si="111"/>
        <v>0</v>
      </c>
      <c r="J2349" s="114"/>
      <c r="K2349" s="2"/>
    </row>
    <row r="2350" spans="1:11" x14ac:dyDescent="0.25">
      <c r="A2350" s="17">
        <v>42419</v>
      </c>
      <c r="B2350" s="11">
        <f t="shared" si="109"/>
        <v>5553</v>
      </c>
      <c r="C2350" s="11" t="s">
        <v>787</v>
      </c>
      <c r="D2350" s="12">
        <v>55553</v>
      </c>
      <c r="E2350" s="47" t="s">
        <v>5302</v>
      </c>
      <c r="F2350" s="14">
        <v>23141.200000000001</v>
      </c>
      <c r="G2350" s="107">
        <v>42434</v>
      </c>
      <c r="H2350" s="108">
        <v>23141.200000000001</v>
      </c>
      <c r="I2350" s="30">
        <f t="shared" si="111"/>
        <v>0</v>
      </c>
      <c r="J2350" s="114"/>
      <c r="K2350" s="2"/>
    </row>
    <row r="2351" spans="1:11" x14ac:dyDescent="0.25">
      <c r="A2351" s="17">
        <v>42419</v>
      </c>
      <c r="B2351" s="11">
        <f t="shared" si="109"/>
        <v>5554</v>
      </c>
      <c r="C2351" s="11" t="s">
        <v>787</v>
      </c>
      <c r="D2351" s="12">
        <v>55554</v>
      </c>
      <c r="E2351" s="47" t="s">
        <v>5303</v>
      </c>
      <c r="F2351" s="14">
        <v>4303</v>
      </c>
      <c r="G2351" s="15">
        <v>42421</v>
      </c>
      <c r="H2351" s="8">
        <v>4303</v>
      </c>
      <c r="I2351" s="30">
        <f t="shared" si="111"/>
        <v>0</v>
      </c>
      <c r="J2351" s="114"/>
      <c r="K2351" s="2"/>
    </row>
    <row r="2352" spans="1:11" x14ac:dyDescent="0.25">
      <c r="A2352" s="17">
        <v>42419</v>
      </c>
      <c r="B2352" s="11">
        <f t="shared" si="109"/>
        <v>5555</v>
      </c>
      <c r="C2352" s="11" t="s">
        <v>787</v>
      </c>
      <c r="D2352" s="12">
        <v>55555</v>
      </c>
      <c r="E2352" s="47" t="s">
        <v>5262</v>
      </c>
      <c r="F2352" s="14">
        <v>7150.2</v>
      </c>
      <c r="G2352" s="15">
        <v>42419</v>
      </c>
      <c r="H2352" s="8">
        <f t="shared" si="110"/>
        <v>7150.2</v>
      </c>
      <c r="I2352" s="30">
        <f t="shared" si="111"/>
        <v>0</v>
      </c>
      <c r="J2352" s="114"/>
      <c r="K2352" s="2"/>
    </row>
    <row r="2353" spans="1:11" x14ac:dyDescent="0.25">
      <c r="A2353" s="17">
        <v>42419</v>
      </c>
      <c r="B2353" s="11">
        <f>B2352+1</f>
        <v>5556</v>
      </c>
      <c r="C2353" s="11" t="s">
        <v>787</v>
      </c>
      <c r="D2353" s="12">
        <v>55556</v>
      </c>
      <c r="E2353" s="49" t="s">
        <v>105</v>
      </c>
      <c r="F2353" s="14">
        <v>0</v>
      </c>
      <c r="G2353" s="15"/>
      <c r="H2353" s="8"/>
      <c r="I2353" s="30">
        <f t="shared" si="111"/>
        <v>0</v>
      </c>
      <c r="J2353" s="114"/>
      <c r="K2353" s="2"/>
    </row>
    <row r="2354" spans="1:11" x14ac:dyDescent="0.25">
      <c r="A2354" s="17">
        <v>42419</v>
      </c>
      <c r="B2354" s="11">
        <f>B2353+1</f>
        <v>5557</v>
      </c>
      <c r="C2354" s="11" t="s">
        <v>787</v>
      </c>
      <c r="D2354" s="12">
        <v>55557</v>
      </c>
      <c r="E2354" s="47" t="s">
        <v>5266</v>
      </c>
      <c r="F2354" s="14">
        <v>275.60000000000002</v>
      </c>
      <c r="G2354" s="15">
        <v>42419</v>
      </c>
      <c r="H2354" s="8">
        <f t="shared" si="110"/>
        <v>275.60000000000002</v>
      </c>
      <c r="I2354" s="30">
        <f t="shared" si="111"/>
        <v>0</v>
      </c>
      <c r="J2354" s="114"/>
      <c r="K2354" s="2"/>
    </row>
    <row r="2355" spans="1:11" x14ac:dyDescent="0.25">
      <c r="A2355" s="17">
        <v>42419</v>
      </c>
      <c r="B2355" s="11">
        <f t="shared" si="109"/>
        <v>5558</v>
      </c>
      <c r="C2355" s="11" t="s">
        <v>787</v>
      </c>
      <c r="D2355" s="12">
        <v>55558</v>
      </c>
      <c r="E2355" s="47" t="s">
        <v>5304</v>
      </c>
      <c r="F2355" s="14">
        <v>4836.7</v>
      </c>
      <c r="G2355" s="15">
        <v>42419</v>
      </c>
      <c r="H2355" s="8">
        <f t="shared" si="110"/>
        <v>4836.7</v>
      </c>
      <c r="I2355" s="30">
        <f t="shared" si="111"/>
        <v>0</v>
      </c>
      <c r="J2355" s="114"/>
      <c r="K2355" s="2"/>
    </row>
    <row r="2356" spans="1:11" x14ac:dyDescent="0.25">
      <c r="A2356" s="17">
        <v>42419</v>
      </c>
      <c r="B2356" s="11">
        <f t="shared" si="109"/>
        <v>5559</v>
      </c>
      <c r="C2356" s="11" t="s">
        <v>787</v>
      </c>
      <c r="D2356" s="12">
        <v>55559</v>
      </c>
      <c r="E2356" s="47" t="s">
        <v>5262</v>
      </c>
      <c r="F2356" s="14">
        <v>14843.4</v>
      </c>
      <c r="G2356" s="15">
        <v>42422</v>
      </c>
      <c r="H2356" s="8">
        <v>14843.4</v>
      </c>
      <c r="I2356" s="30">
        <f t="shared" si="111"/>
        <v>0</v>
      </c>
      <c r="J2356" s="114"/>
      <c r="K2356" s="2"/>
    </row>
    <row r="2357" spans="1:11" x14ac:dyDescent="0.25">
      <c r="A2357" s="17">
        <v>42419</v>
      </c>
      <c r="B2357" s="11">
        <f t="shared" si="109"/>
        <v>5560</v>
      </c>
      <c r="C2357" s="11" t="s">
        <v>787</v>
      </c>
      <c r="D2357" s="12">
        <v>55560</v>
      </c>
      <c r="E2357" s="47" t="s">
        <v>5305</v>
      </c>
      <c r="F2357" s="14">
        <v>13396.4</v>
      </c>
      <c r="G2357" s="15">
        <v>42427</v>
      </c>
      <c r="H2357" s="8">
        <v>13396.4</v>
      </c>
      <c r="I2357" s="30">
        <f t="shared" si="111"/>
        <v>0</v>
      </c>
      <c r="J2357" s="114"/>
      <c r="K2357" s="2"/>
    </row>
    <row r="2358" spans="1:11" x14ac:dyDescent="0.25">
      <c r="A2358" s="17">
        <v>42419</v>
      </c>
      <c r="B2358" s="11">
        <f t="shared" si="109"/>
        <v>5561</v>
      </c>
      <c r="C2358" s="11" t="s">
        <v>787</v>
      </c>
      <c r="D2358" s="12">
        <v>55561</v>
      </c>
      <c r="E2358" s="47" t="s">
        <v>5306</v>
      </c>
      <c r="F2358" s="14">
        <v>25044.05</v>
      </c>
      <c r="G2358" s="15">
        <v>42419</v>
      </c>
      <c r="H2358" s="8">
        <f t="shared" si="110"/>
        <v>25044.05</v>
      </c>
      <c r="I2358" s="30">
        <f t="shared" si="111"/>
        <v>0</v>
      </c>
      <c r="J2358" s="114"/>
      <c r="K2358" s="2"/>
    </row>
    <row r="2359" spans="1:11" x14ac:dyDescent="0.25">
      <c r="A2359" s="17">
        <v>42419</v>
      </c>
      <c r="B2359" s="11">
        <f t="shared" si="109"/>
        <v>5562</v>
      </c>
      <c r="C2359" s="11" t="s">
        <v>787</v>
      </c>
      <c r="D2359" s="12">
        <v>55562</v>
      </c>
      <c r="E2359" s="47" t="s">
        <v>5307</v>
      </c>
      <c r="F2359" s="14">
        <v>40458.449999999997</v>
      </c>
      <c r="G2359" s="15">
        <v>42419</v>
      </c>
      <c r="H2359" s="8">
        <f t="shared" si="110"/>
        <v>40458.449999999997</v>
      </c>
      <c r="I2359" s="30">
        <f t="shared" si="111"/>
        <v>0</v>
      </c>
      <c r="J2359" s="114"/>
      <c r="K2359" s="2"/>
    </row>
    <row r="2360" spans="1:11" x14ac:dyDescent="0.25">
      <c r="A2360" s="17">
        <v>42419</v>
      </c>
      <c r="B2360" s="11">
        <f t="shared" si="109"/>
        <v>5563</v>
      </c>
      <c r="C2360" s="11" t="s">
        <v>787</v>
      </c>
      <c r="D2360" s="12">
        <v>55563</v>
      </c>
      <c r="E2360" s="47" t="s">
        <v>5308</v>
      </c>
      <c r="F2360" s="14">
        <v>20663.8</v>
      </c>
      <c r="G2360" s="15">
        <v>42422</v>
      </c>
      <c r="H2360" s="8">
        <v>20663.8</v>
      </c>
      <c r="I2360" s="30">
        <f t="shared" si="111"/>
        <v>0</v>
      </c>
      <c r="J2360" s="114"/>
      <c r="K2360" s="2"/>
    </row>
    <row r="2361" spans="1:11" x14ac:dyDescent="0.25">
      <c r="A2361" s="17">
        <v>42419</v>
      </c>
      <c r="B2361" s="11">
        <f>B2360+1</f>
        <v>5564</v>
      </c>
      <c r="C2361" s="11" t="s">
        <v>787</v>
      </c>
      <c r="D2361" s="12">
        <v>55564</v>
      </c>
      <c r="E2361" s="47" t="s">
        <v>4550</v>
      </c>
      <c r="F2361" s="14">
        <v>5556.96</v>
      </c>
      <c r="G2361" s="15">
        <v>42420</v>
      </c>
      <c r="H2361" s="8">
        <v>5556.96</v>
      </c>
      <c r="I2361" s="30">
        <f t="shared" si="111"/>
        <v>0</v>
      </c>
      <c r="J2361" s="114"/>
      <c r="K2361" s="2"/>
    </row>
    <row r="2362" spans="1:11" x14ac:dyDescent="0.25">
      <c r="A2362" s="17">
        <v>42419</v>
      </c>
      <c r="B2362" s="11">
        <f>B2361+1</f>
        <v>5565</v>
      </c>
      <c r="C2362" s="11" t="s">
        <v>787</v>
      </c>
      <c r="D2362" s="12">
        <v>55565</v>
      </c>
      <c r="E2362" s="47" t="s">
        <v>5309</v>
      </c>
      <c r="F2362" s="14">
        <v>6401</v>
      </c>
      <c r="G2362" s="15">
        <v>42422</v>
      </c>
      <c r="H2362" s="8">
        <v>6401</v>
      </c>
      <c r="I2362" s="30">
        <f t="shared" si="111"/>
        <v>0</v>
      </c>
      <c r="J2362" s="114"/>
      <c r="K2362" s="2"/>
    </row>
    <row r="2363" spans="1:11" x14ac:dyDescent="0.25">
      <c r="A2363" s="17">
        <v>42419</v>
      </c>
      <c r="B2363" s="11">
        <f t="shared" si="109"/>
        <v>5566</v>
      </c>
      <c r="C2363" s="11" t="s">
        <v>787</v>
      </c>
      <c r="D2363" s="12">
        <v>55566</v>
      </c>
      <c r="E2363" s="47" t="s">
        <v>5310</v>
      </c>
      <c r="F2363" s="14">
        <v>409.2</v>
      </c>
      <c r="G2363" s="15">
        <v>42420</v>
      </c>
      <c r="H2363" s="8">
        <v>409.2</v>
      </c>
      <c r="I2363" s="30">
        <f t="shared" si="111"/>
        <v>0</v>
      </c>
      <c r="J2363" s="114"/>
      <c r="K2363" s="2"/>
    </row>
    <row r="2364" spans="1:11" x14ac:dyDescent="0.25">
      <c r="A2364" s="17">
        <v>42419</v>
      </c>
      <c r="B2364" s="11">
        <f t="shared" si="109"/>
        <v>5567</v>
      </c>
      <c r="C2364" s="11" t="s">
        <v>787</v>
      </c>
      <c r="D2364" s="12">
        <v>55567</v>
      </c>
      <c r="E2364" s="47" t="s">
        <v>5311</v>
      </c>
      <c r="F2364" s="14">
        <v>9439.34</v>
      </c>
      <c r="G2364" s="15">
        <v>42422</v>
      </c>
      <c r="H2364" s="8">
        <v>9439.34</v>
      </c>
      <c r="I2364" s="30">
        <f t="shared" si="111"/>
        <v>0</v>
      </c>
      <c r="J2364" s="114"/>
      <c r="K2364" s="2"/>
    </row>
    <row r="2365" spans="1:11" x14ac:dyDescent="0.25">
      <c r="A2365" s="17">
        <v>42419</v>
      </c>
      <c r="B2365" s="11">
        <f t="shared" si="109"/>
        <v>5568</v>
      </c>
      <c r="C2365" s="11" t="s">
        <v>787</v>
      </c>
      <c r="D2365" s="12">
        <v>55568</v>
      </c>
      <c r="E2365" s="47" t="s">
        <v>5300</v>
      </c>
      <c r="F2365" s="14">
        <v>2283.3000000000002</v>
      </c>
      <c r="G2365" s="15">
        <v>42421</v>
      </c>
      <c r="H2365" s="8">
        <v>2283.3000000000002</v>
      </c>
      <c r="I2365" s="30">
        <f t="shared" si="111"/>
        <v>0</v>
      </c>
      <c r="J2365" s="114"/>
      <c r="K2365" s="2"/>
    </row>
    <row r="2366" spans="1:11" x14ac:dyDescent="0.25">
      <c r="A2366" s="17">
        <v>42419</v>
      </c>
      <c r="B2366" s="11">
        <f t="shared" si="109"/>
        <v>5569</v>
      </c>
      <c r="C2366" s="11" t="s">
        <v>787</v>
      </c>
      <c r="D2366" s="12">
        <v>55569</v>
      </c>
      <c r="E2366" s="47" t="s">
        <v>5312</v>
      </c>
      <c r="F2366" s="14">
        <v>2795</v>
      </c>
      <c r="G2366" s="15">
        <v>42420</v>
      </c>
      <c r="H2366" s="8">
        <v>2795</v>
      </c>
      <c r="I2366" s="30">
        <f t="shared" si="111"/>
        <v>0</v>
      </c>
      <c r="J2366" s="114"/>
      <c r="K2366" s="2"/>
    </row>
    <row r="2367" spans="1:11" x14ac:dyDescent="0.25">
      <c r="A2367" s="17">
        <v>42419</v>
      </c>
      <c r="B2367" s="11">
        <f t="shared" si="109"/>
        <v>5570</v>
      </c>
      <c r="C2367" s="11" t="s">
        <v>787</v>
      </c>
      <c r="D2367" s="12">
        <v>55570</v>
      </c>
      <c r="E2367" s="47" t="s">
        <v>5268</v>
      </c>
      <c r="F2367" s="14">
        <v>13079.9</v>
      </c>
      <c r="G2367" s="15">
        <v>42427</v>
      </c>
      <c r="H2367" s="8">
        <v>13079.9</v>
      </c>
      <c r="I2367" s="30">
        <f t="shared" si="111"/>
        <v>0</v>
      </c>
      <c r="J2367" s="114"/>
      <c r="K2367" s="2"/>
    </row>
    <row r="2368" spans="1:11" x14ac:dyDescent="0.25">
      <c r="A2368" s="17">
        <v>42419</v>
      </c>
      <c r="B2368" s="11">
        <f>B2367+1</f>
        <v>5571</v>
      </c>
      <c r="C2368" s="11" t="s">
        <v>787</v>
      </c>
      <c r="D2368" s="12">
        <v>55571</v>
      </c>
      <c r="E2368" s="49" t="s">
        <v>105</v>
      </c>
      <c r="F2368" s="14">
        <v>0</v>
      </c>
      <c r="G2368" s="15"/>
      <c r="H2368" s="8"/>
      <c r="I2368" s="30">
        <f t="shared" si="111"/>
        <v>0</v>
      </c>
      <c r="J2368" s="114"/>
      <c r="K2368" s="2"/>
    </row>
    <row r="2369" spans="1:11" x14ac:dyDescent="0.25">
      <c r="A2369" s="17">
        <v>42419</v>
      </c>
      <c r="B2369" s="11">
        <f>B2368+1</f>
        <v>5572</v>
      </c>
      <c r="C2369" s="11" t="s">
        <v>787</v>
      </c>
      <c r="D2369" s="12">
        <v>55572</v>
      </c>
      <c r="E2369" s="47" t="s">
        <v>5313</v>
      </c>
      <c r="F2369" s="14">
        <v>1389.24</v>
      </c>
      <c r="G2369" s="15">
        <v>42422</v>
      </c>
      <c r="H2369" s="8">
        <v>1389.24</v>
      </c>
      <c r="I2369" s="30">
        <f t="shared" si="111"/>
        <v>0</v>
      </c>
      <c r="J2369" s="114"/>
      <c r="K2369" s="2"/>
    </row>
    <row r="2370" spans="1:11" x14ac:dyDescent="0.25">
      <c r="A2370" s="17">
        <v>42419</v>
      </c>
      <c r="B2370" s="11">
        <f t="shared" si="109"/>
        <v>5573</v>
      </c>
      <c r="C2370" s="11" t="s">
        <v>787</v>
      </c>
      <c r="D2370" s="12">
        <v>55573</v>
      </c>
      <c r="E2370" s="47" t="s">
        <v>5314</v>
      </c>
      <c r="F2370" s="14">
        <v>67793.100000000006</v>
      </c>
      <c r="G2370" s="15">
        <v>42429</v>
      </c>
      <c r="H2370" s="8">
        <v>67793.100000000006</v>
      </c>
      <c r="I2370" s="30">
        <f t="shared" si="111"/>
        <v>0</v>
      </c>
      <c r="J2370" s="114"/>
      <c r="K2370" s="2"/>
    </row>
    <row r="2371" spans="1:11" x14ac:dyDescent="0.25">
      <c r="A2371" s="17">
        <v>42419</v>
      </c>
      <c r="B2371" s="11">
        <f t="shared" si="109"/>
        <v>5574</v>
      </c>
      <c r="C2371" s="11" t="s">
        <v>787</v>
      </c>
      <c r="D2371" s="12">
        <v>55574</v>
      </c>
      <c r="E2371" s="47" t="s">
        <v>5315</v>
      </c>
      <c r="F2371" s="14">
        <v>14849.2</v>
      </c>
      <c r="G2371" s="15" t="s">
        <v>5316</v>
      </c>
      <c r="H2371" s="8">
        <f>8849.2+6000</f>
        <v>14849.2</v>
      </c>
      <c r="I2371" s="30">
        <f t="shared" si="111"/>
        <v>0</v>
      </c>
      <c r="J2371" s="114"/>
      <c r="K2371" s="2"/>
    </row>
    <row r="2372" spans="1:11" x14ac:dyDescent="0.25">
      <c r="A2372" s="17">
        <v>42419</v>
      </c>
      <c r="B2372" s="11">
        <f t="shared" ref="B2372:B2435" si="112">B2371+1</f>
        <v>5575</v>
      </c>
      <c r="C2372" s="11" t="s">
        <v>787</v>
      </c>
      <c r="D2372" s="12">
        <v>55575</v>
      </c>
      <c r="E2372" s="47" t="s">
        <v>5317</v>
      </c>
      <c r="F2372" s="14">
        <v>745.8</v>
      </c>
      <c r="G2372" s="88">
        <v>42457</v>
      </c>
      <c r="H2372" s="89">
        <v>745.8</v>
      </c>
      <c r="I2372" s="30">
        <f t="shared" si="111"/>
        <v>0</v>
      </c>
      <c r="J2372" s="114"/>
      <c r="K2372" s="2"/>
    </row>
    <row r="2373" spans="1:11" x14ac:dyDescent="0.25">
      <c r="A2373" s="17">
        <v>42419</v>
      </c>
      <c r="B2373" s="11">
        <f t="shared" si="112"/>
        <v>5576</v>
      </c>
      <c r="C2373" s="11" t="s">
        <v>787</v>
      </c>
      <c r="D2373" s="12">
        <v>55576</v>
      </c>
      <c r="E2373" s="47" t="s">
        <v>5318</v>
      </c>
      <c r="F2373" s="14">
        <v>2772.25</v>
      </c>
      <c r="G2373" s="15">
        <v>42419</v>
      </c>
      <c r="H2373" s="8">
        <f t="shared" si="110"/>
        <v>2772.25</v>
      </c>
      <c r="I2373" s="30">
        <f t="shared" si="111"/>
        <v>0</v>
      </c>
      <c r="J2373" s="114"/>
      <c r="K2373" s="2"/>
    </row>
    <row r="2374" spans="1:11" x14ac:dyDescent="0.25">
      <c r="A2374" s="17">
        <v>42419</v>
      </c>
      <c r="B2374" s="11">
        <f t="shared" si="112"/>
        <v>5577</v>
      </c>
      <c r="C2374" s="11" t="s">
        <v>787</v>
      </c>
      <c r="D2374" s="12">
        <v>55577</v>
      </c>
      <c r="E2374" s="47" t="s">
        <v>5319</v>
      </c>
      <c r="F2374" s="14">
        <v>16106.3</v>
      </c>
      <c r="G2374" s="107">
        <v>42433</v>
      </c>
      <c r="H2374" s="108">
        <v>16106.3</v>
      </c>
      <c r="I2374" s="30">
        <f t="shared" si="111"/>
        <v>0</v>
      </c>
      <c r="J2374" s="114"/>
      <c r="K2374" s="2"/>
    </row>
    <row r="2375" spans="1:11" x14ac:dyDescent="0.25">
      <c r="A2375" s="17">
        <v>42419</v>
      </c>
      <c r="B2375" s="11">
        <f t="shared" si="112"/>
        <v>5578</v>
      </c>
      <c r="C2375" s="11" t="s">
        <v>787</v>
      </c>
      <c r="D2375" s="12">
        <v>55578</v>
      </c>
      <c r="E2375" s="47" t="s">
        <v>5320</v>
      </c>
      <c r="F2375" s="14">
        <v>327.60000000000002</v>
      </c>
      <c r="G2375" s="15">
        <v>42419</v>
      </c>
      <c r="H2375" s="8">
        <f t="shared" si="110"/>
        <v>327.60000000000002</v>
      </c>
      <c r="I2375" s="30">
        <f t="shared" si="111"/>
        <v>0</v>
      </c>
      <c r="J2375" s="114"/>
      <c r="K2375" s="2"/>
    </row>
    <row r="2376" spans="1:11" x14ac:dyDescent="0.25">
      <c r="A2376" s="17">
        <v>42419</v>
      </c>
      <c r="B2376" s="11">
        <f t="shared" si="112"/>
        <v>5579</v>
      </c>
      <c r="C2376" s="11" t="s">
        <v>787</v>
      </c>
      <c r="D2376" s="12">
        <v>55579</v>
      </c>
      <c r="E2376" s="47" t="s">
        <v>5321</v>
      </c>
      <c r="F2376" s="14">
        <v>9277.9</v>
      </c>
      <c r="G2376" s="15">
        <v>42420</v>
      </c>
      <c r="H2376" s="8">
        <v>9277.9</v>
      </c>
      <c r="I2376" s="30">
        <f t="shared" si="111"/>
        <v>0</v>
      </c>
      <c r="J2376" s="114"/>
      <c r="K2376" s="2"/>
    </row>
    <row r="2377" spans="1:11" x14ac:dyDescent="0.25">
      <c r="A2377" s="17">
        <v>42419</v>
      </c>
      <c r="B2377" s="11">
        <f t="shared" si="112"/>
        <v>5580</v>
      </c>
      <c r="C2377" s="11" t="s">
        <v>787</v>
      </c>
      <c r="D2377" s="12">
        <v>55580</v>
      </c>
      <c r="E2377" s="47" t="s">
        <v>5322</v>
      </c>
      <c r="F2377" s="14">
        <v>1997.18</v>
      </c>
      <c r="G2377" s="15">
        <v>42419</v>
      </c>
      <c r="H2377" s="8">
        <f t="shared" si="110"/>
        <v>1997.18</v>
      </c>
      <c r="I2377" s="30">
        <f t="shared" si="111"/>
        <v>0</v>
      </c>
      <c r="J2377" s="114"/>
      <c r="K2377" s="2"/>
    </row>
    <row r="2378" spans="1:11" x14ac:dyDescent="0.25">
      <c r="A2378" s="17">
        <v>42419</v>
      </c>
      <c r="B2378" s="11">
        <f t="shared" si="112"/>
        <v>5581</v>
      </c>
      <c r="C2378" s="11" t="s">
        <v>787</v>
      </c>
      <c r="D2378" s="12">
        <v>55581</v>
      </c>
      <c r="E2378" s="47" t="s">
        <v>5262</v>
      </c>
      <c r="F2378" s="14">
        <v>45.6</v>
      </c>
      <c r="G2378" s="15">
        <v>42420</v>
      </c>
      <c r="H2378" s="8">
        <v>45.6</v>
      </c>
      <c r="I2378" s="30">
        <f t="shared" si="111"/>
        <v>0</v>
      </c>
      <c r="J2378" s="114"/>
      <c r="K2378" s="2"/>
    </row>
    <row r="2379" spans="1:11" x14ac:dyDescent="0.25">
      <c r="A2379" s="17">
        <v>42419</v>
      </c>
      <c r="B2379" s="11">
        <f t="shared" si="112"/>
        <v>5582</v>
      </c>
      <c r="C2379" s="11" t="s">
        <v>787</v>
      </c>
      <c r="D2379" s="12">
        <v>55582</v>
      </c>
      <c r="E2379" s="47" t="s">
        <v>5323</v>
      </c>
      <c r="F2379" s="14">
        <v>2599.5</v>
      </c>
      <c r="G2379" s="15">
        <v>42420</v>
      </c>
      <c r="H2379" s="8">
        <v>2599.5</v>
      </c>
      <c r="I2379" s="30">
        <f t="shared" si="111"/>
        <v>0</v>
      </c>
      <c r="J2379" s="114"/>
      <c r="K2379" s="2"/>
    </row>
    <row r="2380" spans="1:11" x14ac:dyDescent="0.25">
      <c r="A2380" s="17">
        <v>42419</v>
      </c>
      <c r="B2380" s="11">
        <f t="shared" si="112"/>
        <v>5583</v>
      </c>
      <c r="C2380" s="11" t="s">
        <v>787</v>
      </c>
      <c r="D2380" s="12">
        <v>55583</v>
      </c>
      <c r="E2380" s="47" t="s">
        <v>5324</v>
      </c>
      <c r="F2380" s="14">
        <v>3127.4</v>
      </c>
      <c r="G2380" s="88">
        <v>42443</v>
      </c>
      <c r="H2380" s="89">
        <v>3127.4</v>
      </c>
      <c r="I2380" s="30">
        <f t="shared" si="111"/>
        <v>0</v>
      </c>
      <c r="J2380" s="114"/>
      <c r="K2380" s="2"/>
    </row>
    <row r="2381" spans="1:11" x14ac:dyDescent="0.25">
      <c r="A2381" s="17">
        <v>42419</v>
      </c>
      <c r="B2381" s="11">
        <f t="shared" si="112"/>
        <v>5584</v>
      </c>
      <c r="C2381" s="11" t="s">
        <v>787</v>
      </c>
      <c r="D2381" s="12">
        <v>55584</v>
      </c>
      <c r="E2381" s="47" t="s">
        <v>5325</v>
      </c>
      <c r="F2381" s="14">
        <v>600</v>
      </c>
      <c r="G2381" s="15">
        <v>42422</v>
      </c>
      <c r="H2381" s="8">
        <v>600</v>
      </c>
      <c r="I2381" s="30">
        <f t="shared" si="111"/>
        <v>0</v>
      </c>
      <c r="J2381" s="114"/>
      <c r="K2381" s="2"/>
    </row>
    <row r="2382" spans="1:11" x14ac:dyDescent="0.25">
      <c r="A2382" s="17">
        <v>42419</v>
      </c>
      <c r="B2382" s="11">
        <f t="shared" si="112"/>
        <v>5585</v>
      </c>
      <c r="C2382" s="11" t="s">
        <v>787</v>
      </c>
      <c r="D2382" s="12">
        <v>55585</v>
      </c>
      <c r="E2382" s="47" t="s">
        <v>5326</v>
      </c>
      <c r="F2382" s="14">
        <v>2528.4</v>
      </c>
      <c r="G2382" s="15">
        <v>42420</v>
      </c>
      <c r="H2382" s="8">
        <v>2528.4</v>
      </c>
      <c r="I2382" s="30">
        <f t="shared" si="111"/>
        <v>0</v>
      </c>
      <c r="J2382" s="114"/>
      <c r="K2382" s="2"/>
    </row>
    <row r="2383" spans="1:11" x14ac:dyDescent="0.25">
      <c r="A2383" s="17">
        <v>42419</v>
      </c>
      <c r="B2383" s="11">
        <f t="shared" si="112"/>
        <v>5586</v>
      </c>
      <c r="C2383" s="11" t="s">
        <v>787</v>
      </c>
      <c r="D2383" s="12">
        <v>55586</v>
      </c>
      <c r="E2383" s="47" t="s">
        <v>5327</v>
      </c>
      <c r="F2383" s="14">
        <v>2484</v>
      </c>
      <c r="G2383" s="15">
        <v>42420</v>
      </c>
      <c r="H2383" s="8">
        <v>2484</v>
      </c>
      <c r="I2383" s="30">
        <f t="shared" si="111"/>
        <v>0</v>
      </c>
      <c r="J2383" s="114"/>
      <c r="K2383" s="2"/>
    </row>
    <row r="2384" spans="1:11" x14ac:dyDescent="0.25">
      <c r="A2384" s="17">
        <v>42419</v>
      </c>
      <c r="B2384" s="11">
        <f t="shared" si="112"/>
        <v>5587</v>
      </c>
      <c r="C2384" s="11" t="s">
        <v>787</v>
      </c>
      <c r="D2384" s="12">
        <v>55587</v>
      </c>
      <c r="E2384" s="47" t="s">
        <v>5328</v>
      </c>
      <c r="F2384" s="14">
        <v>2425</v>
      </c>
      <c r="G2384" s="15">
        <v>42420</v>
      </c>
      <c r="H2384" s="8">
        <v>2425</v>
      </c>
      <c r="I2384" s="30">
        <f t="shared" si="111"/>
        <v>0</v>
      </c>
      <c r="J2384" s="114"/>
      <c r="K2384" s="2"/>
    </row>
    <row r="2385" spans="1:11" x14ac:dyDescent="0.25">
      <c r="A2385" s="17">
        <v>42419</v>
      </c>
      <c r="B2385" s="11">
        <f t="shared" si="112"/>
        <v>5588</v>
      </c>
      <c r="C2385" s="11" t="s">
        <v>787</v>
      </c>
      <c r="D2385" s="12">
        <v>55588</v>
      </c>
      <c r="E2385" s="47" t="s">
        <v>5329</v>
      </c>
      <c r="F2385" s="14">
        <v>2749.06</v>
      </c>
      <c r="G2385" s="15">
        <v>42420</v>
      </c>
      <c r="H2385" s="8">
        <v>2749.06</v>
      </c>
      <c r="I2385" s="30">
        <f t="shared" si="111"/>
        <v>0</v>
      </c>
      <c r="J2385" s="114"/>
      <c r="K2385" s="2"/>
    </row>
    <row r="2386" spans="1:11" x14ac:dyDescent="0.25">
      <c r="A2386" s="17">
        <v>42419</v>
      </c>
      <c r="B2386" s="11">
        <f t="shared" si="112"/>
        <v>5589</v>
      </c>
      <c r="C2386" s="11" t="s">
        <v>787</v>
      </c>
      <c r="D2386" s="12">
        <v>55589</v>
      </c>
      <c r="E2386" s="47" t="s">
        <v>5330</v>
      </c>
      <c r="F2386" s="14">
        <v>4452.8</v>
      </c>
      <c r="G2386" s="15">
        <v>42421</v>
      </c>
      <c r="H2386" s="8">
        <v>4452.8</v>
      </c>
      <c r="I2386" s="30">
        <f t="shared" si="111"/>
        <v>0</v>
      </c>
      <c r="J2386" s="114"/>
      <c r="K2386" s="2"/>
    </row>
    <row r="2387" spans="1:11" x14ac:dyDescent="0.25">
      <c r="A2387" s="17">
        <v>42419</v>
      </c>
      <c r="B2387" s="11">
        <f t="shared" si="112"/>
        <v>5590</v>
      </c>
      <c r="C2387" s="11" t="s">
        <v>787</v>
      </c>
      <c r="D2387" s="12">
        <v>55590</v>
      </c>
      <c r="E2387" s="47" t="s">
        <v>5331</v>
      </c>
      <c r="F2387" s="14">
        <v>1810.2</v>
      </c>
      <c r="G2387" s="15">
        <v>42420</v>
      </c>
      <c r="H2387" s="8">
        <v>1810.2</v>
      </c>
      <c r="I2387" s="30">
        <f t="shared" si="111"/>
        <v>0</v>
      </c>
      <c r="J2387" s="114"/>
      <c r="K2387" s="2"/>
    </row>
    <row r="2388" spans="1:11" x14ac:dyDescent="0.25">
      <c r="A2388" s="17">
        <v>42419</v>
      </c>
      <c r="B2388" s="11">
        <f t="shared" si="112"/>
        <v>5591</v>
      </c>
      <c r="C2388" s="11" t="s">
        <v>787</v>
      </c>
      <c r="D2388" s="12">
        <v>55591</v>
      </c>
      <c r="E2388" s="47" t="s">
        <v>5332</v>
      </c>
      <c r="F2388" s="14">
        <v>910.8</v>
      </c>
      <c r="G2388" s="15">
        <v>42420</v>
      </c>
      <c r="H2388" s="8">
        <v>910.8</v>
      </c>
      <c r="I2388" s="30">
        <f t="shared" si="111"/>
        <v>0</v>
      </c>
      <c r="J2388" s="114"/>
      <c r="K2388" s="2"/>
    </row>
    <row r="2389" spans="1:11" x14ac:dyDescent="0.25">
      <c r="A2389" s="17">
        <v>42419</v>
      </c>
      <c r="B2389" s="11">
        <f t="shared" si="112"/>
        <v>5592</v>
      </c>
      <c r="C2389" s="11" t="s">
        <v>787</v>
      </c>
      <c r="D2389" s="12">
        <v>55592</v>
      </c>
      <c r="E2389" s="47" t="s">
        <v>5331</v>
      </c>
      <c r="F2389" s="14">
        <v>3452.4</v>
      </c>
      <c r="G2389" s="15">
        <v>42420</v>
      </c>
      <c r="H2389" s="8">
        <v>3452.4</v>
      </c>
      <c r="I2389" s="30">
        <f t="shared" si="111"/>
        <v>0</v>
      </c>
      <c r="J2389" s="114"/>
      <c r="K2389" s="2"/>
    </row>
    <row r="2390" spans="1:11" x14ac:dyDescent="0.25">
      <c r="A2390" s="17">
        <v>42419</v>
      </c>
      <c r="B2390" s="11">
        <f t="shared" si="112"/>
        <v>5593</v>
      </c>
      <c r="C2390" s="11" t="s">
        <v>787</v>
      </c>
      <c r="D2390" s="12">
        <v>55593</v>
      </c>
      <c r="E2390" s="47" t="s">
        <v>5333</v>
      </c>
      <c r="F2390" s="14">
        <v>2401.1999999999998</v>
      </c>
      <c r="G2390" s="15">
        <v>42420</v>
      </c>
      <c r="H2390" s="8">
        <v>2401.1999999999998</v>
      </c>
      <c r="I2390" s="30">
        <f t="shared" si="111"/>
        <v>0</v>
      </c>
      <c r="J2390" s="114"/>
      <c r="K2390" s="2"/>
    </row>
    <row r="2391" spans="1:11" x14ac:dyDescent="0.25">
      <c r="A2391" s="17">
        <v>42419</v>
      </c>
      <c r="B2391" s="11">
        <f>B2390+1</f>
        <v>5594</v>
      </c>
      <c r="C2391" s="11" t="s">
        <v>787</v>
      </c>
      <c r="D2391" s="12">
        <v>55594</v>
      </c>
      <c r="E2391" s="47" t="s">
        <v>5202</v>
      </c>
      <c r="F2391" s="14">
        <v>7246.2</v>
      </c>
      <c r="G2391" s="15">
        <v>42424</v>
      </c>
      <c r="H2391" s="8">
        <v>7246.2</v>
      </c>
      <c r="I2391" s="30">
        <f t="shared" si="111"/>
        <v>0</v>
      </c>
      <c r="J2391" s="114"/>
      <c r="K2391" s="2"/>
    </row>
    <row r="2392" spans="1:11" x14ac:dyDescent="0.25">
      <c r="A2392" s="17">
        <v>42419</v>
      </c>
      <c r="B2392" s="11">
        <f>B2391+1</f>
        <v>5595</v>
      </c>
      <c r="C2392" s="11" t="s">
        <v>787</v>
      </c>
      <c r="D2392" s="113">
        <v>55595</v>
      </c>
      <c r="E2392" s="42" t="s">
        <v>5334</v>
      </c>
      <c r="F2392" s="19">
        <v>831.6</v>
      </c>
      <c r="G2392" s="15">
        <v>42426</v>
      </c>
      <c r="H2392" s="8">
        <v>831.6</v>
      </c>
      <c r="I2392" s="30">
        <f t="shared" si="111"/>
        <v>0</v>
      </c>
      <c r="J2392" s="114"/>
      <c r="K2392" s="2"/>
    </row>
    <row r="2393" spans="1:11" x14ac:dyDescent="0.25">
      <c r="A2393" s="17">
        <v>42419</v>
      </c>
      <c r="B2393" s="11">
        <f t="shared" si="112"/>
        <v>5596</v>
      </c>
      <c r="C2393" s="11" t="s">
        <v>787</v>
      </c>
      <c r="D2393" s="20">
        <v>55596</v>
      </c>
      <c r="E2393" s="45" t="s">
        <v>5335</v>
      </c>
      <c r="F2393" s="22">
        <v>1062.5999999999999</v>
      </c>
      <c r="G2393" s="15">
        <v>42420</v>
      </c>
      <c r="H2393" s="8">
        <v>1062.5999999999999</v>
      </c>
      <c r="I2393" s="30">
        <f t="shared" si="111"/>
        <v>0</v>
      </c>
      <c r="J2393" s="114"/>
      <c r="K2393" s="2"/>
    </row>
    <row r="2394" spans="1:11" x14ac:dyDescent="0.25">
      <c r="A2394" s="17">
        <v>42419</v>
      </c>
      <c r="B2394" s="11">
        <f t="shared" si="112"/>
        <v>5597</v>
      </c>
      <c r="C2394" s="11" t="s">
        <v>787</v>
      </c>
      <c r="D2394" s="12">
        <v>55597</v>
      </c>
      <c r="E2394" s="47" t="s">
        <v>5336</v>
      </c>
      <c r="F2394" s="14">
        <v>904.4</v>
      </c>
      <c r="G2394" s="15">
        <v>42420</v>
      </c>
      <c r="H2394" s="8">
        <v>904.4</v>
      </c>
      <c r="I2394" s="30">
        <f t="shared" si="111"/>
        <v>0</v>
      </c>
      <c r="J2394" s="114"/>
      <c r="K2394" s="2"/>
    </row>
    <row r="2395" spans="1:11" x14ac:dyDescent="0.25">
      <c r="A2395" s="17">
        <v>42419</v>
      </c>
      <c r="B2395" s="11">
        <f t="shared" si="112"/>
        <v>5598</v>
      </c>
      <c r="C2395" s="11" t="s">
        <v>787</v>
      </c>
      <c r="D2395" s="12">
        <v>55598</v>
      </c>
      <c r="E2395" s="47" t="s">
        <v>5262</v>
      </c>
      <c r="F2395" s="14">
        <v>1758.1</v>
      </c>
      <c r="G2395" s="15">
        <v>42419</v>
      </c>
      <c r="H2395" s="8">
        <f t="shared" si="110"/>
        <v>1758.1</v>
      </c>
      <c r="I2395" s="30">
        <f t="shared" si="111"/>
        <v>0</v>
      </c>
      <c r="J2395" s="114"/>
      <c r="K2395" s="2"/>
    </row>
    <row r="2396" spans="1:11" x14ac:dyDescent="0.25">
      <c r="A2396" s="17">
        <v>42419</v>
      </c>
      <c r="B2396" s="11">
        <f t="shared" si="112"/>
        <v>5599</v>
      </c>
      <c r="C2396" s="11" t="s">
        <v>787</v>
      </c>
      <c r="D2396" s="12">
        <v>55599</v>
      </c>
      <c r="E2396" s="47" t="s">
        <v>5337</v>
      </c>
      <c r="F2396" s="14">
        <v>22708.3</v>
      </c>
      <c r="G2396" s="15">
        <v>42420</v>
      </c>
      <c r="H2396" s="8">
        <v>22708.3</v>
      </c>
      <c r="I2396" s="30">
        <f t="shared" si="111"/>
        <v>0</v>
      </c>
      <c r="J2396" s="114"/>
      <c r="K2396" s="2"/>
    </row>
    <row r="2397" spans="1:11" x14ac:dyDescent="0.25">
      <c r="A2397" s="17">
        <v>42419</v>
      </c>
      <c r="B2397" s="11">
        <f t="shared" si="112"/>
        <v>5600</v>
      </c>
      <c r="C2397" s="11" t="s">
        <v>787</v>
      </c>
      <c r="D2397" s="12">
        <v>55600</v>
      </c>
      <c r="E2397" s="47" t="s">
        <v>5325</v>
      </c>
      <c r="F2397" s="14">
        <v>1534</v>
      </c>
      <c r="G2397" s="15">
        <v>42422</v>
      </c>
      <c r="H2397" s="8">
        <v>1534</v>
      </c>
      <c r="I2397" s="30">
        <f t="shared" si="111"/>
        <v>0</v>
      </c>
      <c r="J2397" s="114"/>
      <c r="K2397" s="2"/>
    </row>
    <row r="2398" spans="1:11" x14ac:dyDescent="0.25">
      <c r="A2398" s="17">
        <v>42419</v>
      </c>
      <c r="B2398" s="11">
        <f t="shared" si="112"/>
        <v>5601</v>
      </c>
      <c r="C2398" s="11" t="s">
        <v>787</v>
      </c>
      <c r="D2398" s="12">
        <v>55601</v>
      </c>
      <c r="E2398" s="47" t="s">
        <v>5261</v>
      </c>
      <c r="F2398" s="14">
        <v>185</v>
      </c>
      <c r="G2398" s="15">
        <v>42419</v>
      </c>
      <c r="H2398" s="8">
        <f t="shared" si="110"/>
        <v>185</v>
      </c>
      <c r="I2398" s="30">
        <f t="shared" si="111"/>
        <v>0</v>
      </c>
      <c r="J2398" s="114"/>
      <c r="K2398" s="2"/>
    </row>
    <row r="2399" spans="1:11" x14ac:dyDescent="0.25">
      <c r="A2399" s="17">
        <v>42419</v>
      </c>
      <c r="B2399" s="11">
        <f t="shared" si="112"/>
        <v>5602</v>
      </c>
      <c r="C2399" s="11" t="s">
        <v>787</v>
      </c>
      <c r="D2399" s="12">
        <v>55602</v>
      </c>
      <c r="E2399" s="47" t="s">
        <v>5338</v>
      </c>
      <c r="F2399" s="14">
        <v>1731.2</v>
      </c>
      <c r="G2399" s="15">
        <v>42419</v>
      </c>
      <c r="H2399" s="8">
        <f t="shared" si="110"/>
        <v>1731.2</v>
      </c>
      <c r="I2399" s="30">
        <f t="shared" si="111"/>
        <v>0</v>
      </c>
      <c r="J2399" s="114"/>
      <c r="K2399" s="2"/>
    </row>
    <row r="2400" spans="1:11" x14ac:dyDescent="0.25">
      <c r="A2400" s="17">
        <v>42419</v>
      </c>
      <c r="B2400" s="11">
        <f t="shared" si="112"/>
        <v>5603</v>
      </c>
      <c r="C2400" s="11" t="s">
        <v>787</v>
      </c>
      <c r="D2400" s="12">
        <v>55603</v>
      </c>
      <c r="E2400" s="47" t="s">
        <v>5339</v>
      </c>
      <c r="F2400" s="14">
        <v>5637.8</v>
      </c>
      <c r="G2400" s="15">
        <v>42419</v>
      </c>
      <c r="H2400" s="8">
        <f t="shared" si="110"/>
        <v>5637.8</v>
      </c>
      <c r="I2400" s="30">
        <f t="shared" si="111"/>
        <v>0</v>
      </c>
      <c r="J2400" s="114"/>
      <c r="K2400" s="2"/>
    </row>
    <row r="2401" spans="1:11" x14ac:dyDescent="0.25">
      <c r="A2401" s="17">
        <v>42419</v>
      </c>
      <c r="B2401" s="11">
        <f t="shared" si="112"/>
        <v>5604</v>
      </c>
      <c r="C2401" s="11" t="s">
        <v>787</v>
      </c>
      <c r="D2401" s="12">
        <v>55604</v>
      </c>
      <c r="E2401" s="47" t="s">
        <v>5339</v>
      </c>
      <c r="F2401" s="14">
        <v>142.80000000000001</v>
      </c>
      <c r="G2401" s="15">
        <v>42419</v>
      </c>
      <c r="H2401" s="8">
        <f t="shared" si="110"/>
        <v>142.80000000000001</v>
      </c>
      <c r="I2401" s="30">
        <f t="shared" si="111"/>
        <v>0</v>
      </c>
      <c r="J2401" s="114"/>
      <c r="K2401" s="2"/>
    </row>
    <row r="2402" spans="1:11" x14ac:dyDescent="0.25">
      <c r="A2402" s="17">
        <v>42419</v>
      </c>
      <c r="B2402" s="11">
        <f t="shared" si="112"/>
        <v>5605</v>
      </c>
      <c r="C2402" s="11" t="s">
        <v>787</v>
      </c>
      <c r="D2402" s="12">
        <v>55605</v>
      </c>
      <c r="E2402" s="47" t="s">
        <v>5340</v>
      </c>
      <c r="F2402" s="14">
        <v>3738</v>
      </c>
      <c r="G2402" s="15">
        <v>42419</v>
      </c>
      <c r="H2402" s="8">
        <f t="shared" si="110"/>
        <v>3738</v>
      </c>
      <c r="I2402" s="30">
        <f t="shared" si="111"/>
        <v>0</v>
      </c>
      <c r="J2402" s="114"/>
      <c r="K2402" s="2"/>
    </row>
    <row r="2403" spans="1:11" x14ac:dyDescent="0.25">
      <c r="A2403" s="17">
        <v>42419</v>
      </c>
      <c r="B2403" s="11">
        <f t="shared" si="112"/>
        <v>5606</v>
      </c>
      <c r="C2403" s="11" t="s">
        <v>787</v>
      </c>
      <c r="D2403" s="12">
        <v>55606</v>
      </c>
      <c r="E2403" s="47" t="s">
        <v>5262</v>
      </c>
      <c r="F2403" s="14">
        <v>645</v>
      </c>
      <c r="G2403" s="15">
        <v>42419</v>
      </c>
      <c r="H2403" s="8">
        <f t="shared" si="110"/>
        <v>645</v>
      </c>
      <c r="I2403" s="30">
        <f t="shared" si="111"/>
        <v>0</v>
      </c>
      <c r="J2403" s="114"/>
      <c r="K2403" s="2"/>
    </row>
    <row r="2404" spans="1:11" x14ac:dyDescent="0.25">
      <c r="A2404" s="17">
        <v>42419</v>
      </c>
      <c r="B2404" s="11">
        <f>B2403+1</f>
        <v>5607</v>
      </c>
      <c r="C2404" s="11" t="s">
        <v>787</v>
      </c>
      <c r="D2404" s="12">
        <v>55607</v>
      </c>
      <c r="E2404" s="49" t="s">
        <v>105</v>
      </c>
      <c r="F2404" s="14">
        <v>0</v>
      </c>
      <c r="G2404" s="15"/>
      <c r="H2404" s="8">
        <f t="shared" si="110"/>
        <v>0</v>
      </c>
      <c r="I2404" s="30">
        <f t="shared" si="111"/>
        <v>0</v>
      </c>
      <c r="J2404" s="114"/>
      <c r="K2404" s="2"/>
    </row>
    <row r="2405" spans="1:11" x14ac:dyDescent="0.25">
      <c r="A2405" s="17">
        <v>42419</v>
      </c>
      <c r="B2405" s="11">
        <f>B2404+1</f>
        <v>5608</v>
      </c>
      <c r="C2405" s="11" t="s">
        <v>787</v>
      </c>
      <c r="D2405" s="12">
        <v>55608</v>
      </c>
      <c r="E2405" s="47" t="s">
        <v>5325</v>
      </c>
      <c r="F2405" s="14">
        <v>236864</v>
      </c>
      <c r="G2405" s="15">
        <v>42422</v>
      </c>
      <c r="H2405" s="8">
        <v>236864</v>
      </c>
      <c r="I2405" s="30">
        <f t="shared" si="111"/>
        <v>0</v>
      </c>
      <c r="J2405" s="114"/>
      <c r="K2405" s="2"/>
    </row>
    <row r="2406" spans="1:11" x14ac:dyDescent="0.25">
      <c r="A2406" s="17">
        <v>42419</v>
      </c>
      <c r="B2406" s="11">
        <f t="shared" si="112"/>
        <v>5609</v>
      </c>
      <c r="C2406" s="11" t="s">
        <v>787</v>
      </c>
      <c r="D2406" s="12">
        <v>55609</v>
      </c>
      <c r="E2406" s="47" t="s">
        <v>5341</v>
      </c>
      <c r="F2406" s="14">
        <v>1474.9</v>
      </c>
      <c r="G2406" s="15">
        <v>42467</v>
      </c>
      <c r="H2406" s="8">
        <v>1474.9</v>
      </c>
      <c r="I2406" s="30">
        <f t="shared" ref="I2406:I2476" si="113">F2406-H2406</f>
        <v>0</v>
      </c>
      <c r="J2406" s="114"/>
      <c r="K2406" s="2"/>
    </row>
    <row r="2407" spans="1:11" x14ac:dyDescent="0.25">
      <c r="A2407" s="17">
        <v>42419</v>
      </c>
      <c r="B2407" s="11">
        <f t="shared" si="112"/>
        <v>5610</v>
      </c>
      <c r="C2407" s="11" t="s">
        <v>787</v>
      </c>
      <c r="D2407" s="12">
        <v>55610</v>
      </c>
      <c r="E2407" s="47" t="s">
        <v>5262</v>
      </c>
      <c r="F2407" s="14">
        <v>458.8</v>
      </c>
      <c r="G2407" s="15">
        <v>42419</v>
      </c>
      <c r="H2407" s="8">
        <f t="shared" ref="H2407:H2476" si="114">F2407</f>
        <v>458.8</v>
      </c>
      <c r="I2407" s="30">
        <f t="shared" si="113"/>
        <v>0</v>
      </c>
      <c r="J2407" s="114"/>
      <c r="K2407" s="2"/>
    </row>
    <row r="2408" spans="1:11" x14ac:dyDescent="0.25">
      <c r="A2408" s="17">
        <v>42419</v>
      </c>
      <c r="B2408" s="11">
        <f t="shared" si="112"/>
        <v>5611</v>
      </c>
      <c r="C2408" s="11" t="s">
        <v>787</v>
      </c>
      <c r="D2408" s="12">
        <v>55611</v>
      </c>
      <c r="E2408" s="47" t="s">
        <v>5262</v>
      </c>
      <c r="F2408" s="14">
        <v>80</v>
      </c>
      <c r="G2408" s="15">
        <v>42419</v>
      </c>
      <c r="H2408" s="8">
        <f t="shared" si="114"/>
        <v>80</v>
      </c>
      <c r="I2408" s="30">
        <f t="shared" si="113"/>
        <v>0</v>
      </c>
      <c r="J2408" s="114"/>
      <c r="K2408" s="2"/>
    </row>
    <row r="2409" spans="1:11" x14ac:dyDescent="0.25">
      <c r="A2409" s="17">
        <v>42419</v>
      </c>
      <c r="B2409" s="11">
        <f t="shared" si="112"/>
        <v>5612</v>
      </c>
      <c r="C2409" s="11" t="s">
        <v>787</v>
      </c>
      <c r="D2409" s="12">
        <v>55612</v>
      </c>
      <c r="E2409" s="47" t="s">
        <v>5286</v>
      </c>
      <c r="F2409" s="14">
        <v>105.6</v>
      </c>
      <c r="G2409" s="15">
        <v>42419</v>
      </c>
      <c r="H2409" s="8">
        <f t="shared" si="114"/>
        <v>105.6</v>
      </c>
      <c r="I2409" s="30">
        <f t="shared" si="113"/>
        <v>0</v>
      </c>
      <c r="J2409" s="114"/>
      <c r="K2409" s="2"/>
    </row>
    <row r="2410" spans="1:11" x14ac:dyDescent="0.25">
      <c r="A2410" s="17">
        <v>42419</v>
      </c>
      <c r="B2410" s="11">
        <f t="shared" si="112"/>
        <v>5613</v>
      </c>
      <c r="C2410" s="11" t="s">
        <v>787</v>
      </c>
      <c r="D2410" s="12">
        <v>55613</v>
      </c>
      <c r="E2410" s="47" t="s">
        <v>5342</v>
      </c>
      <c r="F2410" s="14">
        <v>28891.8</v>
      </c>
      <c r="G2410" s="15">
        <v>42419</v>
      </c>
      <c r="H2410" s="8">
        <f t="shared" si="114"/>
        <v>28891.8</v>
      </c>
      <c r="I2410" s="30">
        <f t="shared" si="113"/>
        <v>0</v>
      </c>
      <c r="J2410" s="114"/>
      <c r="K2410" s="2"/>
    </row>
    <row r="2411" spans="1:11" x14ac:dyDescent="0.25">
      <c r="A2411" s="17">
        <v>42419</v>
      </c>
      <c r="B2411" s="11">
        <f t="shared" si="112"/>
        <v>5614</v>
      </c>
      <c r="C2411" s="11" t="s">
        <v>787</v>
      </c>
      <c r="D2411" s="12">
        <v>55614</v>
      </c>
      <c r="E2411" s="47" t="s">
        <v>5343</v>
      </c>
      <c r="F2411" s="14">
        <v>32176</v>
      </c>
      <c r="G2411" s="15">
        <v>42419</v>
      </c>
      <c r="H2411" s="8">
        <f t="shared" si="114"/>
        <v>32176</v>
      </c>
      <c r="I2411" s="30">
        <f t="shared" si="113"/>
        <v>0</v>
      </c>
      <c r="J2411" s="114"/>
      <c r="K2411" s="2"/>
    </row>
    <row r="2412" spans="1:11" x14ac:dyDescent="0.25">
      <c r="A2412" s="17">
        <v>42419</v>
      </c>
      <c r="B2412" s="11">
        <f t="shared" si="112"/>
        <v>5615</v>
      </c>
      <c r="C2412" s="11" t="s">
        <v>787</v>
      </c>
      <c r="D2412" s="12">
        <v>55615</v>
      </c>
      <c r="E2412" s="47" t="s">
        <v>5344</v>
      </c>
      <c r="F2412" s="14">
        <v>1846.2</v>
      </c>
      <c r="G2412" s="15">
        <v>42419</v>
      </c>
      <c r="H2412" s="8">
        <f t="shared" si="114"/>
        <v>1846.2</v>
      </c>
      <c r="I2412" s="30">
        <f t="shared" si="113"/>
        <v>0</v>
      </c>
      <c r="J2412" s="114"/>
      <c r="K2412" s="2"/>
    </row>
    <row r="2413" spans="1:11" x14ac:dyDescent="0.25">
      <c r="A2413" s="17">
        <v>42419</v>
      </c>
      <c r="B2413" s="11">
        <f t="shared" si="112"/>
        <v>5616</v>
      </c>
      <c r="C2413" s="11" t="s">
        <v>787</v>
      </c>
      <c r="D2413" s="12">
        <v>55616</v>
      </c>
      <c r="E2413" s="47" t="s">
        <v>5345</v>
      </c>
      <c r="F2413" s="14">
        <v>1321.2</v>
      </c>
      <c r="G2413" s="15">
        <v>42426</v>
      </c>
      <c r="H2413" s="8">
        <v>1321.2</v>
      </c>
      <c r="I2413" s="30">
        <f t="shared" si="113"/>
        <v>0</v>
      </c>
      <c r="J2413" s="114"/>
      <c r="K2413" s="2"/>
    </row>
    <row r="2414" spans="1:11" x14ac:dyDescent="0.25">
      <c r="A2414" s="17">
        <v>42419</v>
      </c>
      <c r="B2414" s="11">
        <f t="shared" si="112"/>
        <v>5617</v>
      </c>
      <c r="C2414" s="11" t="s">
        <v>787</v>
      </c>
      <c r="D2414" s="12">
        <v>55617</v>
      </c>
      <c r="E2414" s="47" t="s">
        <v>5346</v>
      </c>
      <c r="F2414" s="14">
        <v>1759</v>
      </c>
      <c r="G2414" s="15">
        <v>42419</v>
      </c>
      <c r="H2414" s="8">
        <f t="shared" si="114"/>
        <v>1759</v>
      </c>
      <c r="I2414" s="30">
        <f t="shared" si="113"/>
        <v>0</v>
      </c>
      <c r="J2414" s="114"/>
      <c r="K2414" s="2"/>
    </row>
    <row r="2415" spans="1:11" x14ac:dyDescent="0.25">
      <c r="A2415" s="17">
        <v>42419</v>
      </c>
      <c r="B2415" s="11">
        <f t="shared" si="112"/>
        <v>5618</v>
      </c>
      <c r="C2415" s="11" t="s">
        <v>787</v>
      </c>
      <c r="D2415" s="12">
        <v>55618</v>
      </c>
      <c r="E2415" s="47" t="s">
        <v>5345</v>
      </c>
      <c r="F2415" s="14">
        <v>1438.2</v>
      </c>
      <c r="G2415" s="15">
        <v>42426</v>
      </c>
      <c r="H2415" s="8">
        <v>1438.2</v>
      </c>
      <c r="I2415" s="30">
        <f t="shared" si="113"/>
        <v>0</v>
      </c>
      <c r="J2415" s="114"/>
      <c r="K2415" s="2"/>
    </row>
    <row r="2416" spans="1:11" x14ac:dyDescent="0.25">
      <c r="A2416" s="17">
        <v>42419</v>
      </c>
      <c r="B2416" s="11">
        <f t="shared" si="112"/>
        <v>5619</v>
      </c>
      <c r="C2416" s="11" t="s">
        <v>787</v>
      </c>
      <c r="D2416" s="12">
        <v>55619</v>
      </c>
      <c r="E2416" s="47" t="s">
        <v>5262</v>
      </c>
      <c r="F2416" s="14">
        <v>1440</v>
      </c>
      <c r="G2416" s="15">
        <v>42419</v>
      </c>
      <c r="H2416" s="8">
        <f t="shared" si="114"/>
        <v>1440</v>
      </c>
      <c r="I2416" s="30">
        <f t="shared" si="113"/>
        <v>0</v>
      </c>
      <c r="J2416" s="114"/>
      <c r="K2416" s="2"/>
    </row>
    <row r="2417" spans="1:11" x14ac:dyDescent="0.25">
      <c r="A2417" s="17">
        <v>42419</v>
      </c>
      <c r="B2417" s="11">
        <f t="shared" si="112"/>
        <v>5620</v>
      </c>
      <c r="C2417" s="11" t="s">
        <v>787</v>
      </c>
      <c r="D2417" s="12">
        <v>55620</v>
      </c>
      <c r="E2417" s="47" t="s">
        <v>5347</v>
      </c>
      <c r="F2417" s="14">
        <v>392</v>
      </c>
      <c r="G2417" s="15">
        <v>42419</v>
      </c>
      <c r="H2417" s="8">
        <f t="shared" si="114"/>
        <v>392</v>
      </c>
      <c r="I2417" s="30">
        <f t="shared" si="113"/>
        <v>0</v>
      </c>
      <c r="J2417" s="114"/>
      <c r="K2417" s="2"/>
    </row>
    <row r="2418" spans="1:11" x14ac:dyDescent="0.25">
      <c r="A2418" s="17">
        <v>42419</v>
      </c>
      <c r="B2418" s="11">
        <f t="shared" si="112"/>
        <v>5621</v>
      </c>
      <c r="C2418" s="11" t="s">
        <v>787</v>
      </c>
      <c r="D2418" s="12">
        <v>55621</v>
      </c>
      <c r="E2418" s="47" t="s">
        <v>5348</v>
      </c>
      <c r="F2418" s="14">
        <v>2541</v>
      </c>
      <c r="G2418" s="15">
        <v>42419</v>
      </c>
      <c r="H2418" s="8">
        <f t="shared" si="114"/>
        <v>2541</v>
      </c>
      <c r="I2418" s="30">
        <f t="shared" si="113"/>
        <v>0</v>
      </c>
      <c r="J2418" s="114"/>
      <c r="K2418" s="2"/>
    </row>
    <row r="2419" spans="1:11" x14ac:dyDescent="0.25">
      <c r="A2419" s="17">
        <v>42419</v>
      </c>
      <c r="B2419" s="11">
        <f t="shared" si="112"/>
        <v>5622</v>
      </c>
      <c r="C2419" s="11" t="s">
        <v>787</v>
      </c>
      <c r="D2419" s="12">
        <v>55622</v>
      </c>
      <c r="E2419" s="47" t="s">
        <v>5349</v>
      </c>
      <c r="F2419" s="14">
        <v>1224.5999999999999</v>
      </c>
      <c r="G2419" s="15">
        <v>42419</v>
      </c>
      <c r="H2419" s="8">
        <f t="shared" si="114"/>
        <v>1224.5999999999999</v>
      </c>
      <c r="I2419" s="30">
        <f t="shared" si="113"/>
        <v>0</v>
      </c>
      <c r="J2419" s="114"/>
      <c r="K2419" s="2"/>
    </row>
    <row r="2420" spans="1:11" x14ac:dyDescent="0.25">
      <c r="A2420" s="17">
        <v>42419</v>
      </c>
      <c r="B2420" s="11">
        <f t="shared" si="112"/>
        <v>5623</v>
      </c>
      <c r="C2420" s="11" t="s">
        <v>787</v>
      </c>
      <c r="D2420" s="12">
        <v>55623</v>
      </c>
      <c r="E2420" s="47" t="s">
        <v>5350</v>
      </c>
      <c r="F2420" s="14">
        <v>32412.66</v>
      </c>
      <c r="G2420" s="107">
        <v>42437</v>
      </c>
      <c r="H2420" s="108">
        <v>32412.66</v>
      </c>
      <c r="I2420" s="30">
        <f t="shared" si="113"/>
        <v>0</v>
      </c>
      <c r="J2420" s="114"/>
      <c r="K2420" s="2"/>
    </row>
    <row r="2421" spans="1:11" x14ac:dyDescent="0.25">
      <c r="A2421" s="17">
        <v>42419</v>
      </c>
      <c r="B2421" s="11">
        <f t="shared" si="112"/>
        <v>5624</v>
      </c>
      <c r="C2421" s="11" t="s">
        <v>787</v>
      </c>
      <c r="D2421" s="12">
        <v>55624</v>
      </c>
      <c r="E2421" s="47" t="s">
        <v>5325</v>
      </c>
      <c r="F2421" s="14">
        <v>9551</v>
      </c>
      <c r="G2421" s="15">
        <v>42422</v>
      </c>
      <c r="H2421" s="8">
        <v>9551</v>
      </c>
      <c r="I2421" s="30">
        <f t="shared" si="113"/>
        <v>0</v>
      </c>
      <c r="J2421" s="114"/>
      <c r="K2421" s="2"/>
    </row>
    <row r="2422" spans="1:11" x14ac:dyDescent="0.25">
      <c r="A2422" s="17">
        <v>42419</v>
      </c>
      <c r="B2422" s="11">
        <f t="shared" si="112"/>
        <v>5625</v>
      </c>
      <c r="C2422" s="11" t="s">
        <v>787</v>
      </c>
      <c r="D2422" s="12">
        <v>55625</v>
      </c>
      <c r="E2422" s="47" t="s">
        <v>5262</v>
      </c>
      <c r="F2422" s="14">
        <v>506</v>
      </c>
      <c r="G2422" s="15">
        <v>42419</v>
      </c>
      <c r="H2422" s="8">
        <f t="shared" si="114"/>
        <v>506</v>
      </c>
      <c r="I2422" s="30">
        <f t="shared" si="113"/>
        <v>0</v>
      </c>
      <c r="J2422" s="114"/>
      <c r="K2422" s="2"/>
    </row>
    <row r="2423" spans="1:11" x14ac:dyDescent="0.25">
      <c r="A2423" s="17">
        <v>42419</v>
      </c>
      <c r="B2423" s="11">
        <f t="shared" si="112"/>
        <v>5626</v>
      </c>
      <c r="C2423" s="11" t="s">
        <v>787</v>
      </c>
      <c r="D2423" s="12">
        <v>55626</v>
      </c>
      <c r="E2423" s="47" t="s">
        <v>5262</v>
      </c>
      <c r="F2423" s="14">
        <v>215</v>
      </c>
      <c r="G2423" s="15">
        <v>42421</v>
      </c>
      <c r="H2423" s="8">
        <v>215</v>
      </c>
      <c r="I2423" s="30">
        <f t="shared" si="113"/>
        <v>0</v>
      </c>
      <c r="J2423" s="114"/>
      <c r="K2423" s="2"/>
    </row>
    <row r="2424" spans="1:11" x14ac:dyDescent="0.25">
      <c r="A2424" s="17">
        <v>42419</v>
      </c>
      <c r="B2424" s="11">
        <f>B2423+1</f>
        <v>5627</v>
      </c>
      <c r="C2424" s="11" t="s">
        <v>787</v>
      </c>
      <c r="D2424" s="12">
        <v>55627</v>
      </c>
      <c r="E2424" s="49" t="s">
        <v>105</v>
      </c>
      <c r="F2424" s="14">
        <v>0</v>
      </c>
      <c r="G2424" s="15"/>
      <c r="H2424" s="8"/>
      <c r="I2424" s="30">
        <f t="shared" si="113"/>
        <v>0</v>
      </c>
      <c r="J2424" s="114"/>
      <c r="K2424" s="2"/>
    </row>
    <row r="2425" spans="1:11" x14ac:dyDescent="0.25">
      <c r="A2425" s="17">
        <v>42419</v>
      </c>
      <c r="B2425" s="11">
        <f>B2424+1</f>
        <v>5628</v>
      </c>
      <c r="C2425" s="11" t="s">
        <v>787</v>
      </c>
      <c r="D2425" s="12">
        <v>55628</v>
      </c>
      <c r="E2425" s="47" t="s">
        <v>5351</v>
      </c>
      <c r="F2425" s="14">
        <v>212</v>
      </c>
      <c r="G2425" s="107">
        <v>42440</v>
      </c>
      <c r="H2425" s="108">
        <v>212</v>
      </c>
      <c r="I2425" s="30">
        <f t="shared" si="113"/>
        <v>0</v>
      </c>
      <c r="J2425" s="114"/>
      <c r="K2425" s="2"/>
    </row>
    <row r="2426" spans="1:11" x14ac:dyDescent="0.25">
      <c r="A2426" s="17">
        <v>42420</v>
      </c>
      <c r="B2426" s="11">
        <f t="shared" si="112"/>
        <v>5629</v>
      </c>
      <c r="C2426" s="11" t="s">
        <v>787</v>
      </c>
      <c r="D2426" s="12">
        <v>55629</v>
      </c>
      <c r="E2426" s="47" t="s">
        <v>5352</v>
      </c>
      <c r="F2426" s="14">
        <v>5466</v>
      </c>
      <c r="G2426" s="15">
        <v>42421</v>
      </c>
      <c r="H2426" s="8">
        <v>5466</v>
      </c>
      <c r="I2426" s="30">
        <f t="shared" si="113"/>
        <v>0</v>
      </c>
      <c r="J2426" s="114"/>
      <c r="K2426" s="85"/>
    </row>
    <row r="2427" spans="1:11" x14ac:dyDescent="0.25">
      <c r="A2427" s="17">
        <v>42420</v>
      </c>
      <c r="B2427" s="11">
        <f t="shared" si="112"/>
        <v>5630</v>
      </c>
      <c r="C2427" s="11" t="s">
        <v>787</v>
      </c>
      <c r="D2427" s="12">
        <v>55630</v>
      </c>
      <c r="E2427" s="47" t="s">
        <v>5353</v>
      </c>
      <c r="F2427" s="14">
        <v>16140</v>
      </c>
      <c r="G2427" s="15">
        <v>42423</v>
      </c>
      <c r="H2427" s="8">
        <v>16140</v>
      </c>
      <c r="I2427" s="30">
        <f t="shared" si="113"/>
        <v>0</v>
      </c>
      <c r="J2427" s="114"/>
      <c r="K2427" s="85"/>
    </row>
    <row r="2428" spans="1:11" x14ac:dyDescent="0.25">
      <c r="A2428" s="17">
        <v>42420</v>
      </c>
      <c r="B2428" s="11">
        <f t="shared" si="112"/>
        <v>5631</v>
      </c>
      <c r="C2428" s="11" t="s">
        <v>787</v>
      </c>
      <c r="D2428" s="12">
        <v>55631</v>
      </c>
      <c r="E2428" s="47" t="s">
        <v>5354</v>
      </c>
      <c r="F2428" s="14">
        <v>8954.4</v>
      </c>
      <c r="G2428" s="15">
        <v>42420</v>
      </c>
      <c r="H2428" s="8">
        <f t="shared" si="114"/>
        <v>8954.4</v>
      </c>
      <c r="I2428" s="30">
        <f t="shared" si="113"/>
        <v>0</v>
      </c>
      <c r="J2428" s="114"/>
      <c r="K2428" s="85"/>
    </row>
    <row r="2429" spans="1:11" x14ac:dyDescent="0.25">
      <c r="A2429" s="17">
        <v>42420</v>
      </c>
      <c r="B2429" s="11">
        <f t="shared" si="112"/>
        <v>5632</v>
      </c>
      <c r="C2429" s="11" t="s">
        <v>787</v>
      </c>
      <c r="D2429" s="12">
        <v>55632</v>
      </c>
      <c r="E2429" s="47" t="s">
        <v>5355</v>
      </c>
      <c r="F2429" s="14">
        <v>8169.2</v>
      </c>
      <c r="G2429" s="15">
        <v>42420</v>
      </c>
      <c r="H2429" s="8">
        <f t="shared" si="114"/>
        <v>8169.2</v>
      </c>
      <c r="I2429" s="30">
        <f t="shared" si="113"/>
        <v>0</v>
      </c>
      <c r="J2429" s="114"/>
      <c r="K2429" s="85"/>
    </row>
    <row r="2430" spans="1:11" x14ac:dyDescent="0.25">
      <c r="A2430" s="17">
        <v>42420</v>
      </c>
      <c r="B2430" s="11">
        <f t="shared" si="112"/>
        <v>5633</v>
      </c>
      <c r="C2430" s="11" t="s">
        <v>787</v>
      </c>
      <c r="D2430" s="12">
        <v>55633</v>
      </c>
      <c r="E2430" s="47" t="s">
        <v>5352</v>
      </c>
      <c r="F2430" s="14">
        <v>23826</v>
      </c>
      <c r="G2430" s="15">
        <v>42421</v>
      </c>
      <c r="H2430" s="8">
        <v>23826</v>
      </c>
      <c r="I2430" s="30">
        <f t="shared" si="113"/>
        <v>0</v>
      </c>
      <c r="J2430" s="114"/>
      <c r="K2430" s="85"/>
    </row>
    <row r="2431" spans="1:11" x14ac:dyDescent="0.25">
      <c r="A2431" s="17">
        <v>42420</v>
      </c>
      <c r="B2431" s="11">
        <f t="shared" si="112"/>
        <v>5634</v>
      </c>
      <c r="C2431" s="11" t="s">
        <v>787</v>
      </c>
      <c r="D2431" s="12">
        <v>55634</v>
      </c>
      <c r="E2431" s="47" t="s">
        <v>5355</v>
      </c>
      <c r="F2431" s="14">
        <v>428</v>
      </c>
      <c r="G2431" s="15">
        <v>42420</v>
      </c>
      <c r="H2431" s="8">
        <f t="shared" si="114"/>
        <v>428</v>
      </c>
      <c r="I2431" s="30">
        <f t="shared" si="113"/>
        <v>0</v>
      </c>
      <c r="J2431" s="114"/>
      <c r="K2431" s="85"/>
    </row>
    <row r="2432" spans="1:11" x14ac:dyDescent="0.25">
      <c r="A2432" s="17">
        <v>42420</v>
      </c>
      <c r="B2432" s="11">
        <f t="shared" si="112"/>
        <v>5635</v>
      </c>
      <c r="C2432" s="11" t="s">
        <v>787</v>
      </c>
      <c r="D2432" s="12">
        <v>55635</v>
      </c>
      <c r="E2432" s="47" t="s">
        <v>5356</v>
      </c>
      <c r="F2432" s="14">
        <v>21198.7</v>
      </c>
      <c r="G2432" s="15">
        <v>42420</v>
      </c>
      <c r="H2432" s="8">
        <f t="shared" si="114"/>
        <v>21198.7</v>
      </c>
      <c r="I2432" s="30">
        <f t="shared" si="113"/>
        <v>0</v>
      </c>
      <c r="J2432" s="114"/>
      <c r="K2432" s="85"/>
    </row>
    <row r="2433" spans="1:11" x14ac:dyDescent="0.25">
      <c r="A2433" s="17">
        <v>42420</v>
      </c>
      <c r="B2433" s="11">
        <f t="shared" si="112"/>
        <v>5636</v>
      </c>
      <c r="C2433" s="11" t="s">
        <v>787</v>
      </c>
      <c r="D2433" s="12">
        <v>55636</v>
      </c>
      <c r="E2433" s="47" t="s">
        <v>4666</v>
      </c>
      <c r="F2433" s="14">
        <v>2752.8</v>
      </c>
      <c r="G2433" s="15">
        <v>42420</v>
      </c>
      <c r="H2433" s="8">
        <f t="shared" si="114"/>
        <v>2752.8</v>
      </c>
      <c r="I2433" s="30">
        <f t="shared" si="113"/>
        <v>0</v>
      </c>
      <c r="J2433" s="114"/>
      <c r="K2433" s="85"/>
    </row>
    <row r="2434" spans="1:11" x14ac:dyDescent="0.25">
      <c r="A2434" s="17">
        <v>42420</v>
      </c>
      <c r="B2434" s="11">
        <f t="shared" si="112"/>
        <v>5637</v>
      </c>
      <c r="C2434" s="11" t="s">
        <v>787</v>
      </c>
      <c r="D2434" s="12">
        <v>55637</v>
      </c>
      <c r="E2434" s="47" t="s">
        <v>5357</v>
      </c>
      <c r="F2434" s="14">
        <v>27102.3</v>
      </c>
      <c r="G2434" s="15">
        <v>42422</v>
      </c>
      <c r="H2434" s="8">
        <v>27102.3</v>
      </c>
      <c r="I2434" s="30">
        <f t="shared" si="113"/>
        <v>0</v>
      </c>
      <c r="J2434" s="114"/>
      <c r="K2434" s="85"/>
    </row>
    <row r="2435" spans="1:11" x14ac:dyDescent="0.25">
      <c r="A2435" s="17">
        <v>42420</v>
      </c>
      <c r="B2435" s="11">
        <f t="shared" si="112"/>
        <v>5638</v>
      </c>
      <c r="C2435" s="11" t="s">
        <v>787</v>
      </c>
      <c r="D2435" s="12">
        <v>55638</v>
      </c>
      <c r="E2435" s="47" t="s">
        <v>5358</v>
      </c>
      <c r="F2435" s="14">
        <v>3791.8</v>
      </c>
      <c r="G2435" s="15">
        <v>42420</v>
      </c>
      <c r="H2435" s="8">
        <f t="shared" si="114"/>
        <v>3791.8</v>
      </c>
      <c r="I2435" s="30">
        <f t="shared" si="113"/>
        <v>0</v>
      </c>
      <c r="J2435" s="112"/>
      <c r="K2435" s="85"/>
    </row>
    <row r="2436" spans="1:11" x14ac:dyDescent="0.25">
      <c r="A2436" s="17">
        <v>42420</v>
      </c>
      <c r="B2436" s="11">
        <f t="shared" ref="B2436:B2499" si="115">B2435+1</f>
        <v>5639</v>
      </c>
      <c r="C2436" s="11" t="s">
        <v>787</v>
      </c>
      <c r="D2436" s="12">
        <v>55639</v>
      </c>
      <c r="E2436" s="47" t="s">
        <v>5359</v>
      </c>
      <c r="F2436" s="14">
        <v>20843.7</v>
      </c>
      <c r="G2436" s="15">
        <v>42422</v>
      </c>
      <c r="H2436" s="8">
        <v>20843.7</v>
      </c>
      <c r="I2436" s="30">
        <f t="shared" si="113"/>
        <v>0</v>
      </c>
      <c r="J2436" s="112"/>
      <c r="K2436" s="85"/>
    </row>
    <row r="2437" spans="1:11" x14ac:dyDescent="0.25">
      <c r="A2437" s="17">
        <v>42420</v>
      </c>
      <c r="B2437" s="11">
        <f t="shared" si="115"/>
        <v>5640</v>
      </c>
      <c r="C2437" s="11" t="s">
        <v>787</v>
      </c>
      <c r="D2437" s="113">
        <v>55640</v>
      </c>
      <c r="E2437" s="42" t="s">
        <v>5360</v>
      </c>
      <c r="F2437" s="19">
        <v>7068.2</v>
      </c>
      <c r="G2437" s="15">
        <v>42420</v>
      </c>
      <c r="H2437" s="8">
        <f t="shared" si="114"/>
        <v>7068.2</v>
      </c>
      <c r="I2437" s="30">
        <f t="shared" si="113"/>
        <v>0</v>
      </c>
      <c r="J2437" s="112"/>
      <c r="K2437" s="2"/>
    </row>
    <row r="2438" spans="1:11" x14ac:dyDescent="0.25">
      <c r="A2438" s="17">
        <v>42420</v>
      </c>
      <c r="B2438" s="11">
        <f t="shared" si="115"/>
        <v>5641</v>
      </c>
      <c r="C2438" s="11" t="s">
        <v>787</v>
      </c>
      <c r="D2438" s="20">
        <v>55641</v>
      </c>
      <c r="E2438" s="45" t="s">
        <v>5361</v>
      </c>
      <c r="F2438" s="22">
        <v>8926.2000000000007</v>
      </c>
      <c r="G2438" s="15">
        <v>42420</v>
      </c>
      <c r="H2438" s="8">
        <f t="shared" si="114"/>
        <v>8926.2000000000007</v>
      </c>
      <c r="I2438" s="30">
        <f t="shared" si="113"/>
        <v>0</v>
      </c>
      <c r="J2438" s="112"/>
      <c r="K2438" s="2"/>
    </row>
    <row r="2439" spans="1:11" x14ac:dyDescent="0.25">
      <c r="A2439" s="17">
        <v>42420</v>
      </c>
      <c r="B2439" s="11">
        <f t="shared" si="115"/>
        <v>5642</v>
      </c>
      <c r="C2439" s="11" t="s">
        <v>787</v>
      </c>
      <c r="D2439" s="12">
        <v>55642</v>
      </c>
      <c r="E2439" s="47" t="s">
        <v>5359</v>
      </c>
      <c r="F2439" s="14">
        <v>1786.75</v>
      </c>
      <c r="G2439" s="15">
        <v>42420</v>
      </c>
      <c r="H2439" s="8">
        <f t="shared" si="114"/>
        <v>1786.75</v>
      </c>
      <c r="I2439" s="30">
        <f t="shared" si="113"/>
        <v>0</v>
      </c>
      <c r="J2439" s="112"/>
      <c r="K2439" s="2"/>
    </row>
    <row r="2440" spans="1:11" x14ac:dyDescent="0.25">
      <c r="A2440" s="17">
        <v>42420</v>
      </c>
      <c r="B2440" s="11">
        <f t="shared" si="115"/>
        <v>5643</v>
      </c>
      <c r="C2440" s="11" t="s">
        <v>787</v>
      </c>
      <c r="D2440" s="12">
        <v>55643</v>
      </c>
      <c r="E2440" s="47" t="s">
        <v>5362</v>
      </c>
      <c r="F2440" s="14">
        <v>6672</v>
      </c>
      <c r="G2440" s="15">
        <v>42420</v>
      </c>
      <c r="H2440" s="8">
        <f t="shared" si="114"/>
        <v>6672</v>
      </c>
      <c r="I2440" s="30">
        <f t="shared" si="113"/>
        <v>0</v>
      </c>
      <c r="J2440" s="112"/>
      <c r="K2440" s="2"/>
    </row>
    <row r="2441" spans="1:11" x14ac:dyDescent="0.25">
      <c r="A2441" s="17">
        <v>42420</v>
      </c>
      <c r="B2441" s="11">
        <f t="shared" si="115"/>
        <v>5644</v>
      </c>
      <c r="C2441" s="11" t="s">
        <v>787</v>
      </c>
      <c r="D2441" s="12">
        <v>55644</v>
      </c>
      <c r="E2441" s="47" t="s">
        <v>5362</v>
      </c>
      <c r="F2441" s="14">
        <v>896</v>
      </c>
      <c r="G2441" s="15">
        <v>42420</v>
      </c>
      <c r="H2441" s="8">
        <f t="shared" si="114"/>
        <v>896</v>
      </c>
      <c r="I2441" s="30">
        <f t="shared" si="113"/>
        <v>0</v>
      </c>
      <c r="J2441" s="112"/>
      <c r="K2441" s="2"/>
    </row>
    <row r="2442" spans="1:11" x14ac:dyDescent="0.25">
      <c r="A2442" s="17">
        <v>42420</v>
      </c>
      <c r="B2442" s="11">
        <f t="shared" si="115"/>
        <v>5645</v>
      </c>
      <c r="C2442" s="11" t="s">
        <v>787</v>
      </c>
      <c r="D2442" s="12">
        <v>55645</v>
      </c>
      <c r="E2442" s="47" t="s">
        <v>5363</v>
      </c>
      <c r="F2442" s="14">
        <v>31127.65</v>
      </c>
      <c r="G2442" s="15">
        <v>42420</v>
      </c>
      <c r="H2442" s="8">
        <f t="shared" si="114"/>
        <v>31127.65</v>
      </c>
      <c r="I2442" s="30">
        <f t="shared" si="113"/>
        <v>0</v>
      </c>
      <c r="J2442" s="112"/>
      <c r="K2442" s="2"/>
    </row>
    <row r="2443" spans="1:11" x14ac:dyDescent="0.25">
      <c r="A2443" s="17">
        <v>42420</v>
      </c>
      <c r="B2443" s="11">
        <f t="shared" si="115"/>
        <v>5646</v>
      </c>
      <c r="C2443" s="11" t="s">
        <v>787</v>
      </c>
      <c r="D2443" s="12">
        <v>55646</v>
      </c>
      <c r="E2443" s="47" t="s">
        <v>5364</v>
      </c>
      <c r="F2443" s="14">
        <v>12448.15</v>
      </c>
      <c r="G2443" s="15">
        <v>42420</v>
      </c>
      <c r="H2443" s="8">
        <f t="shared" si="114"/>
        <v>12448.15</v>
      </c>
      <c r="I2443" s="30">
        <f t="shared" si="113"/>
        <v>0</v>
      </c>
      <c r="J2443" s="112"/>
      <c r="K2443" s="2"/>
    </row>
    <row r="2444" spans="1:11" x14ac:dyDescent="0.25">
      <c r="A2444" s="17">
        <v>42420</v>
      </c>
      <c r="B2444" s="11">
        <f t="shared" si="115"/>
        <v>5647</v>
      </c>
      <c r="C2444" s="11" t="s">
        <v>787</v>
      </c>
      <c r="D2444" s="12">
        <v>55647</v>
      </c>
      <c r="E2444" s="47" t="s">
        <v>5365</v>
      </c>
      <c r="F2444" s="14">
        <v>4948.8</v>
      </c>
      <c r="G2444" s="15">
        <v>42424</v>
      </c>
      <c r="H2444" s="8">
        <v>4948.8</v>
      </c>
      <c r="I2444" s="30">
        <f t="shared" si="113"/>
        <v>0</v>
      </c>
      <c r="J2444" s="112"/>
      <c r="K2444" s="2"/>
    </row>
    <row r="2445" spans="1:11" x14ac:dyDescent="0.25">
      <c r="A2445" s="17">
        <v>42420</v>
      </c>
      <c r="B2445" s="11">
        <f t="shared" si="115"/>
        <v>5648</v>
      </c>
      <c r="C2445" s="11" t="s">
        <v>787</v>
      </c>
      <c r="D2445" s="12">
        <v>55648</v>
      </c>
      <c r="E2445" s="47" t="s">
        <v>4666</v>
      </c>
      <c r="F2445" s="14">
        <v>1096.2</v>
      </c>
      <c r="G2445" s="15">
        <v>42420</v>
      </c>
      <c r="H2445" s="8">
        <v>1096.2</v>
      </c>
      <c r="I2445" s="30">
        <f t="shared" si="113"/>
        <v>0</v>
      </c>
      <c r="J2445" s="112"/>
      <c r="K2445" s="2"/>
    </row>
    <row r="2446" spans="1:11" x14ac:dyDescent="0.25">
      <c r="A2446" s="17">
        <v>42420</v>
      </c>
      <c r="B2446" s="11">
        <f t="shared" si="115"/>
        <v>5649</v>
      </c>
      <c r="C2446" s="11" t="s">
        <v>787</v>
      </c>
      <c r="D2446" s="12">
        <v>55649</v>
      </c>
      <c r="E2446" s="47" t="s">
        <v>5366</v>
      </c>
      <c r="F2446" s="14">
        <v>9506.4</v>
      </c>
      <c r="G2446" s="15">
        <v>42423</v>
      </c>
      <c r="H2446" s="8">
        <f t="shared" si="114"/>
        <v>9506.4</v>
      </c>
      <c r="I2446" s="30">
        <f t="shared" si="113"/>
        <v>0</v>
      </c>
      <c r="J2446" s="112"/>
      <c r="K2446" s="2"/>
    </row>
    <row r="2447" spans="1:11" x14ac:dyDescent="0.25">
      <c r="A2447" s="17">
        <v>42420</v>
      </c>
      <c r="B2447" s="11">
        <f t="shared" si="115"/>
        <v>5650</v>
      </c>
      <c r="C2447" s="11" t="s">
        <v>787</v>
      </c>
      <c r="D2447" s="12">
        <v>55650</v>
      </c>
      <c r="E2447" s="47" t="s">
        <v>5367</v>
      </c>
      <c r="F2447" s="14">
        <v>57416.25</v>
      </c>
      <c r="G2447" s="15">
        <v>42426</v>
      </c>
      <c r="H2447" s="8">
        <f t="shared" si="114"/>
        <v>57416.25</v>
      </c>
      <c r="I2447" s="30">
        <f t="shared" si="113"/>
        <v>0</v>
      </c>
      <c r="J2447" s="112"/>
      <c r="K2447" s="2"/>
    </row>
    <row r="2448" spans="1:11" x14ac:dyDescent="0.25">
      <c r="A2448" s="17">
        <v>42420</v>
      </c>
      <c r="B2448" s="11">
        <f t="shared" si="115"/>
        <v>5651</v>
      </c>
      <c r="C2448" s="11" t="s">
        <v>787</v>
      </c>
      <c r="D2448" s="12">
        <v>55651</v>
      </c>
      <c r="E2448" s="47" t="s">
        <v>5368</v>
      </c>
      <c r="F2448" s="14">
        <v>3440</v>
      </c>
      <c r="G2448" s="15">
        <v>42420</v>
      </c>
      <c r="H2448" s="8">
        <f t="shared" si="114"/>
        <v>3440</v>
      </c>
      <c r="I2448" s="30">
        <f t="shared" si="113"/>
        <v>0</v>
      </c>
      <c r="J2448" s="112"/>
      <c r="K2448" s="2"/>
    </row>
    <row r="2449" spans="1:11" x14ac:dyDescent="0.25">
      <c r="A2449" s="17">
        <v>42420</v>
      </c>
      <c r="B2449" s="11">
        <f t="shared" si="115"/>
        <v>5652</v>
      </c>
      <c r="C2449" s="11" t="s">
        <v>787</v>
      </c>
      <c r="D2449" s="12">
        <v>55652</v>
      </c>
      <c r="E2449" s="47" t="s">
        <v>4666</v>
      </c>
      <c r="F2449" s="14">
        <v>2150.6999999999998</v>
      </c>
      <c r="G2449" s="15">
        <v>42420</v>
      </c>
      <c r="H2449" s="8">
        <v>2150.6999999999998</v>
      </c>
      <c r="I2449" s="30">
        <f t="shared" si="113"/>
        <v>0</v>
      </c>
      <c r="J2449" s="112"/>
      <c r="K2449" s="2"/>
    </row>
    <row r="2450" spans="1:11" x14ac:dyDescent="0.25">
      <c r="A2450" s="17">
        <v>42420</v>
      </c>
      <c r="B2450" s="11">
        <f t="shared" si="115"/>
        <v>5653</v>
      </c>
      <c r="C2450" s="11" t="s">
        <v>787</v>
      </c>
      <c r="D2450" s="12">
        <v>55653</v>
      </c>
      <c r="E2450" s="47" t="s">
        <v>5369</v>
      </c>
      <c r="F2450" s="14">
        <v>1118</v>
      </c>
      <c r="G2450" s="15">
        <v>42420</v>
      </c>
      <c r="H2450" s="8">
        <f t="shared" si="114"/>
        <v>1118</v>
      </c>
      <c r="I2450" s="30">
        <f t="shared" si="113"/>
        <v>0</v>
      </c>
      <c r="J2450" s="112"/>
      <c r="K2450" s="2"/>
    </row>
    <row r="2451" spans="1:11" x14ac:dyDescent="0.25">
      <c r="A2451" s="17">
        <v>42420</v>
      </c>
      <c r="B2451" s="11">
        <f t="shared" si="115"/>
        <v>5654</v>
      </c>
      <c r="C2451" s="11" t="s">
        <v>787</v>
      </c>
      <c r="D2451" s="12">
        <v>55654</v>
      </c>
      <c r="E2451" s="47" t="s">
        <v>5370</v>
      </c>
      <c r="F2451" s="14">
        <v>495.05</v>
      </c>
      <c r="G2451" s="15">
        <v>42420</v>
      </c>
      <c r="H2451" s="8">
        <f t="shared" si="114"/>
        <v>495.05</v>
      </c>
      <c r="I2451" s="30">
        <f t="shared" si="113"/>
        <v>0</v>
      </c>
      <c r="J2451" s="112"/>
      <c r="K2451" s="2"/>
    </row>
    <row r="2452" spans="1:11" x14ac:dyDescent="0.25">
      <c r="A2452" s="17">
        <v>42420</v>
      </c>
      <c r="B2452" s="11">
        <f t="shared" si="115"/>
        <v>5655</v>
      </c>
      <c r="C2452" s="11" t="s">
        <v>787</v>
      </c>
      <c r="D2452" s="12">
        <v>55655</v>
      </c>
      <c r="E2452" s="47" t="s">
        <v>5371</v>
      </c>
      <c r="F2452" s="14">
        <v>28775.25</v>
      </c>
      <c r="G2452" s="15">
        <v>42422</v>
      </c>
      <c r="H2452" s="8">
        <v>28775.252</v>
      </c>
      <c r="I2452" s="30">
        <f t="shared" si="113"/>
        <v>-2.0000000004074536E-3</v>
      </c>
      <c r="J2452" s="112"/>
      <c r="K2452" s="2"/>
    </row>
    <row r="2453" spans="1:11" x14ac:dyDescent="0.25">
      <c r="A2453" s="17">
        <v>42420</v>
      </c>
      <c r="B2453" s="11">
        <f t="shared" si="115"/>
        <v>5656</v>
      </c>
      <c r="C2453" s="11" t="s">
        <v>787</v>
      </c>
      <c r="D2453" s="12">
        <v>55656</v>
      </c>
      <c r="E2453" s="47" t="s">
        <v>5372</v>
      </c>
      <c r="F2453" s="14">
        <v>8518.7999999999993</v>
      </c>
      <c r="G2453" s="15">
        <v>42422</v>
      </c>
      <c r="H2453" s="8">
        <v>8518.7999999999993</v>
      </c>
      <c r="I2453" s="30">
        <f t="shared" si="113"/>
        <v>0</v>
      </c>
      <c r="J2453" s="112"/>
      <c r="K2453" s="2"/>
    </row>
    <row r="2454" spans="1:11" x14ac:dyDescent="0.25">
      <c r="A2454" s="17">
        <v>42420</v>
      </c>
      <c r="B2454" s="11">
        <f t="shared" si="115"/>
        <v>5657</v>
      </c>
      <c r="C2454" s="11" t="s">
        <v>787</v>
      </c>
      <c r="D2454" s="12">
        <v>55657</v>
      </c>
      <c r="E2454" s="47" t="s">
        <v>5373</v>
      </c>
      <c r="F2454" s="14">
        <v>17788</v>
      </c>
      <c r="G2454" s="15">
        <v>42422</v>
      </c>
      <c r="H2454" s="8">
        <v>17788</v>
      </c>
      <c r="I2454" s="30">
        <f t="shared" si="113"/>
        <v>0</v>
      </c>
      <c r="J2454" s="112"/>
      <c r="K2454" s="2"/>
    </row>
    <row r="2455" spans="1:11" x14ac:dyDescent="0.25">
      <c r="A2455" s="17">
        <v>42420</v>
      </c>
      <c r="B2455" s="11">
        <f t="shared" si="115"/>
        <v>5658</v>
      </c>
      <c r="C2455" s="11" t="s">
        <v>787</v>
      </c>
      <c r="D2455" s="12">
        <v>55658</v>
      </c>
      <c r="E2455" s="47" t="s">
        <v>5374</v>
      </c>
      <c r="F2455" s="14">
        <v>12329.1</v>
      </c>
      <c r="G2455" s="15">
        <v>42423</v>
      </c>
      <c r="H2455" s="8">
        <v>12329.1</v>
      </c>
      <c r="I2455" s="30">
        <f t="shared" si="113"/>
        <v>0</v>
      </c>
      <c r="J2455" s="112"/>
      <c r="K2455" s="2"/>
    </row>
    <row r="2456" spans="1:11" x14ac:dyDescent="0.25">
      <c r="A2456" s="17">
        <v>42420</v>
      </c>
      <c r="B2456" s="11">
        <f t="shared" si="115"/>
        <v>5659</v>
      </c>
      <c r="C2456" s="11" t="s">
        <v>787</v>
      </c>
      <c r="D2456" s="12">
        <v>55659</v>
      </c>
      <c r="E2456" s="47" t="s">
        <v>5375</v>
      </c>
      <c r="F2456" s="14">
        <v>8628.7999999999993</v>
      </c>
      <c r="G2456" s="15">
        <v>42423</v>
      </c>
      <c r="H2456" s="8">
        <v>8628.7999999999993</v>
      </c>
      <c r="I2456" s="30">
        <f t="shared" si="113"/>
        <v>0</v>
      </c>
      <c r="J2456" s="112"/>
      <c r="K2456" s="2"/>
    </row>
    <row r="2457" spans="1:11" x14ac:dyDescent="0.25">
      <c r="A2457" s="17">
        <v>42420</v>
      </c>
      <c r="B2457" s="11">
        <f t="shared" si="115"/>
        <v>5660</v>
      </c>
      <c r="C2457" s="11" t="s">
        <v>787</v>
      </c>
      <c r="D2457" s="12">
        <v>55660</v>
      </c>
      <c r="E2457" s="47" t="s">
        <v>5376</v>
      </c>
      <c r="F2457" s="14">
        <v>1179.75</v>
      </c>
      <c r="G2457" s="15">
        <v>42422</v>
      </c>
      <c r="H2457" s="8">
        <v>1179.75</v>
      </c>
      <c r="I2457" s="30">
        <f t="shared" si="113"/>
        <v>0</v>
      </c>
      <c r="J2457" s="112"/>
      <c r="K2457" s="2"/>
    </row>
    <row r="2458" spans="1:11" x14ac:dyDescent="0.25">
      <c r="A2458" s="17">
        <v>42420</v>
      </c>
      <c r="B2458" s="11">
        <f t="shared" si="115"/>
        <v>5661</v>
      </c>
      <c r="C2458" s="11" t="s">
        <v>787</v>
      </c>
      <c r="D2458" s="12">
        <v>55661</v>
      </c>
      <c r="E2458" s="47" t="s">
        <v>5377</v>
      </c>
      <c r="F2458" s="14">
        <v>1812</v>
      </c>
      <c r="G2458" s="15">
        <v>42423</v>
      </c>
      <c r="H2458" s="8">
        <v>1812</v>
      </c>
      <c r="I2458" s="30">
        <f t="shared" si="113"/>
        <v>0</v>
      </c>
      <c r="J2458" s="112"/>
      <c r="K2458" s="2"/>
    </row>
    <row r="2459" spans="1:11" x14ac:dyDescent="0.25">
      <c r="A2459" s="17">
        <v>42420</v>
      </c>
      <c r="B2459" s="11">
        <f t="shared" si="115"/>
        <v>5662</v>
      </c>
      <c r="C2459" s="11" t="s">
        <v>787</v>
      </c>
      <c r="D2459" s="12">
        <v>55662</v>
      </c>
      <c r="E2459" s="47" t="s">
        <v>5378</v>
      </c>
      <c r="F2459" s="14">
        <v>2745</v>
      </c>
      <c r="G2459" s="15">
        <v>42423</v>
      </c>
      <c r="H2459" s="8">
        <v>2745</v>
      </c>
      <c r="I2459" s="30">
        <f t="shared" si="113"/>
        <v>0</v>
      </c>
      <c r="J2459" s="112"/>
      <c r="K2459" s="2"/>
    </row>
    <row r="2460" spans="1:11" x14ac:dyDescent="0.25">
      <c r="A2460" s="17">
        <v>42420</v>
      </c>
      <c r="B2460" s="11">
        <f t="shared" si="115"/>
        <v>5663</v>
      </c>
      <c r="C2460" s="11" t="s">
        <v>787</v>
      </c>
      <c r="D2460" s="12">
        <v>55663</v>
      </c>
      <c r="E2460" s="47" t="s">
        <v>5379</v>
      </c>
      <c r="F2460" s="14">
        <v>95</v>
      </c>
      <c r="G2460" s="15">
        <v>42420</v>
      </c>
      <c r="H2460" s="8">
        <f t="shared" si="114"/>
        <v>95</v>
      </c>
      <c r="I2460" s="30">
        <f t="shared" si="113"/>
        <v>0</v>
      </c>
      <c r="J2460" s="112"/>
      <c r="K2460" s="2"/>
    </row>
    <row r="2461" spans="1:11" x14ac:dyDescent="0.25">
      <c r="A2461" s="17">
        <v>42420</v>
      </c>
      <c r="B2461" s="11">
        <f t="shared" si="115"/>
        <v>5664</v>
      </c>
      <c r="C2461" s="11" t="s">
        <v>787</v>
      </c>
      <c r="D2461" s="12">
        <v>55664</v>
      </c>
      <c r="E2461" s="47" t="s">
        <v>5380</v>
      </c>
      <c r="F2461" s="14">
        <v>1270.7</v>
      </c>
      <c r="G2461" s="15">
        <v>42420</v>
      </c>
      <c r="H2461" s="8">
        <f t="shared" si="114"/>
        <v>1270.7</v>
      </c>
      <c r="I2461" s="30">
        <f t="shared" si="113"/>
        <v>0</v>
      </c>
      <c r="J2461" s="112"/>
      <c r="K2461" s="2"/>
    </row>
    <row r="2462" spans="1:11" x14ac:dyDescent="0.25">
      <c r="A2462" s="17">
        <v>42420</v>
      </c>
      <c r="B2462" s="11">
        <f t="shared" si="115"/>
        <v>5665</v>
      </c>
      <c r="C2462" s="11" t="s">
        <v>787</v>
      </c>
      <c r="D2462" s="12">
        <v>55665</v>
      </c>
      <c r="E2462" s="47" t="s">
        <v>5381</v>
      </c>
      <c r="F2462" s="14">
        <v>2931.35</v>
      </c>
      <c r="G2462" s="15">
        <v>42420</v>
      </c>
      <c r="H2462" s="8">
        <f t="shared" si="114"/>
        <v>2931.35</v>
      </c>
      <c r="I2462" s="30">
        <f t="shared" si="113"/>
        <v>0</v>
      </c>
      <c r="J2462" s="112"/>
      <c r="K2462" s="2"/>
    </row>
    <row r="2463" spans="1:11" x14ac:dyDescent="0.25">
      <c r="A2463" s="17">
        <v>42420</v>
      </c>
      <c r="B2463" s="11">
        <f t="shared" si="115"/>
        <v>5666</v>
      </c>
      <c r="C2463" s="11" t="s">
        <v>787</v>
      </c>
      <c r="D2463" s="12">
        <v>55666</v>
      </c>
      <c r="E2463" s="47" t="s">
        <v>5380</v>
      </c>
      <c r="F2463" s="14">
        <v>163.4</v>
      </c>
      <c r="G2463" s="15">
        <v>42420</v>
      </c>
      <c r="H2463" s="8">
        <f t="shared" si="114"/>
        <v>163.4</v>
      </c>
      <c r="I2463" s="30">
        <f t="shared" si="113"/>
        <v>0</v>
      </c>
      <c r="J2463" s="112"/>
      <c r="K2463" s="2"/>
    </row>
    <row r="2464" spans="1:11" x14ac:dyDescent="0.25">
      <c r="A2464" s="17">
        <v>42420</v>
      </c>
      <c r="B2464" s="11">
        <f t="shared" si="115"/>
        <v>5667</v>
      </c>
      <c r="C2464" s="11" t="s">
        <v>787</v>
      </c>
      <c r="D2464" s="12">
        <v>55667</v>
      </c>
      <c r="E2464" s="47" t="s">
        <v>4666</v>
      </c>
      <c r="F2464" s="14">
        <v>492</v>
      </c>
      <c r="G2464" s="15">
        <v>42420</v>
      </c>
      <c r="H2464" s="8">
        <f t="shared" si="114"/>
        <v>492</v>
      </c>
      <c r="I2464" s="30">
        <f t="shared" si="113"/>
        <v>0</v>
      </c>
      <c r="J2464" s="112"/>
      <c r="K2464" s="2"/>
    </row>
    <row r="2465" spans="1:11" x14ac:dyDescent="0.25">
      <c r="A2465" s="17">
        <v>42420</v>
      </c>
      <c r="B2465" s="11">
        <f t="shared" si="115"/>
        <v>5668</v>
      </c>
      <c r="C2465" s="11" t="s">
        <v>787</v>
      </c>
      <c r="D2465" s="12">
        <v>55668</v>
      </c>
      <c r="E2465" s="47" t="s">
        <v>5382</v>
      </c>
      <c r="F2465" s="14">
        <v>29838.25</v>
      </c>
      <c r="G2465" s="15">
        <v>42422</v>
      </c>
      <c r="H2465" s="8">
        <v>29838.25</v>
      </c>
      <c r="I2465" s="30">
        <f t="shared" si="113"/>
        <v>0</v>
      </c>
      <c r="J2465" s="112"/>
      <c r="K2465" s="2"/>
    </row>
    <row r="2466" spans="1:11" x14ac:dyDescent="0.25">
      <c r="A2466" s="17">
        <v>42420</v>
      </c>
      <c r="B2466" s="11">
        <f t="shared" si="115"/>
        <v>5669</v>
      </c>
      <c r="C2466" s="11" t="s">
        <v>787</v>
      </c>
      <c r="D2466" s="12">
        <v>55669</v>
      </c>
      <c r="E2466" s="47" t="s">
        <v>5383</v>
      </c>
      <c r="F2466" s="14">
        <v>10155.6</v>
      </c>
      <c r="G2466" s="15">
        <v>42422</v>
      </c>
      <c r="H2466" s="8">
        <v>10155.6</v>
      </c>
      <c r="I2466" s="30">
        <f t="shared" si="113"/>
        <v>0</v>
      </c>
      <c r="J2466" s="112"/>
      <c r="K2466" s="2"/>
    </row>
    <row r="2467" spans="1:11" x14ac:dyDescent="0.25">
      <c r="A2467" s="17">
        <v>42420</v>
      </c>
      <c r="B2467" s="11">
        <f t="shared" si="115"/>
        <v>5670</v>
      </c>
      <c r="C2467" s="11" t="s">
        <v>787</v>
      </c>
      <c r="D2467" s="12">
        <v>55670</v>
      </c>
      <c r="E2467" s="47" t="s">
        <v>5384</v>
      </c>
      <c r="F2467" s="14">
        <v>5581.8</v>
      </c>
      <c r="G2467" s="15">
        <v>42420</v>
      </c>
      <c r="H2467" s="8">
        <f t="shared" si="114"/>
        <v>5581.8</v>
      </c>
      <c r="I2467" s="30">
        <f t="shared" si="113"/>
        <v>0</v>
      </c>
      <c r="J2467" s="112"/>
      <c r="K2467" s="2"/>
    </row>
    <row r="2468" spans="1:11" x14ac:dyDescent="0.25">
      <c r="A2468" s="17">
        <v>42420</v>
      </c>
      <c r="B2468" s="11">
        <f t="shared" si="115"/>
        <v>5671</v>
      </c>
      <c r="C2468" s="11" t="s">
        <v>787</v>
      </c>
      <c r="D2468" s="12">
        <v>55671</v>
      </c>
      <c r="E2468" s="47" t="s">
        <v>5385</v>
      </c>
      <c r="F2468" s="14">
        <v>30681</v>
      </c>
      <c r="G2468" s="15">
        <v>42420</v>
      </c>
      <c r="H2468" s="8">
        <f t="shared" si="114"/>
        <v>30681</v>
      </c>
      <c r="I2468" s="30">
        <f t="shared" si="113"/>
        <v>0</v>
      </c>
      <c r="J2468" s="112"/>
      <c r="K2468" s="2"/>
    </row>
    <row r="2469" spans="1:11" x14ac:dyDescent="0.25">
      <c r="A2469" s="17">
        <v>42420</v>
      </c>
      <c r="B2469" s="11">
        <f t="shared" si="115"/>
        <v>5672</v>
      </c>
      <c r="C2469" s="11" t="s">
        <v>787</v>
      </c>
      <c r="D2469" s="12">
        <v>55672</v>
      </c>
      <c r="E2469" s="47" t="s">
        <v>5386</v>
      </c>
      <c r="F2469" s="14">
        <v>4149</v>
      </c>
      <c r="G2469" s="15">
        <v>42420</v>
      </c>
      <c r="H2469" s="8">
        <f t="shared" si="114"/>
        <v>4149</v>
      </c>
      <c r="I2469" s="30">
        <f t="shared" si="113"/>
        <v>0</v>
      </c>
      <c r="J2469" s="112"/>
      <c r="K2469" s="2"/>
    </row>
    <row r="2470" spans="1:11" x14ac:dyDescent="0.25">
      <c r="A2470" s="17">
        <v>42420</v>
      </c>
      <c r="B2470" s="11">
        <f t="shared" si="115"/>
        <v>5673</v>
      </c>
      <c r="C2470" s="11" t="s">
        <v>787</v>
      </c>
      <c r="D2470" s="12">
        <v>55673</v>
      </c>
      <c r="E2470" s="47" t="s">
        <v>5387</v>
      </c>
      <c r="F2470" s="14">
        <v>3479.31</v>
      </c>
      <c r="G2470" s="15">
        <v>42420</v>
      </c>
      <c r="H2470" s="8">
        <f t="shared" si="114"/>
        <v>3479.31</v>
      </c>
      <c r="I2470" s="30">
        <f t="shared" si="113"/>
        <v>0</v>
      </c>
      <c r="J2470" s="112"/>
      <c r="K2470" s="2"/>
    </row>
    <row r="2471" spans="1:11" x14ac:dyDescent="0.25">
      <c r="A2471" s="17">
        <v>42420</v>
      </c>
      <c r="B2471" s="11">
        <f t="shared" si="115"/>
        <v>5674</v>
      </c>
      <c r="C2471" s="11" t="s">
        <v>787</v>
      </c>
      <c r="D2471" s="12">
        <v>55674</v>
      </c>
      <c r="E2471" s="47" t="s">
        <v>5388</v>
      </c>
      <c r="F2471" s="14">
        <v>2687.75</v>
      </c>
      <c r="G2471" s="15">
        <v>42420</v>
      </c>
      <c r="H2471" s="8">
        <f t="shared" si="114"/>
        <v>2687.75</v>
      </c>
      <c r="I2471" s="30">
        <f t="shared" si="113"/>
        <v>0</v>
      </c>
      <c r="J2471" s="112"/>
      <c r="K2471" s="2"/>
    </row>
    <row r="2472" spans="1:11" x14ac:dyDescent="0.25">
      <c r="A2472" s="17">
        <v>42420</v>
      </c>
      <c r="B2472" s="11">
        <f t="shared" si="115"/>
        <v>5675</v>
      </c>
      <c r="C2472" s="11" t="s">
        <v>787</v>
      </c>
      <c r="D2472" s="12">
        <v>55675</v>
      </c>
      <c r="E2472" s="47" t="s">
        <v>5389</v>
      </c>
      <c r="F2472" s="14">
        <v>2070.5</v>
      </c>
      <c r="G2472" s="15">
        <v>42420</v>
      </c>
      <c r="H2472" s="8">
        <f t="shared" si="114"/>
        <v>2070.5</v>
      </c>
      <c r="I2472" s="30">
        <f t="shared" si="113"/>
        <v>0</v>
      </c>
      <c r="J2472" s="112"/>
      <c r="K2472" s="2"/>
    </row>
    <row r="2473" spans="1:11" x14ac:dyDescent="0.25">
      <c r="A2473" s="17">
        <v>42420</v>
      </c>
      <c r="B2473" s="11">
        <f t="shared" si="115"/>
        <v>5676</v>
      </c>
      <c r="C2473" s="11" t="s">
        <v>787</v>
      </c>
      <c r="D2473" s="12">
        <v>55676</v>
      </c>
      <c r="E2473" s="47" t="s">
        <v>5390</v>
      </c>
      <c r="F2473" s="14">
        <v>943.55</v>
      </c>
      <c r="G2473" s="15">
        <v>42420</v>
      </c>
      <c r="H2473" s="8">
        <f t="shared" si="114"/>
        <v>943.55</v>
      </c>
      <c r="I2473" s="30">
        <f t="shared" si="113"/>
        <v>0</v>
      </c>
      <c r="J2473" s="112"/>
      <c r="K2473" s="2"/>
    </row>
    <row r="2474" spans="1:11" x14ac:dyDescent="0.25">
      <c r="A2474" s="17">
        <v>42420</v>
      </c>
      <c r="B2474" s="11">
        <f t="shared" si="115"/>
        <v>5677</v>
      </c>
      <c r="C2474" s="11" t="s">
        <v>787</v>
      </c>
      <c r="D2474" s="12">
        <v>55677</v>
      </c>
      <c r="E2474" s="47" t="s">
        <v>5391</v>
      </c>
      <c r="F2474" s="14">
        <v>24254.799999999999</v>
      </c>
      <c r="G2474" s="15">
        <v>42422</v>
      </c>
      <c r="H2474" s="8">
        <v>24254.799999999999</v>
      </c>
      <c r="I2474" s="30">
        <f t="shared" si="113"/>
        <v>0</v>
      </c>
      <c r="J2474" s="112"/>
      <c r="K2474" s="2"/>
    </row>
    <row r="2475" spans="1:11" x14ac:dyDescent="0.25">
      <c r="A2475" s="17">
        <v>42420</v>
      </c>
      <c r="B2475" s="11">
        <f t="shared" si="115"/>
        <v>5678</v>
      </c>
      <c r="C2475" s="11" t="s">
        <v>787</v>
      </c>
      <c r="D2475" s="12">
        <v>55678</v>
      </c>
      <c r="E2475" s="47" t="s">
        <v>5384</v>
      </c>
      <c r="F2475" s="14">
        <v>5446.35</v>
      </c>
      <c r="G2475" s="15">
        <v>42420</v>
      </c>
      <c r="H2475" s="8">
        <f t="shared" si="114"/>
        <v>5446.35</v>
      </c>
      <c r="I2475" s="30">
        <f t="shared" si="113"/>
        <v>0</v>
      </c>
      <c r="J2475" s="112"/>
      <c r="K2475" s="2"/>
    </row>
    <row r="2476" spans="1:11" x14ac:dyDescent="0.25">
      <c r="A2476" s="17">
        <v>42420</v>
      </c>
      <c r="B2476" s="11">
        <f t="shared" si="115"/>
        <v>5679</v>
      </c>
      <c r="C2476" s="11" t="s">
        <v>787</v>
      </c>
      <c r="D2476" s="12">
        <v>55679</v>
      </c>
      <c r="E2476" s="47" t="s">
        <v>5392</v>
      </c>
      <c r="F2476" s="14">
        <v>1398.4</v>
      </c>
      <c r="G2476" s="15">
        <v>42420</v>
      </c>
      <c r="H2476" s="8">
        <f t="shared" si="114"/>
        <v>1398.4</v>
      </c>
      <c r="I2476" s="30">
        <f t="shared" si="113"/>
        <v>0</v>
      </c>
      <c r="J2476" s="112"/>
      <c r="K2476" s="2"/>
    </row>
    <row r="2477" spans="1:11" x14ac:dyDescent="0.25">
      <c r="A2477" s="17">
        <v>42420</v>
      </c>
      <c r="B2477" s="11">
        <f t="shared" si="115"/>
        <v>5680</v>
      </c>
      <c r="C2477" s="11" t="s">
        <v>787</v>
      </c>
      <c r="D2477" s="12">
        <v>55680</v>
      </c>
      <c r="E2477" s="47" t="s">
        <v>5393</v>
      </c>
      <c r="F2477" s="14">
        <v>860</v>
      </c>
      <c r="G2477" s="15">
        <v>42420</v>
      </c>
      <c r="H2477" s="8">
        <f t="shared" ref="H2477:H2537" si="116">F2477</f>
        <v>860</v>
      </c>
      <c r="I2477" s="30">
        <f t="shared" ref="I2477:I2544" si="117">F2477-H2477</f>
        <v>0</v>
      </c>
      <c r="J2477" s="112"/>
      <c r="K2477" s="2"/>
    </row>
    <row r="2478" spans="1:11" x14ac:dyDescent="0.25">
      <c r="A2478" s="17">
        <v>42420</v>
      </c>
      <c r="B2478" s="11">
        <f t="shared" si="115"/>
        <v>5681</v>
      </c>
      <c r="C2478" s="11" t="s">
        <v>787</v>
      </c>
      <c r="D2478" s="12">
        <v>55681</v>
      </c>
      <c r="E2478" s="47" t="s">
        <v>4377</v>
      </c>
      <c r="F2478" s="14">
        <v>704</v>
      </c>
      <c r="G2478" s="15">
        <v>42510</v>
      </c>
      <c r="H2478" s="8">
        <f t="shared" si="116"/>
        <v>704</v>
      </c>
      <c r="I2478" s="30">
        <f t="shared" si="117"/>
        <v>0</v>
      </c>
      <c r="J2478" s="112"/>
      <c r="K2478" s="2"/>
    </row>
    <row r="2479" spans="1:11" x14ac:dyDescent="0.25">
      <c r="A2479" s="17">
        <v>42420</v>
      </c>
      <c r="B2479" s="11">
        <f t="shared" si="115"/>
        <v>5682</v>
      </c>
      <c r="C2479" s="11" t="s">
        <v>787</v>
      </c>
      <c r="D2479" s="12">
        <v>55682</v>
      </c>
      <c r="E2479" s="47" t="s">
        <v>5394</v>
      </c>
      <c r="F2479" s="14">
        <v>31430.5</v>
      </c>
      <c r="G2479" s="15">
        <v>42420</v>
      </c>
      <c r="H2479" s="8">
        <f t="shared" si="116"/>
        <v>31430.5</v>
      </c>
      <c r="I2479" s="30">
        <f t="shared" si="117"/>
        <v>0</v>
      </c>
      <c r="J2479" s="112"/>
      <c r="K2479" s="2"/>
    </row>
    <row r="2480" spans="1:11" x14ac:dyDescent="0.25">
      <c r="A2480" s="17">
        <v>42420</v>
      </c>
      <c r="B2480" s="11">
        <f t="shared" si="115"/>
        <v>5683</v>
      </c>
      <c r="C2480" s="11" t="s">
        <v>787</v>
      </c>
      <c r="D2480" s="12">
        <v>55683</v>
      </c>
      <c r="E2480" s="47" t="s">
        <v>5395</v>
      </c>
      <c r="F2480" s="14">
        <v>1157.2</v>
      </c>
      <c r="G2480" s="15">
        <v>42420</v>
      </c>
      <c r="H2480" s="8">
        <f t="shared" si="116"/>
        <v>1157.2</v>
      </c>
      <c r="I2480" s="30">
        <f t="shared" si="117"/>
        <v>0</v>
      </c>
      <c r="J2480" s="112"/>
      <c r="K2480" s="2"/>
    </row>
    <row r="2481" spans="1:11" x14ac:dyDescent="0.25">
      <c r="A2481" s="17">
        <v>42420</v>
      </c>
      <c r="B2481" s="11">
        <f t="shared" si="115"/>
        <v>5684</v>
      </c>
      <c r="C2481" s="11" t="s">
        <v>787</v>
      </c>
      <c r="D2481" s="12">
        <v>55684</v>
      </c>
      <c r="E2481" s="47" t="s">
        <v>5396</v>
      </c>
      <c r="F2481" s="14">
        <v>108</v>
      </c>
      <c r="G2481" s="15">
        <v>42420</v>
      </c>
      <c r="H2481" s="8">
        <f t="shared" si="116"/>
        <v>108</v>
      </c>
      <c r="I2481" s="30">
        <f t="shared" si="117"/>
        <v>0</v>
      </c>
      <c r="J2481" s="112"/>
      <c r="K2481" s="2"/>
    </row>
    <row r="2482" spans="1:11" x14ac:dyDescent="0.25">
      <c r="A2482" s="17">
        <v>42420</v>
      </c>
      <c r="B2482" s="11">
        <f t="shared" si="115"/>
        <v>5685</v>
      </c>
      <c r="C2482" s="11" t="s">
        <v>787</v>
      </c>
      <c r="D2482" s="12">
        <v>55685</v>
      </c>
      <c r="E2482" s="47" t="s">
        <v>5397</v>
      </c>
      <c r="F2482" s="14">
        <v>2710.5</v>
      </c>
      <c r="G2482" s="15" t="s">
        <v>5398</v>
      </c>
      <c r="H2482" s="8">
        <f>2200+510.5</f>
        <v>2710.5</v>
      </c>
      <c r="I2482" s="30">
        <f t="shared" si="117"/>
        <v>0</v>
      </c>
      <c r="J2482" s="112"/>
      <c r="K2482" s="2"/>
    </row>
    <row r="2483" spans="1:11" x14ac:dyDescent="0.25">
      <c r="A2483" s="17">
        <v>42420</v>
      </c>
      <c r="B2483" s="11">
        <f t="shared" si="115"/>
        <v>5686</v>
      </c>
      <c r="C2483" s="11" t="s">
        <v>787</v>
      </c>
      <c r="D2483" s="12">
        <v>55686</v>
      </c>
      <c r="E2483" s="47" t="s">
        <v>5399</v>
      </c>
      <c r="F2483" s="14">
        <v>42153.599999999999</v>
      </c>
      <c r="G2483" s="15">
        <v>42420</v>
      </c>
      <c r="H2483" s="8">
        <f t="shared" si="116"/>
        <v>42153.599999999999</v>
      </c>
      <c r="I2483" s="30">
        <f t="shared" si="117"/>
        <v>0</v>
      </c>
      <c r="J2483" s="112"/>
      <c r="K2483" s="2"/>
    </row>
    <row r="2484" spans="1:11" x14ac:dyDescent="0.25">
      <c r="A2484" s="17">
        <v>42420</v>
      </c>
      <c r="B2484" s="11">
        <f t="shared" si="115"/>
        <v>5687</v>
      </c>
      <c r="C2484" s="11" t="s">
        <v>787</v>
      </c>
      <c r="D2484" s="12">
        <v>55687</v>
      </c>
      <c r="E2484" s="47" t="s">
        <v>5400</v>
      </c>
      <c r="F2484" s="14">
        <v>3030</v>
      </c>
      <c r="G2484" s="15">
        <v>42420</v>
      </c>
      <c r="H2484" s="8">
        <f t="shared" si="116"/>
        <v>3030</v>
      </c>
      <c r="I2484" s="30">
        <f t="shared" si="117"/>
        <v>0</v>
      </c>
      <c r="J2484" s="112"/>
      <c r="K2484" s="2"/>
    </row>
    <row r="2485" spans="1:11" x14ac:dyDescent="0.25">
      <c r="A2485" s="17">
        <v>42420</v>
      </c>
      <c r="B2485" s="11">
        <f t="shared" si="115"/>
        <v>5688</v>
      </c>
      <c r="C2485" s="11" t="s">
        <v>787</v>
      </c>
      <c r="D2485" s="12">
        <v>55688</v>
      </c>
      <c r="E2485" s="47" t="s">
        <v>5401</v>
      </c>
      <c r="F2485" s="14">
        <v>1348.9</v>
      </c>
      <c r="G2485" s="15">
        <v>42420</v>
      </c>
      <c r="H2485" s="8">
        <f t="shared" si="116"/>
        <v>1348.9</v>
      </c>
      <c r="I2485" s="30">
        <f t="shared" si="117"/>
        <v>0</v>
      </c>
      <c r="J2485" s="112"/>
      <c r="K2485" s="2"/>
    </row>
    <row r="2486" spans="1:11" x14ac:dyDescent="0.25">
      <c r="A2486" s="17">
        <v>42420</v>
      </c>
      <c r="B2486" s="11">
        <f t="shared" si="115"/>
        <v>5689</v>
      </c>
      <c r="C2486" s="11" t="s">
        <v>787</v>
      </c>
      <c r="D2486" s="12">
        <v>55689</v>
      </c>
      <c r="E2486" s="47" t="s">
        <v>5402</v>
      </c>
      <c r="F2486" s="14">
        <v>4730</v>
      </c>
      <c r="G2486" s="15" t="s">
        <v>5403</v>
      </c>
      <c r="H2486" s="8">
        <f>4300+430</f>
        <v>4730</v>
      </c>
      <c r="I2486" s="30">
        <f t="shared" si="117"/>
        <v>0</v>
      </c>
      <c r="J2486" s="112"/>
      <c r="K2486" s="2"/>
    </row>
    <row r="2487" spans="1:11" x14ac:dyDescent="0.25">
      <c r="A2487" s="17">
        <v>42420</v>
      </c>
      <c r="B2487" s="11">
        <f t="shared" si="115"/>
        <v>5690</v>
      </c>
      <c r="C2487" s="11" t="s">
        <v>787</v>
      </c>
      <c r="D2487" s="113">
        <v>55690</v>
      </c>
      <c r="E2487" s="42" t="s">
        <v>5404</v>
      </c>
      <c r="F2487" s="19">
        <v>23571.200000000001</v>
      </c>
      <c r="G2487" s="15">
        <v>42422</v>
      </c>
      <c r="H2487" s="8">
        <v>23571.200000000001</v>
      </c>
      <c r="I2487" s="30">
        <f t="shared" si="117"/>
        <v>0</v>
      </c>
      <c r="J2487" s="112"/>
      <c r="K2487" s="2"/>
    </row>
    <row r="2488" spans="1:11" x14ac:dyDescent="0.25">
      <c r="A2488" s="17">
        <v>42420</v>
      </c>
      <c r="B2488" s="11">
        <f t="shared" si="115"/>
        <v>5691</v>
      </c>
      <c r="C2488" s="11" t="s">
        <v>787</v>
      </c>
      <c r="D2488" s="20">
        <v>55691</v>
      </c>
      <c r="E2488" s="45" t="s">
        <v>5405</v>
      </c>
      <c r="F2488" s="22">
        <v>26322</v>
      </c>
      <c r="G2488" s="15">
        <v>42429</v>
      </c>
      <c r="H2488" s="8">
        <v>26322</v>
      </c>
      <c r="I2488" s="30">
        <f t="shared" si="117"/>
        <v>0</v>
      </c>
      <c r="J2488" s="112"/>
      <c r="K2488" s="2"/>
    </row>
    <row r="2489" spans="1:11" x14ac:dyDescent="0.25">
      <c r="A2489" s="17">
        <v>42420</v>
      </c>
      <c r="B2489" s="11">
        <f t="shared" si="115"/>
        <v>5692</v>
      </c>
      <c r="C2489" s="11" t="s">
        <v>787</v>
      </c>
      <c r="D2489" s="12">
        <v>55692</v>
      </c>
      <c r="E2489" s="47" t="s">
        <v>5406</v>
      </c>
      <c r="F2489" s="14">
        <v>29433.599999999999</v>
      </c>
      <c r="G2489" s="15">
        <v>42422</v>
      </c>
      <c r="H2489" s="8">
        <v>29433.599999999999</v>
      </c>
      <c r="I2489" s="30">
        <f t="shared" si="117"/>
        <v>0</v>
      </c>
      <c r="J2489" s="112"/>
      <c r="K2489" s="2"/>
    </row>
    <row r="2490" spans="1:11" x14ac:dyDescent="0.25">
      <c r="A2490" s="17">
        <v>42420</v>
      </c>
      <c r="B2490" s="11">
        <f t="shared" si="115"/>
        <v>5693</v>
      </c>
      <c r="C2490" s="11" t="s">
        <v>787</v>
      </c>
      <c r="D2490" s="12">
        <v>55693</v>
      </c>
      <c r="E2490" s="47" t="s">
        <v>5407</v>
      </c>
      <c r="F2490" s="14">
        <v>2361.9</v>
      </c>
      <c r="G2490" s="15">
        <v>42425</v>
      </c>
      <c r="H2490" s="8">
        <v>2361.9</v>
      </c>
      <c r="I2490" s="30">
        <f t="shared" si="117"/>
        <v>0</v>
      </c>
      <c r="J2490" s="112"/>
      <c r="K2490" s="2"/>
    </row>
    <row r="2491" spans="1:11" x14ac:dyDescent="0.25">
      <c r="A2491" s="17">
        <v>42420</v>
      </c>
      <c r="B2491" s="11">
        <f t="shared" si="115"/>
        <v>5694</v>
      </c>
      <c r="C2491" s="11" t="s">
        <v>787</v>
      </c>
      <c r="D2491" s="12">
        <v>55694</v>
      </c>
      <c r="E2491" s="47" t="s">
        <v>4666</v>
      </c>
      <c r="F2491" s="14">
        <v>112.2</v>
      </c>
      <c r="G2491" s="15">
        <v>42420</v>
      </c>
      <c r="H2491" s="8">
        <v>112.2</v>
      </c>
      <c r="I2491" s="30">
        <f t="shared" si="117"/>
        <v>0</v>
      </c>
      <c r="J2491" s="112"/>
      <c r="K2491" s="2"/>
    </row>
    <row r="2492" spans="1:11" x14ac:dyDescent="0.25">
      <c r="A2492" s="17">
        <v>42420</v>
      </c>
      <c r="B2492" s="11">
        <f t="shared" si="115"/>
        <v>5695</v>
      </c>
      <c r="C2492" s="11" t="s">
        <v>787</v>
      </c>
      <c r="D2492" s="12">
        <v>55695</v>
      </c>
      <c r="E2492" s="47" t="s">
        <v>5408</v>
      </c>
      <c r="F2492" s="14">
        <v>9027</v>
      </c>
      <c r="G2492" s="15">
        <v>42422</v>
      </c>
      <c r="H2492" s="8">
        <v>9027</v>
      </c>
      <c r="I2492" s="30">
        <f t="shared" si="117"/>
        <v>0</v>
      </c>
      <c r="J2492" s="112"/>
      <c r="K2492" s="2"/>
    </row>
    <row r="2493" spans="1:11" x14ac:dyDescent="0.25">
      <c r="A2493" s="17">
        <v>42420</v>
      </c>
      <c r="B2493" s="11">
        <f t="shared" si="115"/>
        <v>5696</v>
      </c>
      <c r="C2493" s="11" t="s">
        <v>787</v>
      </c>
      <c r="D2493" s="12">
        <v>55696</v>
      </c>
      <c r="E2493" s="47" t="s">
        <v>5409</v>
      </c>
      <c r="F2493" s="14">
        <v>1290</v>
      </c>
      <c r="G2493" s="15">
        <v>42420</v>
      </c>
      <c r="H2493" s="8">
        <f t="shared" si="116"/>
        <v>1290</v>
      </c>
      <c r="I2493" s="30">
        <f t="shared" si="117"/>
        <v>0</v>
      </c>
      <c r="J2493" s="112"/>
      <c r="K2493" s="2"/>
    </row>
    <row r="2494" spans="1:11" x14ac:dyDescent="0.25">
      <c r="A2494" s="17">
        <v>42420</v>
      </c>
      <c r="B2494" s="11">
        <f t="shared" si="115"/>
        <v>5697</v>
      </c>
      <c r="C2494" s="11" t="s">
        <v>787</v>
      </c>
      <c r="D2494" s="12">
        <v>55697</v>
      </c>
      <c r="E2494" s="47" t="s">
        <v>5410</v>
      </c>
      <c r="F2494" s="14">
        <v>550</v>
      </c>
      <c r="G2494" s="15">
        <v>42420</v>
      </c>
      <c r="H2494" s="8">
        <f t="shared" si="116"/>
        <v>550</v>
      </c>
      <c r="I2494" s="30">
        <f t="shared" si="117"/>
        <v>0</v>
      </c>
      <c r="J2494" s="112"/>
      <c r="K2494" s="2"/>
    </row>
    <row r="2495" spans="1:11" x14ac:dyDescent="0.25">
      <c r="A2495" s="17">
        <v>42420</v>
      </c>
      <c r="B2495" s="11">
        <f t="shared" si="115"/>
        <v>5698</v>
      </c>
      <c r="C2495" s="11" t="s">
        <v>787</v>
      </c>
      <c r="D2495" s="12">
        <v>55698</v>
      </c>
      <c r="E2495" s="47" t="s">
        <v>5411</v>
      </c>
      <c r="F2495" s="14">
        <v>292767.3</v>
      </c>
      <c r="G2495" s="15">
        <v>42425</v>
      </c>
      <c r="H2495" s="8">
        <v>292767.3</v>
      </c>
      <c r="I2495" s="30">
        <f t="shared" si="117"/>
        <v>0</v>
      </c>
      <c r="J2495" s="112"/>
      <c r="K2495" s="2"/>
    </row>
    <row r="2496" spans="1:11" x14ac:dyDescent="0.25">
      <c r="A2496" s="17">
        <v>42420</v>
      </c>
      <c r="B2496" s="11">
        <f t="shared" si="115"/>
        <v>5699</v>
      </c>
      <c r="C2496" s="11" t="s">
        <v>787</v>
      </c>
      <c r="D2496" s="12">
        <v>55699</v>
      </c>
      <c r="E2496" s="47" t="s">
        <v>5411</v>
      </c>
      <c r="F2496" s="14">
        <v>322204.05</v>
      </c>
      <c r="G2496" s="107" t="s">
        <v>6351</v>
      </c>
      <c r="H2496" s="108">
        <f>318854.17+3349.88</f>
        <v>322204.05</v>
      </c>
      <c r="I2496" s="30">
        <f t="shared" si="117"/>
        <v>0</v>
      </c>
      <c r="J2496" s="112"/>
      <c r="K2496" s="2"/>
    </row>
    <row r="2497" spans="1:11" x14ac:dyDescent="0.25">
      <c r="A2497" s="17">
        <v>42420</v>
      </c>
      <c r="B2497" s="11">
        <f t="shared" si="115"/>
        <v>5700</v>
      </c>
      <c r="C2497" s="11" t="s">
        <v>787</v>
      </c>
      <c r="D2497" s="12">
        <v>55700</v>
      </c>
      <c r="E2497" s="47" t="s">
        <v>5367</v>
      </c>
      <c r="F2497" s="14">
        <v>51217.7</v>
      </c>
      <c r="G2497" s="15">
        <v>42426</v>
      </c>
      <c r="H2497" s="8">
        <v>51217.7</v>
      </c>
      <c r="I2497" s="30">
        <f t="shared" si="117"/>
        <v>0</v>
      </c>
      <c r="J2497" s="112"/>
      <c r="K2497" s="2"/>
    </row>
    <row r="2498" spans="1:11" x14ac:dyDescent="0.25">
      <c r="A2498" s="17">
        <v>42420</v>
      </c>
      <c r="B2498" s="11">
        <f t="shared" si="115"/>
        <v>5701</v>
      </c>
      <c r="C2498" s="11" t="s">
        <v>787</v>
      </c>
      <c r="D2498" s="12">
        <v>55701</v>
      </c>
      <c r="E2498" s="47" t="s">
        <v>5412</v>
      </c>
      <c r="F2498" s="14">
        <v>29146.95</v>
      </c>
      <c r="G2498" s="15">
        <v>42421</v>
      </c>
      <c r="H2498" s="8">
        <v>29146.95</v>
      </c>
      <c r="I2498" s="30">
        <f t="shared" si="117"/>
        <v>0</v>
      </c>
      <c r="J2498" s="112"/>
      <c r="K2498" s="2"/>
    </row>
    <row r="2499" spans="1:11" x14ac:dyDescent="0.25">
      <c r="A2499" s="17">
        <v>42420</v>
      </c>
      <c r="B2499" s="11">
        <f t="shared" si="115"/>
        <v>5702</v>
      </c>
      <c r="C2499" s="11" t="s">
        <v>787</v>
      </c>
      <c r="D2499" s="12">
        <v>55702</v>
      </c>
      <c r="E2499" s="47" t="s">
        <v>5413</v>
      </c>
      <c r="F2499" s="14">
        <v>2839.2</v>
      </c>
      <c r="G2499" s="15">
        <v>42420</v>
      </c>
      <c r="H2499" s="8">
        <v>2839.2</v>
      </c>
      <c r="I2499" s="30">
        <f t="shared" si="117"/>
        <v>0</v>
      </c>
      <c r="J2499" s="112"/>
      <c r="K2499" s="2"/>
    </row>
    <row r="2500" spans="1:11" x14ac:dyDescent="0.25">
      <c r="A2500" s="17">
        <v>42420</v>
      </c>
      <c r="B2500" s="11">
        <f t="shared" ref="B2500:B2563" si="118">B2499+1</f>
        <v>5703</v>
      </c>
      <c r="C2500" s="11" t="s">
        <v>787</v>
      </c>
      <c r="D2500" s="12">
        <v>55703</v>
      </c>
      <c r="E2500" s="47" t="s">
        <v>5414</v>
      </c>
      <c r="F2500" s="14">
        <v>3167</v>
      </c>
      <c r="G2500" s="15">
        <v>42420</v>
      </c>
      <c r="H2500" s="8">
        <f t="shared" si="116"/>
        <v>3167</v>
      </c>
      <c r="I2500" s="30">
        <f t="shared" si="117"/>
        <v>0</v>
      </c>
      <c r="J2500" s="112"/>
      <c r="K2500" s="2"/>
    </row>
    <row r="2501" spans="1:11" x14ac:dyDescent="0.25">
      <c r="A2501" s="17">
        <v>42420</v>
      </c>
      <c r="B2501" s="11">
        <f t="shared" si="118"/>
        <v>5704</v>
      </c>
      <c r="C2501" s="11" t="s">
        <v>787</v>
      </c>
      <c r="D2501" s="12">
        <v>55704</v>
      </c>
      <c r="E2501" s="47" t="s">
        <v>5415</v>
      </c>
      <c r="F2501" s="14">
        <v>4570.8999999999996</v>
      </c>
      <c r="G2501" s="15">
        <v>42421</v>
      </c>
      <c r="H2501" s="8">
        <v>4570.8999999999996</v>
      </c>
      <c r="I2501" s="30">
        <f t="shared" si="117"/>
        <v>0</v>
      </c>
      <c r="J2501" s="112"/>
      <c r="K2501" s="2"/>
    </row>
    <row r="2502" spans="1:11" x14ac:dyDescent="0.25">
      <c r="A2502" s="17">
        <v>42420</v>
      </c>
      <c r="B2502" s="11">
        <f t="shared" si="118"/>
        <v>5705</v>
      </c>
      <c r="C2502" s="11" t="s">
        <v>787</v>
      </c>
      <c r="D2502" s="12">
        <v>55705</v>
      </c>
      <c r="E2502" s="47" t="s">
        <v>5416</v>
      </c>
      <c r="F2502" s="14">
        <v>134065.49</v>
      </c>
      <c r="G2502" s="107" t="s">
        <v>6345</v>
      </c>
      <c r="H2502" s="108">
        <f>123537.48+10528.01</f>
        <v>134065.49</v>
      </c>
      <c r="I2502" s="30">
        <f t="shared" si="117"/>
        <v>0</v>
      </c>
      <c r="J2502" s="112"/>
      <c r="K2502" s="2"/>
    </row>
    <row r="2503" spans="1:11" x14ac:dyDescent="0.25">
      <c r="A2503" s="17">
        <v>42420</v>
      </c>
      <c r="B2503" s="11">
        <f t="shared" si="118"/>
        <v>5706</v>
      </c>
      <c r="C2503" s="11" t="s">
        <v>787</v>
      </c>
      <c r="D2503" s="12">
        <v>55706</v>
      </c>
      <c r="E2503" s="47" t="s">
        <v>5417</v>
      </c>
      <c r="F2503" s="14">
        <v>8215.6</v>
      </c>
      <c r="G2503" s="15">
        <v>42423</v>
      </c>
      <c r="H2503" s="8">
        <v>8215.6</v>
      </c>
      <c r="I2503" s="30">
        <f t="shared" si="117"/>
        <v>0</v>
      </c>
      <c r="J2503" s="112"/>
      <c r="K2503" s="2"/>
    </row>
    <row r="2504" spans="1:11" x14ac:dyDescent="0.25">
      <c r="A2504" s="17">
        <v>42420</v>
      </c>
      <c r="B2504" s="11">
        <f t="shared" si="118"/>
        <v>5707</v>
      </c>
      <c r="C2504" s="11" t="s">
        <v>787</v>
      </c>
      <c r="D2504" s="12">
        <v>55707</v>
      </c>
      <c r="E2504" s="47" t="s">
        <v>5418</v>
      </c>
      <c r="F2504" s="14">
        <v>10451.1</v>
      </c>
      <c r="G2504" s="15">
        <v>42423</v>
      </c>
      <c r="H2504" s="8">
        <v>10451.1</v>
      </c>
      <c r="I2504" s="30">
        <f t="shared" si="117"/>
        <v>0</v>
      </c>
      <c r="J2504" s="112"/>
      <c r="K2504" s="2"/>
    </row>
    <row r="2505" spans="1:11" x14ac:dyDescent="0.25">
      <c r="A2505" s="17">
        <v>42420</v>
      </c>
      <c r="B2505" s="11">
        <f t="shared" si="118"/>
        <v>5708</v>
      </c>
      <c r="C2505" s="11" t="s">
        <v>787</v>
      </c>
      <c r="D2505" s="12">
        <v>55708</v>
      </c>
      <c r="E2505" s="47" t="s">
        <v>5419</v>
      </c>
      <c r="F2505" s="14">
        <v>8537.2999999999993</v>
      </c>
      <c r="G2505" s="15">
        <v>42421</v>
      </c>
      <c r="H2505" s="8">
        <v>8537.2999999999993</v>
      </c>
      <c r="I2505" s="30">
        <f t="shared" si="117"/>
        <v>0</v>
      </c>
      <c r="J2505" s="112"/>
      <c r="K2505" s="2"/>
    </row>
    <row r="2506" spans="1:11" x14ac:dyDescent="0.25">
      <c r="A2506" s="17">
        <v>42420</v>
      </c>
      <c r="B2506" s="11">
        <f t="shared" si="118"/>
        <v>5709</v>
      </c>
      <c r="C2506" s="11" t="s">
        <v>787</v>
      </c>
      <c r="D2506" s="12">
        <v>55709</v>
      </c>
      <c r="E2506" s="47" t="s">
        <v>5420</v>
      </c>
      <c r="F2506" s="14">
        <v>629.20000000000005</v>
      </c>
      <c r="G2506" s="15">
        <v>42420</v>
      </c>
      <c r="H2506" s="8">
        <f t="shared" si="116"/>
        <v>629.20000000000005</v>
      </c>
      <c r="I2506" s="30">
        <f t="shared" si="117"/>
        <v>0</v>
      </c>
      <c r="J2506" s="112"/>
      <c r="K2506" s="2"/>
    </row>
    <row r="2507" spans="1:11" x14ac:dyDescent="0.25">
      <c r="A2507" s="17">
        <v>42420</v>
      </c>
      <c r="B2507" s="11">
        <f t="shared" si="118"/>
        <v>5710</v>
      </c>
      <c r="C2507" s="11" t="s">
        <v>787</v>
      </c>
      <c r="D2507" s="12">
        <v>55710</v>
      </c>
      <c r="E2507" s="47" t="s">
        <v>5421</v>
      </c>
      <c r="F2507" s="14">
        <v>3717.94</v>
      </c>
      <c r="G2507" s="15">
        <v>42420</v>
      </c>
      <c r="H2507" s="8">
        <f t="shared" si="116"/>
        <v>3717.94</v>
      </c>
      <c r="I2507" s="30">
        <f t="shared" si="117"/>
        <v>0</v>
      </c>
      <c r="J2507" s="112"/>
      <c r="K2507" s="2"/>
    </row>
    <row r="2508" spans="1:11" x14ac:dyDescent="0.25">
      <c r="A2508" s="17">
        <v>42420</v>
      </c>
      <c r="B2508" s="11">
        <f t="shared" si="118"/>
        <v>5711</v>
      </c>
      <c r="C2508" s="11" t="s">
        <v>787</v>
      </c>
      <c r="D2508" s="12">
        <v>55711</v>
      </c>
      <c r="E2508" s="47" t="s">
        <v>5422</v>
      </c>
      <c r="F2508" s="14">
        <v>2083.8000000000002</v>
      </c>
      <c r="G2508" s="15">
        <v>42421</v>
      </c>
      <c r="H2508" s="8">
        <v>2083.8000000000002</v>
      </c>
      <c r="I2508" s="30">
        <f t="shared" si="117"/>
        <v>0</v>
      </c>
      <c r="J2508" s="112"/>
      <c r="K2508" s="2"/>
    </row>
    <row r="2509" spans="1:11" x14ac:dyDescent="0.25">
      <c r="A2509" s="17">
        <v>42420</v>
      </c>
      <c r="B2509" s="11">
        <f t="shared" si="118"/>
        <v>5712</v>
      </c>
      <c r="C2509" s="11" t="s">
        <v>787</v>
      </c>
      <c r="D2509" s="12">
        <v>55712</v>
      </c>
      <c r="E2509" s="47" t="s">
        <v>5423</v>
      </c>
      <c r="F2509" s="14">
        <v>7816.85</v>
      </c>
      <c r="G2509" s="15">
        <v>42421</v>
      </c>
      <c r="H2509" s="8">
        <v>7816.85</v>
      </c>
      <c r="I2509" s="30">
        <f t="shared" si="117"/>
        <v>0</v>
      </c>
      <c r="J2509" s="112"/>
      <c r="K2509" s="2"/>
    </row>
    <row r="2510" spans="1:11" x14ac:dyDescent="0.25">
      <c r="A2510" s="17">
        <v>42420</v>
      </c>
      <c r="B2510" s="11">
        <f t="shared" si="118"/>
        <v>5713</v>
      </c>
      <c r="C2510" s="11" t="s">
        <v>787</v>
      </c>
      <c r="D2510" s="12">
        <v>55713</v>
      </c>
      <c r="E2510" s="47" t="s">
        <v>5424</v>
      </c>
      <c r="F2510" s="14">
        <v>2466.8000000000002</v>
      </c>
      <c r="G2510" s="15">
        <v>42421</v>
      </c>
      <c r="H2510" s="8">
        <v>2466.8000000000002</v>
      </c>
      <c r="I2510" s="30">
        <f t="shared" si="117"/>
        <v>0</v>
      </c>
      <c r="J2510" s="112"/>
      <c r="K2510" s="2"/>
    </row>
    <row r="2511" spans="1:11" x14ac:dyDescent="0.25">
      <c r="A2511" s="17">
        <v>42420</v>
      </c>
      <c r="B2511" s="11">
        <f t="shared" si="118"/>
        <v>5714</v>
      </c>
      <c r="C2511" s="11" t="s">
        <v>787</v>
      </c>
      <c r="D2511" s="12">
        <v>55714</v>
      </c>
      <c r="E2511" s="47" t="s">
        <v>5425</v>
      </c>
      <c r="F2511" s="14">
        <v>358.8</v>
      </c>
      <c r="G2511" s="15">
        <v>42421</v>
      </c>
      <c r="H2511" s="8">
        <v>358.8</v>
      </c>
      <c r="I2511" s="30">
        <f t="shared" si="117"/>
        <v>0</v>
      </c>
      <c r="J2511" s="112"/>
      <c r="K2511" s="2"/>
    </row>
    <row r="2512" spans="1:11" x14ac:dyDescent="0.25">
      <c r="A2512" s="17">
        <v>42420</v>
      </c>
      <c r="B2512" s="11">
        <f t="shared" si="118"/>
        <v>5715</v>
      </c>
      <c r="C2512" s="11" t="s">
        <v>787</v>
      </c>
      <c r="D2512" s="12">
        <v>55715</v>
      </c>
      <c r="E2512" s="47" t="s">
        <v>4707</v>
      </c>
      <c r="F2512" s="14">
        <v>16781.849999999999</v>
      </c>
      <c r="G2512" s="15">
        <v>42421</v>
      </c>
      <c r="H2512" s="8">
        <v>16781.849999999999</v>
      </c>
      <c r="I2512" s="30">
        <f t="shared" si="117"/>
        <v>0</v>
      </c>
      <c r="J2512" s="112"/>
      <c r="K2512" s="2"/>
    </row>
    <row r="2513" spans="1:11" x14ac:dyDescent="0.25">
      <c r="A2513" s="17">
        <v>42420</v>
      </c>
      <c r="B2513" s="11">
        <f t="shared" si="118"/>
        <v>5716</v>
      </c>
      <c r="C2513" s="11" t="s">
        <v>787</v>
      </c>
      <c r="D2513" s="12">
        <v>55716</v>
      </c>
      <c r="E2513" s="47" t="s">
        <v>5426</v>
      </c>
      <c r="F2513" s="14">
        <v>2870.4</v>
      </c>
      <c r="G2513" s="15">
        <v>42421</v>
      </c>
      <c r="H2513" s="8">
        <v>2870.4</v>
      </c>
      <c r="I2513" s="30">
        <f t="shared" si="117"/>
        <v>0</v>
      </c>
      <c r="J2513" s="112"/>
      <c r="K2513" s="2"/>
    </row>
    <row r="2514" spans="1:11" x14ac:dyDescent="0.25">
      <c r="A2514" s="17">
        <v>42420</v>
      </c>
      <c r="B2514" s="11">
        <f t="shared" si="118"/>
        <v>5717</v>
      </c>
      <c r="C2514" s="11" t="s">
        <v>787</v>
      </c>
      <c r="D2514" s="12">
        <v>55717</v>
      </c>
      <c r="E2514" s="47" t="s">
        <v>5427</v>
      </c>
      <c r="F2514" s="14">
        <v>6479.4</v>
      </c>
      <c r="G2514" s="15">
        <v>42422</v>
      </c>
      <c r="H2514" s="8">
        <v>6479.4</v>
      </c>
      <c r="I2514" s="30">
        <f t="shared" si="117"/>
        <v>0</v>
      </c>
      <c r="J2514" s="112"/>
      <c r="K2514" s="2"/>
    </row>
    <row r="2515" spans="1:11" x14ac:dyDescent="0.25">
      <c r="A2515" s="17">
        <v>42420</v>
      </c>
      <c r="B2515" s="11">
        <f t="shared" si="118"/>
        <v>5718</v>
      </c>
      <c r="C2515" s="11" t="s">
        <v>787</v>
      </c>
      <c r="D2515" s="12">
        <v>55718</v>
      </c>
      <c r="E2515" s="47" t="s">
        <v>5428</v>
      </c>
      <c r="F2515" s="14">
        <v>556.20000000000005</v>
      </c>
      <c r="G2515" s="15">
        <v>42421</v>
      </c>
      <c r="H2515" s="8">
        <v>556.20000000000005</v>
      </c>
      <c r="I2515" s="30">
        <f t="shared" si="117"/>
        <v>0</v>
      </c>
      <c r="J2515" s="112"/>
      <c r="K2515" s="2"/>
    </row>
    <row r="2516" spans="1:11" x14ac:dyDescent="0.25">
      <c r="A2516" s="17">
        <v>42420</v>
      </c>
      <c r="B2516" s="11">
        <f t="shared" si="118"/>
        <v>5719</v>
      </c>
      <c r="C2516" s="11" t="s">
        <v>787</v>
      </c>
      <c r="D2516" s="12">
        <v>55719</v>
      </c>
      <c r="E2516" s="47" t="s">
        <v>5420</v>
      </c>
      <c r="F2516" s="14">
        <v>1869.6</v>
      </c>
      <c r="G2516" s="15">
        <v>42421</v>
      </c>
      <c r="H2516" s="8">
        <v>1869.6</v>
      </c>
      <c r="I2516" s="30">
        <f t="shared" si="117"/>
        <v>0</v>
      </c>
      <c r="J2516" s="112"/>
      <c r="K2516" s="2"/>
    </row>
    <row r="2517" spans="1:11" x14ac:dyDescent="0.25">
      <c r="A2517" s="17">
        <v>42420</v>
      </c>
      <c r="B2517" s="11">
        <f t="shared" si="118"/>
        <v>5720</v>
      </c>
      <c r="C2517" s="11" t="s">
        <v>787</v>
      </c>
      <c r="D2517" s="12">
        <v>55720</v>
      </c>
      <c r="E2517" s="47" t="s">
        <v>5429</v>
      </c>
      <c r="F2517" s="14">
        <v>1642.2</v>
      </c>
      <c r="G2517" s="15">
        <v>42420</v>
      </c>
      <c r="H2517" s="8">
        <f t="shared" si="116"/>
        <v>1642.2</v>
      </c>
      <c r="I2517" s="30">
        <f t="shared" si="117"/>
        <v>0</v>
      </c>
      <c r="J2517" s="112"/>
      <c r="K2517" s="2"/>
    </row>
    <row r="2518" spans="1:11" x14ac:dyDescent="0.25">
      <c r="A2518" s="17">
        <v>42420</v>
      </c>
      <c r="B2518" s="11">
        <f t="shared" si="118"/>
        <v>5721</v>
      </c>
      <c r="C2518" s="11" t="s">
        <v>787</v>
      </c>
      <c r="D2518" s="12">
        <v>55721</v>
      </c>
      <c r="E2518" s="47" t="s">
        <v>5429</v>
      </c>
      <c r="F2518" s="14">
        <v>135.9</v>
      </c>
      <c r="G2518" s="15">
        <v>42420</v>
      </c>
      <c r="H2518" s="8">
        <f t="shared" si="116"/>
        <v>135.9</v>
      </c>
      <c r="I2518" s="30">
        <f t="shared" si="117"/>
        <v>0</v>
      </c>
      <c r="J2518" s="112"/>
      <c r="K2518" s="2"/>
    </row>
    <row r="2519" spans="1:11" x14ac:dyDescent="0.25">
      <c r="A2519" s="17">
        <v>42420</v>
      </c>
      <c r="B2519" s="11">
        <f t="shared" si="118"/>
        <v>5722</v>
      </c>
      <c r="C2519" s="11" t="s">
        <v>787</v>
      </c>
      <c r="D2519" s="12">
        <v>55722</v>
      </c>
      <c r="E2519" s="47" t="s">
        <v>5430</v>
      </c>
      <c r="F2519" s="14">
        <v>4276.8</v>
      </c>
      <c r="G2519" s="15">
        <v>42421</v>
      </c>
      <c r="H2519" s="8">
        <v>4276.8</v>
      </c>
      <c r="I2519" s="30">
        <f t="shared" si="117"/>
        <v>0</v>
      </c>
      <c r="J2519" s="112"/>
      <c r="K2519" s="2"/>
    </row>
    <row r="2520" spans="1:11" x14ac:dyDescent="0.25">
      <c r="A2520" s="17">
        <v>42420</v>
      </c>
      <c r="B2520" s="11">
        <f t="shared" si="118"/>
        <v>5723</v>
      </c>
      <c r="C2520" s="11" t="s">
        <v>787</v>
      </c>
      <c r="D2520" s="12">
        <v>55723</v>
      </c>
      <c r="E2520" s="47" t="s">
        <v>5431</v>
      </c>
      <c r="F2520" s="14">
        <v>390</v>
      </c>
      <c r="G2520" s="15">
        <v>42421</v>
      </c>
      <c r="H2520" s="8">
        <v>390</v>
      </c>
      <c r="I2520" s="30">
        <f t="shared" si="117"/>
        <v>0</v>
      </c>
      <c r="J2520" s="112"/>
      <c r="K2520" s="2"/>
    </row>
    <row r="2521" spans="1:11" x14ac:dyDescent="0.25">
      <c r="A2521" s="17">
        <v>42420</v>
      </c>
      <c r="B2521" s="11">
        <f t="shared" si="118"/>
        <v>5724</v>
      </c>
      <c r="C2521" s="11" t="s">
        <v>787</v>
      </c>
      <c r="D2521" s="12">
        <v>55724</v>
      </c>
      <c r="E2521" s="47" t="s">
        <v>5432</v>
      </c>
      <c r="F2521" s="14">
        <v>2795</v>
      </c>
      <c r="G2521" s="15">
        <v>42421</v>
      </c>
      <c r="H2521" s="8">
        <v>2795</v>
      </c>
      <c r="I2521" s="30">
        <f t="shared" si="117"/>
        <v>0</v>
      </c>
      <c r="J2521" s="112"/>
      <c r="K2521" s="2"/>
    </row>
    <row r="2522" spans="1:11" x14ac:dyDescent="0.25">
      <c r="A2522" s="17">
        <v>42420</v>
      </c>
      <c r="B2522" s="11">
        <f t="shared" si="118"/>
        <v>5725</v>
      </c>
      <c r="C2522" s="11" t="s">
        <v>787</v>
      </c>
      <c r="D2522" s="12">
        <v>55725</v>
      </c>
      <c r="E2522" s="47" t="s">
        <v>5433</v>
      </c>
      <c r="F2522" s="14">
        <v>1290</v>
      </c>
      <c r="G2522" s="15">
        <v>42421</v>
      </c>
      <c r="H2522" s="8">
        <v>1290</v>
      </c>
      <c r="I2522" s="30">
        <f t="shared" si="117"/>
        <v>0</v>
      </c>
      <c r="J2522" s="112"/>
      <c r="K2522" s="2"/>
    </row>
    <row r="2523" spans="1:11" x14ac:dyDescent="0.25">
      <c r="A2523" s="17">
        <v>42420</v>
      </c>
      <c r="B2523" s="11">
        <f t="shared" si="118"/>
        <v>5726</v>
      </c>
      <c r="C2523" s="11" t="s">
        <v>787</v>
      </c>
      <c r="D2523" s="12">
        <v>55726</v>
      </c>
      <c r="E2523" s="47" t="s">
        <v>5359</v>
      </c>
      <c r="F2523" s="14">
        <v>13438.3</v>
      </c>
      <c r="G2523" s="15">
        <v>42420</v>
      </c>
      <c r="H2523" s="8">
        <f t="shared" si="116"/>
        <v>13438.3</v>
      </c>
      <c r="I2523" s="30">
        <f t="shared" si="117"/>
        <v>0</v>
      </c>
      <c r="J2523" s="112"/>
      <c r="K2523" s="2"/>
    </row>
    <row r="2524" spans="1:11" x14ac:dyDescent="0.25">
      <c r="A2524" s="17">
        <v>42420</v>
      </c>
      <c r="B2524" s="11">
        <f t="shared" si="118"/>
        <v>5727</v>
      </c>
      <c r="C2524" s="11" t="s">
        <v>787</v>
      </c>
      <c r="D2524" s="12">
        <v>55727</v>
      </c>
      <c r="E2524" s="47" t="s">
        <v>5434</v>
      </c>
      <c r="F2524" s="14">
        <v>3223.2</v>
      </c>
      <c r="G2524" s="15">
        <v>42420</v>
      </c>
      <c r="H2524" s="8">
        <f t="shared" si="116"/>
        <v>3223.2</v>
      </c>
      <c r="I2524" s="30">
        <f t="shared" si="117"/>
        <v>0</v>
      </c>
      <c r="J2524" s="112"/>
      <c r="K2524" s="2"/>
    </row>
    <row r="2525" spans="1:11" x14ac:dyDescent="0.25">
      <c r="A2525" s="17">
        <v>42420</v>
      </c>
      <c r="B2525" s="11">
        <f t="shared" si="118"/>
        <v>5728</v>
      </c>
      <c r="C2525" s="11" t="s">
        <v>787</v>
      </c>
      <c r="D2525" s="12">
        <v>55728</v>
      </c>
      <c r="E2525" s="47" t="s">
        <v>5359</v>
      </c>
      <c r="F2525" s="14">
        <v>1535.6</v>
      </c>
      <c r="G2525" s="15">
        <v>42420</v>
      </c>
      <c r="H2525" s="8">
        <f t="shared" si="116"/>
        <v>1535.6</v>
      </c>
      <c r="I2525" s="30">
        <f t="shared" si="117"/>
        <v>0</v>
      </c>
      <c r="J2525" s="112"/>
      <c r="K2525" s="2"/>
    </row>
    <row r="2526" spans="1:11" x14ac:dyDescent="0.25">
      <c r="A2526" s="17">
        <v>42420</v>
      </c>
      <c r="B2526" s="11">
        <f t="shared" si="118"/>
        <v>5729</v>
      </c>
      <c r="C2526" s="11" t="s">
        <v>787</v>
      </c>
      <c r="D2526" s="12">
        <v>55729</v>
      </c>
      <c r="E2526" s="47" t="s">
        <v>5435</v>
      </c>
      <c r="F2526" s="14">
        <v>4674.6000000000004</v>
      </c>
      <c r="G2526" s="15">
        <v>42422</v>
      </c>
      <c r="H2526" s="8">
        <v>4674.6000000000004</v>
      </c>
      <c r="I2526" s="30">
        <f t="shared" si="117"/>
        <v>0</v>
      </c>
      <c r="J2526" s="112"/>
      <c r="K2526" s="2"/>
    </row>
    <row r="2527" spans="1:11" x14ac:dyDescent="0.25">
      <c r="A2527" s="17">
        <v>42420</v>
      </c>
      <c r="B2527" s="11">
        <f t="shared" si="118"/>
        <v>5730</v>
      </c>
      <c r="C2527" s="11" t="s">
        <v>787</v>
      </c>
      <c r="D2527" s="12">
        <v>55730</v>
      </c>
      <c r="E2527" s="47" t="s">
        <v>5436</v>
      </c>
      <c r="F2527" s="14">
        <v>21922.799999999999</v>
      </c>
      <c r="G2527" s="15">
        <v>42426</v>
      </c>
      <c r="H2527" s="8">
        <v>21922.799999999999</v>
      </c>
      <c r="I2527" s="30">
        <f t="shared" si="117"/>
        <v>0</v>
      </c>
      <c r="J2527" s="112"/>
      <c r="K2527" s="2"/>
    </row>
    <row r="2528" spans="1:11" x14ac:dyDescent="0.25">
      <c r="A2528" s="17">
        <v>42420</v>
      </c>
      <c r="B2528" s="11">
        <f t="shared" si="118"/>
        <v>5731</v>
      </c>
      <c r="C2528" s="11" t="s">
        <v>787</v>
      </c>
      <c r="D2528" s="12">
        <v>55731</v>
      </c>
      <c r="E2528" s="47" t="s">
        <v>5437</v>
      </c>
      <c r="F2528" s="14">
        <v>19505.400000000001</v>
      </c>
      <c r="G2528" s="15">
        <v>42420</v>
      </c>
      <c r="H2528" s="8">
        <f t="shared" si="116"/>
        <v>19505.400000000001</v>
      </c>
      <c r="I2528" s="30">
        <f t="shared" si="117"/>
        <v>0</v>
      </c>
      <c r="J2528" s="112"/>
      <c r="K2528" s="2"/>
    </row>
    <row r="2529" spans="1:11" x14ac:dyDescent="0.25">
      <c r="A2529" s="17">
        <v>42420</v>
      </c>
      <c r="B2529" s="11">
        <f t="shared" si="118"/>
        <v>5732</v>
      </c>
      <c r="C2529" s="11" t="s">
        <v>787</v>
      </c>
      <c r="D2529" s="12">
        <v>55732</v>
      </c>
      <c r="E2529" s="47" t="s">
        <v>5438</v>
      </c>
      <c r="F2529" s="14">
        <v>2789.6</v>
      </c>
      <c r="G2529" s="15">
        <v>42420</v>
      </c>
      <c r="H2529" s="8">
        <f t="shared" si="116"/>
        <v>2789.6</v>
      </c>
      <c r="I2529" s="30">
        <f t="shared" si="117"/>
        <v>0</v>
      </c>
      <c r="J2529" s="112"/>
      <c r="K2529" s="2"/>
    </row>
    <row r="2530" spans="1:11" x14ac:dyDescent="0.25">
      <c r="A2530" s="17">
        <v>42420</v>
      </c>
      <c r="B2530" s="11">
        <f t="shared" si="118"/>
        <v>5733</v>
      </c>
      <c r="C2530" s="11" t="s">
        <v>787</v>
      </c>
      <c r="D2530" s="12">
        <v>55733</v>
      </c>
      <c r="E2530" s="47" t="s">
        <v>5439</v>
      </c>
      <c r="F2530" s="14">
        <v>1922.04</v>
      </c>
      <c r="G2530" s="15">
        <v>42420</v>
      </c>
      <c r="H2530" s="8">
        <f t="shared" si="116"/>
        <v>1922.04</v>
      </c>
      <c r="I2530" s="30">
        <f t="shared" si="117"/>
        <v>0</v>
      </c>
      <c r="J2530" s="112"/>
      <c r="K2530" s="2"/>
    </row>
    <row r="2531" spans="1:11" x14ac:dyDescent="0.25">
      <c r="A2531" s="17">
        <v>42420</v>
      </c>
      <c r="B2531" s="11">
        <f t="shared" si="118"/>
        <v>5734</v>
      </c>
      <c r="C2531" s="11" t="s">
        <v>787</v>
      </c>
      <c r="D2531" s="12">
        <v>55734</v>
      </c>
      <c r="E2531" s="47" t="s">
        <v>5429</v>
      </c>
      <c r="F2531" s="14">
        <v>331.8</v>
      </c>
      <c r="G2531" s="15">
        <v>42420</v>
      </c>
      <c r="H2531" s="8">
        <f t="shared" si="116"/>
        <v>331.8</v>
      </c>
      <c r="I2531" s="30">
        <f t="shared" si="117"/>
        <v>0</v>
      </c>
      <c r="J2531" s="112"/>
      <c r="K2531" s="2"/>
    </row>
    <row r="2532" spans="1:11" x14ac:dyDescent="0.25">
      <c r="A2532" s="17">
        <v>42420</v>
      </c>
      <c r="B2532" s="11">
        <f t="shared" si="118"/>
        <v>5735</v>
      </c>
      <c r="C2532" s="11" t="s">
        <v>787</v>
      </c>
      <c r="D2532" s="12">
        <v>55735</v>
      </c>
      <c r="E2532" s="47" t="s">
        <v>5440</v>
      </c>
      <c r="F2532" s="14">
        <v>23862.400000000001</v>
      </c>
      <c r="G2532" s="15">
        <v>42420</v>
      </c>
      <c r="H2532" s="8">
        <f t="shared" si="116"/>
        <v>23862.400000000001</v>
      </c>
      <c r="I2532" s="35">
        <f t="shared" si="117"/>
        <v>0</v>
      </c>
      <c r="J2532" s="112"/>
      <c r="K2532" s="2"/>
    </row>
    <row r="2533" spans="1:11" x14ac:dyDescent="0.25">
      <c r="A2533" s="17">
        <v>42420</v>
      </c>
      <c r="B2533" s="11">
        <f t="shared" si="118"/>
        <v>5736</v>
      </c>
      <c r="C2533" s="11" t="s">
        <v>787</v>
      </c>
      <c r="D2533" s="113">
        <v>55736</v>
      </c>
      <c r="E2533" s="42" t="s">
        <v>5399</v>
      </c>
      <c r="F2533" s="19">
        <v>44161</v>
      </c>
      <c r="G2533" s="15" t="s">
        <v>5403</v>
      </c>
      <c r="H2533" s="8">
        <f>3975.3+36820+3365.7</f>
        <v>44161</v>
      </c>
      <c r="I2533" s="30">
        <f t="shared" si="117"/>
        <v>0</v>
      </c>
      <c r="J2533" s="112"/>
      <c r="K2533" s="2"/>
    </row>
    <row r="2534" spans="1:11" x14ac:dyDescent="0.25">
      <c r="A2534" s="17">
        <v>42420</v>
      </c>
      <c r="B2534" s="11">
        <f t="shared" si="118"/>
        <v>5737</v>
      </c>
      <c r="C2534" s="11" t="s">
        <v>787</v>
      </c>
      <c r="D2534" s="20">
        <v>55737</v>
      </c>
      <c r="E2534" s="45" t="s">
        <v>5441</v>
      </c>
      <c r="F2534" s="22">
        <v>1410.35</v>
      </c>
      <c r="G2534" s="15">
        <v>42420</v>
      </c>
      <c r="H2534" s="8">
        <f t="shared" si="116"/>
        <v>1410.35</v>
      </c>
      <c r="I2534" s="30">
        <f t="shared" si="117"/>
        <v>0</v>
      </c>
      <c r="J2534" s="112"/>
      <c r="K2534" s="2"/>
    </row>
    <row r="2535" spans="1:11" x14ac:dyDescent="0.25">
      <c r="A2535" s="17">
        <v>42420</v>
      </c>
      <c r="B2535" s="11">
        <f t="shared" si="118"/>
        <v>5738</v>
      </c>
      <c r="C2535" s="11" t="s">
        <v>787</v>
      </c>
      <c r="D2535" s="12">
        <v>55738</v>
      </c>
      <c r="E2535" s="47" t="s">
        <v>5442</v>
      </c>
      <c r="F2535" s="14">
        <v>684.85</v>
      </c>
      <c r="G2535" s="15">
        <v>42420</v>
      </c>
      <c r="H2535" s="8">
        <f t="shared" si="116"/>
        <v>684.85</v>
      </c>
      <c r="I2535" s="30">
        <f t="shared" si="117"/>
        <v>0</v>
      </c>
      <c r="J2535" s="112"/>
      <c r="K2535" s="2"/>
    </row>
    <row r="2536" spans="1:11" x14ac:dyDescent="0.25">
      <c r="A2536" s="17">
        <v>42420</v>
      </c>
      <c r="B2536" s="11">
        <f t="shared" si="118"/>
        <v>5739</v>
      </c>
      <c r="C2536" s="11" t="s">
        <v>787</v>
      </c>
      <c r="D2536" s="12">
        <v>55739</v>
      </c>
      <c r="E2536" s="47" t="s">
        <v>5443</v>
      </c>
      <c r="F2536" s="14">
        <v>192.8</v>
      </c>
      <c r="G2536" s="15">
        <v>42420</v>
      </c>
      <c r="H2536" s="8">
        <f t="shared" si="116"/>
        <v>192.8</v>
      </c>
      <c r="I2536" s="30">
        <f t="shared" si="117"/>
        <v>0</v>
      </c>
      <c r="J2536" s="112"/>
      <c r="K2536" s="2"/>
    </row>
    <row r="2537" spans="1:11" x14ac:dyDescent="0.25">
      <c r="A2537" s="17">
        <v>42420</v>
      </c>
      <c r="B2537" s="11">
        <f t="shared" si="118"/>
        <v>5740</v>
      </c>
      <c r="C2537" s="11" t="s">
        <v>787</v>
      </c>
      <c r="D2537" s="12">
        <v>55740</v>
      </c>
      <c r="E2537" s="47" t="s">
        <v>5444</v>
      </c>
      <c r="F2537" s="14">
        <v>672.8</v>
      </c>
      <c r="G2537" s="15">
        <v>42420</v>
      </c>
      <c r="H2537" s="124">
        <f t="shared" si="116"/>
        <v>672.8</v>
      </c>
      <c r="I2537" s="30">
        <f t="shared" si="117"/>
        <v>0</v>
      </c>
      <c r="J2537" s="112"/>
      <c r="K2537" s="2"/>
    </row>
    <row r="2538" spans="1:11" x14ac:dyDescent="0.25">
      <c r="A2538" s="17">
        <v>42420</v>
      </c>
      <c r="B2538" s="11">
        <f t="shared" si="118"/>
        <v>5741</v>
      </c>
      <c r="C2538" s="11" t="s">
        <v>787</v>
      </c>
      <c r="D2538" s="12">
        <v>55741</v>
      </c>
      <c r="E2538" s="47" t="s">
        <v>5445</v>
      </c>
      <c r="F2538" s="14">
        <v>6839.48</v>
      </c>
      <c r="G2538" s="15">
        <v>42422</v>
      </c>
      <c r="H2538" s="8">
        <v>6839.48</v>
      </c>
      <c r="I2538" s="30">
        <f t="shared" si="117"/>
        <v>0</v>
      </c>
      <c r="J2538" s="112"/>
      <c r="K2538" s="2"/>
    </row>
    <row r="2539" spans="1:11" x14ac:dyDescent="0.25">
      <c r="A2539" s="17">
        <v>42420</v>
      </c>
      <c r="B2539" s="11">
        <f t="shared" si="118"/>
        <v>5742</v>
      </c>
      <c r="C2539" s="11" t="s">
        <v>787</v>
      </c>
      <c r="D2539" s="12">
        <v>55742</v>
      </c>
      <c r="E2539" s="47" t="s">
        <v>5446</v>
      </c>
      <c r="F2539" s="14">
        <v>144</v>
      </c>
      <c r="G2539" s="15">
        <v>42422</v>
      </c>
      <c r="H2539" s="8">
        <v>144</v>
      </c>
      <c r="I2539" s="30">
        <f t="shared" si="117"/>
        <v>0</v>
      </c>
      <c r="J2539" s="112"/>
      <c r="K2539" s="2"/>
    </row>
    <row r="2540" spans="1:11" x14ac:dyDescent="0.25">
      <c r="A2540" s="17">
        <v>42420</v>
      </c>
      <c r="B2540" s="11">
        <f t="shared" si="118"/>
        <v>5743</v>
      </c>
      <c r="C2540" s="11" t="s">
        <v>787</v>
      </c>
      <c r="D2540" s="12">
        <v>55743</v>
      </c>
      <c r="E2540" s="47" t="s">
        <v>5447</v>
      </c>
      <c r="F2540" s="14">
        <v>1066.9000000000001</v>
      </c>
      <c r="G2540" s="15">
        <v>42422</v>
      </c>
      <c r="H2540" s="8">
        <v>1066.9000000000001</v>
      </c>
      <c r="I2540" s="30">
        <f t="shared" si="117"/>
        <v>0</v>
      </c>
      <c r="J2540" s="112"/>
      <c r="K2540" s="2"/>
    </row>
    <row r="2541" spans="1:11" x14ac:dyDescent="0.25">
      <c r="A2541" s="17">
        <v>42420</v>
      </c>
      <c r="B2541" s="11">
        <f t="shared" si="118"/>
        <v>5744</v>
      </c>
      <c r="C2541" s="11" t="s">
        <v>787</v>
      </c>
      <c r="D2541" s="12">
        <v>55744</v>
      </c>
      <c r="E2541" s="47" t="s">
        <v>5448</v>
      </c>
      <c r="F2541" s="14">
        <v>6484.8</v>
      </c>
      <c r="G2541" s="15">
        <v>42422</v>
      </c>
      <c r="H2541" s="8">
        <v>6484.8</v>
      </c>
      <c r="I2541" s="30">
        <f t="shared" si="117"/>
        <v>0</v>
      </c>
      <c r="J2541" s="112"/>
      <c r="K2541" s="2"/>
    </row>
    <row r="2542" spans="1:11" x14ac:dyDescent="0.25">
      <c r="A2542" s="17">
        <v>42420</v>
      </c>
      <c r="B2542" s="11">
        <f t="shared" si="118"/>
        <v>5745</v>
      </c>
      <c r="C2542" s="11" t="s">
        <v>787</v>
      </c>
      <c r="D2542" s="12">
        <v>55745</v>
      </c>
      <c r="E2542" s="47" t="s">
        <v>5449</v>
      </c>
      <c r="F2542" s="14">
        <v>56.7</v>
      </c>
      <c r="G2542" s="15">
        <v>42422</v>
      </c>
      <c r="H2542" s="8">
        <v>56.7</v>
      </c>
      <c r="I2542" s="30">
        <f t="shared" si="117"/>
        <v>0</v>
      </c>
      <c r="J2542" s="112"/>
      <c r="K2542" s="2"/>
    </row>
    <row r="2543" spans="1:11" x14ac:dyDescent="0.25">
      <c r="A2543" s="17">
        <v>42420</v>
      </c>
      <c r="B2543" s="11">
        <f t="shared" si="118"/>
        <v>5746</v>
      </c>
      <c r="C2543" s="11" t="s">
        <v>787</v>
      </c>
      <c r="D2543" s="12">
        <v>55746</v>
      </c>
      <c r="E2543" s="47" t="s">
        <v>5353</v>
      </c>
      <c r="F2543" s="14">
        <v>315877</v>
      </c>
      <c r="G2543" s="15">
        <v>42423</v>
      </c>
      <c r="H2543" s="8">
        <v>315877</v>
      </c>
      <c r="I2543" s="30">
        <f t="shared" si="117"/>
        <v>0</v>
      </c>
      <c r="J2543" s="112"/>
      <c r="K2543" s="2"/>
    </row>
    <row r="2544" spans="1:11" x14ac:dyDescent="0.25">
      <c r="A2544" s="17">
        <v>42420</v>
      </c>
      <c r="B2544" s="11">
        <f t="shared" si="118"/>
        <v>5747</v>
      </c>
      <c r="C2544" s="11" t="s">
        <v>787</v>
      </c>
      <c r="D2544" s="12">
        <v>55747</v>
      </c>
      <c r="E2544" s="47" t="s">
        <v>5353</v>
      </c>
      <c r="F2544" s="14">
        <v>345628</v>
      </c>
      <c r="G2544" s="15">
        <v>42426</v>
      </c>
      <c r="H2544" s="8">
        <v>345628</v>
      </c>
      <c r="I2544" s="30">
        <f t="shared" si="117"/>
        <v>0</v>
      </c>
      <c r="J2544" s="112"/>
      <c r="K2544" s="2"/>
    </row>
    <row r="2545" spans="1:11" x14ac:dyDescent="0.25">
      <c r="A2545" s="17">
        <v>42420</v>
      </c>
      <c r="B2545" s="11">
        <f t="shared" si="118"/>
        <v>5748</v>
      </c>
      <c r="C2545" s="11" t="s">
        <v>787</v>
      </c>
      <c r="D2545" s="12">
        <v>55748</v>
      </c>
      <c r="E2545" s="47" t="s">
        <v>5450</v>
      </c>
      <c r="F2545" s="14">
        <v>3603.6</v>
      </c>
      <c r="G2545" s="15">
        <v>42422</v>
      </c>
      <c r="H2545" s="8">
        <v>3603.6</v>
      </c>
      <c r="I2545" s="30">
        <f t="shared" ref="I2545:I2614" si="119">F2545-H2545</f>
        <v>0</v>
      </c>
      <c r="J2545" s="112"/>
      <c r="K2545" s="2"/>
    </row>
    <row r="2546" spans="1:11" x14ac:dyDescent="0.25">
      <c r="A2546" s="17">
        <v>42420</v>
      </c>
      <c r="B2546" s="11">
        <f t="shared" si="118"/>
        <v>5749</v>
      </c>
      <c r="C2546" s="11" t="s">
        <v>787</v>
      </c>
      <c r="D2546" s="12">
        <v>55749</v>
      </c>
      <c r="E2546" s="47" t="s">
        <v>5451</v>
      </c>
      <c r="F2546" s="14">
        <v>660</v>
      </c>
      <c r="G2546" s="15">
        <v>42422</v>
      </c>
      <c r="H2546" s="8">
        <v>660</v>
      </c>
      <c r="I2546" s="30">
        <f t="shared" si="119"/>
        <v>0</v>
      </c>
      <c r="J2546" s="112"/>
      <c r="K2546" s="2"/>
    </row>
    <row r="2547" spans="1:11" x14ac:dyDescent="0.25">
      <c r="A2547" s="17">
        <v>42420</v>
      </c>
      <c r="B2547" s="11">
        <f t="shared" si="118"/>
        <v>5750</v>
      </c>
      <c r="C2547" s="11" t="s">
        <v>787</v>
      </c>
      <c r="D2547" s="12">
        <v>55750</v>
      </c>
      <c r="E2547" s="47" t="s">
        <v>5452</v>
      </c>
      <c r="F2547" s="14">
        <v>4921</v>
      </c>
      <c r="G2547" s="15">
        <v>42421</v>
      </c>
      <c r="H2547" s="8">
        <v>4921</v>
      </c>
      <c r="I2547" s="30">
        <f t="shared" si="119"/>
        <v>0</v>
      </c>
      <c r="J2547" s="112"/>
      <c r="K2547" s="2"/>
    </row>
    <row r="2548" spans="1:11" x14ac:dyDescent="0.25">
      <c r="A2548" s="17">
        <v>42420</v>
      </c>
      <c r="B2548" s="11">
        <f t="shared" si="118"/>
        <v>5751</v>
      </c>
      <c r="C2548" s="11" t="s">
        <v>787</v>
      </c>
      <c r="D2548" s="12">
        <v>55751</v>
      </c>
      <c r="E2548" s="47" t="s">
        <v>5409</v>
      </c>
      <c r="F2548" s="14">
        <v>657.8</v>
      </c>
      <c r="G2548" s="15">
        <v>42420</v>
      </c>
      <c r="H2548" s="8">
        <f t="shared" ref="H2548:H2611" si="120">F2548</f>
        <v>657.8</v>
      </c>
      <c r="I2548" s="30">
        <f t="shared" si="119"/>
        <v>0</v>
      </c>
      <c r="J2548" s="112"/>
      <c r="K2548" s="2"/>
    </row>
    <row r="2549" spans="1:11" x14ac:dyDescent="0.25">
      <c r="A2549" s="17">
        <v>42420</v>
      </c>
      <c r="B2549" s="11">
        <f t="shared" si="118"/>
        <v>5752</v>
      </c>
      <c r="C2549" s="11" t="s">
        <v>787</v>
      </c>
      <c r="D2549" s="12">
        <v>55752</v>
      </c>
      <c r="E2549" s="47" t="s">
        <v>5359</v>
      </c>
      <c r="F2549" s="14">
        <v>3043.9</v>
      </c>
      <c r="G2549" s="15">
        <v>42422</v>
      </c>
      <c r="H2549" s="8">
        <v>3043.9</v>
      </c>
      <c r="I2549" s="30">
        <f t="shared" si="119"/>
        <v>0</v>
      </c>
      <c r="J2549" s="112"/>
      <c r="K2549" s="2"/>
    </row>
    <row r="2550" spans="1:11" x14ac:dyDescent="0.25">
      <c r="A2550" s="17">
        <v>42420</v>
      </c>
      <c r="B2550" s="11">
        <f t="shared" si="118"/>
        <v>5753</v>
      </c>
      <c r="C2550" s="11" t="s">
        <v>787</v>
      </c>
      <c r="D2550" s="12">
        <v>55753</v>
      </c>
      <c r="E2550" s="47" t="s">
        <v>5359</v>
      </c>
      <c r="F2550" s="14">
        <v>3046.95</v>
      </c>
      <c r="G2550" s="15">
        <v>42423</v>
      </c>
      <c r="H2550" s="8">
        <v>3046.95</v>
      </c>
      <c r="I2550" s="30">
        <f t="shared" si="119"/>
        <v>0</v>
      </c>
      <c r="J2550" s="112"/>
      <c r="K2550" s="2"/>
    </row>
    <row r="2551" spans="1:11" x14ac:dyDescent="0.25">
      <c r="A2551" s="17">
        <v>42420</v>
      </c>
      <c r="B2551" s="11">
        <f t="shared" si="118"/>
        <v>5754</v>
      </c>
      <c r="C2551" s="11" t="s">
        <v>787</v>
      </c>
      <c r="D2551" s="12">
        <v>55754</v>
      </c>
      <c r="E2551" s="47" t="s">
        <v>5453</v>
      </c>
      <c r="F2551" s="14">
        <v>12086.4</v>
      </c>
      <c r="G2551" s="15">
        <v>42427</v>
      </c>
      <c r="H2551" s="8">
        <v>12086.4</v>
      </c>
      <c r="I2551" s="30">
        <f t="shared" si="119"/>
        <v>0</v>
      </c>
      <c r="J2551" s="112"/>
      <c r="K2551" s="2"/>
    </row>
    <row r="2552" spans="1:11" x14ac:dyDescent="0.25">
      <c r="A2552" s="17">
        <v>42420</v>
      </c>
      <c r="B2552" s="11">
        <f t="shared" si="118"/>
        <v>5755</v>
      </c>
      <c r="C2552" s="11" t="s">
        <v>787</v>
      </c>
      <c r="D2552" s="12">
        <v>55755</v>
      </c>
      <c r="E2552" s="47" t="s">
        <v>5454</v>
      </c>
      <c r="F2552" s="14">
        <v>33796.300000000003</v>
      </c>
      <c r="G2552" s="15">
        <v>42425</v>
      </c>
      <c r="H2552" s="8">
        <v>33796.300000000003</v>
      </c>
      <c r="I2552" s="30">
        <f t="shared" si="119"/>
        <v>0</v>
      </c>
      <c r="J2552" s="112"/>
      <c r="K2552" s="2"/>
    </row>
    <row r="2553" spans="1:11" x14ac:dyDescent="0.25">
      <c r="A2553" s="17">
        <v>42420</v>
      </c>
      <c r="B2553" s="11">
        <f t="shared" si="118"/>
        <v>5756</v>
      </c>
      <c r="C2553" s="11" t="s">
        <v>787</v>
      </c>
      <c r="D2553" s="12">
        <v>55756</v>
      </c>
      <c r="E2553" s="47" t="s">
        <v>5455</v>
      </c>
      <c r="F2553" s="14">
        <v>366014.24</v>
      </c>
      <c r="G2553" s="15" t="s">
        <v>5456</v>
      </c>
      <c r="H2553" s="8">
        <f>15451.03+350563.21</f>
        <v>366014.24000000005</v>
      </c>
      <c r="I2553" s="30">
        <f t="shared" si="119"/>
        <v>0</v>
      </c>
      <c r="J2553" s="112"/>
      <c r="K2553" s="2"/>
    </row>
    <row r="2554" spans="1:11" x14ac:dyDescent="0.25">
      <c r="A2554" s="17">
        <v>42420</v>
      </c>
      <c r="B2554" s="11">
        <f t="shared" si="118"/>
        <v>5757</v>
      </c>
      <c r="C2554" s="11" t="s">
        <v>787</v>
      </c>
      <c r="D2554" s="12">
        <v>55757</v>
      </c>
      <c r="E2554" s="47" t="s">
        <v>5353</v>
      </c>
      <c r="F2554" s="14">
        <v>40200.199999999997</v>
      </c>
      <c r="G2554" s="15">
        <v>42426</v>
      </c>
      <c r="H2554" s="8">
        <v>40200.199999999997</v>
      </c>
      <c r="I2554" s="30">
        <f t="shared" si="119"/>
        <v>0</v>
      </c>
      <c r="J2554" s="112"/>
      <c r="K2554" s="2"/>
    </row>
    <row r="2555" spans="1:11" x14ac:dyDescent="0.25">
      <c r="A2555" s="17">
        <v>42420</v>
      </c>
      <c r="B2555" s="11">
        <f t="shared" si="118"/>
        <v>5758</v>
      </c>
      <c r="C2555" s="11" t="s">
        <v>787</v>
      </c>
      <c r="D2555" s="12">
        <v>55758</v>
      </c>
      <c r="E2555" s="47" t="s">
        <v>5455</v>
      </c>
      <c r="F2555" s="14">
        <v>41289.800000000003</v>
      </c>
      <c r="G2555" s="15">
        <v>42424</v>
      </c>
      <c r="H2555" s="8">
        <v>41289.800000000003</v>
      </c>
      <c r="I2555" s="30">
        <f t="shared" si="119"/>
        <v>0</v>
      </c>
      <c r="J2555" s="112"/>
      <c r="K2555" s="2"/>
    </row>
    <row r="2556" spans="1:11" x14ac:dyDescent="0.25">
      <c r="A2556" s="17">
        <v>42420</v>
      </c>
      <c r="B2556" s="11">
        <f t="shared" si="118"/>
        <v>5759</v>
      </c>
      <c r="C2556" s="11" t="s">
        <v>787</v>
      </c>
      <c r="D2556" s="12">
        <v>55759</v>
      </c>
      <c r="E2556" s="47" t="s">
        <v>5454</v>
      </c>
      <c r="F2556" s="14">
        <v>34496.699999999997</v>
      </c>
      <c r="G2556" s="15">
        <v>42425</v>
      </c>
      <c r="H2556" s="8">
        <v>34496.699999999997</v>
      </c>
      <c r="I2556" s="30">
        <f t="shared" si="119"/>
        <v>0</v>
      </c>
      <c r="J2556" s="112"/>
      <c r="K2556" s="2"/>
    </row>
    <row r="2557" spans="1:11" x14ac:dyDescent="0.25">
      <c r="A2557" s="17">
        <v>42420</v>
      </c>
      <c r="B2557" s="11">
        <f t="shared" si="118"/>
        <v>5760</v>
      </c>
      <c r="C2557" s="11" t="s">
        <v>787</v>
      </c>
      <c r="D2557" s="12">
        <v>55760</v>
      </c>
      <c r="E2557" s="47" t="s">
        <v>5457</v>
      </c>
      <c r="F2557" s="14">
        <v>2428.8000000000002</v>
      </c>
      <c r="G2557" s="15">
        <v>42420</v>
      </c>
      <c r="H2557" s="8">
        <f t="shared" si="120"/>
        <v>2428.8000000000002</v>
      </c>
      <c r="I2557" s="30">
        <f t="shared" si="119"/>
        <v>0</v>
      </c>
      <c r="J2557" s="112"/>
      <c r="K2557" s="2"/>
    </row>
    <row r="2558" spans="1:11" x14ac:dyDescent="0.25">
      <c r="A2558" s="17">
        <v>42420</v>
      </c>
      <c r="B2558" s="11">
        <f t="shared" si="118"/>
        <v>5761</v>
      </c>
      <c r="C2558" s="11" t="s">
        <v>787</v>
      </c>
      <c r="D2558" s="12">
        <v>55761</v>
      </c>
      <c r="E2558" s="47" t="s">
        <v>5420</v>
      </c>
      <c r="F2558" s="14">
        <v>136.4</v>
      </c>
      <c r="G2558" s="15">
        <v>42420</v>
      </c>
      <c r="H2558" s="8">
        <f t="shared" si="120"/>
        <v>136.4</v>
      </c>
      <c r="I2558" s="35">
        <f t="shared" si="119"/>
        <v>0</v>
      </c>
      <c r="J2558" s="112"/>
      <c r="K2558" s="2"/>
    </row>
    <row r="2559" spans="1:11" x14ac:dyDescent="0.25">
      <c r="A2559" s="17">
        <v>42420</v>
      </c>
      <c r="B2559" s="11">
        <f t="shared" si="118"/>
        <v>5762</v>
      </c>
      <c r="C2559" s="11" t="s">
        <v>787</v>
      </c>
      <c r="D2559" s="12">
        <v>55762</v>
      </c>
      <c r="E2559" s="47" t="s">
        <v>5458</v>
      </c>
      <c r="F2559" s="14">
        <v>2433.4</v>
      </c>
      <c r="G2559" s="15">
        <v>42420</v>
      </c>
      <c r="H2559" s="8">
        <f t="shared" si="120"/>
        <v>2433.4</v>
      </c>
      <c r="I2559" s="30">
        <f t="shared" si="119"/>
        <v>0</v>
      </c>
      <c r="J2559" s="112"/>
      <c r="K2559" s="2"/>
    </row>
    <row r="2560" spans="1:11" x14ac:dyDescent="0.25">
      <c r="A2560" s="17">
        <v>42420</v>
      </c>
      <c r="B2560" s="11">
        <f t="shared" si="118"/>
        <v>5763</v>
      </c>
      <c r="C2560" s="11" t="s">
        <v>787</v>
      </c>
      <c r="D2560" s="12">
        <v>55763</v>
      </c>
      <c r="E2560" s="47" t="s">
        <v>5353</v>
      </c>
      <c r="F2560" s="14">
        <v>41870.120000000003</v>
      </c>
      <c r="G2560" s="15">
        <v>42426</v>
      </c>
      <c r="H2560" s="8">
        <v>41870.120000000003</v>
      </c>
      <c r="I2560" s="30">
        <f t="shared" si="119"/>
        <v>0</v>
      </c>
      <c r="J2560" s="112"/>
      <c r="K2560" s="2"/>
    </row>
    <row r="2561" spans="1:11" x14ac:dyDescent="0.25">
      <c r="A2561" s="17">
        <v>42420</v>
      </c>
      <c r="B2561" s="11">
        <f t="shared" si="118"/>
        <v>5764</v>
      </c>
      <c r="C2561" s="11" t="s">
        <v>787</v>
      </c>
      <c r="D2561" s="12">
        <v>55764</v>
      </c>
      <c r="E2561" s="47" t="s">
        <v>5458</v>
      </c>
      <c r="F2561" s="14">
        <v>42</v>
      </c>
      <c r="G2561" s="15">
        <v>42420</v>
      </c>
      <c r="H2561" s="8">
        <f t="shared" si="120"/>
        <v>42</v>
      </c>
      <c r="I2561" s="30">
        <f t="shared" si="119"/>
        <v>0</v>
      </c>
      <c r="J2561" s="112"/>
      <c r="K2561" s="2"/>
    </row>
    <row r="2562" spans="1:11" x14ac:dyDescent="0.25">
      <c r="A2562" s="17">
        <v>42420</v>
      </c>
      <c r="B2562" s="11">
        <f t="shared" si="118"/>
        <v>5765</v>
      </c>
      <c r="C2562" s="11" t="s">
        <v>787</v>
      </c>
      <c r="D2562" s="12">
        <v>55765</v>
      </c>
      <c r="E2562" s="47" t="s">
        <v>5459</v>
      </c>
      <c r="F2562" s="14">
        <v>1663.7</v>
      </c>
      <c r="G2562" s="15">
        <v>42420</v>
      </c>
      <c r="H2562" s="8">
        <f t="shared" si="120"/>
        <v>1663.7</v>
      </c>
      <c r="I2562" s="30">
        <f t="shared" si="119"/>
        <v>0</v>
      </c>
      <c r="J2562" s="112"/>
      <c r="K2562" s="2"/>
    </row>
    <row r="2563" spans="1:11" x14ac:dyDescent="0.25">
      <c r="A2563" s="17">
        <v>42420</v>
      </c>
      <c r="B2563" s="11">
        <f t="shared" si="118"/>
        <v>5766</v>
      </c>
      <c r="C2563" s="11" t="s">
        <v>787</v>
      </c>
      <c r="D2563" s="12">
        <v>55766</v>
      </c>
      <c r="E2563" s="47" t="s">
        <v>5460</v>
      </c>
      <c r="F2563" s="14">
        <v>3123.4</v>
      </c>
      <c r="G2563" s="15">
        <v>42420</v>
      </c>
      <c r="H2563" s="8">
        <f t="shared" si="120"/>
        <v>3123.4</v>
      </c>
      <c r="I2563" s="30">
        <f t="shared" si="119"/>
        <v>0</v>
      </c>
      <c r="J2563" s="112"/>
      <c r="K2563" s="2"/>
    </row>
    <row r="2564" spans="1:11" x14ac:dyDescent="0.25">
      <c r="A2564" s="17">
        <v>42420</v>
      </c>
      <c r="B2564" s="11">
        <f t="shared" ref="B2564:B2627" si="121">B2563+1</f>
        <v>5767</v>
      </c>
      <c r="C2564" s="11" t="s">
        <v>787</v>
      </c>
      <c r="D2564" s="12">
        <v>55767</v>
      </c>
      <c r="E2564" s="47" t="s">
        <v>5455</v>
      </c>
      <c r="F2564" s="14">
        <v>42874.400000000001</v>
      </c>
      <c r="G2564" s="15">
        <v>42424</v>
      </c>
      <c r="H2564" s="8">
        <v>42874.400000000001</v>
      </c>
      <c r="I2564" s="30">
        <f t="shared" si="119"/>
        <v>0</v>
      </c>
      <c r="J2564" s="112"/>
      <c r="K2564" s="2"/>
    </row>
    <row r="2565" spans="1:11" x14ac:dyDescent="0.25">
      <c r="A2565" s="17">
        <v>42420</v>
      </c>
      <c r="B2565" s="11">
        <f t="shared" si="121"/>
        <v>5768</v>
      </c>
      <c r="C2565" s="11" t="s">
        <v>787</v>
      </c>
      <c r="D2565" s="12">
        <v>55768</v>
      </c>
      <c r="E2565" s="47" t="s">
        <v>5461</v>
      </c>
      <c r="F2565" s="14">
        <v>2925</v>
      </c>
      <c r="G2565" s="15" t="s">
        <v>5403</v>
      </c>
      <c r="H2565" s="8">
        <f>2000+925</f>
        <v>2925</v>
      </c>
      <c r="I2565" s="30">
        <f t="shared" si="119"/>
        <v>0</v>
      </c>
      <c r="J2565" s="112"/>
      <c r="K2565" s="2"/>
    </row>
    <row r="2566" spans="1:11" x14ac:dyDescent="0.25">
      <c r="A2566" s="17">
        <v>42420</v>
      </c>
      <c r="B2566" s="11">
        <f t="shared" si="121"/>
        <v>5769</v>
      </c>
      <c r="C2566" s="11" t="s">
        <v>787</v>
      </c>
      <c r="D2566" s="12">
        <v>55769</v>
      </c>
      <c r="E2566" s="47" t="s">
        <v>5462</v>
      </c>
      <c r="F2566" s="14">
        <v>2121</v>
      </c>
      <c r="G2566" s="15">
        <v>42420</v>
      </c>
      <c r="H2566" s="8">
        <f t="shared" si="120"/>
        <v>2121</v>
      </c>
      <c r="I2566" s="30">
        <f t="shared" si="119"/>
        <v>0</v>
      </c>
      <c r="J2566" s="112"/>
      <c r="K2566" s="2"/>
    </row>
    <row r="2567" spans="1:11" x14ac:dyDescent="0.25">
      <c r="A2567" s="17">
        <v>42420</v>
      </c>
      <c r="B2567" s="11">
        <f t="shared" si="121"/>
        <v>5770</v>
      </c>
      <c r="C2567" s="11" t="s">
        <v>787</v>
      </c>
      <c r="D2567" s="12">
        <v>55770</v>
      </c>
      <c r="E2567" s="47" t="s">
        <v>5455</v>
      </c>
      <c r="F2567" s="14">
        <v>3770</v>
      </c>
      <c r="G2567" s="15">
        <v>42424</v>
      </c>
      <c r="H2567" s="8">
        <v>3770</v>
      </c>
      <c r="I2567" s="30">
        <f t="shared" si="119"/>
        <v>0</v>
      </c>
      <c r="J2567" s="112"/>
      <c r="K2567" s="2"/>
    </row>
    <row r="2568" spans="1:11" x14ac:dyDescent="0.25">
      <c r="A2568" s="17">
        <v>42420</v>
      </c>
      <c r="B2568" s="11">
        <f t="shared" si="121"/>
        <v>5771</v>
      </c>
      <c r="C2568" s="11" t="s">
        <v>787</v>
      </c>
      <c r="D2568" s="12">
        <v>55771</v>
      </c>
      <c r="E2568" s="47" t="s">
        <v>5429</v>
      </c>
      <c r="F2568" s="14">
        <v>46.36</v>
      </c>
      <c r="G2568" s="15">
        <v>42426</v>
      </c>
      <c r="H2568" s="8">
        <f t="shared" si="120"/>
        <v>46.36</v>
      </c>
      <c r="I2568" s="30">
        <f t="shared" si="119"/>
        <v>0</v>
      </c>
      <c r="J2568" s="112"/>
      <c r="K2568" s="2"/>
    </row>
    <row r="2569" spans="1:11" x14ac:dyDescent="0.25">
      <c r="A2569" s="17">
        <v>42420</v>
      </c>
      <c r="B2569" s="11">
        <f t="shared" si="121"/>
        <v>5772</v>
      </c>
      <c r="C2569" s="11" t="s">
        <v>787</v>
      </c>
      <c r="D2569" s="12">
        <v>55772</v>
      </c>
      <c r="E2569" s="47" t="s">
        <v>5463</v>
      </c>
      <c r="F2569" s="14">
        <v>165</v>
      </c>
      <c r="G2569" s="15">
        <v>42422</v>
      </c>
      <c r="H2569" s="8">
        <f t="shared" si="120"/>
        <v>165</v>
      </c>
      <c r="I2569" s="30">
        <f t="shared" si="119"/>
        <v>0</v>
      </c>
      <c r="J2569" s="112"/>
      <c r="K2569" s="2"/>
    </row>
    <row r="2570" spans="1:11" x14ac:dyDescent="0.25">
      <c r="A2570" s="17">
        <v>42421</v>
      </c>
      <c r="B2570" s="11">
        <f t="shared" si="121"/>
        <v>5773</v>
      </c>
      <c r="C2570" s="11" t="s">
        <v>787</v>
      </c>
      <c r="D2570" s="12">
        <v>55773</v>
      </c>
      <c r="E2570" s="47" t="s">
        <v>5464</v>
      </c>
      <c r="F2570" s="14">
        <v>3882</v>
      </c>
      <c r="G2570" s="15">
        <v>42422</v>
      </c>
      <c r="H2570" s="8">
        <v>3882</v>
      </c>
      <c r="I2570" s="30">
        <f t="shared" si="119"/>
        <v>0</v>
      </c>
      <c r="J2570" s="112"/>
      <c r="K2570" s="2"/>
    </row>
    <row r="2571" spans="1:11" x14ac:dyDescent="0.25">
      <c r="A2571" s="17">
        <v>42421</v>
      </c>
      <c r="B2571" s="11">
        <f t="shared" si="121"/>
        <v>5774</v>
      </c>
      <c r="C2571" s="11" t="s">
        <v>787</v>
      </c>
      <c r="D2571" s="12">
        <v>55774</v>
      </c>
      <c r="E2571" s="47" t="s">
        <v>5464</v>
      </c>
      <c r="F2571" s="14">
        <v>20563.099999999999</v>
      </c>
      <c r="G2571" s="15" t="s">
        <v>5465</v>
      </c>
      <c r="H2571" s="8">
        <f>18000+2563.1</f>
        <v>20563.099999999999</v>
      </c>
      <c r="I2571" s="30">
        <f t="shared" si="119"/>
        <v>0</v>
      </c>
      <c r="J2571" s="112"/>
      <c r="K2571" s="2"/>
    </row>
    <row r="2572" spans="1:11" x14ac:dyDescent="0.25">
      <c r="A2572" s="17">
        <v>42421</v>
      </c>
      <c r="B2572" s="11">
        <f t="shared" si="121"/>
        <v>5775</v>
      </c>
      <c r="C2572" s="11" t="s">
        <v>787</v>
      </c>
      <c r="D2572" s="12">
        <v>55775</v>
      </c>
      <c r="E2572" s="49" t="s">
        <v>105</v>
      </c>
      <c r="F2572" s="14">
        <v>0</v>
      </c>
      <c r="G2572" s="15"/>
      <c r="H2572" s="8"/>
      <c r="I2572" s="30">
        <f t="shared" si="119"/>
        <v>0</v>
      </c>
      <c r="J2572" s="112"/>
      <c r="K2572" s="2"/>
    </row>
    <row r="2573" spans="1:11" x14ac:dyDescent="0.25">
      <c r="A2573" s="17">
        <v>42421</v>
      </c>
      <c r="B2573" s="11">
        <f t="shared" si="121"/>
        <v>5776</v>
      </c>
      <c r="C2573" s="11" t="s">
        <v>787</v>
      </c>
      <c r="D2573" s="12">
        <v>55776</v>
      </c>
      <c r="E2573" s="47" t="s">
        <v>5466</v>
      </c>
      <c r="F2573" s="14">
        <v>4744</v>
      </c>
      <c r="G2573" s="15">
        <v>42421</v>
      </c>
      <c r="H2573" s="8">
        <v>4744</v>
      </c>
      <c r="I2573" s="30">
        <f t="shared" si="119"/>
        <v>0</v>
      </c>
      <c r="J2573" s="112"/>
      <c r="K2573" s="2"/>
    </row>
    <row r="2574" spans="1:11" x14ac:dyDescent="0.25">
      <c r="A2574" s="17">
        <v>42421</v>
      </c>
      <c r="B2574" s="11">
        <f t="shared" si="121"/>
        <v>5777</v>
      </c>
      <c r="C2574" s="11" t="s">
        <v>787</v>
      </c>
      <c r="D2574" s="12">
        <v>55777</v>
      </c>
      <c r="E2574" s="47" t="s">
        <v>5467</v>
      </c>
      <c r="F2574" s="14">
        <v>2099.5</v>
      </c>
      <c r="G2574" s="15">
        <v>42421</v>
      </c>
      <c r="H2574" s="8">
        <f t="shared" si="120"/>
        <v>2099.5</v>
      </c>
      <c r="I2574" s="30">
        <f t="shared" si="119"/>
        <v>0</v>
      </c>
      <c r="J2574" s="112"/>
      <c r="K2574" s="2"/>
    </row>
    <row r="2575" spans="1:11" x14ac:dyDescent="0.25">
      <c r="A2575" s="17">
        <v>42421</v>
      </c>
      <c r="B2575" s="11">
        <f t="shared" si="121"/>
        <v>5778</v>
      </c>
      <c r="C2575" s="11" t="s">
        <v>787</v>
      </c>
      <c r="D2575" s="12">
        <v>55778</v>
      </c>
      <c r="E2575" s="47" t="s">
        <v>5468</v>
      </c>
      <c r="F2575" s="14">
        <v>8692</v>
      </c>
      <c r="G2575" s="15">
        <v>42421</v>
      </c>
      <c r="H2575" s="8">
        <f t="shared" si="120"/>
        <v>8692</v>
      </c>
      <c r="I2575" s="30">
        <f t="shared" si="119"/>
        <v>0</v>
      </c>
      <c r="J2575" s="112"/>
      <c r="K2575" s="2"/>
    </row>
    <row r="2576" spans="1:11" x14ac:dyDescent="0.25">
      <c r="A2576" s="17">
        <v>42421</v>
      </c>
      <c r="B2576" s="11">
        <f t="shared" si="121"/>
        <v>5779</v>
      </c>
      <c r="C2576" s="11" t="s">
        <v>787</v>
      </c>
      <c r="D2576" s="12">
        <v>55779</v>
      </c>
      <c r="E2576" s="47" t="s">
        <v>5469</v>
      </c>
      <c r="F2576" s="14">
        <v>7564.3</v>
      </c>
      <c r="G2576" s="15">
        <v>42422</v>
      </c>
      <c r="H2576" s="8">
        <v>7564.3</v>
      </c>
      <c r="I2576" s="30">
        <f t="shared" si="119"/>
        <v>0</v>
      </c>
      <c r="J2576" s="112"/>
      <c r="K2576" s="2"/>
    </row>
    <row r="2577" spans="1:11" x14ac:dyDescent="0.25">
      <c r="A2577" s="17">
        <v>42421</v>
      </c>
      <c r="B2577" s="11">
        <f t="shared" si="121"/>
        <v>5780</v>
      </c>
      <c r="C2577" s="11" t="s">
        <v>787</v>
      </c>
      <c r="D2577" s="12">
        <v>55780</v>
      </c>
      <c r="E2577" s="47" t="s">
        <v>5464</v>
      </c>
      <c r="F2577" s="14">
        <v>667.8</v>
      </c>
      <c r="G2577" s="15">
        <v>42422</v>
      </c>
      <c r="H2577" s="8">
        <v>667.8</v>
      </c>
      <c r="I2577" s="30">
        <f t="shared" si="119"/>
        <v>0</v>
      </c>
      <c r="J2577" s="112"/>
      <c r="K2577" s="2"/>
    </row>
    <row r="2578" spans="1:11" x14ac:dyDescent="0.25">
      <c r="A2578" s="17">
        <v>42421</v>
      </c>
      <c r="B2578" s="11">
        <f t="shared" si="121"/>
        <v>5781</v>
      </c>
      <c r="C2578" s="11" t="s">
        <v>787</v>
      </c>
      <c r="D2578" s="12">
        <v>55781</v>
      </c>
      <c r="E2578" s="47" t="s">
        <v>4666</v>
      </c>
      <c r="F2578" s="14">
        <v>526.6</v>
      </c>
      <c r="G2578" s="15">
        <v>42422</v>
      </c>
      <c r="H2578" s="8">
        <v>526.6</v>
      </c>
      <c r="I2578" s="30">
        <f t="shared" si="119"/>
        <v>0</v>
      </c>
      <c r="J2578" s="112"/>
      <c r="K2578" s="2"/>
    </row>
    <row r="2579" spans="1:11" x14ac:dyDescent="0.25">
      <c r="A2579" s="17">
        <v>42421</v>
      </c>
      <c r="B2579" s="11">
        <f t="shared" si="121"/>
        <v>5782</v>
      </c>
      <c r="C2579" s="11" t="s">
        <v>787</v>
      </c>
      <c r="D2579" s="113">
        <v>55782</v>
      </c>
      <c r="E2579" s="42" t="s">
        <v>5470</v>
      </c>
      <c r="F2579" s="19">
        <v>2915.25</v>
      </c>
      <c r="G2579" s="15">
        <v>42421</v>
      </c>
      <c r="H2579" s="8">
        <f t="shared" si="120"/>
        <v>2915.25</v>
      </c>
      <c r="I2579" s="30">
        <f t="shared" si="119"/>
        <v>0</v>
      </c>
      <c r="J2579" s="112"/>
      <c r="K2579" s="2"/>
    </row>
    <row r="2580" spans="1:11" x14ac:dyDescent="0.25">
      <c r="A2580" s="17">
        <v>42421</v>
      </c>
      <c r="B2580" s="11">
        <f t="shared" si="121"/>
        <v>5783</v>
      </c>
      <c r="C2580" s="11" t="s">
        <v>787</v>
      </c>
      <c r="D2580" s="20">
        <v>55783</v>
      </c>
      <c r="E2580" s="45" t="s">
        <v>5471</v>
      </c>
      <c r="F2580" s="22">
        <v>4300</v>
      </c>
      <c r="G2580" s="15">
        <v>42422</v>
      </c>
      <c r="H2580" s="8">
        <v>4300</v>
      </c>
      <c r="I2580" s="30">
        <f t="shared" si="119"/>
        <v>0</v>
      </c>
      <c r="J2580" s="112"/>
      <c r="K2580" s="2"/>
    </row>
    <row r="2581" spans="1:11" x14ac:dyDescent="0.25">
      <c r="A2581" s="17">
        <v>42421</v>
      </c>
      <c r="B2581" s="11">
        <f t="shared" si="121"/>
        <v>5784</v>
      </c>
      <c r="C2581" s="11" t="s">
        <v>787</v>
      </c>
      <c r="D2581" s="12">
        <v>55784</v>
      </c>
      <c r="E2581" s="47" t="s">
        <v>5472</v>
      </c>
      <c r="F2581" s="14">
        <v>1276.8</v>
      </c>
      <c r="G2581" s="15">
        <v>42424</v>
      </c>
      <c r="H2581" s="8">
        <v>1276.8</v>
      </c>
      <c r="I2581" s="30">
        <f t="shared" si="119"/>
        <v>0</v>
      </c>
      <c r="J2581" s="112"/>
      <c r="K2581" s="2"/>
    </row>
    <row r="2582" spans="1:11" x14ac:dyDescent="0.25">
      <c r="A2582" s="17">
        <v>42421</v>
      </c>
      <c r="B2582" s="11">
        <f t="shared" si="121"/>
        <v>5785</v>
      </c>
      <c r="C2582" s="11" t="s">
        <v>787</v>
      </c>
      <c r="D2582" s="12">
        <v>55785</v>
      </c>
      <c r="E2582" s="47" t="s">
        <v>5473</v>
      </c>
      <c r="F2582" s="14">
        <v>35148.6</v>
      </c>
      <c r="G2582" s="15">
        <v>42425</v>
      </c>
      <c r="H2582" s="8">
        <v>35148.6</v>
      </c>
      <c r="I2582" s="30">
        <f t="shared" si="119"/>
        <v>0</v>
      </c>
      <c r="J2582" s="112"/>
      <c r="K2582" s="2"/>
    </row>
    <row r="2583" spans="1:11" x14ac:dyDescent="0.25">
      <c r="A2583" s="17">
        <v>42421</v>
      </c>
      <c r="B2583" s="11">
        <f t="shared" si="121"/>
        <v>5786</v>
      </c>
      <c r="C2583" s="11" t="s">
        <v>787</v>
      </c>
      <c r="D2583" s="12">
        <v>55786</v>
      </c>
      <c r="E2583" s="47" t="s">
        <v>5474</v>
      </c>
      <c r="F2583" s="14">
        <v>2515.8000000000002</v>
      </c>
      <c r="G2583" s="15">
        <v>42421</v>
      </c>
      <c r="H2583" s="8">
        <f t="shared" si="120"/>
        <v>2515.8000000000002</v>
      </c>
      <c r="I2583" s="30">
        <f t="shared" si="119"/>
        <v>0</v>
      </c>
      <c r="J2583" s="112"/>
      <c r="K2583" s="2"/>
    </row>
    <row r="2584" spans="1:11" x14ac:dyDescent="0.25">
      <c r="A2584" s="17">
        <v>42421</v>
      </c>
      <c r="B2584" s="11">
        <f t="shared" si="121"/>
        <v>5787</v>
      </c>
      <c r="C2584" s="11" t="s">
        <v>787</v>
      </c>
      <c r="D2584" s="12">
        <v>55787</v>
      </c>
      <c r="E2584" s="47" t="s">
        <v>5475</v>
      </c>
      <c r="F2584" s="14">
        <v>3536</v>
      </c>
      <c r="G2584" s="15">
        <v>42421</v>
      </c>
      <c r="H2584" s="8">
        <f t="shared" si="120"/>
        <v>3536</v>
      </c>
      <c r="I2584" s="30">
        <f t="shared" si="119"/>
        <v>0</v>
      </c>
      <c r="J2584" s="112"/>
      <c r="K2584" s="2"/>
    </row>
    <row r="2585" spans="1:11" x14ac:dyDescent="0.25">
      <c r="A2585" s="17">
        <v>42421</v>
      </c>
      <c r="B2585" s="11">
        <f t="shared" si="121"/>
        <v>5788</v>
      </c>
      <c r="C2585" s="11" t="s">
        <v>787</v>
      </c>
      <c r="D2585" s="12">
        <v>55788</v>
      </c>
      <c r="E2585" s="47" t="s">
        <v>5476</v>
      </c>
      <c r="F2585" s="14">
        <v>6324</v>
      </c>
      <c r="G2585" s="15">
        <v>42424</v>
      </c>
      <c r="H2585" s="8">
        <v>6324</v>
      </c>
      <c r="I2585" s="30">
        <f t="shared" si="119"/>
        <v>0</v>
      </c>
      <c r="J2585" s="112"/>
      <c r="K2585" s="2"/>
    </row>
    <row r="2586" spans="1:11" x14ac:dyDescent="0.25">
      <c r="A2586" s="17">
        <v>42421</v>
      </c>
      <c r="B2586" s="11">
        <f t="shared" si="121"/>
        <v>5789</v>
      </c>
      <c r="C2586" s="11" t="s">
        <v>787</v>
      </c>
      <c r="D2586" s="12">
        <v>55789</v>
      </c>
      <c r="E2586" s="47" t="s">
        <v>5477</v>
      </c>
      <c r="F2586" s="14">
        <v>804.6</v>
      </c>
      <c r="G2586" s="15">
        <v>42421</v>
      </c>
      <c r="H2586" s="8">
        <f t="shared" si="120"/>
        <v>804.6</v>
      </c>
      <c r="I2586" s="30">
        <f t="shared" si="119"/>
        <v>0</v>
      </c>
      <c r="J2586" s="112"/>
      <c r="K2586" s="2"/>
    </row>
    <row r="2587" spans="1:11" x14ac:dyDescent="0.25">
      <c r="A2587" s="17">
        <v>42421</v>
      </c>
      <c r="B2587" s="11">
        <f t="shared" si="121"/>
        <v>5790</v>
      </c>
      <c r="C2587" s="11" t="s">
        <v>787</v>
      </c>
      <c r="D2587" s="12">
        <v>55790</v>
      </c>
      <c r="E2587" s="47" t="s">
        <v>5478</v>
      </c>
      <c r="F2587" s="14">
        <v>28605.15</v>
      </c>
      <c r="G2587" s="15">
        <v>42422</v>
      </c>
      <c r="H2587" s="8">
        <v>28605.15</v>
      </c>
      <c r="I2587" s="30">
        <f t="shared" si="119"/>
        <v>0</v>
      </c>
      <c r="J2587" s="112"/>
      <c r="K2587" s="2"/>
    </row>
    <row r="2588" spans="1:11" x14ac:dyDescent="0.25">
      <c r="A2588" s="17">
        <v>42421</v>
      </c>
      <c r="B2588" s="11">
        <f t="shared" si="121"/>
        <v>5791</v>
      </c>
      <c r="C2588" s="11" t="s">
        <v>787</v>
      </c>
      <c r="D2588" s="12">
        <v>55791</v>
      </c>
      <c r="E2588" s="49" t="s">
        <v>105</v>
      </c>
      <c r="F2588" s="14">
        <v>0</v>
      </c>
      <c r="G2588" s="15"/>
      <c r="H2588" s="8"/>
      <c r="I2588" s="30">
        <f t="shared" si="119"/>
        <v>0</v>
      </c>
      <c r="J2588" s="112"/>
      <c r="K2588" s="2"/>
    </row>
    <row r="2589" spans="1:11" x14ac:dyDescent="0.25">
      <c r="A2589" s="17">
        <v>42421</v>
      </c>
      <c r="B2589" s="11">
        <f t="shared" si="121"/>
        <v>5792</v>
      </c>
      <c r="C2589" s="11" t="s">
        <v>787</v>
      </c>
      <c r="D2589" s="12">
        <v>55792</v>
      </c>
      <c r="E2589" s="47" t="s">
        <v>5479</v>
      </c>
      <c r="F2589" s="14">
        <v>12060</v>
      </c>
      <c r="G2589" s="15">
        <v>42421</v>
      </c>
      <c r="H2589" s="8">
        <f t="shared" si="120"/>
        <v>12060</v>
      </c>
      <c r="I2589" s="30">
        <f t="shared" si="119"/>
        <v>0</v>
      </c>
      <c r="J2589" s="112"/>
      <c r="K2589" s="2"/>
    </row>
    <row r="2590" spans="1:11" x14ac:dyDescent="0.25">
      <c r="A2590" s="17">
        <v>42421</v>
      </c>
      <c r="B2590" s="11">
        <f t="shared" si="121"/>
        <v>5793</v>
      </c>
      <c r="C2590" s="11" t="s">
        <v>787</v>
      </c>
      <c r="D2590" s="12">
        <v>55793</v>
      </c>
      <c r="E2590" s="47" t="s">
        <v>5480</v>
      </c>
      <c r="F2590" s="14">
        <v>1152.4000000000001</v>
      </c>
      <c r="G2590" s="15">
        <v>42421</v>
      </c>
      <c r="H2590" s="8">
        <f t="shared" si="120"/>
        <v>1152.4000000000001</v>
      </c>
      <c r="I2590" s="30">
        <f t="shared" si="119"/>
        <v>0</v>
      </c>
      <c r="J2590" s="112"/>
      <c r="K2590" s="2"/>
    </row>
    <row r="2591" spans="1:11" x14ac:dyDescent="0.25">
      <c r="A2591" s="17">
        <v>42421</v>
      </c>
      <c r="B2591" s="11">
        <f t="shared" si="121"/>
        <v>5794</v>
      </c>
      <c r="C2591" s="11" t="s">
        <v>787</v>
      </c>
      <c r="D2591" s="12">
        <v>55794</v>
      </c>
      <c r="E2591" s="47" t="s">
        <v>5481</v>
      </c>
      <c r="F2591" s="14">
        <v>14497.6</v>
      </c>
      <c r="G2591" s="15">
        <v>42422</v>
      </c>
      <c r="H2591" s="8">
        <v>14497.6</v>
      </c>
      <c r="I2591" s="30">
        <f t="shared" si="119"/>
        <v>0</v>
      </c>
      <c r="J2591" s="112"/>
      <c r="K2591" s="2"/>
    </row>
    <row r="2592" spans="1:11" x14ac:dyDescent="0.25">
      <c r="A2592" s="17">
        <v>42421</v>
      </c>
      <c r="B2592" s="11">
        <f t="shared" si="121"/>
        <v>5795</v>
      </c>
      <c r="C2592" s="11" t="s">
        <v>787</v>
      </c>
      <c r="D2592" s="12">
        <v>55795</v>
      </c>
      <c r="E2592" s="47" t="s">
        <v>5482</v>
      </c>
      <c r="F2592" s="14">
        <v>4519.2</v>
      </c>
      <c r="G2592" s="15">
        <v>42422</v>
      </c>
      <c r="H2592" s="8">
        <v>4519.2</v>
      </c>
      <c r="I2592" s="30">
        <f t="shared" si="119"/>
        <v>0</v>
      </c>
      <c r="J2592" s="112"/>
      <c r="K2592" s="2"/>
    </row>
    <row r="2593" spans="1:11" x14ac:dyDescent="0.25">
      <c r="A2593" s="17">
        <v>42421</v>
      </c>
      <c r="B2593" s="11">
        <f t="shared" si="121"/>
        <v>5796</v>
      </c>
      <c r="C2593" s="11" t="s">
        <v>787</v>
      </c>
      <c r="D2593" s="12">
        <v>55796</v>
      </c>
      <c r="E2593" s="47" t="s">
        <v>5483</v>
      </c>
      <c r="F2593" s="14">
        <v>13702.2</v>
      </c>
      <c r="G2593" s="15">
        <v>42422</v>
      </c>
      <c r="H2593" s="8">
        <v>13702.2</v>
      </c>
      <c r="I2593" s="30">
        <f t="shared" si="119"/>
        <v>0</v>
      </c>
      <c r="J2593" s="112"/>
      <c r="K2593" s="2"/>
    </row>
    <row r="2594" spans="1:11" x14ac:dyDescent="0.25">
      <c r="A2594" s="17">
        <v>42421</v>
      </c>
      <c r="B2594" s="11">
        <f t="shared" si="121"/>
        <v>5797</v>
      </c>
      <c r="C2594" s="11" t="s">
        <v>787</v>
      </c>
      <c r="D2594" s="12">
        <v>55797</v>
      </c>
      <c r="E2594" s="47" t="s">
        <v>5484</v>
      </c>
      <c r="F2594" s="14">
        <v>7794</v>
      </c>
      <c r="G2594" s="15">
        <v>42422</v>
      </c>
      <c r="H2594" s="8">
        <v>7794</v>
      </c>
      <c r="I2594" s="30">
        <f t="shared" si="119"/>
        <v>0</v>
      </c>
      <c r="J2594" s="112"/>
      <c r="K2594" s="2"/>
    </row>
    <row r="2595" spans="1:11" x14ac:dyDescent="0.25">
      <c r="A2595" s="17">
        <v>42421</v>
      </c>
      <c r="B2595" s="11">
        <f t="shared" si="121"/>
        <v>5798</v>
      </c>
      <c r="C2595" s="11" t="s">
        <v>787</v>
      </c>
      <c r="D2595" s="12">
        <v>55798</v>
      </c>
      <c r="E2595" s="47" t="s">
        <v>5485</v>
      </c>
      <c r="F2595" s="14">
        <v>10024.799999999999</v>
      </c>
      <c r="G2595" s="15">
        <v>42426</v>
      </c>
      <c r="H2595" s="8">
        <v>10024.799999999999</v>
      </c>
      <c r="I2595" s="30">
        <f t="shared" si="119"/>
        <v>0</v>
      </c>
      <c r="J2595" s="112"/>
      <c r="K2595" s="2"/>
    </row>
    <row r="2596" spans="1:11" x14ac:dyDescent="0.25">
      <c r="A2596" s="17">
        <v>42421</v>
      </c>
      <c r="B2596" s="11">
        <f t="shared" si="121"/>
        <v>5799</v>
      </c>
      <c r="C2596" s="11" t="s">
        <v>787</v>
      </c>
      <c r="D2596" s="12">
        <v>55799</v>
      </c>
      <c r="E2596" s="47" t="s">
        <v>5485</v>
      </c>
      <c r="F2596" s="14">
        <v>12312</v>
      </c>
      <c r="G2596" s="15">
        <v>42421</v>
      </c>
      <c r="H2596" s="8">
        <f t="shared" si="120"/>
        <v>12312</v>
      </c>
      <c r="I2596" s="30">
        <f t="shared" si="119"/>
        <v>0</v>
      </c>
      <c r="J2596" s="112"/>
      <c r="K2596" s="2"/>
    </row>
    <row r="2597" spans="1:11" x14ac:dyDescent="0.25">
      <c r="A2597" s="17">
        <v>42421</v>
      </c>
      <c r="B2597" s="11">
        <f t="shared" si="121"/>
        <v>5800</v>
      </c>
      <c r="C2597" s="11" t="s">
        <v>787</v>
      </c>
      <c r="D2597" s="12">
        <v>55800</v>
      </c>
      <c r="E2597" s="47" t="s">
        <v>5486</v>
      </c>
      <c r="F2597" s="14">
        <v>2430.8000000000002</v>
      </c>
      <c r="G2597" s="15">
        <v>42421</v>
      </c>
      <c r="H2597" s="8">
        <f t="shared" si="120"/>
        <v>2430.8000000000002</v>
      </c>
      <c r="I2597" s="30">
        <f t="shared" si="119"/>
        <v>0</v>
      </c>
      <c r="J2597" s="112"/>
      <c r="K2597" s="2"/>
    </row>
    <row r="2598" spans="1:11" x14ac:dyDescent="0.25">
      <c r="A2598" s="17">
        <v>42421</v>
      </c>
      <c r="B2598" s="11">
        <f t="shared" si="121"/>
        <v>5801</v>
      </c>
      <c r="C2598" s="11" t="s">
        <v>787</v>
      </c>
      <c r="D2598" s="12">
        <v>55801</v>
      </c>
      <c r="E2598" s="47" t="s">
        <v>5487</v>
      </c>
      <c r="F2598" s="14">
        <v>10486.5</v>
      </c>
      <c r="G2598" s="15">
        <v>42425</v>
      </c>
      <c r="H2598" s="8">
        <v>10486.5</v>
      </c>
      <c r="I2598" s="30">
        <f t="shared" si="119"/>
        <v>0</v>
      </c>
      <c r="J2598" s="112"/>
      <c r="K2598" s="2"/>
    </row>
    <row r="2599" spans="1:11" x14ac:dyDescent="0.25">
      <c r="A2599" s="17">
        <v>42421</v>
      </c>
      <c r="B2599" s="11">
        <f t="shared" si="121"/>
        <v>5802</v>
      </c>
      <c r="C2599" s="11" t="s">
        <v>787</v>
      </c>
      <c r="D2599" s="12">
        <v>55802</v>
      </c>
      <c r="E2599" s="47" t="s">
        <v>5488</v>
      </c>
      <c r="F2599" s="14">
        <v>28948.5</v>
      </c>
      <c r="G2599" s="15">
        <v>42423</v>
      </c>
      <c r="H2599" s="8">
        <v>28948.5</v>
      </c>
      <c r="I2599" s="30">
        <f t="shared" si="119"/>
        <v>0</v>
      </c>
      <c r="J2599" s="112"/>
      <c r="K2599" s="2"/>
    </row>
    <row r="2600" spans="1:11" x14ac:dyDescent="0.25">
      <c r="A2600" s="17">
        <v>42421</v>
      </c>
      <c r="B2600" s="11">
        <f t="shared" si="121"/>
        <v>5803</v>
      </c>
      <c r="C2600" s="11" t="s">
        <v>787</v>
      </c>
      <c r="D2600" s="12">
        <v>55803</v>
      </c>
      <c r="E2600" s="47" t="s">
        <v>5489</v>
      </c>
      <c r="F2600" s="14">
        <v>211.2</v>
      </c>
      <c r="G2600" s="15">
        <v>42422</v>
      </c>
      <c r="H2600" s="8">
        <v>211.2</v>
      </c>
      <c r="I2600" s="30">
        <f t="shared" si="119"/>
        <v>0</v>
      </c>
      <c r="J2600" s="112"/>
      <c r="K2600" s="2"/>
    </row>
    <row r="2601" spans="1:11" x14ac:dyDescent="0.25">
      <c r="A2601" s="17">
        <v>42421</v>
      </c>
      <c r="B2601" s="11">
        <f t="shared" si="121"/>
        <v>5804</v>
      </c>
      <c r="C2601" s="11" t="s">
        <v>787</v>
      </c>
      <c r="D2601" s="12">
        <v>55804</v>
      </c>
      <c r="E2601" s="47" t="s">
        <v>5490</v>
      </c>
      <c r="F2601" s="14">
        <v>1599.4</v>
      </c>
      <c r="G2601" s="15">
        <v>42421</v>
      </c>
      <c r="H2601" s="8">
        <f t="shared" si="120"/>
        <v>1599.4</v>
      </c>
      <c r="I2601" s="30">
        <f t="shared" si="119"/>
        <v>0</v>
      </c>
      <c r="J2601" s="112"/>
      <c r="K2601" s="2"/>
    </row>
    <row r="2602" spans="1:11" x14ac:dyDescent="0.25">
      <c r="A2602" s="17">
        <v>42421</v>
      </c>
      <c r="B2602" s="11">
        <f t="shared" si="121"/>
        <v>5805</v>
      </c>
      <c r="C2602" s="11" t="s">
        <v>787</v>
      </c>
      <c r="D2602" s="12">
        <v>55805</v>
      </c>
      <c r="E2602" s="47" t="s">
        <v>5491</v>
      </c>
      <c r="F2602" s="14">
        <v>3161.45</v>
      </c>
      <c r="G2602" s="15">
        <v>42421</v>
      </c>
      <c r="H2602" s="8">
        <f t="shared" si="120"/>
        <v>3161.45</v>
      </c>
      <c r="I2602" s="30">
        <f t="shared" si="119"/>
        <v>0</v>
      </c>
      <c r="J2602" s="112"/>
      <c r="K2602" s="2"/>
    </row>
    <row r="2603" spans="1:11" x14ac:dyDescent="0.25">
      <c r="A2603" s="17">
        <v>42421</v>
      </c>
      <c r="B2603" s="11">
        <f t="shared" si="121"/>
        <v>5806</v>
      </c>
      <c r="C2603" s="11" t="s">
        <v>787</v>
      </c>
      <c r="D2603" s="12">
        <v>55806</v>
      </c>
      <c r="E2603" s="47" t="s">
        <v>5492</v>
      </c>
      <c r="F2603" s="14">
        <v>5668.6</v>
      </c>
      <c r="G2603" s="15">
        <v>42422</v>
      </c>
      <c r="H2603" s="8">
        <v>5668.6</v>
      </c>
      <c r="I2603" s="30">
        <f t="shared" si="119"/>
        <v>0</v>
      </c>
      <c r="J2603" s="112"/>
      <c r="K2603" s="2"/>
    </row>
    <row r="2604" spans="1:11" x14ac:dyDescent="0.25">
      <c r="A2604" s="17">
        <v>42421</v>
      </c>
      <c r="B2604" s="11">
        <f t="shared" si="121"/>
        <v>5807</v>
      </c>
      <c r="C2604" s="11" t="s">
        <v>787</v>
      </c>
      <c r="D2604" s="12">
        <v>55807</v>
      </c>
      <c r="E2604" s="47" t="s">
        <v>5493</v>
      </c>
      <c r="F2604" s="14">
        <v>3358.9</v>
      </c>
      <c r="G2604" s="15">
        <v>42422</v>
      </c>
      <c r="H2604" s="8">
        <v>3358.9</v>
      </c>
      <c r="I2604" s="30">
        <f t="shared" si="119"/>
        <v>0</v>
      </c>
      <c r="J2604" s="112"/>
      <c r="K2604" s="2"/>
    </row>
    <row r="2605" spans="1:11" x14ac:dyDescent="0.25">
      <c r="A2605" s="17">
        <v>42421</v>
      </c>
      <c r="B2605" s="11">
        <f t="shared" si="121"/>
        <v>5808</v>
      </c>
      <c r="C2605" s="11" t="s">
        <v>787</v>
      </c>
      <c r="D2605" s="12">
        <v>55808</v>
      </c>
      <c r="E2605" s="47" t="s">
        <v>5494</v>
      </c>
      <c r="F2605" s="14">
        <v>3191.4</v>
      </c>
      <c r="G2605" s="15">
        <v>42422</v>
      </c>
      <c r="H2605" s="8">
        <v>3191.4</v>
      </c>
      <c r="I2605" s="30">
        <f t="shared" si="119"/>
        <v>0</v>
      </c>
      <c r="J2605" s="112"/>
      <c r="K2605" s="2"/>
    </row>
    <row r="2606" spans="1:11" x14ac:dyDescent="0.25">
      <c r="A2606" s="17">
        <v>42421</v>
      </c>
      <c r="B2606" s="11">
        <f t="shared" si="121"/>
        <v>5809</v>
      </c>
      <c r="C2606" s="11" t="s">
        <v>787</v>
      </c>
      <c r="D2606" s="12">
        <v>55809</v>
      </c>
      <c r="E2606" s="47" t="s">
        <v>4550</v>
      </c>
      <c r="F2606" s="14">
        <v>4552.72</v>
      </c>
      <c r="G2606" s="15">
        <v>42422</v>
      </c>
      <c r="H2606" s="8">
        <v>4552.72</v>
      </c>
      <c r="I2606" s="30">
        <f t="shared" si="119"/>
        <v>0</v>
      </c>
      <c r="J2606" s="112"/>
      <c r="K2606" s="2"/>
    </row>
    <row r="2607" spans="1:11" x14ac:dyDescent="0.25">
      <c r="A2607" s="17">
        <v>42421</v>
      </c>
      <c r="B2607" s="11">
        <f t="shared" si="121"/>
        <v>5810</v>
      </c>
      <c r="C2607" s="11" t="s">
        <v>787</v>
      </c>
      <c r="D2607" s="12">
        <v>55810</v>
      </c>
      <c r="E2607" s="47" t="s">
        <v>5495</v>
      </c>
      <c r="F2607" s="14">
        <v>2585.9</v>
      </c>
      <c r="G2607" s="15">
        <v>42421</v>
      </c>
      <c r="H2607" s="8">
        <f t="shared" si="120"/>
        <v>2585.9</v>
      </c>
      <c r="I2607" s="30">
        <f t="shared" si="119"/>
        <v>0</v>
      </c>
      <c r="J2607" s="112"/>
      <c r="K2607" s="2"/>
    </row>
    <row r="2608" spans="1:11" x14ac:dyDescent="0.25">
      <c r="A2608" s="17">
        <v>42421</v>
      </c>
      <c r="B2608" s="11">
        <f t="shared" si="121"/>
        <v>5811</v>
      </c>
      <c r="C2608" s="11" t="s">
        <v>787</v>
      </c>
      <c r="D2608" s="12">
        <v>55811</v>
      </c>
      <c r="E2608" s="47" t="s">
        <v>5496</v>
      </c>
      <c r="F2608" s="14">
        <v>1991.8</v>
      </c>
      <c r="G2608" s="15">
        <v>42422</v>
      </c>
      <c r="H2608" s="8">
        <v>1991.8</v>
      </c>
      <c r="I2608" s="30">
        <f t="shared" si="119"/>
        <v>0</v>
      </c>
      <c r="J2608" s="112"/>
      <c r="K2608" s="2"/>
    </row>
    <row r="2609" spans="1:11" x14ac:dyDescent="0.25">
      <c r="A2609" s="17">
        <v>42421</v>
      </c>
      <c r="B2609" s="11">
        <f t="shared" si="121"/>
        <v>5812</v>
      </c>
      <c r="C2609" s="11" t="s">
        <v>787</v>
      </c>
      <c r="D2609" s="12">
        <v>55812</v>
      </c>
      <c r="E2609" s="47" t="s">
        <v>4666</v>
      </c>
      <c r="F2609" s="14">
        <v>1066.8</v>
      </c>
      <c r="G2609" s="15">
        <v>42421</v>
      </c>
      <c r="H2609" s="8">
        <v>1066.8</v>
      </c>
      <c r="I2609" s="30">
        <f t="shared" si="119"/>
        <v>0</v>
      </c>
      <c r="J2609" s="112"/>
      <c r="K2609" s="2"/>
    </row>
    <row r="2610" spans="1:11" x14ac:dyDescent="0.25">
      <c r="A2610" s="17">
        <v>42421</v>
      </c>
      <c r="B2610" s="11">
        <f t="shared" si="121"/>
        <v>5813</v>
      </c>
      <c r="C2610" s="11" t="s">
        <v>787</v>
      </c>
      <c r="D2610" s="12">
        <v>55813</v>
      </c>
      <c r="E2610" s="47" t="s">
        <v>5479</v>
      </c>
      <c r="F2610" s="14">
        <v>10520</v>
      </c>
      <c r="G2610" s="15">
        <v>42421</v>
      </c>
      <c r="H2610" s="8">
        <f t="shared" si="120"/>
        <v>10520</v>
      </c>
      <c r="I2610" s="30">
        <f t="shared" si="119"/>
        <v>0</v>
      </c>
      <c r="J2610" s="112"/>
      <c r="K2610" s="2"/>
    </row>
    <row r="2611" spans="1:11" x14ac:dyDescent="0.25">
      <c r="A2611" s="17">
        <v>42421</v>
      </c>
      <c r="B2611" s="11">
        <f t="shared" si="121"/>
        <v>5814</v>
      </c>
      <c r="C2611" s="11" t="s">
        <v>787</v>
      </c>
      <c r="D2611" s="12">
        <v>55814</v>
      </c>
      <c r="E2611" s="47" t="s">
        <v>5497</v>
      </c>
      <c r="F2611" s="14">
        <v>430</v>
      </c>
      <c r="G2611" s="15">
        <v>42421</v>
      </c>
      <c r="H2611" s="8">
        <f t="shared" si="120"/>
        <v>430</v>
      </c>
      <c r="I2611" s="30">
        <f t="shared" si="119"/>
        <v>0</v>
      </c>
      <c r="J2611" s="112"/>
      <c r="K2611" s="2"/>
    </row>
    <row r="2612" spans="1:11" x14ac:dyDescent="0.25">
      <c r="A2612" s="17">
        <v>42421</v>
      </c>
      <c r="B2612" s="11">
        <f t="shared" si="121"/>
        <v>5815</v>
      </c>
      <c r="C2612" s="11" t="s">
        <v>787</v>
      </c>
      <c r="D2612" s="12">
        <v>55815</v>
      </c>
      <c r="E2612" s="47" t="s">
        <v>5498</v>
      </c>
      <c r="F2612" s="14">
        <v>990</v>
      </c>
      <c r="G2612" s="15">
        <v>42424</v>
      </c>
      <c r="H2612" s="8">
        <v>990</v>
      </c>
      <c r="I2612" s="30">
        <f t="shared" si="119"/>
        <v>0</v>
      </c>
      <c r="J2612" s="112"/>
      <c r="K2612" s="2"/>
    </row>
    <row r="2613" spans="1:11" x14ac:dyDescent="0.25">
      <c r="A2613" s="17">
        <v>42421</v>
      </c>
      <c r="B2613" s="11">
        <f t="shared" si="121"/>
        <v>5816</v>
      </c>
      <c r="C2613" s="11" t="s">
        <v>787</v>
      </c>
      <c r="D2613" s="12">
        <v>55816</v>
      </c>
      <c r="E2613" s="47" t="s">
        <v>4666</v>
      </c>
      <c r="F2613" s="14">
        <v>1664.88</v>
      </c>
      <c r="G2613" s="15">
        <v>42422</v>
      </c>
      <c r="H2613" s="8">
        <v>1664.88</v>
      </c>
      <c r="I2613" s="30">
        <f t="shared" si="119"/>
        <v>0</v>
      </c>
      <c r="J2613" s="112"/>
      <c r="K2613" s="2"/>
    </row>
    <row r="2614" spans="1:11" x14ac:dyDescent="0.25">
      <c r="A2614" s="17">
        <v>42421</v>
      </c>
      <c r="B2614" s="11">
        <f t="shared" si="121"/>
        <v>5817</v>
      </c>
      <c r="C2614" s="11" t="s">
        <v>787</v>
      </c>
      <c r="D2614" s="12">
        <v>55817</v>
      </c>
      <c r="E2614" s="47" t="s">
        <v>5499</v>
      </c>
      <c r="F2614" s="14">
        <v>2186.9499999999998</v>
      </c>
      <c r="G2614" s="15">
        <v>42422</v>
      </c>
      <c r="H2614" s="8">
        <v>2186.9499999999998</v>
      </c>
      <c r="I2614" s="30">
        <f t="shared" si="119"/>
        <v>0</v>
      </c>
      <c r="J2614" s="112"/>
      <c r="K2614" s="2"/>
    </row>
    <row r="2615" spans="1:11" x14ac:dyDescent="0.25">
      <c r="A2615" s="17">
        <v>42421</v>
      </c>
      <c r="B2615" s="11">
        <f t="shared" si="121"/>
        <v>5818</v>
      </c>
      <c r="C2615" s="11" t="s">
        <v>787</v>
      </c>
      <c r="D2615" s="12">
        <v>55818</v>
      </c>
      <c r="E2615" s="47" t="s">
        <v>5500</v>
      </c>
      <c r="F2615" s="14">
        <v>750.9</v>
      </c>
      <c r="G2615" s="15">
        <v>42421</v>
      </c>
      <c r="H2615" s="8">
        <f t="shared" ref="H2615:H2683" si="122">F2615</f>
        <v>750.9</v>
      </c>
      <c r="I2615" s="30">
        <f t="shared" ref="I2615:I2683" si="123">F2615-H2615</f>
        <v>0</v>
      </c>
      <c r="J2615" s="112"/>
      <c r="K2615" s="2"/>
    </row>
    <row r="2616" spans="1:11" x14ac:dyDescent="0.25">
      <c r="A2616" s="17">
        <v>42421</v>
      </c>
      <c r="B2616" s="11">
        <f t="shared" si="121"/>
        <v>5819</v>
      </c>
      <c r="C2616" s="11" t="s">
        <v>787</v>
      </c>
      <c r="D2616" s="12">
        <v>55819</v>
      </c>
      <c r="E2616" s="47" t="s">
        <v>5487</v>
      </c>
      <c r="F2616" s="14">
        <v>11551.05</v>
      </c>
      <c r="G2616" s="15">
        <v>42425</v>
      </c>
      <c r="H2616" s="8">
        <v>11551.05</v>
      </c>
      <c r="I2616" s="30">
        <f t="shared" si="123"/>
        <v>0</v>
      </c>
      <c r="J2616" s="112"/>
      <c r="K2616" s="2"/>
    </row>
    <row r="2617" spans="1:11" x14ac:dyDescent="0.25">
      <c r="A2617" s="17">
        <v>42421</v>
      </c>
      <c r="B2617" s="11">
        <f t="shared" si="121"/>
        <v>5820</v>
      </c>
      <c r="C2617" s="11" t="s">
        <v>787</v>
      </c>
      <c r="D2617" s="12">
        <v>55820</v>
      </c>
      <c r="E2617" s="47" t="s">
        <v>5501</v>
      </c>
      <c r="F2617" s="14">
        <v>2078.4</v>
      </c>
      <c r="G2617" s="15">
        <v>42421</v>
      </c>
      <c r="H2617" s="8">
        <f t="shared" si="122"/>
        <v>2078.4</v>
      </c>
      <c r="I2617" s="30">
        <f t="shared" si="123"/>
        <v>0</v>
      </c>
      <c r="J2617" s="112"/>
      <c r="K2617" s="2"/>
    </row>
    <row r="2618" spans="1:11" x14ac:dyDescent="0.25">
      <c r="A2618" s="17">
        <v>42421</v>
      </c>
      <c r="B2618" s="11">
        <f t="shared" si="121"/>
        <v>5821</v>
      </c>
      <c r="C2618" s="11" t="s">
        <v>787</v>
      </c>
      <c r="D2618" s="12">
        <v>55821</v>
      </c>
      <c r="E2618" s="47" t="s">
        <v>5489</v>
      </c>
      <c r="F2618" s="14">
        <v>390.8</v>
      </c>
      <c r="G2618" s="15">
        <v>42422</v>
      </c>
      <c r="H2618" s="8">
        <v>390.8</v>
      </c>
      <c r="I2618" s="30">
        <f t="shared" si="123"/>
        <v>0</v>
      </c>
      <c r="J2618" s="112"/>
      <c r="K2618" s="2"/>
    </row>
    <row r="2619" spans="1:11" x14ac:dyDescent="0.25">
      <c r="A2619" s="17">
        <v>42421</v>
      </c>
      <c r="B2619" s="11">
        <f t="shared" si="121"/>
        <v>5822</v>
      </c>
      <c r="C2619" s="11" t="s">
        <v>787</v>
      </c>
      <c r="D2619" s="12">
        <v>55822</v>
      </c>
      <c r="E2619" s="47" t="s">
        <v>5502</v>
      </c>
      <c r="F2619" s="14">
        <v>667.5</v>
      </c>
      <c r="G2619" s="15">
        <v>42422</v>
      </c>
      <c r="H2619" s="8">
        <v>667.5</v>
      </c>
      <c r="I2619" s="30">
        <f t="shared" si="123"/>
        <v>0</v>
      </c>
      <c r="J2619" s="112"/>
      <c r="K2619" s="2"/>
    </row>
    <row r="2620" spans="1:11" x14ac:dyDescent="0.25">
      <c r="A2620" s="17">
        <v>42421</v>
      </c>
      <c r="B2620" s="11">
        <f t="shared" si="121"/>
        <v>5823</v>
      </c>
      <c r="C2620" s="11" t="s">
        <v>787</v>
      </c>
      <c r="D2620" s="12">
        <v>55823</v>
      </c>
      <c r="E2620" s="47" t="s">
        <v>5503</v>
      </c>
      <c r="F2620" s="14">
        <v>3984</v>
      </c>
      <c r="G2620" s="15">
        <v>42422</v>
      </c>
      <c r="H2620" s="8">
        <v>3984</v>
      </c>
      <c r="I2620" s="30">
        <f t="shared" si="123"/>
        <v>0</v>
      </c>
      <c r="J2620" s="112"/>
      <c r="K2620" s="2"/>
    </row>
    <row r="2621" spans="1:11" x14ac:dyDescent="0.25">
      <c r="A2621" s="17">
        <v>42421</v>
      </c>
      <c r="B2621" s="11">
        <f t="shared" si="121"/>
        <v>5824</v>
      </c>
      <c r="C2621" s="11" t="s">
        <v>787</v>
      </c>
      <c r="D2621" s="12">
        <v>55824</v>
      </c>
      <c r="E2621" s="47" t="s">
        <v>5504</v>
      </c>
      <c r="F2621" s="14">
        <v>5187</v>
      </c>
      <c r="G2621" s="15">
        <v>42423</v>
      </c>
      <c r="H2621" s="8">
        <v>5187</v>
      </c>
      <c r="I2621" s="30">
        <f t="shared" si="123"/>
        <v>0</v>
      </c>
      <c r="J2621" s="112"/>
      <c r="K2621" s="2"/>
    </row>
    <row r="2622" spans="1:11" x14ac:dyDescent="0.25">
      <c r="A2622" s="17">
        <v>42421</v>
      </c>
      <c r="B2622" s="11">
        <f t="shared" si="121"/>
        <v>5825</v>
      </c>
      <c r="C2622" s="11" t="s">
        <v>787</v>
      </c>
      <c r="D2622" s="12">
        <v>55825</v>
      </c>
      <c r="E2622" s="47" t="s">
        <v>5505</v>
      </c>
      <c r="F2622" s="14">
        <v>718.1</v>
      </c>
      <c r="G2622" s="15">
        <v>42422</v>
      </c>
      <c r="H2622" s="8">
        <v>718.1</v>
      </c>
      <c r="I2622" s="30">
        <f t="shared" si="123"/>
        <v>0</v>
      </c>
      <c r="J2622" s="112"/>
      <c r="K2622" s="2"/>
    </row>
    <row r="2623" spans="1:11" x14ac:dyDescent="0.25">
      <c r="A2623" s="17">
        <v>42421</v>
      </c>
      <c r="B2623" s="11">
        <f t="shared" si="121"/>
        <v>5826</v>
      </c>
      <c r="C2623" s="11" t="s">
        <v>787</v>
      </c>
      <c r="D2623" s="12">
        <v>55826</v>
      </c>
      <c r="E2623" s="47" t="s">
        <v>5506</v>
      </c>
      <c r="F2623" s="14">
        <v>3885.2</v>
      </c>
      <c r="G2623" s="15">
        <v>42422</v>
      </c>
      <c r="H2623" s="8">
        <v>3885.2</v>
      </c>
      <c r="I2623" s="30">
        <f t="shared" si="123"/>
        <v>0</v>
      </c>
      <c r="J2623" s="112"/>
      <c r="K2623" s="2"/>
    </row>
    <row r="2624" spans="1:11" x14ac:dyDescent="0.25">
      <c r="A2624" s="17">
        <v>42421</v>
      </c>
      <c r="B2624" s="11">
        <f t="shared" si="121"/>
        <v>5827</v>
      </c>
      <c r="C2624" s="11" t="s">
        <v>787</v>
      </c>
      <c r="D2624" s="12">
        <v>55827</v>
      </c>
      <c r="E2624" s="47" t="s">
        <v>5507</v>
      </c>
      <c r="F2624" s="14">
        <v>2960.2</v>
      </c>
      <c r="G2624" s="15">
        <v>42422</v>
      </c>
      <c r="H2624" s="8">
        <v>2960.2</v>
      </c>
      <c r="I2624" s="30">
        <f t="shared" si="123"/>
        <v>0</v>
      </c>
      <c r="J2624" s="112"/>
      <c r="K2624" s="2"/>
    </row>
    <row r="2625" spans="1:11" x14ac:dyDescent="0.25">
      <c r="A2625" s="17">
        <v>42421</v>
      </c>
      <c r="B2625" s="11">
        <f t="shared" si="121"/>
        <v>5828</v>
      </c>
      <c r="C2625" s="11" t="s">
        <v>787</v>
      </c>
      <c r="D2625" s="12">
        <v>55828</v>
      </c>
      <c r="E2625" s="47" t="s">
        <v>5508</v>
      </c>
      <c r="F2625" s="14">
        <v>3455.16</v>
      </c>
      <c r="G2625" s="15">
        <v>42421</v>
      </c>
      <c r="H2625" s="8">
        <f t="shared" si="122"/>
        <v>3455.16</v>
      </c>
      <c r="I2625" s="30">
        <f t="shared" si="123"/>
        <v>0</v>
      </c>
      <c r="J2625" s="112"/>
      <c r="K2625" s="2"/>
    </row>
    <row r="2626" spans="1:11" x14ac:dyDescent="0.25">
      <c r="A2626" s="17">
        <v>42421</v>
      </c>
      <c r="B2626" s="11">
        <f t="shared" si="121"/>
        <v>5829</v>
      </c>
      <c r="C2626" s="11" t="s">
        <v>787</v>
      </c>
      <c r="D2626" s="12">
        <v>55829</v>
      </c>
      <c r="E2626" s="47" t="s">
        <v>5509</v>
      </c>
      <c r="F2626" s="14">
        <v>502</v>
      </c>
      <c r="G2626" s="15">
        <v>42421</v>
      </c>
      <c r="H2626" s="8">
        <f t="shared" si="122"/>
        <v>502</v>
      </c>
      <c r="I2626" s="30">
        <f t="shared" si="123"/>
        <v>0</v>
      </c>
      <c r="J2626" s="112"/>
      <c r="K2626" s="2"/>
    </row>
    <row r="2627" spans="1:11" x14ac:dyDescent="0.25">
      <c r="A2627" s="17">
        <v>42421</v>
      </c>
      <c r="B2627" s="11">
        <f t="shared" si="121"/>
        <v>5830</v>
      </c>
      <c r="C2627" s="11" t="s">
        <v>787</v>
      </c>
      <c r="D2627" s="113">
        <v>55830</v>
      </c>
      <c r="E2627" s="42" t="s">
        <v>5510</v>
      </c>
      <c r="F2627" s="19">
        <v>2489.6999999999998</v>
      </c>
      <c r="G2627" s="15">
        <v>42421</v>
      </c>
      <c r="H2627" s="8">
        <f t="shared" si="122"/>
        <v>2489.6999999999998</v>
      </c>
      <c r="I2627" s="30">
        <f t="shared" si="123"/>
        <v>0</v>
      </c>
      <c r="J2627" s="112"/>
      <c r="K2627" s="2"/>
    </row>
    <row r="2628" spans="1:11" x14ac:dyDescent="0.25">
      <c r="A2628" s="17">
        <v>42421</v>
      </c>
      <c r="B2628" s="11">
        <f t="shared" ref="B2628:B2691" si="124">B2627+1</f>
        <v>5831</v>
      </c>
      <c r="C2628" s="11" t="s">
        <v>787</v>
      </c>
      <c r="D2628" s="12">
        <v>55831</v>
      </c>
      <c r="E2628" s="49" t="s">
        <v>105</v>
      </c>
      <c r="F2628" s="14">
        <v>0</v>
      </c>
      <c r="G2628" s="15"/>
      <c r="H2628" s="8"/>
      <c r="I2628" s="30">
        <f t="shared" si="123"/>
        <v>0</v>
      </c>
      <c r="J2628" s="112"/>
      <c r="K2628" s="2"/>
    </row>
    <row r="2629" spans="1:11" x14ac:dyDescent="0.25">
      <c r="A2629" s="17">
        <v>42421</v>
      </c>
      <c r="B2629" s="11">
        <f t="shared" si="124"/>
        <v>5832</v>
      </c>
      <c r="C2629" s="11" t="s">
        <v>787</v>
      </c>
      <c r="D2629" s="20">
        <v>55832</v>
      </c>
      <c r="E2629" s="45" t="s">
        <v>5511</v>
      </c>
      <c r="F2629" s="22">
        <v>4527.8999999999996</v>
      </c>
      <c r="G2629" s="15">
        <v>42421</v>
      </c>
      <c r="H2629" s="8">
        <f t="shared" si="122"/>
        <v>4527.8999999999996</v>
      </c>
      <c r="I2629" s="30">
        <f t="shared" si="123"/>
        <v>0</v>
      </c>
      <c r="J2629" s="112"/>
      <c r="K2629" s="2"/>
    </row>
    <row r="2630" spans="1:11" x14ac:dyDescent="0.25">
      <c r="A2630" s="17">
        <v>42421</v>
      </c>
      <c r="B2630" s="11">
        <f t="shared" si="124"/>
        <v>5833</v>
      </c>
      <c r="C2630" s="11" t="s">
        <v>787</v>
      </c>
      <c r="D2630" s="12">
        <v>55833</v>
      </c>
      <c r="E2630" s="47" t="s">
        <v>5512</v>
      </c>
      <c r="F2630" s="14">
        <v>2309.1</v>
      </c>
      <c r="G2630" s="15">
        <v>42421</v>
      </c>
      <c r="H2630" s="8">
        <f t="shared" si="122"/>
        <v>2309.1</v>
      </c>
      <c r="I2630" s="30">
        <f t="shared" si="123"/>
        <v>0</v>
      </c>
      <c r="J2630" s="112"/>
      <c r="K2630" s="2"/>
    </row>
    <row r="2631" spans="1:11" x14ac:dyDescent="0.25">
      <c r="A2631" s="17">
        <v>42421</v>
      </c>
      <c r="B2631" s="11">
        <f t="shared" si="124"/>
        <v>5834</v>
      </c>
      <c r="C2631" s="11" t="s">
        <v>787</v>
      </c>
      <c r="D2631" s="12">
        <v>55834</v>
      </c>
      <c r="E2631" s="47" t="s">
        <v>5513</v>
      </c>
      <c r="F2631" s="14">
        <v>696.8</v>
      </c>
      <c r="G2631" s="15">
        <v>42421</v>
      </c>
      <c r="H2631" s="8">
        <f t="shared" si="122"/>
        <v>696.8</v>
      </c>
      <c r="I2631" s="30">
        <f t="shared" si="123"/>
        <v>0</v>
      </c>
      <c r="J2631" s="112"/>
      <c r="K2631" s="2"/>
    </row>
    <row r="2632" spans="1:11" x14ac:dyDescent="0.25">
      <c r="A2632" s="17">
        <v>42421</v>
      </c>
      <c r="B2632" s="11">
        <f t="shared" si="124"/>
        <v>5835</v>
      </c>
      <c r="C2632" s="11" t="s">
        <v>787</v>
      </c>
      <c r="D2632" s="12">
        <v>55835</v>
      </c>
      <c r="E2632" s="47" t="s">
        <v>5514</v>
      </c>
      <c r="F2632" s="14">
        <v>552</v>
      </c>
      <c r="G2632" s="15">
        <v>42421</v>
      </c>
      <c r="H2632" s="8">
        <f t="shared" si="122"/>
        <v>552</v>
      </c>
      <c r="I2632" s="30">
        <f t="shared" si="123"/>
        <v>0</v>
      </c>
      <c r="J2632" s="112"/>
      <c r="K2632" s="2"/>
    </row>
    <row r="2633" spans="1:11" x14ac:dyDescent="0.25">
      <c r="A2633" s="17">
        <v>42421</v>
      </c>
      <c r="B2633" s="11">
        <f t="shared" si="124"/>
        <v>5836</v>
      </c>
      <c r="C2633" s="11" t="s">
        <v>787</v>
      </c>
      <c r="D2633" s="12">
        <v>55836</v>
      </c>
      <c r="E2633" s="47" t="s">
        <v>5515</v>
      </c>
      <c r="F2633" s="14">
        <v>2397.75</v>
      </c>
      <c r="G2633" s="15">
        <v>42421</v>
      </c>
      <c r="H2633" s="8">
        <f t="shared" si="122"/>
        <v>2397.75</v>
      </c>
      <c r="I2633" s="30">
        <f t="shared" si="123"/>
        <v>0</v>
      </c>
      <c r="J2633" s="112"/>
      <c r="K2633" s="2"/>
    </row>
    <row r="2634" spans="1:11" x14ac:dyDescent="0.25">
      <c r="A2634" s="17">
        <v>42421</v>
      </c>
      <c r="B2634" s="11">
        <f t="shared" si="124"/>
        <v>5837</v>
      </c>
      <c r="C2634" s="11" t="s">
        <v>787</v>
      </c>
      <c r="D2634" s="12">
        <v>55837</v>
      </c>
      <c r="E2634" s="47" t="s">
        <v>5477</v>
      </c>
      <c r="F2634" s="14">
        <v>733.65</v>
      </c>
      <c r="G2634" s="15">
        <v>42421</v>
      </c>
      <c r="H2634" s="8">
        <f t="shared" si="122"/>
        <v>733.65</v>
      </c>
      <c r="I2634" s="30">
        <f t="shared" si="123"/>
        <v>0</v>
      </c>
      <c r="J2634" s="112"/>
      <c r="K2634" s="2"/>
    </row>
    <row r="2635" spans="1:11" x14ac:dyDescent="0.25">
      <c r="A2635" s="17">
        <v>42421</v>
      </c>
      <c r="B2635" s="11">
        <f t="shared" si="124"/>
        <v>5838</v>
      </c>
      <c r="C2635" s="11" t="s">
        <v>787</v>
      </c>
      <c r="D2635" s="12">
        <v>55838</v>
      </c>
      <c r="E2635" s="47" t="s">
        <v>5472</v>
      </c>
      <c r="F2635" s="14">
        <v>6426.6</v>
      </c>
      <c r="G2635" s="15">
        <v>42424</v>
      </c>
      <c r="H2635" s="8">
        <v>6426.6</v>
      </c>
      <c r="I2635" s="30">
        <f t="shared" si="123"/>
        <v>0</v>
      </c>
      <c r="J2635" s="112"/>
      <c r="K2635" s="2"/>
    </row>
    <row r="2636" spans="1:11" x14ac:dyDescent="0.25">
      <c r="A2636" s="17">
        <v>42421</v>
      </c>
      <c r="B2636" s="11">
        <f t="shared" si="124"/>
        <v>5839</v>
      </c>
      <c r="C2636" s="11" t="s">
        <v>787</v>
      </c>
      <c r="D2636" s="12">
        <v>55839</v>
      </c>
      <c r="E2636" s="47" t="s">
        <v>5516</v>
      </c>
      <c r="F2636" s="14">
        <v>2636.4</v>
      </c>
      <c r="G2636" s="15">
        <v>42421</v>
      </c>
      <c r="H2636" s="8">
        <f t="shared" si="122"/>
        <v>2636.4</v>
      </c>
      <c r="I2636" s="30">
        <f t="shared" si="123"/>
        <v>0</v>
      </c>
      <c r="J2636" s="112"/>
      <c r="K2636" s="2"/>
    </row>
    <row r="2637" spans="1:11" x14ac:dyDescent="0.25">
      <c r="A2637" s="17">
        <v>42421</v>
      </c>
      <c r="B2637" s="11">
        <f t="shared" si="124"/>
        <v>5840</v>
      </c>
      <c r="C2637" s="11" t="s">
        <v>787</v>
      </c>
      <c r="D2637" s="12">
        <v>55840</v>
      </c>
      <c r="E2637" s="47" t="s">
        <v>5517</v>
      </c>
      <c r="F2637" s="14">
        <v>2498.3000000000002</v>
      </c>
      <c r="G2637" s="15">
        <v>42425</v>
      </c>
      <c r="H2637" s="8">
        <v>2498.3000000000002</v>
      </c>
      <c r="I2637" s="30">
        <f t="shared" si="123"/>
        <v>0</v>
      </c>
      <c r="J2637" s="112"/>
      <c r="K2637" s="2"/>
    </row>
    <row r="2638" spans="1:11" x14ac:dyDescent="0.25">
      <c r="A2638" s="17">
        <v>42421</v>
      </c>
      <c r="B2638" s="11">
        <f t="shared" si="124"/>
        <v>5841</v>
      </c>
      <c r="C2638" s="11" t="s">
        <v>787</v>
      </c>
      <c r="D2638" s="12">
        <v>55841</v>
      </c>
      <c r="E2638" s="47" t="s">
        <v>5508</v>
      </c>
      <c r="F2638" s="14">
        <v>1918.22</v>
      </c>
      <c r="G2638" s="15">
        <v>42421</v>
      </c>
      <c r="H2638" s="8">
        <f t="shared" si="122"/>
        <v>1918.22</v>
      </c>
      <c r="I2638" s="30">
        <f t="shared" si="123"/>
        <v>0</v>
      </c>
      <c r="J2638" s="112"/>
      <c r="K2638" s="2"/>
    </row>
    <row r="2639" spans="1:11" x14ac:dyDescent="0.25">
      <c r="A2639" s="17">
        <v>42421</v>
      </c>
      <c r="B2639" s="11">
        <f t="shared" si="124"/>
        <v>5842</v>
      </c>
      <c r="C2639" s="11" t="s">
        <v>787</v>
      </c>
      <c r="D2639" s="12">
        <v>55842</v>
      </c>
      <c r="E2639" s="47" t="s">
        <v>5518</v>
      </c>
      <c r="F2639" s="14">
        <v>48667.4</v>
      </c>
      <c r="G2639" s="15" t="s">
        <v>5519</v>
      </c>
      <c r="H2639" s="8">
        <f>20414.3+20000+8253.1</f>
        <v>48667.4</v>
      </c>
      <c r="I2639" s="30">
        <f t="shared" si="123"/>
        <v>0</v>
      </c>
      <c r="J2639" s="112"/>
      <c r="K2639" s="2"/>
    </row>
    <row r="2640" spans="1:11" x14ac:dyDescent="0.25">
      <c r="A2640" s="17">
        <v>42421</v>
      </c>
      <c r="B2640" s="11">
        <f t="shared" si="124"/>
        <v>5843</v>
      </c>
      <c r="C2640" s="11" t="s">
        <v>787</v>
      </c>
      <c r="D2640" s="12">
        <v>55843</v>
      </c>
      <c r="E2640" s="47" t="s">
        <v>5472</v>
      </c>
      <c r="F2640" s="14">
        <v>94785.95</v>
      </c>
      <c r="G2640" s="15">
        <v>42424</v>
      </c>
      <c r="H2640" s="8">
        <v>94785.95</v>
      </c>
      <c r="I2640" s="30">
        <f t="shared" si="123"/>
        <v>0</v>
      </c>
      <c r="J2640" s="112"/>
      <c r="K2640" s="2"/>
    </row>
    <row r="2641" spans="1:11" x14ac:dyDescent="0.25">
      <c r="A2641" s="17">
        <v>42421</v>
      </c>
      <c r="B2641" s="11">
        <f t="shared" si="124"/>
        <v>5844</v>
      </c>
      <c r="C2641" s="11" t="s">
        <v>787</v>
      </c>
      <c r="D2641" s="12">
        <v>55844</v>
      </c>
      <c r="E2641" s="47" t="s">
        <v>5520</v>
      </c>
      <c r="F2641" s="14">
        <v>1502.62</v>
      </c>
      <c r="G2641" s="15">
        <v>42421</v>
      </c>
      <c r="H2641" s="8">
        <f t="shared" si="122"/>
        <v>1502.62</v>
      </c>
      <c r="I2641" s="30">
        <f t="shared" si="123"/>
        <v>0</v>
      </c>
      <c r="J2641" s="112"/>
      <c r="K2641" s="2"/>
    </row>
    <row r="2642" spans="1:11" x14ac:dyDescent="0.25">
      <c r="A2642" s="17">
        <v>42421</v>
      </c>
      <c r="B2642" s="11">
        <f t="shared" si="124"/>
        <v>5845</v>
      </c>
      <c r="C2642" s="11" t="s">
        <v>787</v>
      </c>
      <c r="D2642" s="12">
        <v>55845</v>
      </c>
      <c r="E2642" s="49" t="s">
        <v>105</v>
      </c>
      <c r="F2642" s="14">
        <v>0</v>
      </c>
      <c r="G2642" s="15"/>
      <c r="H2642" s="8"/>
      <c r="I2642" s="30">
        <f t="shared" si="123"/>
        <v>0</v>
      </c>
      <c r="J2642" s="112"/>
      <c r="K2642" s="2"/>
    </row>
    <row r="2643" spans="1:11" x14ac:dyDescent="0.25">
      <c r="A2643" s="17">
        <v>42421</v>
      </c>
      <c r="B2643" s="11">
        <f t="shared" si="124"/>
        <v>5846</v>
      </c>
      <c r="C2643" s="11" t="s">
        <v>787</v>
      </c>
      <c r="D2643" s="12">
        <v>55846</v>
      </c>
      <c r="E2643" s="47" t="s">
        <v>5521</v>
      </c>
      <c r="F2643" s="14">
        <v>6525.6</v>
      </c>
      <c r="G2643" s="15">
        <v>42421</v>
      </c>
      <c r="H2643" s="8">
        <f t="shared" si="122"/>
        <v>6525.6</v>
      </c>
      <c r="I2643" s="30">
        <f t="shared" si="123"/>
        <v>0</v>
      </c>
      <c r="J2643" s="112"/>
      <c r="K2643" s="2"/>
    </row>
    <row r="2644" spans="1:11" x14ac:dyDescent="0.25">
      <c r="A2644" s="17">
        <v>42421</v>
      </c>
      <c r="B2644" s="11">
        <f t="shared" si="124"/>
        <v>5847</v>
      </c>
      <c r="C2644" s="11" t="s">
        <v>787</v>
      </c>
      <c r="D2644" s="12">
        <v>55847</v>
      </c>
      <c r="E2644" s="47" t="s">
        <v>4666</v>
      </c>
      <c r="F2644" s="14">
        <v>36.4</v>
      </c>
      <c r="G2644" s="15">
        <v>42421</v>
      </c>
      <c r="H2644" s="8">
        <v>36.4</v>
      </c>
      <c r="I2644" s="30">
        <f t="shared" si="123"/>
        <v>0</v>
      </c>
      <c r="J2644" s="112"/>
      <c r="K2644" s="2"/>
    </row>
    <row r="2645" spans="1:11" x14ac:dyDescent="0.25">
      <c r="A2645" s="17">
        <v>42421</v>
      </c>
      <c r="B2645" s="11">
        <f t="shared" si="124"/>
        <v>5848</v>
      </c>
      <c r="C2645" s="11" t="s">
        <v>787</v>
      </c>
      <c r="D2645" s="12">
        <v>55848</v>
      </c>
      <c r="E2645" s="47" t="s">
        <v>5522</v>
      </c>
      <c r="F2645" s="14">
        <v>685.8</v>
      </c>
      <c r="G2645" s="107">
        <v>42440</v>
      </c>
      <c r="H2645" s="108">
        <v>685.8</v>
      </c>
      <c r="I2645" s="30">
        <f t="shared" si="123"/>
        <v>0</v>
      </c>
      <c r="J2645" s="112"/>
      <c r="K2645" s="2"/>
    </row>
    <row r="2646" spans="1:11" x14ac:dyDescent="0.25">
      <c r="A2646" s="17">
        <v>42421</v>
      </c>
      <c r="B2646" s="11">
        <f t="shared" si="124"/>
        <v>5849</v>
      </c>
      <c r="C2646" s="11" t="s">
        <v>787</v>
      </c>
      <c r="D2646" s="12">
        <v>55849</v>
      </c>
      <c r="E2646" s="47" t="s">
        <v>5473</v>
      </c>
      <c r="F2646" s="14">
        <v>31720.5</v>
      </c>
      <c r="G2646" s="15">
        <v>42425</v>
      </c>
      <c r="H2646" s="8">
        <v>31720.5</v>
      </c>
      <c r="I2646" s="30">
        <f t="shared" si="123"/>
        <v>0</v>
      </c>
      <c r="J2646" s="112"/>
      <c r="K2646" s="2"/>
    </row>
    <row r="2647" spans="1:11" x14ac:dyDescent="0.25">
      <c r="A2647" s="17">
        <v>42421</v>
      </c>
      <c r="B2647" s="11">
        <f t="shared" si="124"/>
        <v>5850</v>
      </c>
      <c r="C2647" s="11" t="s">
        <v>787</v>
      </c>
      <c r="D2647" s="12">
        <v>55850</v>
      </c>
      <c r="E2647" s="47" t="s">
        <v>5523</v>
      </c>
      <c r="F2647" s="14">
        <v>964.8</v>
      </c>
      <c r="G2647" s="15">
        <v>42421</v>
      </c>
      <c r="H2647" s="8">
        <f t="shared" si="122"/>
        <v>964.8</v>
      </c>
      <c r="I2647" s="30">
        <f t="shared" si="123"/>
        <v>0</v>
      </c>
      <c r="J2647" s="112"/>
      <c r="K2647" s="2"/>
    </row>
    <row r="2648" spans="1:11" x14ac:dyDescent="0.25">
      <c r="A2648" s="17">
        <v>42422</v>
      </c>
      <c r="B2648" s="11">
        <f t="shared" si="124"/>
        <v>5851</v>
      </c>
      <c r="C2648" s="11" t="s">
        <v>787</v>
      </c>
      <c r="D2648" s="12">
        <v>55851</v>
      </c>
      <c r="E2648" s="47" t="s">
        <v>5524</v>
      </c>
      <c r="F2648" s="14">
        <v>8558.85</v>
      </c>
      <c r="G2648" s="57">
        <v>42422</v>
      </c>
      <c r="H2648" s="8">
        <f t="shared" si="122"/>
        <v>8558.85</v>
      </c>
      <c r="I2648" s="30">
        <f t="shared" si="123"/>
        <v>0</v>
      </c>
      <c r="J2648" s="112"/>
      <c r="K2648" s="2"/>
    </row>
    <row r="2649" spans="1:11" x14ac:dyDescent="0.25">
      <c r="A2649" s="17">
        <v>42422</v>
      </c>
      <c r="B2649" s="11">
        <f t="shared" si="124"/>
        <v>5852</v>
      </c>
      <c r="C2649" s="11" t="s">
        <v>787</v>
      </c>
      <c r="D2649" s="12">
        <v>55852</v>
      </c>
      <c r="E2649" s="47" t="s">
        <v>5525</v>
      </c>
      <c r="F2649" s="14">
        <v>5106</v>
      </c>
      <c r="G2649" s="57">
        <v>42423</v>
      </c>
      <c r="H2649" s="8">
        <v>5106</v>
      </c>
      <c r="I2649" s="30">
        <f t="shared" si="123"/>
        <v>0</v>
      </c>
      <c r="J2649" s="112"/>
      <c r="K2649" s="2"/>
    </row>
    <row r="2650" spans="1:11" x14ac:dyDescent="0.25">
      <c r="A2650" s="17">
        <v>42422</v>
      </c>
      <c r="B2650" s="11">
        <f t="shared" si="124"/>
        <v>5853</v>
      </c>
      <c r="C2650" s="11" t="s">
        <v>787</v>
      </c>
      <c r="D2650" s="12">
        <v>55853</v>
      </c>
      <c r="E2650" s="47" t="s">
        <v>5525</v>
      </c>
      <c r="F2650" s="14">
        <v>28857</v>
      </c>
      <c r="G2650" s="57">
        <v>42423</v>
      </c>
      <c r="H2650" s="8">
        <v>28857</v>
      </c>
      <c r="I2650" s="30">
        <f t="shared" si="123"/>
        <v>0</v>
      </c>
      <c r="J2650" s="112"/>
      <c r="K2650" s="2"/>
    </row>
    <row r="2651" spans="1:11" x14ac:dyDescent="0.25">
      <c r="A2651" s="17">
        <v>42422</v>
      </c>
      <c r="B2651" s="11">
        <f t="shared" si="124"/>
        <v>5854</v>
      </c>
      <c r="C2651" s="11" t="s">
        <v>787</v>
      </c>
      <c r="D2651" s="12">
        <v>55854</v>
      </c>
      <c r="E2651" s="47" t="s">
        <v>5526</v>
      </c>
      <c r="F2651" s="14">
        <v>5842.4</v>
      </c>
      <c r="G2651" s="57">
        <v>42422</v>
      </c>
      <c r="H2651" s="8">
        <f t="shared" si="122"/>
        <v>5842.4</v>
      </c>
      <c r="I2651" s="30">
        <f t="shared" si="123"/>
        <v>0</v>
      </c>
      <c r="J2651" s="112"/>
      <c r="K2651" s="2"/>
    </row>
    <row r="2652" spans="1:11" x14ac:dyDescent="0.25">
      <c r="A2652" s="17">
        <v>42422</v>
      </c>
      <c r="B2652" s="11">
        <f t="shared" si="124"/>
        <v>5855</v>
      </c>
      <c r="C2652" s="11" t="s">
        <v>787</v>
      </c>
      <c r="D2652" s="12">
        <v>55855</v>
      </c>
      <c r="E2652" s="47" t="s">
        <v>5527</v>
      </c>
      <c r="F2652" s="14">
        <v>10034.5</v>
      </c>
      <c r="G2652" s="57">
        <v>42423</v>
      </c>
      <c r="H2652" s="8">
        <v>10034.5</v>
      </c>
      <c r="I2652" s="30">
        <f t="shared" si="123"/>
        <v>0</v>
      </c>
      <c r="J2652" s="112"/>
      <c r="K2652" s="2"/>
    </row>
    <row r="2653" spans="1:11" x14ac:dyDescent="0.25">
      <c r="A2653" s="17">
        <v>42422</v>
      </c>
      <c r="B2653" s="11">
        <f t="shared" si="124"/>
        <v>5856</v>
      </c>
      <c r="C2653" s="11" t="s">
        <v>787</v>
      </c>
      <c r="D2653" s="12">
        <v>55856</v>
      </c>
      <c r="E2653" s="47" t="s">
        <v>5528</v>
      </c>
      <c r="F2653" s="14">
        <v>1513.6</v>
      </c>
      <c r="G2653" s="57">
        <v>42422</v>
      </c>
      <c r="H2653" s="8">
        <f t="shared" si="122"/>
        <v>1513.6</v>
      </c>
      <c r="I2653" s="30">
        <f t="shared" si="123"/>
        <v>0</v>
      </c>
      <c r="J2653" s="112"/>
      <c r="K2653" s="2"/>
    </row>
    <row r="2654" spans="1:11" x14ac:dyDescent="0.25">
      <c r="A2654" s="17">
        <v>42422</v>
      </c>
      <c r="B2654" s="11">
        <f t="shared" si="124"/>
        <v>5857</v>
      </c>
      <c r="C2654" s="11" t="s">
        <v>787</v>
      </c>
      <c r="D2654" s="12">
        <v>55857</v>
      </c>
      <c r="E2654" s="47" t="s">
        <v>5529</v>
      </c>
      <c r="F2654" s="14">
        <v>14097.1</v>
      </c>
      <c r="G2654" s="57">
        <v>42423</v>
      </c>
      <c r="H2654" s="8">
        <v>14097.1</v>
      </c>
      <c r="I2654" s="30">
        <f t="shared" si="123"/>
        <v>0</v>
      </c>
      <c r="J2654" s="112"/>
      <c r="K2654" s="2"/>
    </row>
    <row r="2655" spans="1:11" x14ac:dyDescent="0.25">
      <c r="A2655" s="17">
        <v>42422</v>
      </c>
      <c r="B2655" s="11">
        <f t="shared" si="124"/>
        <v>5858</v>
      </c>
      <c r="C2655" s="11" t="s">
        <v>787</v>
      </c>
      <c r="D2655" s="12">
        <v>55858</v>
      </c>
      <c r="E2655" s="47" t="s">
        <v>5530</v>
      </c>
      <c r="F2655" s="14">
        <v>29720.25</v>
      </c>
      <c r="G2655" s="57">
        <v>42422</v>
      </c>
      <c r="H2655" s="8">
        <f t="shared" si="122"/>
        <v>29720.25</v>
      </c>
      <c r="I2655" s="30">
        <f t="shared" si="123"/>
        <v>0</v>
      </c>
      <c r="J2655" s="112"/>
      <c r="K2655" s="2"/>
    </row>
    <row r="2656" spans="1:11" x14ac:dyDescent="0.25">
      <c r="A2656" s="17">
        <v>42422</v>
      </c>
      <c r="B2656" s="11">
        <f t="shared" si="124"/>
        <v>5859</v>
      </c>
      <c r="C2656" s="11" t="s">
        <v>787</v>
      </c>
      <c r="D2656" s="12">
        <v>55859</v>
      </c>
      <c r="E2656" s="47" t="s">
        <v>5529</v>
      </c>
      <c r="F2656" s="14">
        <v>698.75</v>
      </c>
      <c r="G2656" s="57">
        <v>42423</v>
      </c>
      <c r="H2656" s="8">
        <v>698.75</v>
      </c>
      <c r="I2656" s="30">
        <f t="shared" si="123"/>
        <v>0</v>
      </c>
      <c r="J2656" s="112"/>
      <c r="K2656" s="2"/>
    </row>
    <row r="2657" spans="1:11" x14ac:dyDescent="0.25">
      <c r="A2657" s="17">
        <v>42422</v>
      </c>
      <c r="B2657" s="11">
        <f t="shared" si="124"/>
        <v>5860</v>
      </c>
      <c r="C2657" s="11" t="s">
        <v>787</v>
      </c>
      <c r="D2657" s="12">
        <v>55860</v>
      </c>
      <c r="E2657" s="47" t="s">
        <v>5531</v>
      </c>
      <c r="F2657" s="14">
        <v>2281.4</v>
      </c>
      <c r="G2657" s="57">
        <v>42423</v>
      </c>
      <c r="H2657" s="8">
        <v>2281.4</v>
      </c>
      <c r="I2657" s="30">
        <f t="shared" si="123"/>
        <v>0</v>
      </c>
      <c r="J2657" s="112"/>
      <c r="K2657" s="2"/>
    </row>
    <row r="2658" spans="1:11" x14ac:dyDescent="0.25">
      <c r="A2658" s="17">
        <v>42422</v>
      </c>
      <c r="B2658" s="11">
        <f t="shared" si="124"/>
        <v>5861</v>
      </c>
      <c r="C2658" s="11" t="s">
        <v>787</v>
      </c>
      <c r="D2658" s="12">
        <v>55861</v>
      </c>
      <c r="E2658" s="47" t="s">
        <v>5532</v>
      </c>
      <c r="F2658" s="14">
        <v>4385</v>
      </c>
      <c r="G2658" s="57">
        <v>42422</v>
      </c>
      <c r="H2658" s="8">
        <f t="shared" si="122"/>
        <v>4385</v>
      </c>
      <c r="I2658" s="30">
        <f t="shared" si="123"/>
        <v>0</v>
      </c>
      <c r="J2658" s="112"/>
      <c r="K2658" s="2"/>
    </row>
    <row r="2659" spans="1:11" x14ac:dyDescent="0.25">
      <c r="A2659" s="17">
        <v>42422</v>
      </c>
      <c r="B2659" s="11">
        <f t="shared" si="124"/>
        <v>5862</v>
      </c>
      <c r="C2659" s="11" t="s">
        <v>787</v>
      </c>
      <c r="D2659" s="12">
        <v>55862</v>
      </c>
      <c r="E2659" s="47" t="s">
        <v>5533</v>
      </c>
      <c r="F2659" s="14">
        <v>5132.3999999999996</v>
      </c>
      <c r="G2659" s="57">
        <v>42422</v>
      </c>
      <c r="H2659" s="8">
        <f t="shared" si="122"/>
        <v>5132.3999999999996</v>
      </c>
      <c r="I2659" s="30">
        <f t="shared" si="123"/>
        <v>0</v>
      </c>
      <c r="J2659" s="112"/>
      <c r="K2659" s="2"/>
    </row>
    <row r="2660" spans="1:11" x14ac:dyDescent="0.25">
      <c r="A2660" s="17">
        <v>42422</v>
      </c>
      <c r="B2660" s="11">
        <f t="shared" si="124"/>
        <v>5863</v>
      </c>
      <c r="C2660" s="11" t="s">
        <v>787</v>
      </c>
      <c r="D2660" s="12">
        <v>55863</v>
      </c>
      <c r="E2660" s="47" t="s">
        <v>5534</v>
      </c>
      <c r="F2660" s="14">
        <v>1720</v>
      </c>
      <c r="G2660" s="57">
        <v>42422</v>
      </c>
      <c r="H2660" s="8">
        <f t="shared" si="122"/>
        <v>1720</v>
      </c>
      <c r="I2660" s="30">
        <f t="shared" si="123"/>
        <v>0</v>
      </c>
      <c r="J2660" s="112"/>
      <c r="K2660" s="2"/>
    </row>
    <row r="2661" spans="1:11" x14ac:dyDescent="0.25">
      <c r="A2661" s="17">
        <v>42422</v>
      </c>
      <c r="B2661" s="11">
        <f t="shared" si="124"/>
        <v>5864</v>
      </c>
      <c r="C2661" s="11" t="s">
        <v>787</v>
      </c>
      <c r="D2661" s="12">
        <v>55864</v>
      </c>
      <c r="E2661" s="47" t="s">
        <v>5535</v>
      </c>
      <c r="F2661" s="14">
        <v>22650.35</v>
      </c>
      <c r="G2661" s="57">
        <v>42427</v>
      </c>
      <c r="H2661" s="8">
        <v>22650.35</v>
      </c>
      <c r="I2661" s="30">
        <f t="shared" si="123"/>
        <v>0</v>
      </c>
      <c r="J2661" s="112"/>
      <c r="K2661" s="2"/>
    </row>
    <row r="2662" spans="1:11" x14ac:dyDescent="0.25">
      <c r="A2662" s="17">
        <v>42422</v>
      </c>
      <c r="B2662" s="11">
        <f t="shared" si="124"/>
        <v>5865</v>
      </c>
      <c r="C2662" s="11" t="s">
        <v>787</v>
      </c>
      <c r="D2662" s="12">
        <v>55865</v>
      </c>
      <c r="E2662" s="47" t="s">
        <v>5536</v>
      </c>
      <c r="F2662" s="14">
        <v>47662.35</v>
      </c>
      <c r="G2662" s="130">
        <v>42445</v>
      </c>
      <c r="H2662" s="108">
        <v>47662.35</v>
      </c>
      <c r="I2662" s="30">
        <f t="shared" si="123"/>
        <v>0</v>
      </c>
      <c r="J2662" s="112"/>
      <c r="K2662" s="2"/>
    </row>
    <row r="2663" spans="1:11" x14ac:dyDescent="0.25">
      <c r="A2663" s="17">
        <v>42422</v>
      </c>
      <c r="B2663" s="11">
        <f t="shared" si="124"/>
        <v>5866</v>
      </c>
      <c r="C2663" s="11" t="s">
        <v>787</v>
      </c>
      <c r="D2663" s="12">
        <v>55866</v>
      </c>
      <c r="E2663" s="47" t="s">
        <v>5537</v>
      </c>
      <c r="F2663" s="14">
        <v>6273</v>
      </c>
      <c r="G2663" s="57">
        <v>42422</v>
      </c>
      <c r="H2663" s="8">
        <f t="shared" si="122"/>
        <v>6273</v>
      </c>
      <c r="I2663" s="30">
        <f t="shared" si="123"/>
        <v>0</v>
      </c>
      <c r="J2663" s="112"/>
      <c r="K2663" s="2"/>
    </row>
    <row r="2664" spans="1:11" x14ac:dyDescent="0.25">
      <c r="A2664" s="17">
        <v>42422</v>
      </c>
      <c r="B2664" s="11">
        <f t="shared" si="124"/>
        <v>5867</v>
      </c>
      <c r="C2664" s="11" t="s">
        <v>787</v>
      </c>
      <c r="D2664" s="12">
        <v>55867</v>
      </c>
      <c r="E2664" s="47" t="s">
        <v>5394</v>
      </c>
      <c r="F2664" s="14">
        <v>28842.7</v>
      </c>
      <c r="G2664" s="57">
        <v>42422</v>
      </c>
      <c r="H2664" s="8">
        <v>28842.7</v>
      </c>
      <c r="I2664" s="30">
        <f t="shared" si="123"/>
        <v>0</v>
      </c>
      <c r="J2664" s="112"/>
      <c r="K2664" s="2"/>
    </row>
    <row r="2665" spans="1:11" x14ac:dyDescent="0.25">
      <c r="A2665" s="17">
        <v>42422</v>
      </c>
      <c r="B2665" s="11">
        <f t="shared" si="124"/>
        <v>5868</v>
      </c>
      <c r="C2665" s="11" t="s">
        <v>787</v>
      </c>
      <c r="D2665" s="12">
        <v>55868</v>
      </c>
      <c r="E2665" s="47" t="s">
        <v>5538</v>
      </c>
      <c r="F2665" s="14">
        <v>2487.3000000000002</v>
      </c>
      <c r="G2665" s="57">
        <v>42422</v>
      </c>
      <c r="H2665" s="8">
        <f t="shared" si="122"/>
        <v>2487.3000000000002</v>
      </c>
      <c r="I2665" s="30">
        <f t="shared" si="123"/>
        <v>0</v>
      </c>
      <c r="J2665" s="112"/>
      <c r="K2665" s="2"/>
    </row>
    <row r="2666" spans="1:11" x14ac:dyDescent="0.25">
      <c r="A2666" s="17">
        <v>42422</v>
      </c>
      <c r="B2666" s="11">
        <f t="shared" si="124"/>
        <v>5869</v>
      </c>
      <c r="C2666" s="11" t="s">
        <v>787</v>
      </c>
      <c r="D2666" s="12">
        <v>55869</v>
      </c>
      <c r="E2666" s="47" t="s">
        <v>5539</v>
      </c>
      <c r="F2666" s="14">
        <v>4699.25</v>
      </c>
      <c r="G2666" s="57">
        <v>42422</v>
      </c>
      <c r="H2666" s="8">
        <f t="shared" si="122"/>
        <v>4699.25</v>
      </c>
      <c r="I2666" s="30">
        <f t="shared" si="123"/>
        <v>0</v>
      </c>
      <c r="J2666" s="112"/>
      <c r="K2666" s="2"/>
    </row>
    <row r="2667" spans="1:11" x14ac:dyDescent="0.25">
      <c r="A2667" s="17">
        <v>42422</v>
      </c>
      <c r="B2667" s="11">
        <f t="shared" si="124"/>
        <v>5870</v>
      </c>
      <c r="C2667" s="11" t="s">
        <v>787</v>
      </c>
      <c r="D2667" s="12">
        <v>55870</v>
      </c>
      <c r="E2667" s="47" t="s">
        <v>5540</v>
      </c>
      <c r="F2667" s="14">
        <v>329.4</v>
      </c>
      <c r="G2667" s="57">
        <v>42422</v>
      </c>
      <c r="H2667" s="8">
        <f t="shared" si="122"/>
        <v>329.4</v>
      </c>
      <c r="I2667" s="30">
        <f t="shared" si="123"/>
        <v>0</v>
      </c>
      <c r="J2667" s="112"/>
      <c r="K2667" s="2"/>
    </row>
    <row r="2668" spans="1:11" x14ac:dyDescent="0.25">
      <c r="A2668" s="17">
        <v>42422</v>
      </c>
      <c r="B2668" s="11">
        <f t="shared" si="124"/>
        <v>5871</v>
      </c>
      <c r="C2668" s="11" t="s">
        <v>787</v>
      </c>
      <c r="D2668" s="12">
        <v>55871</v>
      </c>
      <c r="E2668" s="47" t="s">
        <v>5541</v>
      </c>
      <c r="F2668" s="14">
        <v>5131.1000000000004</v>
      </c>
      <c r="G2668" s="57">
        <v>42428</v>
      </c>
      <c r="H2668" s="8">
        <v>5131.1000000000004</v>
      </c>
      <c r="I2668" s="30">
        <f t="shared" si="123"/>
        <v>0</v>
      </c>
      <c r="J2668" s="112"/>
      <c r="K2668" s="2"/>
    </row>
    <row r="2669" spans="1:11" x14ac:dyDescent="0.25">
      <c r="A2669" s="17">
        <v>42422</v>
      </c>
      <c r="B2669" s="11">
        <f t="shared" si="124"/>
        <v>5872</v>
      </c>
      <c r="C2669" s="11" t="s">
        <v>787</v>
      </c>
      <c r="D2669" s="12">
        <v>55872</v>
      </c>
      <c r="E2669" s="47" t="s">
        <v>5542</v>
      </c>
      <c r="F2669" s="14">
        <v>2112.6</v>
      </c>
      <c r="G2669" s="92">
        <v>42467</v>
      </c>
      <c r="H2669" s="89">
        <v>2112.6</v>
      </c>
      <c r="I2669" s="30">
        <f t="shared" si="123"/>
        <v>0</v>
      </c>
      <c r="J2669" s="112"/>
      <c r="K2669" s="2"/>
    </row>
    <row r="2670" spans="1:11" x14ac:dyDescent="0.25">
      <c r="A2670" s="17">
        <v>42422</v>
      </c>
      <c r="B2670" s="11">
        <f t="shared" si="124"/>
        <v>5873</v>
      </c>
      <c r="C2670" s="11" t="s">
        <v>787</v>
      </c>
      <c r="D2670" s="12">
        <v>55873</v>
      </c>
      <c r="E2670" s="47" t="s">
        <v>5543</v>
      </c>
      <c r="F2670" s="14">
        <v>1720</v>
      </c>
      <c r="G2670" s="57">
        <v>42422</v>
      </c>
      <c r="H2670" s="8">
        <f t="shared" si="122"/>
        <v>1720</v>
      </c>
      <c r="I2670" s="30">
        <f t="shared" si="123"/>
        <v>0</v>
      </c>
      <c r="J2670" s="112"/>
      <c r="K2670" s="2"/>
    </row>
    <row r="2671" spans="1:11" x14ac:dyDescent="0.25">
      <c r="A2671" s="17">
        <v>42422</v>
      </c>
      <c r="B2671" s="11">
        <f t="shared" si="124"/>
        <v>5874</v>
      </c>
      <c r="C2671" s="11" t="s">
        <v>787</v>
      </c>
      <c r="D2671" s="12">
        <v>55874</v>
      </c>
      <c r="E2671" s="47" t="s">
        <v>5544</v>
      </c>
      <c r="F2671" s="14">
        <v>700.15</v>
      </c>
      <c r="G2671" s="57">
        <v>42422</v>
      </c>
      <c r="H2671" s="8">
        <f t="shared" si="122"/>
        <v>700.15</v>
      </c>
      <c r="I2671" s="30">
        <f t="shared" si="123"/>
        <v>0</v>
      </c>
      <c r="J2671" s="112"/>
      <c r="K2671" s="2"/>
    </row>
    <row r="2672" spans="1:11" x14ac:dyDescent="0.25">
      <c r="A2672" s="17">
        <v>42422</v>
      </c>
      <c r="B2672" s="11">
        <f t="shared" si="124"/>
        <v>5875</v>
      </c>
      <c r="C2672" s="11" t="s">
        <v>787</v>
      </c>
      <c r="D2672" s="12">
        <v>55875</v>
      </c>
      <c r="E2672" s="47" t="s">
        <v>5545</v>
      </c>
      <c r="F2672" s="14">
        <v>2874.1</v>
      </c>
      <c r="G2672" s="57">
        <v>42422</v>
      </c>
      <c r="H2672" s="8">
        <f t="shared" si="122"/>
        <v>2874.1</v>
      </c>
      <c r="I2672" s="30">
        <f t="shared" si="123"/>
        <v>0</v>
      </c>
      <c r="J2672" s="112"/>
      <c r="K2672" s="2"/>
    </row>
    <row r="2673" spans="1:11" x14ac:dyDescent="0.25">
      <c r="A2673" s="17">
        <v>42422</v>
      </c>
      <c r="B2673" s="11">
        <f t="shared" si="124"/>
        <v>5876</v>
      </c>
      <c r="C2673" s="11" t="s">
        <v>787</v>
      </c>
      <c r="D2673" s="12">
        <v>55876</v>
      </c>
      <c r="E2673" s="47" t="s">
        <v>5546</v>
      </c>
      <c r="F2673" s="14">
        <v>2304.1999999999998</v>
      </c>
      <c r="G2673" s="57">
        <v>42422</v>
      </c>
      <c r="H2673" s="8">
        <f t="shared" si="122"/>
        <v>2304.1999999999998</v>
      </c>
      <c r="I2673" s="30">
        <f t="shared" si="123"/>
        <v>0</v>
      </c>
      <c r="J2673" s="112"/>
      <c r="K2673" s="2"/>
    </row>
    <row r="2674" spans="1:11" x14ac:dyDescent="0.25">
      <c r="A2674" s="17">
        <v>42422</v>
      </c>
      <c r="B2674" s="11">
        <f t="shared" si="124"/>
        <v>5877</v>
      </c>
      <c r="C2674" s="11" t="s">
        <v>787</v>
      </c>
      <c r="D2674" s="12">
        <v>55877</v>
      </c>
      <c r="E2674" s="47" t="s">
        <v>5547</v>
      </c>
      <c r="F2674" s="14">
        <v>1423.2</v>
      </c>
      <c r="G2674" s="57">
        <v>42422</v>
      </c>
      <c r="H2674" s="8">
        <f t="shared" si="122"/>
        <v>1423.2</v>
      </c>
      <c r="I2674" s="30">
        <f t="shared" si="123"/>
        <v>0</v>
      </c>
      <c r="J2674" s="112"/>
      <c r="K2674" s="2"/>
    </row>
    <row r="2675" spans="1:11" x14ac:dyDescent="0.25">
      <c r="A2675" s="17">
        <v>42422</v>
      </c>
      <c r="B2675" s="11">
        <f t="shared" si="124"/>
        <v>5878</v>
      </c>
      <c r="C2675" s="11" t="s">
        <v>787</v>
      </c>
      <c r="D2675" s="12">
        <v>55878</v>
      </c>
      <c r="E2675" s="47" t="s">
        <v>5548</v>
      </c>
      <c r="F2675" s="14">
        <v>8598.5</v>
      </c>
      <c r="G2675" s="57">
        <v>42422</v>
      </c>
      <c r="H2675" s="8">
        <f t="shared" si="122"/>
        <v>8598.5</v>
      </c>
      <c r="I2675" s="30">
        <f t="shared" si="123"/>
        <v>0</v>
      </c>
      <c r="J2675" s="112"/>
      <c r="K2675" s="2"/>
    </row>
    <row r="2676" spans="1:11" x14ac:dyDescent="0.25">
      <c r="A2676" s="17">
        <v>42422</v>
      </c>
      <c r="B2676" s="11">
        <f t="shared" si="124"/>
        <v>5879</v>
      </c>
      <c r="C2676" s="11" t="s">
        <v>787</v>
      </c>
      <c r="D2676" s="113">
        <v>55879</v>
      </c>
      <c r="E2676" s="42" t="s">
        <v>5549</v>
      </c>
      <c r="F2676" s="19">
        <v>2145.1999999999998</v>
      </c>
      <c r="G2676" s="57">
        <v>42422</v>
      </c>
      <c r="H2676" s="8">
        <f t="shared" si="122"/>
        <v>2145.1999999999998</v>
      </c>
      <c r="I2676" s="30">
        <f t="shared" si="123"/>
        <v>0</v>
      </c>
      <c r="J2676" s="112"/>
      <c r="K2676" s="2"/>
    </row>
    <row r="2677" spans="1:11" x14ac:dyDescent="0.25">
      <c r="A2677" s="17">
        <v>42422</v>
      </c>
      <c r="B2677" s="11">
        <f t="shared" si="124"/>
        <v>5880</v>
      </c>
      <c r="C2677" s="11" t="s">
        <v>787</v>
      </c>
      <c r="D2677" s="20">
        <v>55880</v>
      </c>
      <c r="E2677" s="45" t="s">
        <v>5550</v>
      </c>
      <c r="F2677" s="22">
        <v>1650</v>
      </c>
      <c r="G2677" s="57">
        <v>42422</v>
      </c>
      <c r="H2677" s="8">
        <f t="shared" si="122"/>
        <v>1650</v>
      </c>
      <c r="I2677" s="30">
        <f t="shared" si="123"/>
        <v>0</v>
      </c>
      <c r="J2677" s="112"/>
      <c r="K2677" s="2"/>
    </row>
    <row r="2678" spans="1:11" x14ac:dyDescent="0.25">
      <c r="A2678" s="17">
        <v>42422</v>
      </c>
      <c r="B2678" s="11">
        <f t="shared" si="124"/>
        <v>5881</v>
      </c>
      <c r="C2678" s="11" t="s">
        <v>787</v>
      </c>
      <c r="D2678" s="12">
        <v>55881</v>
      </c>
      <c r="E2678" s="47" t="s">
        <v>5551</v>
      </c>
      <c r="F2678" s="14">
        <v>1619.2</v>
      </c>
      <c r="G2678" s="57">
        <v>42425</v>
      </c>
      <c r="H2678" s="8">
        <v>1619.2</v>
      </c>
      <c r="I2678" s="30">
        <f t="shared" si="123"/>
        <v>0</v>
      </c>
      <c r="J2678" s="112"/>
      <c r="K2678" s="2"/>
    </row>
    <row r="2679" spans="1:11" x14ac:dyDescent="0.25">
      <c r="A2679" s="17">
        <v>42422</v>
      </c>
      <c r="B2679" s="11">
        <f t="shared" si="124"/>
        <v>5882</v>
      </c>
      <c r="C2679" s="11" t="s">
        <v>787</v>
      </c>
      <c r="D2679" s="12">
        <v>55882</v>
      </c>
      <c r="E2679" s="47" t="s">
        <v>5526</v>
      </c>
      <c r="F2679" s="14">
        <v>591</v>
      </c>
      <c r="G2679" s="57">
        <v>42422</v>
      </c>
      <c r="H2679" s="8">
        <f t="shared" si="122"/>
        <v>591</v>
      </c>
      <c r="I2679" s="30">
        <f t="shared" si="123"/>
        <v>0</v>
      </c>
      <c r="J2679" s="112"/>
      <c r="K2679" s="2"/>
    </row>
    <row r="2680" spans="1:11" x14ac:dyDescent="0.25">
      <c r="A2680" s="17">
        <v>42422</v>
      </c>
      <c r="B2680" s="11">
        <f t="shared" si="124"/>
        <v>5883</v>
      </c>
      <c r="C2680" s="11" t="s">
        <v>787</v>
      </c>
      <c r="D2680" s="12">
        <v>55883</v>
      </c>
      <c r="E2680" s="47" t="s">
        <v>5552</v>
      </c>
      <c r="F2680" s="14">
        <v>3713.05</v>
      </c>
      <c r="G2680" s="57">
        <v>42422</v>
      </c>
      <c r="H2680" s="8">
        <f t="shared" si="122"/>
        <v>3713.05</v>
      </c>
      <c r="I2680" s="30">
        <f t="shared" si="123"/>
        <v>0</v>
      </c>
      <c r="J2680" s="112"/>
      <c r="K2680" s="2"/>
    </row>
    <row r="2681" spans="1:11" x14ac:dyDescent="0.25">
      <c r="A2681" s="17">
        <v>42422</v>
      </c>
      <c r="B2681" s="11">
        <f t="shared" si="124"/>
        <v>5884</v>
      </c>
      <c r="C2681" s="11" t="s">
        <v>787</v>
      </c>
      <c r="D2681" s="12">
        <v>55884</v>
      </c>
      <c r="E2681" s="47" t="s">
        <v>5553</v>
      </c>
      <c r="F2681" s="14">
        <v>221.8</v>
      </c>
      <c r="G2681" s="57">
        <v>42422</v>
      </c>
      <c r="H2681" s="8">
        <f t="shared" si="122"/>
        <v>221.8</v>
      </c>
      <c r="I2681" s="30">
        <f t="shared" si="123"/>
        <v>0</v>
      </c>
      <c r="J2681" s="112"/>
      <c r="K2681" s="2"/>
    </row>
    <row r="2682" spans="1:11" x14ac:dyDescent="0.25">
      <c r="A2682" s="17">
        <v>42422</v>
      </c>
      <c r="B2682" s="11">
        <f t="shared" si="124"/>
        <v>5885</v>
      </c>
      <c r="C2682" s="11" t="s">
        <v>787</v>
      </c>
      <c r="D2682" s="12">
        <v>55885</v>
      </c>
      <c r="E2682" s="47" t="s">
        <v>5554</v>
      </c>
      <c r="F2682" s="14">
        <v>596.4</v>
      </c>
      <c r="G2682" s="57">
        <v>42422</v>
      </c>
      <c r="H2682" s="8">
        <f t="shared" si="122"/>
        <v>596.4</v>
      </c>
      <c r="I2682" s="30">
        <f t="shared" si="123"/>
        <v>0</v>
      </c>
      <c r="J2682" s="112"/>
      <c r="K2682" s="2"/>
    </row>
    <row r="2683" spans="1:11" x14ac:dyDescent="0.25">
      <c r="A2683" s="17">
        <v>42422</v>
      </c>
      <c r="B2683" s="11">
        <f t="shared" si="124"/>
        <v>5886</v>
      </c>
      <c r="C2683" s="11" t="s">
        <v>787</v>
      </c>
      <c r="D2683" s="12">
        <v>55886</v>
      </c>
      <c r="E2683" s="47" t="s">
        <v>5555</v>
      </c>
      <c r="F2683" s="14">
        <v>4197.74</v>
      </c>
      <c r="G2683" s="57">
        <v>42422</v>
      </c>
      <c r="H2683" s="8">
        <f t="shared" si="122"/>
        <v>4197.74</v>
      </c>
      <c r="I2683" s="30">
        <f t="shared" si="123"/>
        <v>0</v>
      </c>
      <c r="J2683" s="112"/>
      <c r="K2683" s="2"/>
    </row>
    <row r="2684" spans="1:11" x14ac:dyDescent="0.25">
      <c r="A2684" s="17">
        <v>42422</v>
      </c>
      <c r="B2684" s="11">
        <f t="shared" si="124"/>
        <v>5887</v>
      </c>
      <c r="C2684" s="11" t="s">
        <v>787</v>
      </c>
      <c r="D2684" s="12">
        <v>55887</v>
      </c>
      <c r="E2684" s="47" t="s">
        <v>5556</v>
      </c>
      <c r="F2684" s="14">
        <v>11961.85</v>
      </c>
      <c r="G2684" s="57">
        <v>42422</v>
      </c>
      <c r="H2684" s="8">
        <f t="shared" ref="H2684:H2752" si="125">F2684</f>
        <v>11961.85</v>
      </c>
      <c r="I2684" s="30">
        <f t="shared" ref="I2684:I2752" si="126">F2684-H2684</f>
        <v>0</v>
      </c>
      <c r="J2684" s="112"/>
      <c r="K2684" s="2"/>
    </row>
    <row r="2685" spans="1:11" x14ac:dyDescent="0.25">
      <c r="A2685" s="17">
        <v>42422</v>
      </c>
      <c r="B2685" s="11">
        <f t="shared" si="124"/>
        <v>5888</v>
      </c>
      <c r="C2685" s="11" t="s">
        <v>787</v>
      </c>
      <c r="D2685" s="12">
        <v>55888</v>
      </c>
      <c r="E2685" s="47" t="s">
        <v>5557</v>
      </c>
      <c r="F2685" s="14">
        <v>3136</v>
      </c>
      <c r="G2685" s="57">
        <v>42422</v>
      </c>
      <c r="H2685" s="8">
        <f t="shared" si="125"/>
        <v>3136</v>
      </c>
      <c r="I2685" s="30">
        <f t="shared" si="126"/>
        <v>0</v>
      </c>
      <c r="J2685" s="112"/>
      <c r="K2685" s="2"/>
    </row>
    <row r="2686" spans="1:11" x14ac:dyDescent="0.25">
      <c r="A2686" s="17">
        <v>42422</v>
      </c>
      <c r="B2686" s="11">
        <f t="shared" si="124"/>
        <v>5889</v>
      </c>
      <c r="C2686" s="11" t="s">
        <v>787</v>
      </c>
      <c r="D2686" s="12">
        <v>55889</v>
      </c>
      <c r="E2686" s="47" t="s">
        <v>5558</v>
      </c>
      <c r="F2686" s="14">
        <v>469.8</v>
      </c>
      <c r="G2686" s="57">
        <v>42422</v>
      </c>
      <c r="H2686" s="8">
        <f t="shared" si="125"/>
        <v>469.8</v>
      </c>
      <c r="I2686" s="30">
        <f t="shared" si="126"/>
        <v>0</v>
      </c>
      <c r="J2686" s="112"/>
      <c r="K2686" s="2"/>
    </row>
    <row r="2687" spans="1:11" x14ac:dyDescent="0.25">
      <c r="A2687" s="17">
        <v>42422</v>
      </c>
      <c r="B2687" s="11">
        <f t="shared" si="124"/>
        <v>5890</v>
      </c>
      <c r="C2687" s="11" t="s">
        <v>787</v>
      </c>
      <c r="D2687" s="12">
        <v>55890</v>
      </c>
      <c r="E2687" s="49" t="s">
        <v>105</v>
      </c>
      <c r="F2687" s="14">
        <v>0</v>
      </c>
      <c r="G2687" s="57"/>
      <c r="H2687" s="8">
        <f t="shared" si="125"/>
        <v>0</v>
      </c>
      <c r="I2687" s="30">
        <f t="shared" si="126"/>
        <v>0</v>
      </c>
      <c r="J2687" s="112"/>
      <c r="K2687" s="2"/>
    </row>
    <row r="2688" spans="1:11" x14ac:dyDescent="0.25">
      <c r="A2688" s="17">
        <v>42422</v>
      </c>
      <c r="B2688" s="11">
        <f t="shared" si="124"/>
        <v>5891</v>
      </c>
      <c r="C2688" s="11" t="s">
        <v>787</v>
      </c>
      <c r="D2688" s="12">
        <v>55891</v>
      </c>
      <c r="E2688" s="47" t="s">
        <v>5559</v>
      </c>
      <c r="F2688" s="14">
        <v>32433.4</v>
      </c>
      <c r="G2688" s="130">
        <v>42434</v>
      </c>
      <c r="H2688" s="108">
        <v>32433.4</v>
      </c>
      <c r="I2688" s="30">
        <f t="shared" si="126"/>
        <v>0</v>
      </c>
      <c r="J2688" s="112"/>
      <c r="K2688" s="2"/>
    </row>
    <row r="2689" spans="1:11" x14ac:dyDescent="0.25">
      <c r="A2689" s="17">
        <v>42422</v>
      </c>
      <c r="B2689" s="11">
        <f t="shared" si="124"/>
        <v>5892</v>
      </c>
      <c r="C2689" s="11" t="s">
        <v>787</v>
      </c>
      <c r="D2689" s="12">
        <v>55892</v>
      </c>
      <c r="E2689" s="47" t="s">
        <v>5560</v>
      </c>
      <c r="F2689" s="14">
        <v>27165.7</v>
      </c>
      <c r="G2689" s="130">
        <v>42441</v>
      </c>
      <c r="H2689" s="108">
        <v>27165.7</v>
      </c>
      <c r="I2689" s="30">
        <f t="shared" si="126"/>
        <v>0</v>
      </c>
      <c r="J2689" s="112"/>
      <c r="K2689" s="2"/>
    </row>
    <row r="2690" spans="1:11" x14ac:dyDescent="0.25">
      <c r="A2690" s="17">
        <v>42422</v>
      </c>
      <c r="B2690" s="11">
        <f t="shared" si="124"/>
        <v>5893</v>
      </c>
      <c r="C2690" s="11" t="s">
        <v>787</v>
      </c>
      <c r="D2690" s="12">
        <v>55893</v>
      </c>
      <c r="E2690" s="47" t="s">
        <v>5561</v>
      </c>
      <c r="F2690" s="14">
        <v>9515.2999999999993</v>
      </c>
      <c r="G2690" s="57">
        <v>42423</v>
      </c>
      <c r="H2690" s="8">
        <v>9515.2999999999993</v>
      </c>
      <c r="I2690" s="30">
        <f t="shared" si="126"/>
        <v>0</v>
      </c>
      <c r="J2690" s="112"/>
      <c r="K2690" s="2"/>
    </row>
    <row r="2691" spans="1:11" x14ac:dyDescent="0.25">
      <c r="A2691" s="17">
        <v>42422</v>
      </c>
      <c r="B2691" s="11">
        <f t="shared" si="124"/>
        <v>5894</v>
      </c>
      <c r="C2691" s="11" t="s">
        <v>787</v>
      </c>
      <c r="D2691" s="12">
        <v>55894</v>
      </c>
      <c r="E2691" s="47" t="s">
        <v>5526</v>
      </c>
      <c r="F2691" s="14">
        <v>548.6</v>
      </c>
      <c r="G2691" s="57">
        <v>42422</v>
      </c>
      <c r="H2691" s="8">
        <f t="shared" si="125"/>
        <v>548.6</v>
      </c>
      <c r="I2691" s="30">
        <f t="shared" si="126"/>
        <v>0</v>
      </c>
      <c r="J2691" s="112"/>
      <c r="K2691" s="2"/>
    </row>
    <row r="2692" spans="1:11" x14ac:dyDescent="0.25">
      <c r="A2692" s="17">
        <v>42422</v>
      </c>
      <c r="B2692" s="11">
        <f t="shared" ref="B2692:B2755" si="127">B2691+1</f>
        <v>5895</v>
      </c>
      <c r="C2692" s="11" t="s">
        <v>787</v>
      </c>
      <c r="D2692" s="12">
        <v>55895</v>
      </c>
      <c r="E2692" s="49" t="s">
        <v>105</v>
      </c>
      <c r="F2692" s="14">
        <v>0</v>
      </c>
      <c r="G2692" s="57"/>
      <c r="H2692" s="8"/>
      <c r="I2692" s="30"/>
      <c r="J2692" s="112"/>
      <c r="K2692" s="2"/>
    </row>
    <row r="2693" spans="1:11" x14ac:dyDescent="0.25">
      <c r="A2693" s="17">
        <v>42422</v>
      </c>
      <c r="B2693" s="11">
        <f t="shared" si="127"/>
        <v>5896</v>
      </c>
      <c r="C2693" s="11" t="s">
        <v>787</v>
      </c>
      <c r="D2693" s="12">
        <v>55896</v>
      </c>
      <c r="E2693" s="47" t="s">
        <v>5562</v>
      </c>
      <c r="F2693" s="14">
        <v>11632.7</v>
      </c>
      <c r="G2693" s="57">
        <v>42423</v>
      </c>
      <c r="H2693" s="8">
        <v>11632.7</v>
      </c>
      <c r="I2693" s="30">
        <f t="shared" si="126"/>
        <v>0</v>
      </c>
      <c r="J2693" s="112"/>
      <c r="K2693" s="2"/>
    </row>
    <row r="2694" spans="1:11" x14ac:dyDescent="0.25">
      <c r="A2694" s="17">
        <v>42422</v>
      </c>
      <c r="B2694" s="11">
        <f t="shared" si="127"/>
        <v>5897</v>
      </c>
      <c r="C2694" s="11" t="s">
        <v>787</v>
      </c>
      <c r="D2694" s="12">
        <v>55897</v>
      </c>
      <c r="E2694" s="47" t="s">
        <v>4888</v>
      </c>
      <c r="F2694" s="14">
        <v>80171.199999999997</v>
      </c>
      <c r="G2694" s="57">
        <v>42422</v>
      </c>
      <c r="H2694" s="8">
        <v>80171.199999999997</v>
      </c>
      <c r="I2694" s="30">
        <f t="shared" si="126"/>
        <v>0</v>
      </c>
      <c r="J2694" s="112"/>
      <c r="K2694" s="2"/>
    </row>
    <row r="2695" spans="1:11" x14ac:dyDescent="0.25">
      <c r="A2695" s="17">
        <v>42422</v>
      </c>
      <c r="B2695" s="11">
        <f t="shared" si="127"/>
        <v>5898</v>
      </c>
      <c r="C2695" s="11" t="s">
        <v>787</v>
      </c>
      <c r="D2695" s="12">
        <v>55898</v>
      </c>
      <c r="E2695" s="47" t="s">
        <v>5563</v>
      </c>
      <c r="F2695" s="14">
        <v>3705.2</v>
      </c>
      <c r="G2695" s="57">
        <v>42422</v>
      </c>
      <c r="H2695" s="8">
        <f t="shared" si="125"/>
        <v>3705.2</v>
      </c>
      <c r="I2695" s="30">
        <f t="shared" si="126"/>
        <v>0</v>
      </c>
      <c r="J2695" s="112"/>
      <c r="K2695" s="2"/>
    </row>
    <row r="2696" spans="1:11" x14ac:dyDescent="0.25">
      <c r="A2696" s="17">
        <v>42422</v>
      </c>
      <c r="B2696" s="11">
        <f t="shared" si="127"/>
        <v>5899</v>
      </c>
      <c r="C2696" s="11" t="s">
        <v>787</v>
      </c>
      <c r="D2696" s="12">
        <v>55899</v>
      </c>
      <c r="E2696" s="47" t="s">
        <v>5372</v>
      </c>
      <c r="F2696" s="14">
        <v>8406.2000000000007</v>
      </c>
      <c r="G2696" s="57" t="s">
        <v>5465</v>
      </c>
      <c r="H2696" s="8">
        <f>571+7835.2</f>
        <v>8406.2000000000007</v>
      </c>
      <c r="I2696" s="30">
        <f t="shared" si="126"/>
        <v>0</v>
      </c>
      <c r="J2696" s="112"/>
      <c r="K2696" s="2"/>
    </row>
    <row r="2697" spans="1:11" x14ac:dyDescent="0.25">
      <c r="A2697" s="17">
        <v>42422</v>
      </c>
      <c r="B2697" s="11">
        <f t="shared" si="127"/>
        <v>5900</v>
      </c>
      <c r="C2697" s="11" t="s">
        <v>787</v>
      </c>
      <c r="D2697" s="12">
        <v>55900</v>
      </c>
      <c r="E2697" s="47" t="s">
        <v>5564</v>
      </c>
      <c r="F2697" s="14">
        <v>11053.2</v>
      </c>
      <c r="G2697" s="57">
        <v>42423</v>
      </c>
      <c r="H2697" s="8">
        <v>11053.2</v>
      </c>
      <c r="I2697" s="30">
        <f t="shared" si="126"/>
        <v>0</v>
      </c>
      <c r="J2697" s="112"/>
      <c r="K2697" s="2"/>
    </row>
    <row r="2698" spans="1:11" x14ac:dyDescent="0.25">
      <c r="A2698" s="17">
        <v>42422</v>
      </c>
      <c r="B2698" s="11">
        <f t="shared" si="127"/>
        <v>5901</v>
      </c>
      <c r="C2698" s="11" t="s">
        <v>787</v>
      </c>
      <c r="D2698" s="12">
        <v>55901</v>
      </c>
      <c r="E2698" s="47" t="s">
        <v>5565</v>
      </c>
      <c r="F2698" s="14">
        <v>2480</v>
      </c>
      <c r="G2698" s="57">
        <v>42422</v>
      </c>
      <c r="H2698" s="8">
        <f t="shared" si="125"/>
        <v>2480</v>
      </c>
      <c r="I2698" s="30">
        <f t="shared" si="126"/>
        <v>0</v>
      </c>
      <c r="J2698" s="112"/>
      <c r="K2698" s="2"/>
    </row>
    <row r="2699" spans="1:11" x14ac:dyDescent="0.25">
      <c r="A2699" s="17">
        <v>42422</v>
      </c>
      <c r="B2699" s="11">
        <f t="shared" si="127"/>
        <v>5902</v>
      </c>
      <c r="C2699" s="11" t="s">
        <v>787</v>
      </c>
      <c r="D2699" s="12">
        <v>55902</v>
      </c>
      <c r="E2699" s="47" t="s">
        <v>5566</v>
      </c>
      <c r="F2699" s="14">
        <v>3330.4</v>
      </c>
      <c r="G2699" s="57">
        <v>42423</v>
      </c>
      <c r="H2699" s="8">
        <v>3330.4</v>
      </c>
      <c r="I2699" s="30">
        <f t="shared" si="126"/>
        <v>0</v>
      </c>
      <c r="J2699" s="112"/>
      <c r="K2699" s="2"/>
    </row>
    <row r="2700" spans="1:11" x14ac:dyDescent="0.25">
      <c r="A2700" s="17">
        <v>42422</v>
      </c>
      <c r="B2700" s="11">
        <f t="shared" si="127"/>
        <v>5903</v>
      </c>
      <c r="C2700" s="11" t="s">
        <v>787</v>
      </c>
      <c r="D2700" s="12">
        <v>55903</v>
      </c>
      <c r="E2700" s="47" t="s">
        <v>5567</v>
      </c>
      <c r="F2700" s="14">
        <v>8560.5</v>
      </c>
      <c r="G2700" s="57" t="s">
        <v>5568</v>
      </c>
      <c r="H2700" s="8">
        <f>4000+4560.5</f>
        <v>8560.5</v>
      </c>
      <c r="I2700" s="30">
        <f t="shared" si="126"/>
        <v>0</v>
      </c>
      <c r="J2700" s="112"/>
      <c r="K2700" s="2"/>
    </row>
    <row r="2701" spans="1:11" x14ac:dyDescent="0.25">
      <c r="A2701" s="17">
        <v>42422</v>
      </c>
      <c r="B2701" s="11">
        <f t="shared" si="127"/>
        <v>5904</v>
      </c>
      <c r="C2701" s="11" t="s">
        <v>787</v>
      </c>
      <c r="D2701" s="12">
        <v>55904</v>
      </c>
      <c r="E2701" s="47" t="s">
        <v>5569</v>
      </c>
      <c r="F2701" s="14">
        <v>13848.2</v>
      </c>
      <c r="G2701" s="130">
        <v>42434</v>
      </c>
      <c r="H2701" s="108">
        <v>13848.2</v>
      </c>
      <c r="I2701" s="30">
        <f t="shared" si="126"/>
        <v>0</v>
      </c>
      <c r="J2701" s="112"/>
      <c r="K2701" s="2"/>
    </row>
    <row r="2702" spans="1:11" x14ac:dyDescent="0.25">
      <c r="A2702" s="17">
        <v>42422</v>
      </c>
      <c r="B2702" s="11">
        <f t="shared" si="127"/>
        <v>5905</v>
      </c>
      <c r="C2702" s="11" t="s">
        <v>787</v>
      </c>
      <c r="D2702" s="12">
        <v>55905</v>
      </c>
      <c r="E2702" s="47" t="s">
        <v>5570</v>
      </c>
      <c r="F2702" s="14">
        <v>21148.799999999999</v>
      </c>
      <c r="G2702" s="130">
        <v>42434</v>
      </c>
      <c r="H2702" s="108">
        <v>21148.799999999999</v>
      </c>
      <c r="I2702" s="30">
        <f t="shared" si="126"/>
        <v>0</v>
      </c>
      <c r="J2702" s="112"/>
      <c r="K2702" s="2"/>
    </row>
    <row r="2703" spans="1:11" x14ac:dyDescent="0.25">
      <c r="A2703" s="17">
        <v>42422</v>
      </c>
      <c r="B2703" s="11">
        <f t="shared" si="127"/>
        <v>5906</v>
      </c>
      <c r="C2703" s="11" t="s">
        <v>787</v>
      </c>
      <c r="D2703" s="12">
        <v>55906</v>
      </c>
      <c r="E2703" s="47" t="s">
        <v>5569</v>
      </c>
      <c r="F2703" s="14">
        <v>1416.48</v>
      </c>
      <c r="G2703" s="130">
        <v>42434</v>
      </c>
      <c r="H2703" s="108">
        <v>1416.48</v>
      </c>
      <c r="I2703" s="30">
        <f t="shared" si="126"/>
        <v>0</v>
      </c>
      <c r="J2703" s="112"/>
      <c r="K2703" s="2"/>
    </row>
    <row r="2704" spans="1:11" x14ac:dyDescent="0.25">
      <c r="A2704" s="17">
        <v>42422</v>
      </c>
      <c r="B2704" s="11">
        <f t="shared" si="127"/>
        <v>5907</v>
      </c>
      <c r="C2704" s="11" t="s">
        <v>787</v>
      </c>
      <c r="D2704" s="12">
        <v>55907</v>
      </c>
      <c r="E2704" s="47" t="s">
        <v>5571</v>
      </c>
      <c r="F2704" s="14">
        <v>11128.4</v>
      </c>
      <c r="G2704" s="57">
        <v>42423</v>
      </c>
      <c r="H2704" s="8">
        <v>11128.4</v>
      </c>
      <c r="I2704" s="30">
        <f t="shared" si="126"/>
        <v>0</v>
      </c>
      <c r="J2704" s="112"/>
      <c r="K2704" s="2"/>
    </row>
    <row r="2705" spans="1:11" x14ac:dyDescent="0.25">
      <c r="A2705" s="17">
        <v>42422</v>
      </c>
      <c r="B2705" s="11">
        <f t="shared" si="127"/>
        <v>5908</v>
      </c>
      <c r="C2705" s="11" t="s">
        <v>787</v>
      </c>
      <c r="D2705" s="12">
        <v>55908</v>
      </c>
      <c r="E2705" s="47" t="s">
        <v>5572</v>
      </c>
      <c r="F2705" s="14">
        <v>1904</v>
      </c>
      <c r="G2705" s="57">
        <v>42422</v>
      </c>
      <c r="H2705" s="8">
        <f t="shared" si="125"/>
        <v>1904</v>
      </c>
      <c r="I2705" s="30">
        <f t="shared" si="126"/>
        <v>0</v>
      </c>
      <c r="J2705" s="112"/>
      <c r="K2705" s="2"/>
    </row>
    <row r="2706" spans="1:11" x14ac:dyDescent="0.25">
      <c r="A2706" s="17">
        <v>42422</v>
      </c>
      <c r="B2706" s="11">
        <f t="shared" si="127"/>
        <v>5909</v>
      </c>
      <c r="C2706" s="11" t="s">
        <v>787</v>
      </c>
      <c r="D2706" s="12">
        <v>55909</v>
      </c>
      <c r="E2706" s="47" t="s">
        <v>5573</v>
      </c>
      <c r="F2706" s="14">
        <v>7316.3</v>
      </c>
      <c r="G2706" s="57">
        <v>42422</v>
      </c>
      <c r="H2706" s="8">
        <f t="shared" si="125"/>
        <v>7316.3</v>
      </c>
      <c r="I2706" s="30">
        <f t="shared" si="126"/>
        <v>0</v>
      </c>
      <c r="J2706" s="112"/>
      <c r="K2706" s="2"/>
    </row>
    <row r="2707" spans="1:11" x14ac:dyDescent="0.25">
      <c r="A2707" s="17">
        <v>42422</v>
      </c>
      <c r="B2707" s="11">
        <f t="shared" si="127"/>
        <v>5910</v>
      </c>
      <c r="C2707" s="11" t="s">
        <v>787</v>
      </c>
      <c r="D2707" s="12">
        <v>55910</v>
      </c>
      <c r="E2707" s="47" t="s">
        <v>5574</v>
      </c>
      <c r="F2707" s="14">
        <v>9712.4</v>
      </c>
      <c r="G2707" s="57">
        <v>42423</v>
      </c>
      <c r="H2707" s="8">
        <v>9712.4</v>
      </c>
      <c r="I2707" s="30">
        <f t="shared" si="126"/>
        <v>0</v>
      </c>
      <c r="J2707" s="112"/>
      <c r="K2707" s="2"/>
    </row>
    <row r="2708" spans="1:11" x14ac:dyDescent="0.25">
      <c r="A2708" s="17">
        <v>42422</v>
      </c>
      <c r="B2708" s="11">
        <f t="shared" si="127"/>
        <v>5911</v>
      </c>
      <c r="C2708" s="11" t="s">
        <v>787</v>
      </c>
      <c r="D2708" s="12">
        <v>55911</v>
      </c>
      <c r="E2708" s="47" t="s">
        <v>5575</v>
      </c>
      <c r="F2708" s="14">
        <v>3025.05</v>
      </c>
      <c r="G2708" s="57">
        <v>42422</v>
      </c>
      <c r="H2708" s="8">
        <f t="shared" si="125"/>
        <v>3025.05</v>
      </c>
      <c r="I2708" s="30">
        <f t="shared" si="126"/>
        <v>0</v>
      </c>
      <c r="J2708" s="112"/>
      <c r="K2708" s="2"/>
    </row>
    <row r="2709" spans="1:11" x14ac:dyDescent="0.25">
      <c r="A2709" s="17">
        <v>42422</v>
      </c>
      <c r="B2709" s="11">
        <f t="shared" si="127"/>
        <v>5912</v>
      </c>
      <c r="C2709" s="11" t="s">
        <v>787</v>
      </c>
      <c r="D2709" s="12">
        <v>55912</v>
      </c>
      <c r="E2709" s="47" t="s">
        <v>5576</v>
      </c>
      <c r="F2709" s="14">
        <v>1416.48</v>
      </c>
      <c r="G2709" s="57">
        <v>42423</v>
      </c>
      <c r="H2709" s="8">
        <v>1416.48</v>
      </c>
      <c r="I2709" s="30">
        <f t="shared" si="126"/>
        <v>0</v>
      </c>
      <c r="J2709" s="112"/>
      <c r="K2709" s="2"/>
    </row>
    <row r="2710" spans="1:11" x14ac:dyDescent="0.25">
      <c r="A2710" s="17">
        <v>42422</v>
      </c>
      <c r="B2710" s="11">
        <f t="shared" si="127"/>
        <v>5913</v>
      </c>
      <c r="C2710" s="11" t="s">
        <v>787</v>
      </c>
      <c r="D2710" s="12">
        <v>55913</v>
      </c>
      <c r="E2710" s="47" t="s">
        <v>5577</v>
      </c>
      <c r="F2710" s="14">
        <v>9895.5</v>
      </c>
      <c r="G2710" s="57">
        <v>42422</v>
      </c>
      <c r="H2710" s="8">
        <f t="shared" si="125"/>
        <v>9895.5</v>
      </c>
      <c r="I2710" s="30">
        <f t="shared" si="126"/>
        <v>0</v>
      </c>
      <c r="J2710" s="112"/>
      <c r="K2710" s="2"/>
    </row>
    <row r="2711" spans="1:11" x14ac:dyDescent="0.25">
      <c r="A2711" s="17">
        <v>42422</v>
      </c>
      <c r="B2711" s="11">
        <f t="shared" si="127"/>
        <v>5914</v>
      </c>
      <c r="C2711" s="11" t="s">
        <v>787</v>
      </c>
      <c r="D2711" s="12">
        <v>55914</v>
      </c>
      <c r="E2711" s="47" t="s">
        <v>5578</v>
      </c>
      <c r="F2711" s="14">
        <v>3392.55</v>
      </c>
      <c r="G2711" s="57">
        <v>42422</v>
      </c>
      <c r="H2711" s="8">
        <f t="shared" si="125"/>
        <v>3392.55</v>
      </c>
      <c r="I2711" s="30">
        <f t="shared" si="126"/>
        <v>0</v>
      </c>
      <c r="J2711" s="112"/>
      <c r="K2711" s="2"/>
    </row>
    <row r="2712" spans="1:11" x14ac:dyDescent="0.25">
      <c r="A2712" s="17">
        <v>42422</v>
      </c>
      <c r="B2712" s="11">
        <f t="shared" si="127"/>
        <v>5915</v>
      </c>
      <c r="C2712" s="11" t="s">
        <v>787</v>
      </c>
      <c r="D2712" s="12">
        <v>55915</v>
      </c>
      <c r="E2712" s="47" t="s">
        <v>5536</v>
      </c>
      <c r="F2712" s="14">
        <v>21728.2</v>
      </c>
      <c r="G2712" s="130">
        <v>42445</v>
      </c>
      <c r="H2712" s="108">
        <v>21728.2</v>
      </c>
      <c r="I2712" s="30">
        <f t="shared" si="126"/>
        <v>0</v>
      </c>
      <c r="J2712" s="112"/>
      <c r="K2712" s="2"/>
    </row>
    <row r="2713" spans="1:11" x14ac:dyDescent="0.25">
      <c r="A2713" s="17">
        <v>42422</v>
      </c>
      <c r="B2713" s="11">
        <f t="shared" si="127"/>
        <v>5916</v>
      </c>
      <c r="C2713" s="11" t="s">
        <v>787</v>
      </c>
      <c r="D2713" s="12">
        <v>55916</v>
      </c>
      <c r="E2713" s="47" t="s">
        <v>5579</v>
      </c>
      <c r="F2713" s="14">
        <v>7308</v>
      </c>
      <c r="G2713" s="57">
        <v>42422</v>
      </c>
      <c r="H2713" s="8">
        <f t="shared" si="125"/>
        <v>7308</v>
      </c>
      <c r="I2713" s="30">
        <f t="shared" si="126"/>
        <v>0</v>
      </c>
      <c r="J2713" s="112"/>
      <c r="K2713" s="2"/>
    </row>
    <row r="2714" spans="1:11" x14ac:dyDescent="0.25">
      <c r="A2714" s="17">
        <v>42422</v>
      </c>
      <c r="B2714" s="11">
        <f t="shared" si="127"/>
        <v>5917</v>
      </c>
      <c r="C2714" s="11" t="s">
        <v>787</v>
      </c>
      <c r="D2714" s="12">
        <v>55917</v>
      </c>
      <c r="E2714" s="47" t="s">
        <v>5580</v>
      </c>
      <c r="F2714" s="14">
        <v>13849.8</v>
      </c>
      <c r="G2714" s="130">
        <v>42432</v>
      </c>
      <c r="H2714" s="108">
        <v>13849.8</v>
      </c>
      <c r="I2714" s="30">
        <f t="shared" si="126"/>
        <v>0</v>
      </c>
      <c r="J2714" s="112"/>
      <c r="K2714" s="2"/>
    </row>
    <row r="2715" spans="1:11" x14ac:dyDescent="0.25">
      <c r="A2715" s="17">
        <v>42422</v>
      </c>
      <c r="B2715" s="11">
        <f t="shared" si="127"/>
        <v>5918</v>
      </c>
      <c r="C2715" s="11" t="s">
        <v>787</v>
      </c>
      <c r="D2715" s="12">
        <v>55918</v>
      </c>
      <c r="E2715" s="47" t="s">
        <v>5581</v>
      </c>
      <c r="F2715" s="14">
        <v>1770</v>
      </c>
      <c r="G2715" s="57">
        <v>42422</v>
      </c>
      <c r="H2715" s="8">
        <f t="shared" si="125"/>
        <v>1770</v>
      </c>
      <c r="I2715" s="30">
        <f t="shared" si="126"/>
        <v>0</v>
      </c>
      <c r="J2715" s="112"/>
      <c r="K2715" s="2"/>
    </row>
    <row r="2716" spans="1:11" x14ac:dyDescent="0.25">
      <c r="A2716" s="17">
        <v>42422</v>
      </c>
      <c r="B2716" s="11">
        <f t="shared" si="127"/>
        <v>5919</v>
      </c>
      <c r="C2716" s="11" t="s">
        <v>787</v>
      </c>
      <c r="D2716" s="12">
        <v>55919</v>
      </c>
      <c r="E2716" s="47" t="s">
        <v>5582</v>
      </c>
      <c r="F2716" s="14">
        <v>4425.2</v>
      </c>
      <c r="G2716" s="92">
        <v>42438</v>
      </c>
      <c r="H2716" s="89">
        <v>4425.2</v>
      </c>
      <c r="I2716" s="30">
        <f t="shared" si="126"/>
        <v>0</v>
      </c>
      <c r="J2716" s="112"/>
      <c r="K2716" s="2"/>
    </row>
    <row r="2717" spans="1:11" x14ac:dyDescent="0.25">
      <c r="A2717" s="17">
        <v>42422</v>
      </c>
      <c r="B2717" s="11">
        <f t="shared" si="127"/>
        <v>5920</v>
      </c>
      <c r="C2717" s="11" t="s">
        <v>787</v>
      </c>
      <c r="D2717" s="12">
        <v>55920</v>
      </c>
      <c r="E2717" s="47" t="s">
        <v>5583</v>
      </c>
      <c r="F2717" s="14">
        <v>9291.94</v>
      </c>
      <c r="G2717" s="57">
        <v>42422</v>
      </c>
      <c r="H2717" s="8">
        <f t="shared" si="125"/>
        <v>9291.94</v>
      </c>
      <c r="I2717" s="30">
        <f t="shared" si="126"/>
        <v>0</v>
      </c>
      <c r="J2717" s="112"/>
      <c r="K2717" s="2"/>
    </row>
    <row r="2718" spans="1:11" x14ac:dyDescent="0.25">
      <c r="A2718" s="17">
        <v>42422</v>
      </c>
      <c r="B2718" s="11">
        <f t="shared" si="127"/>
        <v>5921</v>
      </c>
      <c r="C2718" s="11" t="s">
        <v>787</v>
      </c>
      <c r="D2718" s="12">
        <v>55921</v>
      </c>
      <c r="E2718" s="47" t="s">
        <v>5584</v>
      </c>
      <c r="F2718" s="14">
        <v>10045.6</v>
      </c>
      <c r="G2718" s="57">
        <v>42425</v>
      </c>
      <c r="H2718" s="8">
        <v>10045.6</v>
      </c>
      <c r="I2718" s="30">
        <f t="shared" si="126"/>
        <v>0</v>
      </c>
      <c r="J2718" s="112"/>
      <c r="K2718" s="2"/>
    </row>
    <row r="2719" spans="1:11" x14ac:dyDescent="0.25">
      <c r="A2719" s="17">
        <v>42422</v>
      </c>
      <c r="B2719" s="11">
        <f t="shared" si="127"/>
        <v>5922</v>
      </c>
      <c r="C2719" s="11" t="s">
        <v>787</v>
      </c>
      <c r="D2719" s="12">
        <v>55922</v>
      </c>
      <c r="E2719" s="47" t="s">
        <v>5585</v>
      </c>
      <c r="F2719" s="14">
        <v>1290</v>
      </c>
      <c r="G2719" s="57">
        <v>42422</v>
      </c>
      <c r="H2719" s="8">
        <f t="shared" si="125"/>
        <v>1290</v>
      </c>
      <c r="I2719" s="30">
        <f t="shared" si="126"/>
        <v>0</v>
      </c>
      <c r="J2719" s="112"/>
      <c r="K2719" s="2"/>
    </row>
    <row r="2720" spans="1:11" x14ac:dyDescent="0.25">
      <c r="A2720" s="17">
        <v>42422</v>
      </c>
      <c r="B2720" s="11">
        <f t="shared" si="127"/>
        <v>5923</v>
      </c>
      <c r="C2720" s="11" t="s">
        <v>787</v>
      </c>
      <c r="D2720" s="12">
        <v>55923</v>
      </c>
      <c r="E2720" s="47" t="s">
        <v>5586</v>
      </c>
      <c r="F2720" s="14">
        <v>645</v>
      </c>
      <c r="G2720" s="57">
        <v>42422</v>
      </c>
      <c r="H2720" s="8">
        <f t="shared" si="125"/>
        <v>645</v>
      </c>
      <c r="I2720" s="30">
        <f t="shared" si="126"/>
        <v>0</v>
      </c>
      <c r="J2720" s="112"/>
      <c r="K2720" s="2"/>
    </row>
    <row r="2721" spans="1:11" x14ac:dyDescent="0.25">
      <c r="A2721" s="17">
        <v>42422</v>
      </c>
      <c r="B2721" s="11">
        <f t="shared" si="127"/>
        <v>5924</v>
      </c>
      <c r="C2721" s="11" t="s">
        <v>787</v>
      </c>
      <c r="D2721" s="12">
        <v>55924</v>
      </c>
      <c r="E2721" s="47" t="s">
        <v>5587</v>
      </c>
      <c r="F2721" s="14">
        <v>4210.3999999999996</v>
      </c>
      <c r="G2721" s="57">
        <v>42423</v>
      </c>
      <c r="H2721" s="8">
        <v>4210.3999999999996</v>
      </c>
      <c r="I2721" s="30">
        <f t="shared" si="126"/>
        <v>0</v>
      </c>
      <c r="J2721" s="112"/>
      <c r="K2721" s="2"/>
    </row>
    <row r="2722" spans="1:11" x14ac:dyDescent="0.25">
      <c r="A2722" s="17">
        <v>42422</v>
      </c>
      <c r="B2722" s="11">
        <f t="shared" si="127"/>
        <v>5925</v>
      </c>
      <c r="C2722" s="11" t="s">
        <v>787</v>
      </c>
      <c r="D2722" s="12">
        <v>55925</v>
      </c>
      <c r="E2722" s="47" t="s">
        <v>5588</v>
      </c>
      <c r="F2722" s="14">
        <v>785.4</v>
      </c>
      <c r="G2722" s="57">
        <v>42425</v>
      </c>
      <c r="H2722" s="8">
        <v>785.4</v>
      </c>
      <c r="I2722" s="30">
        <f t="shared" si="126"/>
        <v>0</v>
      </c>
      <c r="J2722" s="112"/>
      <c r="K2722" s="2"/>
    </row>
    <row r="2723" spans="1:11" x14ac:dyDescent="0.25">
      <c r="A2723" s="17">
        <v>42422</v>
      </c>
      <c r="B2723" s="11">
        <f t="shared" si="127"/>
        <v>5926</v>
      </c>
      <c r="C2723" s="11" t="s">
        <v>787</v>
      </c>
      <c r="D2723" s="12">
        <v>55926</v>
      </c>
      <c r="E2723" s="47" t="s">
        <v>5589</v>
      </c>
      <c r="F2723" s="14">
        <v>3026</v>
      </c>
      <c r="G2723" s="57">
        <v>42426</v>
      </c>
      <c r="H2723" s="8">
        <v>3026</v>
      </c>
      <c r="I2723" s="30">
        <f t="shared" si="126"/>
        <v>0</v>
      </c>
      <c r="J2723" s="112"/>
      <c r="K2723" s="2"/>
    </row>
    <row r="2724" spans="1:11" x14ac:dyDescent="0.25">
      <c r="A2724" s="17">
        <v>42422</v>
      </c>
      <c r="B2724" s="11">
        <f t="shared" si="127"/>
        <v>5927</v>
      </c>
      <c r="C2724" s="11" t="s">
        <v>787</v>
      </c>
      <c r="D2724" s="113">
        <v>55927</v>
      </c>
      <c r="E2724" s="42" t="s">
        <v>5590</v>
      </c>
      <c r="F2724" s="19">
        <v>783.2</v>
      </c>
      <c r="G2724" s="57">
        <v>42422</v>
      </c>
      <c r="H2724" s="8">
        <f t="shared" si="125"/>
        <v>783.2</v>
      </c>
      <c r="I2724" s="30">
        <f t="shared" si="126"/>
        <v>0</v>
      </c>
      <c r="J2724" s="112"/>
      <c r="K2724" s="2"/>
    </row>
    <row r="2725" spans="1:11" x14ac:dyDescent="0.25">
      <c r="A2725" s="17">
        <v>42422</v>
      </c>
      <c r="B2725" s="11">
        <f t="shared" si="127"/>
        <v>5928</v>
      </c>
      <c r="C2725" s="11" t="s">
        <v>787</v>
      </c>
      <c r="D2725" s="20">
        <v>55928</v>
      </c>
      <c r="E2725" s="45" t="s">
        <v>5591</v>
      </c>
      <c r="F2725" s="22">
        <v>3247.2</v>
      </c>
      <c r="G2725" s="57">
        <v>42422</v>
      </c>
      <c r="H2725" s="8">
        <f t="shared" si="125"/>
        <v>3247.2</v>
      </c>
      <c r="I2725" s="30">
        <f t="shared" si="126"/>
        <v>0</v>
      </c>
      <c r="J2725" s="112"/>
      <c r="K2725" s="2"/>
    </row>
    <row r="2726" spans="1:11" x14ac:dyDescent="0.25">
      <c r="A2726" s="17">
        <v>42422</v>
      </c>
      <c r="B2726" s="11">
        <f t="shared" si="127"/>
        <v>5929</v>
      </c>
      <c r="C2726" s="11" t="s">
        <v>787</v>
      </c>
      <c r="D2726" s="12">
        <v>55929</v>
      </c>
      <c r="E2726" s="47" t="s">
        <v>5592</v>
      </c>
      <c r="F2726" s="14">
        <v>29232</v>
      </c>
      <c r="G2726" s="57" t="s">
        <v>5593</v>
      </c>
      <c r="H2726" s="8">
        <f>21297.8+7934.2</f>
        <v>29232</v>
      </c>
      <c r="I2726" s="30">
        <f t="shared" si="126"/>
        <v>0</v>
      </c>
      <c r="J2726" s="112"/>
      <c r="K2726" s="2"/>
    </row>
    <row r="2727" spans="1:11" x14ac:dyDescent="0.25">
      <c r="A2727" s="17">
        <v>42422</v>
      </c>
      <c r="B2727" s="11">
        <f t="shared" si="127"/>
        <v>5930</v>
      </c>
      <c r="C2727" s="11" t="s">
        <v>787</v>
      </c>
      <c r="D2727" s="12">
        <v>55930</v>
      </c>
      <c r="E2727" s="47" t="s">
        <v>5594</v>
      </c>
      <c r="F2727" s="14">
        <v>735</v>
      </c>
      <c r="G2727" s="57">
        <v>42422</v>
      </c>
      <c r="H2727" s="8">
        <f t="shared" si="125"/>
        <v>735</v>
      </c>
      <c r="I2727" s="30">
        <f t="shared" si="126"/>
        <v>0</v>
      </c>
      <c r="J2727" s="112"/>
      <c r="K2727" s="2"/>
    </row>
    <row r="2728" spans="1:11" x14ac:dyDescent="0.25">
      <c r="A2728" s="17">
        <v>42422</v>
      </c>
      <c r="B2728" s="11">
        <f t="shared" si="127"/>
        <v>5931</v>
      </c>
      <c r="C2728" s="11" t="s">
        <v>787</v>
      </c>
      <c r="D2728" s="12">
        <v>55931</v>
      </c>
      <c r="E2728" s="47" t="s">
        <v>5595</v>
      </c>
      <c r="F2728" s="14">
        <v>2500</v>
      </c>
      <c r="G2728" s="57">
        <v>42422</v>
      </c>
      <c r="H2728" s="8">
        <f t="shared" si="125"/>
        <v>2500</v>
      </c>
      <c r="I2728" s="30">
        <f t="shared" si="126"/>
        <v>0</v>
      </c>
      <c r="J2728" s="112"/>
      <c r="K2728" s="2"/>
    </row>
    <row r="2729" spans="1:11" x14ac:dyDescent="0.25">
      <c r="A2729" s="17">
        <v>42422</v>
      </c>
      <c r="B2729" s="11">
        <f t="shared" si="127"/>
        <v>5932</v>
      </c>
      <c r="C2729" s="11" t="s">
        <v>787</v>
      </c>
      <c r="D2729" s="12">
        <v>55932</v>
      </c>
      <c r="E2729" s="47" t="s">
        <v>5596</v>
      </c>
      <c r="F2729" s="14">
        <v>2196.48</v>
      </c>
      <c r="G2729" s="57">
        <v>42422</v>
      </c>
      <c r="H2729" s="8">
        <f t="shared" si="125"/>
        <v>2196.48</v>
      </c>
      <c r="I2729" s="30">
        <f t="shared" si="126"/>
        <v>0</v>
      </c>
      <c r="J2729" s="112"/>
      <c r="K2729" s="2"/>
    </row>
    <row r="2730" spans="1:11" x14ac:dyDescent="0.25">
      <c r="A2730" s="17">
        <v>42422</v>
      </c>
      <c r="B2730" s="11">
        <f t="shared" si="127"/>
        <v>5933</v>
      </c>
      <c r="C2730" s="11" t="s">
        <v>787</v>
      </c>
      <c r="D2730" s="12">
        <v>55933</v>
      </c>
      <c r="E2730" s="47" t="s">
        <v>5597</v>
      </c>
      <c r="F2730" s="14">
        <v>4687.3999999999996</v>
      </c>
      <c r="G2730" s="57">
        <v>42422</v>
      </c>
      <c r="H2730" s="8">
        <f t="shared" si="125"/>
        <v>4687.3999999999996</v>
      </c>
      <c r="I2730" s="30">
        <f t="shared" si="126"/>
        <v>0</v>
      </c>
      <c r="J2730" s="112"/>
      <c r="K2730" s="2"/>
    </row>
    <row r="2731" spans="1:11" x14ac:dyDescent="0.25">
      <c r="A2731" s="17">
        <v>42422</v>
      </c>
      <c r="B2731" s="11">
        <f t="shared" si="127"/>
        <v>5934</v>
      </c>
      <c r="C2731" s="11" t="s">
        <v>787</v>
      </c>
      <c r="D2731" s="12">
        <v>55934</v>
      </c>
      <c r="E2731" s="47" t="s">
        <v>5598</v>
      </c>
      <c r="F2731" s="14">
        <v>5282.6</v>
      </c>
      <c r="G2731" s="57">
        <v>42423</v>
      </c>
      <c r="H2731" s="8">
        <v>5282.6</v>
      </c>
      <c r="I2731" s="30">
        <f t="shared" si="126"/>
        <v>0</v>
      </c>
      <c r="J2731" s="112"/>
      <c r="K2731" s="2"/>
    </row>
    <row r="2732" spans="1:11" x14ac:dyDescent="0.25">
      <c r="A2732" s="17">
        <v>42422</v>
      </c>
      <c r="B2732" s="11">
        <f t="shared" si="127"/>
        <v>5935</v>
      </c>
      <c r="C2732" s="11" t="s">
        <v>787</v>
      </c>
      <c r="D2732" s="12">
        <v>55935</v>
      </c>
      <c r="E2732" s="47" t="s">
        <v>5599</v>
      </c>
      <c r="F2732" s="14">
        <v>1897.6</v>
      </c>
      <c r="G2732" s="57">
        <v>42422</v>
      </c>
      <c r="H2732" s="8">
        <f t="shared" si="125"/>
        <v>1897.6</v>
      </c>
      <c r="I2732" s="30">
        <f t="shared" si="126"/>
        <v>0</v>
      </c>
      <c r="J2732" s="112"/>
      <c r="K2732" s="2"/>
    </row>
    <row r="2733" spans="1:11" x14ac:dyDescent="0.25">
      <c r="A2733" s="17">
        <v>42422</v>
      </c>
      <c r="B2733" s="11">
        <f t="shared" si="127"/>
        <v>5936</v>
      </c>
      <c r="C2733" s="11" t="s">
        <v>787</v>
      </c>
      <c r="D2733" s="12">
        <v>55936</v>
      </c>
      <c r="E2733" s="47" t="s">
        <v>5600</v>
      </c>
      <c r="F2733" s="14">
        <v>2106.8000000000002</v>
      </c>
      <c r="G2733" s="57">
        <v>42422</v>
      </c>
      <c r="H2733" s="8">
        <f t="shared" si="125"/>
        <v>2106.8000000000002</v>
      </c>
      <c r="I2733" s="30">
        <f t="shared" si="126"/>
        <v>0</v>
      </c>
      <c r="J2733" s="112"/>
      <c r="K2733" s="2"/>
    </row>
    <row r="2734" spans="1:11" x14ac:dyDescent="0.25">
      <c r="A2734" s="17">
        <v>42422</v>
      </c>
      <c r="B2734" s="11">
        <f t="shared" si="127"/>
        <v>5937</v>
      </c>
      <c r="C2734" s="11" t="s">
        <v>787</v>
      </c>
      <c r="D2734" s="12">
        <v>55937</v>
      </c>
      <c r="E2734" s="47" t="s">
        <v>5601</v>
      </c>
      <c r="F2734" s="14">
        <v>1499.4</v>
      </c>
      <c r="G2734" s="57">
        <v>42422</v>
      </c>
      <c r="H2734" s="8">
        <f t="shared" si="125"/>
        <v>1499.4</v>
      </c>
      <c r="I2734" s="30">
        <f t="shared" si="126"/>
        <v>0</v>
      </c>
      <c r="J2734" s="112"/>
      <c r="K2734" s="2"/>
    </row>
    <row r="2735" spans="1:11" x14ac:dyDescent="0.25">
      <c r="A2735" s="17">
        <v>42422</v>
      </c>
      <c r="B2735" s="11">
        <f t="shared" si="127"/>
        <v>5938</v>
      </c>
      <c r="C2735" s="11" t="s">
        <v>787</v>
      </c>
      <c r="D2735" s="12">
        <v>55938</v>
      </c>
      <c r="E2735" s="47" t="s">
        <v>5553</v>
      </c>
      <c r="F2735" s="14">
        <v>692.75</v>
      </c>
      <c r="G2735" s="57">
        <v>42422</v>
      </c>
      <c r="H2735" s="8">
        <f t="shared" si="125"/>
        <v>692.75</v>
      </c>
      <c r="I2735" s="30">
        <f t="shared" si="126"/>
        <v>0</v>
      </c>
      <c r="J2735" s="112"/>
      <c r="K2735" s="2"/>
    </row>
    <row r="2736" spans="1:11" x14ac:dyDescent="0.25">
      <c r="A2736" s="17">
        <v>42422</v>
      </c>
      <c r="B2736" s="11">
        <f t="shared" si="127"/>
        <v>5939</v>
      </c>
      <c r="C2736" s="11" t="s">
        <v>787</v>
      </c>
      <c r="D2736" s="12">
        <v>55939</v>
      </c>
      <c r="E2736" s="47" t="s">
        <v>5602</v>
      </c>
      <c r="F2736" s="14">
        <v>4100.45</v>
      </c>
      <c r="G2736" s="57">
        <v>42422</v>
      </c>
      <c r="H2736" s="8">
        <f t="shared" si="125"/>
        <v>4100.45</v>
      </c>
      <c r="I2736" s="30">
        <f t="shared" si="126"/>
        <v>0</v>
      </c>
      <c r="J2736" s="112"/>
      <c r="K2736" s="2"/>
    </row>
    <row r="2737" spans="1:11" x14ac:dyDescent="0.25">
      <c r="A2737" s="17">
        <v>42422</v>
      </c>
      <c r="B2737" s="11">
        <f t="shared" si="127"/>
        <v>5940</v>
      </c>
      <c r="C2737" s="11" t="s">
        <v>787</v>
      </c>
      <c r="D2737" s="12">
        <v>55940</v>
      </c>
      <c r="E2737" s="47" t="s">
        <v>5535</v>
      </c>
      <c r="F2737" s="14">
        <v>13335</v>
      </c>
      <c r="G2737" s="57">
        <v>42425</v>
      </c>
      <c r="H2737" s="8">
        <v>13335</v>
      </c>
      <c r="I2737" s="30">
        <f t="shared" si="126"/>
        <v>0</v>
      </c>
      <c r="J2737" s="112"/>
      <c r="K2737" s="2"/>
    </row>
    <row r="2738" spans="1:11" x14ac:dyDescent="0.25">
      <c r="A2738" s="17">
        <v>42422</v>
      </c>
      <c r="B2738" s="11">
        <f t="shared" si="127"/>
        <v>5941</v>
      </c>
      <c r="C2738" s="11" t="s">
        <v>787</v>
      </c>
      <c r="D2738" s="12">
        <v>55941</v>
      </c>
      <c r="E2738" s="47" t="s">
        <v>5526</v>
      </c>
      <c r="F2738" s="14">
        <v>831.6</v>
      </c>
      <c r="G2738" s="57">
        <v>42422</v>
      </c>
      <c r="H2738" s="8">
        <f t="shared" si="125"/>
        <v>831.6</v>
      </c>
      <c r="I2738" s="30">
        <f t="shared" si="126"/>
        <v>0</v>
      </c>
      <c r="J2738" s="112"/>
      <c r="K2738" s="2"/>
    </row>
    <row r="2739" spans="1:11" x14ac:dyDescent="0.25">
      <c r="A2739" s="17">
        <v>42422</v>
      </c>
      <c r="B2739" s="11">
        <f t="shared" si="127"/>
        <v>5942</v>
      </c>
      <c r="C2739" s="11" t="s">
        <v>787</v>
      </c>
      <c r="D2739" s="12">
        <v>55942</v>
      </c>
      <c r="E2739" s="47" t="s">
        <v>5603</v>
      </c>
      <c r="F2739" s="14">
        <v>4407.6000000000004</v>
      </c>
      <c r="G2739" s="57">
        <v>42423</v>
      </c>
      <c r="H2739" s="8">
        <v>4407.6000000000004</v>
      </c>
      <c r="I2739" s="30">
        <f t="shared" si="126"/>
        <v>0</v>
      </c>
      <c r="J2739" s="112"/>
      <c r="K2739" s="2"/>
    </row>
    <row r="2740" spans="1:11" x14ac:dyDescent="0.25">
      <c r="A2740" s="17">
        <v>42422</v>
      </c>
      <c r="B2740" s="11">
        <f t="shared" si="127"/>
        <v>5943</v>
      </c>
      <c r="C2740" s="11" t="s">
        <v>787</v>
      </c>
      <c r="D2740" s="12">
        <v>55943</v>
      </c>
      <c r="E2740" s="49" t="s">
        <v>105</v>
      </c>
      <c r="F2740" s="14">
        <v>0</v>
      </c>
      <c r="G2740" s="57"/>
      <c r="H2740" s="8"/>
      <c r="I2740" s="30">
        <f t="shared" si="126"/>
        <v>0</v>
      </c>
      <c r="J2740" s="112"/>
      <c r="K2740" s="2"/>
    </row>
    <row r="2741" spans="1:11" x14ac:dyDescent="0.25">
      <c r="A2741" s="17">
        <v>42422</v>
      </c>
      <c r="B2741" s="11">
        <f t="shared" si="127"/>
        <v>5944</v>
      </c>
      <c r="C2741" s="11" t="s">
        <v>787</v>
      </c>
      <c r="D2741" s="12">
        <v>55944</v>
      </c>
      <c r="E2741" s="47" t="s">
        <v>5604</v>
      </c>
      <c r="F2741" s="14">
        <v>490.8</v>
      </c>
      <c r="G2741" s="57">
        <v>42422</v>
      </c>
      <c r="H2741" s="8">
        <f t="shared" si="125"/>
        <v>490.8</v>
      </c>
      <c r="I2741" s="30">
        <f t="shared" si="126"/>
        <v>0</v>
      </c>
      <c r="J2741" s="112"/>
      <c r="K2741" s="2"/>
    </row>
    <row r="2742" spans="1:11" x14ac:dyDescent="0.25">
      <c r="A2742" s="17">
        <v>42422</v>
      </c>
      <c r="B2742" s="11">
        <f t="shared" si="127"/>
        <v>5945</v>
      </c>
      <c r="C2742" s="11" t="s">
        <v>787</v>
      </c>
      <c r="D2742" s="12">
        <v>55945</v>
      </c>
      <c r="E2742" s="47" t="s">
        <v>5605</v>
      </c>
      <c r="F2742" s="14">
        <v>35280.910000000003</v>
      </c>
      <c r="G2742" s="57">
        <v>42425</v>
      </c>
      <c r="H2742" s="8">
        <v>35280.910000000003</v>
      </c>
      <c r="I2742" s="30">
        <f t="shared" si="126"/>
        <v>0</v>
      </c>
      <c r="J2742" s="112"/>
      <c r="K2742" s="2"/>
    </row>
    <row r="2743" spans="1:11" x14ac:dyDescent="0.25">
      <c r="A2743" s="17">
        <v>42422</v>
      </c>
      <c r="B2743" s="11">
        <f t="shared" si="127"/>
        <v>5946</v>
      </c>
      <c r="C2743" s="11" t="s">
        <v>787</v>
      </c>
      <c r="D2743" s="12">
        <v>55946</v>
      </c>
      <c r="E2743" s="47" t="s">
        <v>5606</v>
      </c>
      <c r="F2743" s="14">
        <v>747.05</v>
      </c>
      <c r="G2743" s="57">
        <v>42422</v>
      </c>
      <c r="H2743" s="8">
        <f t="shared" si="125"/>
        <v>747.05</v>
      </c>
      <c r="I2743" s="30">
        <f t="shared" si="126"/>
        <v>0</v>
      </c>
      <c r="J2743" s="112"/>
      <c r="K2743" s="2"/>
    </row>
    <row r="2744" spans="1:11" x14ac:dyDescent="0.25">
      <c r="A2744" s="17">
        <v>42422</v>
      </c>
      <c r="B2744" s="11">
        <f t="shared" si="127"/>
        <v>5947</v>
      </c>
      <c r="C2744" s="11" t="s">
        <v>787</v>
      </c>
      <c r="D2744" s="12">
        <v>55947</v>
      </c>
      <c r="E2744" s="47" t="s">
        <v>5607</v>
      </c>
      <c r="F2744" s="14">
        <v>6208.2</v>
      </c>
      <c r="G2744" s="57">
        <v>42422</v>
      </c>
      <c r="H2744" s="8">
        <f t="shared" si="125"/>
        <v>6208.2</v>
      </c>
      <c r="I2744" s="30">
        <f t="shared" si="126"/>
        <v>0</v>
      </c>
      <c r="J2744" s="112"/>
      <c r="K2744" s="2"/>
    </row>
    <row r="2745" spans="1:11" x14ac:dyDescent="0.25">
      <c r="A2745" s="17">
        <v>42422</v>
      </c>
      <c r="B2745" s="11">
        <f t="shared" si="127"/>
        <v>5948</v>
      </c>
      <c r="C2745" s="11" t="s">
        <v>787</v>
      </c>
      <c r="D2745" s="12">
        <v>55948</v>
      </c>
      <c r="E2745" s="47" t="s">
        <v>5608</v>
      </c>
      <c r="F2745" s="14">
        <v>29033.55</v>
      </c>
      <c r="G2745" s="57">
        <v>42422</v>
      </c>
      <c r="H2745" s="8">
        <f t="shared" si="125"/>
        <v>29033.55</v>
      </c>
      <c r="I2745" s="30">
        <f t="shared" si="126"/>
        <v>0</v>
      </c>
      <c r="J2745" s="112"/>
      <c r="K2745" s="2"/>
    </row>
    <row r="2746" spans="1:11" x14ac:dyDescent="0.25">
      <c r="A2746" s="17">
        <v>42422</v>
      </c>
      <c r="B2746" s="11">
        <f t="shared" si="127"/>
        <v>5949</v>
      </c>
      <c r="C2746" s="11" t="s">
        <v>787</v>
      </c>
      <c r="D2746" s="12">
        <v>55949</v>
      </c>
      <c r="E2746" s="47" t="s">
        <v>5609</v>
      </c>
      <c r="F2746" s="14">
        <v>2923.2</v>
      </c>
      <c r="G2746" s="57">
        <v>42424</v>
      </c>
      <c r="H2746" s="8">
        <v>2923.2</v>
      </c>
      <c r="I2746" s="30">
        <f t="shared" si="126"/>
        <v>0</v>
      </c>
      <c r="J2746" s="112"/>
      <c r="K2746" s="2"/>
    </row>
    <row r="2747" spans="1:11" x14ac:dyDescent="0.25">
      <c r="A2747" s="17">
        <v>42422</v>
      </c>
      <c r="B2747" s="11">
        <f t="shared" si="127"/>
        <v>5950</v>
      </c>
      <c r="C2747" s="11" t="s">
        <v>787</v>
      </c>
      <c r="D2747" s="12">
        <v>55950</v>
      </c>
      <c r="E2747" s="47" t="s">
        <v>5610</v>
      </c>
      <c r="F2747" s="14">
        <v>1701.8</v>
      </c>
      <c r="G2747" s="57">
        <v>42424</v>
      </c>
      <c r="H2747" s="8">
        <v>1701.8</v>
      </c>
      <c r="I2747" s="30">
        <f t="shared" si="126"/>
        <v>0</v>
      </c>
      <c r="J2747" s="112"/>
      <c r="K2747" s="2"/>
    </row>
    <row r="2748" spans="1:11" x14ac:dyDescent="0.25">
      <c r="A2748" s="17">
        <v>42422</v>
      </c>
      <c r="B2748" s="11">
        <f t="shared" si="127"/>
        <v>5951</v>
      </c>
      <c r="C2748" s="11" t="s">
        <v>787</v>
      </c>
      <c r="D2748" s="12">
        <v>55951</v>
      </c>
      <c r="E2748" s="47" t="s">
        <v>5611</v>
      </c>
      <c r="F2748" s="14">
        <v>20465.7</v>
      </c>
      <c r="G2748" s="57">
        <v>42426</v>
      </c>
      <c r="H2748" s="8">
        <v>20465.7</v>
      </c>
      <c r="I2748" s="30">
        <f t="shared" si="126"/>
        <v>0</v>
      </c>
      <c r="J2748" s="112"/>
      <c r="K2748" s="2"/>
    </row>
    <row r="2749" spans="1:11" x14ac:dyDescent="0.25">
      <c r="A2749" s="17">
        <v>42422</v>
      </c>
      <c r="B2749" s="11">
        <f t="shared" si="127"/>
        <v>5952</v>
      </c>
      <c r="C2749" s="11" t="s">
        <v>787</v>
      </c>
      <c r="D2749" s="12">
        <v>55952</v>
      </c>
      <c r="E2749" s="47" t="s">
        <v>5546</v>
      </c>
      <c r="F2749" s="14">
        <v>7493.6</v>
      </c>
      <c r="G2749" s="57">
        <v>42424</v>
      </c>
      <c r="H2749" s="8">
        <v>7493.6</v>
      </c>
      <c r="I2749" s="30">
        <f t="shared" si="126"/>
        <v>0</v>
      </c>
      <c r="J2749" s="112"/>
      <c r="K2749" s="2"/>
    </row>
    <row r="2750" spans="1:11" x14ac:dyDescent="0.25">
      <c r="A2750" s="17">
        <v>42422</v>
      </c>
      <c r="B2750" s="11">
        <f t="shared" si="127"/>
        <v>5953</v>
      </c>
      <c r="C2750" s="11" t="s">
        <v>787</v>
      </c>
      <c r="D2750" s="12">
        <v>55953</v>
      </c>
      <c r="E2750" s="47" t="s">
        <v>5557</v>
      </c>
      <c r="F2750" s="14">
        <v>7941.8</v>
      </c>
      <c r="G2750" s="57">
        <v>42422</v>
      </c>
      <c r="H2750" s="8">
        <f t="shared" si="125"/>
        <v>7941.8</v>
      </c>
      <c r="I2750" s="30">
        <f t="shared" si="126"/>
        <v>0</v>
      </c>
      <c r="J2750" s="112"/>
      <c r="K2750" s="2"/>
    </row>
    <row r="2751" spans="1:11" x14ac:dyDescent="0.25">
      <c r="A2751" s="17">
        <v>42422</v>
      </c>
      <c r="B2751" s="11">
        <f t="shared" si="127"/>
        <v>5954</v>
      </c>
      <c r="C2751" s="11" t="s">
        <v>787</v>
      </c>
      <c r="D2751" s="12">
        <v>55954</v>
      </c>
      <c r="E2751" s="47" t="s">
        <v>5612</v>
      </c>
      <c r="F2751" s="14">
        <v>1320.1</v>
      </c>
      <c r="G2751" s="57">
        <v>42423</v>
      </c>
      <c r="H2751" s="8">
        <v>1320.1</v>
      </c>
      <c r="I2751" s="30">
        <f t="shared" si="126"/>
        <v>0</v>
      </c>
      <c r="J2751" s="112"/>
      <c r="K2751" s="2"/>
    </row>
    <row r="2752" spans="1:11" x14ac:dyDescent="0.25">
      <c r="A2752" s="17">
        <v>42422</v>
      </c>
      <c r="B2752" s="11">
        <f t="shared" si="127"/>
        <v>5955</v>
      </c>
      <c r="C2752" s="11" t="s">
        <v>787</v>
      </c>
      <c r="D2752" s="12">
        <v>55955</v>
      </c>
      <c r="E2752" s="47" t="s">
        <v>5613</v>
      </c>
      <c r="F2752" s="14">
        <v>1760</v>
      </c>
      <c r="G2752" s="57">
        <v>42422</v>
      </c>
      <c r="H2752" s="8">
        <f t="shared" si="125"/>
        <v>1760</v>
      </c>
      <c r="I2752" s="30">
        <f t="shared" si="126"/>
        <v>0</v>
      </c>
      <c r="J2752" s="112"/>
      <c r="K2752" s="2"/>
    </row>
    <row r="2753" spans="1:11" x14ac:dyDescent="0.25">
      <c r="A2753" s="17">
        <v>42422</v>
      </c>
      <c r="B2753" s="11">
        <f t="shared" si="127"/>
        <v>5956</v>
      </c>
      <c r="C2753" s="11" t="s">
        <v>787</v>
      </c>
      <c r="D2753" s="12">
        <v>55956</v>
      </c>
      <c r="E2753" s="47" t="s">
        <v>5614</v>
      </c>
      <c r="F2753" s="14">
        <v>29175.3</v>
      </c>
      <c r="G2753" s="57">
        <v>42426</v>
      </c>
      <c r="H2753" s="8">
        <v>29175.3</v>
      </c>
      <c r="I2753" s="30">
        <f t="shared" ref="I2753:I2826" si="128">F2753-H2753</f>
        <v>0</v>
      </c>
      <c r="J2753" s="112"/>
      <c r="K2753" s="2"/>
    </row>
    <row r="2754" spans="1:11" x14ac:dyDescent="0.25">
      <c r="A2754" s="17">
        <v>42422</v>
      </c>
      <c r="B2754" s="11">
        <f t="shared" si="127"/>
        <v>5957</v>
      </c>
      <c r="C2754" s="11" t="s">
        <v>787</v>
      </c>
      <c r="D2754" s="12">
        <v>55957</v>
      </c>
      <c r="E2754" s="47" t="s">
        <v>5615</v>
      </c>
      <c r="F2754" s="14">
        <v>68079.649999999994</v>
      </c>
      <c r="G2754" s="57" t="s">
        <v>5616</v>
      </c>
      <c r="H2754" s="8">
        <f>3939.6+30+64110.05</f>
        <v>68079.650000000009</v>
      </c>
      <c r="I2754" s="30">
        <f t="shared" si="128"/>
        <v>0</v>
      </c>
      <c r="J2754" s="112"/>
      <c r="K2754" s="2"/>
    </row>
    <row r="2755" spans="1:11" x14ac:dyDescent="0.25">
      <c r="A2755" s="17">
        <v>42422</v>
      </c>
      <c r="B2755" s="11">
        <f t="shared" si="127"/>
        <v>5958</v>
      </c>
      <c r="C2755" s="11" t="s">
        <v>787</v>
      </c>
      <c r="D2755" s="12">
        <v>55958</v>
      </c>
      <c r="E2755" s="47" t="s">
        <v>5617</v>
      </c>
      <c r="F2755" s="14">
        <v>7236</v>
      </c>
      <c r="G2755" s="57">
        <v>42422</v>
      </c>
      <c r="H2755" s="8">
        <f t="shared" ref="H2755:H2818" si="129">F2755</f>
        <v>7236</v>
      </c>
      <c r="I2755" s="30">
        <f t="shared" si="128"/>
        <v>0</v>
      </c>
      <c r="J2755" s="112"/>
      <c r="K2755" s="2"/>
    </row>
    <row r="2756" spans="1:11" x14ac:dyDescent="0.25">
      <c r="A2756" s="17">
        <v>42422</v>
      </c>
      <c r="B2756" s="11">
        <f t="shared" ref="B2756:B2819" si="130">B2755+1</f>
        <v>5959</v>
      </c>
      <c r="C2756" s="11" t="s">
        <v>787</v>
      </c>
      <c r="D2756" s="12">
        <v>55959</v>
      </c>
      <c r="E2756" s="47" t="s">
        <v>5618</v>
      </c>
      <c r="F2756" s="14">
        <v>21807.4</v>
      </c>
      <c r="G2756" s="130">
        <v>42433</v>
      </c>
      <c r="H2756" s="108">
        <v>21807.4</v>
      </c>
      <c r="I2756" s="30">
        <f t="shared" si="128"/>
        <v>0</v>
      </c>
      <c r="J2756" s="112"/>
      <c r="K2756" s="2"/>
    </row>
    <row r="2757" spans="1:11" x14ac:dyDescent="0.25">
      <c r="A2757" s="17">
        <v>42422</v>
      </c>
      <c r="B2757" s="11">
        <f t="shared" si="130"/>
        <v>5960</v>
      </c>
      <c r="C2757" s="11" t="s">
        <v>787</v>
      </c>
      <c r="D2757" s="12">
        <v>55960</v>
      </c>
      <c r="E2757" s="47" t="s">
        <v>5619</v>
      </c>
      <c r="F2757" s="14">
        <v>4166.3999999999996</v>
      </c>
      <c r="G2757" s="57">
        <v>42429</v>
      </c>
      <c r="H2757" s="8">
        <v>4166.3999999999996</v>
      </c>
      <c r="I2757" s="30">
        <f t="shared" si="128"/>
        <v>0</v>
      </c>
      <c r="J2757" s="112"/>
      <c r="K2757" s="2"/>
    </row>
    <row r="2758" spans="1:11" x14ac:dyDescent="0.25">
      <c r="A2758" s="17">
        <v>42422</v>
      </c>
      <c r="B2758" s="11">
        <f t="shared" si="130"/>
        <v>5961</v>
      </c>
      <c r="C2758" s="11" t="s">
        <v>787</v>
      </c>
      <c r="D2758" s="12">
        <v>55961</v>
      </c>
      <c r="E2758" s="47" t="s">
        <v>5620</v>
      </c>
      <c r="F2758" s="14">
        <v>699.2</v>
      </c>
      <c r="G2758" s="57">
        <v>42424</v>
      </c>
      <c r="H2758" s="8">
        <v>699.2</v>
      </c>
      <c r="I2758" s="30">
        <f t="shared" si="128"/>
        <v>0</v>
      </c>
      <c r="J2758" s="112"/>
      <c r="K2758" s="2"/>
    </row>
    <row r="2759" spans="1:11" x14ac:dyDescent="0.25">
      <c r="A2759" s="17">
        <v>42422</v>
      </c>
      <c r="B2759" s="11">
        <f t="shared" si="130"/>
        <v>5962</v>
      </c>
      <c r="C2759" s="11" t="s">
        <v>787</v>
      </c>
      <c r="D2759" s="12">
        <v>55962</v>
      </c>
      <c r="E2759" s="47" t="s">
        <v>5621</v>
      </c>
      <c r="F2759" s="14">
        <v>2561.65</v>
      </c>
      <c r="G2759" s="57">
        <v>42427</v>
      </c>
      <c r="H2759" s="8">
        <v>2561.65</v>
      </c>
      <c r="I2759" s="30">
        <f t="shared" si="128"/>
        <v>0</v>
      </c>
      <c r="J2759" s="112"/>
      <c r="K2759" s="2"/>
    </row>
    <row r="2760" spans="1:11" x14ac:dyDescent="0.25">
      <c r="A2760" s="17">
        <v>42422</v>
      </c>
      <c r="B2760" s="11">
        <f t="shared" si="130"/>
        <v>5963</v>
      </c>
      <c r="C2760" s="11" t="s">
        <v>787</v>
      </c>
      <c r="D2760" s="12">
        <v>55963</v>
      </c>
      <c r="E2760" s="47" t="s">
        <v>5622</v>
      </c>
      <c r="F2760" s="14">
        <v>4212.96</v>
      </c>
      <c r="G2760" s="57">
        <v>42424</v>
      </c>
      <c r="H2760" s="8">
        <v>4212.96</v>
      </c>
      <c r="I2760" s="30">
        <f t="shared" si="128"/>
        <v>0</v>
      </c>
      <c r="J2760" s="112"/>
      <c r="K2760" s="2"/>
    </row>
    <row r="2761" spans="1:11" x14ac:dyDescent="0.25">
      <c r="A2761" s="17">
        <v>42422</v>
      </c>
      <c r="B2761" s="11">
        <f t="shared" si="130"/>
        <v>5964</v>
      </c>
      <c r="C2761" s="11" t="s">
        <v>787</v>
      </c>
      <c r="D2761" s="12">
        <v>55964</v>
      </c>
      <c r="E2761" s="47" t="s">
        <v>4934</v>
      </c>
      <c r="F2761" s="14">
        <v>57205</v>
      </c>
      <c r="G2761" s="57">
        <v>42424</v>
      </c>
      <c r="H2761" s="120">
        <v>11683.6</v>
      </c>
      <c r="I2761" s="103">
        <f t="shared" si="128"/>
        <v>45521.4</v>
      </c>
      <c r="J2761" s="112"/>
      <c r="K2761" s="2"/>
    </row>
    <row r="2762" spans="1:11" x14ac:dyDescent="0.25">
      <c r="A2762" s="17">
        <v>42422</v>
      </c>
      <c r="B2762" s="11">
        <f t="shared" si="130"/>
        <v>5965</v>
      </c>
      <c r="C2762" s="11" t="s">
        <v>787</v>
      </c>
      <c r="D2762" s="12">
        <v>55965</v>
      </c>
      <c r="E2762" s="47" t="s">
        <v>5623</v>
      </c>
      <c r="F2762" s="14">
        <v>1148.4000000000001</v>
      </c>
      <c r="G2762" s="57">
        <v>42426</v>
      </c>
      <c r="H2762" s="8">
        <v>1148.4000000000001</v>
      </c>
      <c r="I2762" s="30">
        <f t="shared" si="128"/>
        <v>0</v>
      </c>
      <c r="J2762" s="112"/>
      <c r="K2762" s="2"/>
    </row>
    <row r="2763" spans="1:11" x14ac:dyDescent="0.25">
      <c r="A2763" s="17">
        <v>42422</v>
      </c>
      <c r="B2763" s="11">
        <f t="shared" si="130"/>
        <v>5966</v>
      </c>
      <c r="C2763" s="11" t="s">
        <v>787</v>
      </c>
      <c r="D2763" s="12">
        <v>55966</v>
      </c>
      <c r="E2763" s="47" t="s">
        <v>5624</v>
      </c>
      <c r="F2763" s="14">
        <v>1389.24</v>
      </c>
      <c r="G2763" s="57">
        <v>42424</v>
      </c>
      <c r="H2763" s="8">
        <v>1389.24</v>
      </c>
      <c r="I2763" s="30">
        <f t="shared" si="128"/>
        <v>0</v>
      </c>
      <c r="J2763" s="112"/>
      <c r="K2763" s="2"/>
    </row>
    <row r="2764" spans="1:11" x14ac:dyDescent="0.25">
      <c r="A2764" s="17">
        <v>42422</v>
      </c>
      <c r="B2764" s="11">
        <f t="shared" si="130"/>
        <v>5967</v>
      </c>
      <c r="C2764" s="11" t="s">
        <v>787</v>
      </c>
      <c r="D2764" s="12">
        <v>55967</v>
      </c>
      <c r="E2764" s="47" t="s">
        <v>5625</v>
      </c>
      <c r="F2764" s="14">
        <v>3477.6</v>
      </c>
      <c r="G2764" s="57">
        <v>42424</v>
      </c>
      <c r="H2764" s="8">
        <v>3477.6</v>
      </c>
      <c r="I2764" s="30">
        <f t="shared" si="128"/>
        <v>0</v>
      </c>
      <c r="J2764" s="112"/>
      <c r="K2764" s="2"/>
    </row>
    <row r="2765" spans="1:11" x14ac:dyDescent="0.25">
      <c r="A2765" s="17">
        <v>42422</v>
      </c>
      <c r="B2765" s="11">
        <f t="shared" si="130"/>
        <v>5968</v>
      </c>
      <c r="C2765" s="11" t="s">
        <v>787</v>
      </c>
      <c r="D2765" s="12">
        <v>55968</v>
      </c>
      <c r="E2765" s="47" t="s">
        <v>5626</v>
      </c>
      <c r="F2765" s="14">
        <v>7069.56</v>
      </c>
      <c r="G2765" s="57">
        <v>42424</v>
      </c>
      <c r="H2765" s="8">
        <v>7069.56</v>
      </c>
      <c r="I2765" s="30">
        <f t="shared" si="128"/>
        <v>0</v>
      </c>
      <c r="J2765" s="112"/>
      <c r="K2765" s="2"/>
    </row>
    <row r="2766" spans="1:11" x14ac:dyDescent="0.25">
      <c r="A2766" s="17">
        <v>42422</v>
      </c>
      <c r="B2766" s="11">
        <f t="shared" si="130"/>
        <v>5969</v>
      </c>
      <c r="C2766" s="11" t="s">
        <v>787</v>
      </c>
      <c r="D2766" s="12">
        <v>55969</v>
      </c>
      <c r="E2766" s="47" t="s">
        <v>5627</v>
      </c>
      <c r="F2766" s="14">
        <v>2899.36</v>
      </c>
      <c r="G2766" s="57">
        <v>42424</v>
      </c>
      <c r="H2766" s="8">
        <v>2899.36</v>
      </c>
      <c r="I2766" s="30">
        <f t="shared" si="128"/>
        <v>0</v>
      </c>
      <c r="J2766" s="112"/>
      <c r="K2766" s="2"/>
    </row>
    <row r="2767" spans="1:11" x14ac:dyDescent="0.25">
      <c r="A2767" s="17">
        <v>42422</v>
      </c>
      <c r="B2767" s="11">
        <f t="shared" si="130"/>
        <v>5970</v>
      </c>
      <c r="C2767" s="11" t="s">
        <v>787</v>
      </c>
      <c r="D2767" s="12">
        <v>55970</v>
      </c>
      <c r="E2767" s="47" t="s">
        <v>5628</v>
      </c>
      <c r="F2767" s="14">
        <v>2037.6</v>
      </c>
      <c r="G2767" s="57">
        <v>42424</v>
      </c>
      <c r="H2767" s="8">
        <v>2037.6</v>
      </c>
      <c r="I2767" s="30">
        <f t="shared" si="128"/>
        <v>0</v>
      </c>
      <c r="J2767" s="112"/>
      <c r="K2767" s="2"/>
    </row>
    <row r="2768" spans="1:11" x14ac:dyDescent="0.25">
      <c r="A2768" s="17">
        <v>42422</v>
      </c>
      <c r="B2768" s="11">
        <f t="shared" si="130"/>
        <v>5971</v>
      </c>
      <c r="C2768" s="11" t="s">
        <v>787</v>
      </c>
      <c r="D2768" s="12">
        <v>55971</v>
      </c>
      <c r="E2768" s="47" t="s">
        <v>5628</v>
      </c>
      <c r="F2768" s="14">
        <v>3486.72</v>
      </c>
      <c r="G2768" s="57">
        <v>42424</v>
      </c>
      <c r="H2768" s="8">
        <v>3486.72</v>
      </c>
      <c r="I2768" s="30">
        <f t="shared" si="128"/>
        <v>0</v>
      </c>
      <c r="J2768" s="112"/>
      <c r="K2768" s="2"/>
    </row>
    <row r="2769" spans="1:11" x14ac:dyDescent="0.25">
      <c r="A2769" s="17">
        <v>42422</v>
      </c>
      <c r="B2769" s="11">
        <f t="shared" si="130"/>
        <v>5972</v>
      </c>
      <c r="C2769" s="11" t="s">
        <v>787</v>
      </c>
      <c r="D2769" s="12">
        <v>55972</v>
      </c>
      <c r="E2769" s="47" t="s">
        <v>5629</v>
      </c>
      <c r="F2769" s="14">
        <v>9638.7000000000007</v>
      </c>
      <c r="G2769" s="57">
        <v>42424</v>
      </c>
      <c r="H2769" s="8">
        <v>9638.7000000000007</v>
      </c>
      <c r="I2769" s="30">
        <f t="shared" si="128"/>
        <v>0</v>
      </c>
      <c r="J2769" s="112"/>
      <c r="K2769" s="2"/>
    </row>
    <row r="2770" spans="1:11" x14ac:dyDescent="0.25">
      <c r="A2770" s="17">
        <v>42422</v>
      </c>
      <c r="B2770" s="11">
        <f t="shared" si="130"/>
        <v>5973</v>
      </c>
      <c r="C2770" s="11" t="s">
        <v>787</v>
      </c>
      <c r="D2770" s="12">
        <v>55973</v>
      </c>
      <c r="E2770" s="47" t="s">
        <v>5630</v>
      </c>
      <c r="F2770" s="14">
        <v>4368.8</v>
      </c>
      <c r="G2770" s="57">
        <v>42423</v>
      </c>
      <c r="H2770" s="8">
        <v>4368.8</v>
      </c>
      <c r="I2770" s="30">
        <f t="shared" si="128"/>
        <v>0</v>
      </c>
      <c r="J2770" s="112"/>
      <c r="K2770" s="2"/>
    </row>
    <row r="2771" spans="1:11" x14ac:dyDescent="0.25">
      <c r="A2771" s="17">
        <v>42422</v>
      </c>
      <c r="B2771" s="11">
        <f t="shared" si="130"/>
        <v>5974</v>
      </c>
      <c r="C2771" s="11" t="s">
        <v>787</v>
      </c>
      <c r="D2771" s="113">
        <v>55974</v>
      </c>
      <c r="E2771" s="42" t="s">
        <v>5631</v>
      </c>
      <c r="F2771" s="19">
        <v>334305</v>
      </c>
      <c r="G2771" s="57">
        <v>42426</v>
      </c>
      <c r="H2771" s="8">
        <v>334305</v>
      </c>
      <c r="I2771" s="30">
        <f t="shared" si="128"/>
        <v>0</v>
      </c>
      <c r="J2771" s="112"/>
      <c r="K2771" s="2"/>
    </row>
    <row r="2772" spans="1:11" x14ac:dyDescent="0.25">
      <c r="A2772" s="17">
        <v>42422</v>
      </c>
      <c r="B2772" s="11">
        <f t="shared" si="130"/>
        <v>5975</v>
      </c>
      <c r="C2772" s="11" t="s">
        <v>787</v>
      </c>
      <c r="D2772" s="12">
        <v>55975</v>
      </c>
      <c r="E2772" s="49" t="s">
        <v>105</v>
      </c>
      <c r="F2772" s="14">
        <v>0</v>
      </c>
      <c r="G2772" s="57"/>
      <c r="H2772" s="8"/>
      <c r="I2772" s="30">
        <f t="shared" si="128"/>
        <v>0</v>
      </c>
      <c r="J2772" s="112"/>
      <c r="K2772" s="2"/>
    </row>
    <row r="2773" spans="1:11" x14ac:dyDescent="0.25">
      <c r="A2773" s="17">
        <v>42422</v>
      </c>
      <c r="B2773" s="11">
        <f t="shared" si="130"/>
        <v>5976</v>
      </c>
      <c r="C2773" s="11" t="s">
        <v>787</v>
      </c>
      <c r="D2773" s="12">
        <v>55976</v>
      </c>
      <c r="E2773" s="117" t="s">
        <v>4666</v>
      </c>
      <c r="F2773" s="14">
        <v>1560</v>
      </c>
      <c r="G2773" s="57">
        <v>42422</v>
      </c>
      <c r="H2773" s="8">
        <v>1560</v>
      </c>
      <c r="I2773" s="30">
        <f t="shared" si="128"/>
        <v>0</v>
      </c>
      <c r="J2773" s="112"/>
      <c r="K2773" s="2"/>
    </row>
    <row r="2774" spans="1:11" x14ac:dyDescent="0.25">
      <c r="A2774" s="17">
        <v>42422</v>
      </c>
      <c r="B2774" s="11">
        <f t="shared" si="130"/>
        <v>5977</v>
      </c>
      <c r="C2774" s="11" t="s">
        <v>787</v>
      </c>
      <c r="D2774" s="12">
        <v>55977</v>
      </c>
      <c r="E2774" s="117" t="s">
        <v>4666</v>
      </c>
      <c r="F2774" s="14">
        <v>289.8</v>
      </c>
      <c r="G2774" s="57">
        <v>42422</v>
      </c>
      <c r="H2774" s="8">
        <v>289.8</v>
      </c>
      <c r="I2774" s="30">
        <f t="shared" si="128"/>
        <v>0</v>
      </c>
      <c r="J2774" s="112"/>
      <c r="K2774" s="2"/>
    </row>
    <row r="2775" spans="1:11" x14ac:dyDescent="0.25">
      <c r="A2775" s="17">
        <v>42422</v>
      </c>
      <c r="B2775" s="11">
        <f t="shared" si="130"/>
        <v>5978</v>
      </c>
      <c r="C2775" s="11" t="s">
        <v>787</v>
      </c>
      <c r="D2775" s="20">
        <v>55978</v>
      </c>
      <c r="E2775" s="45" t="s">
        <v>5632</v>
      </c>
      <c r="F2775" s="22">
        <v>5701</v>
      </c>
      <c r="G2775" s="57">
        <v>42424</v>
      </c>
      <c r="H2775" s="8">
        <v>5701</v>
      </c>
      <c r="I2775" s="30">
        <f t="shared" si="128"/>
        <v>0</v>
      </c>
      <c r="J2775" s="112"/>
      <c r="K2775" s="2"/>
    </row>
    <row r="2776" spans="1:11" x14ac:dyDescent="0.25">
      <c r="A2776" s="17">
        <v>42422</v>
      </c>
      <c r="B2776" s="11">
        <f t="shared" si="130"/>
        <v>5979</v>
      </c>
      <c r="C2776" s="11" t="s">
        <v>787</v>
      </c>
      <c r="D2776" s="12">
        <v>55979</v>
      </c>
      <c r="E2776" s="47" t="s">
        <v>5633</v>
      </c>
      <c r="F2776" s="14">
        <v>13267.2</v>
      </c>
      <c r="G2776" s="57">
        <v>42424</v>
      </c>
      <c r="H2776" s="8">
        <v>13267.2</v>
      </c>
      <c r="I2776" s="30">
        <f t="shared" si="128"/>
        <v>0</v>
      </c>
      <c r="J2776" s="112"/>
      <c r="K2776" s="2"/>
    </row>
    <row r="2777" spans="1:11" x14ac:dyDescent="0.25">
      <c r="A2777" s="17">
        <v>42422</v>
      </c>
      <c r="B2777" s="11">
        <f t="shared" si="130"/>
        <v>5980</v>
      </c>
      <c r="C2777" s="11" t="s">
        <v>787</v>
      </c>
      <c r="D2777" s="12">
        <v>55980</v>
      </c>
      <c r="E2777" s="47" t="s">
        <v>4888</v>
      </c>
      <c r="F2777" s="14">
        <v>37662.400000000001</v>
      </c>
      <c r="G2777" s="57">
        <v>42423</v>
      </c>
      <c r="H2777" s="8">
        <v>37662.400000000001</v>
      </c>
      <c r="I2777" s="30">
        <f t="shared" si="128"/>
        <v>0</v>
      </c>
      <c r="J2777" s="112"/>
      <c r="K2777" s="2"/>
    </row>
    <row r="2778" spans="1:11" x14ac:dyDescent="0.25">
      <c r="A2778" s="17">
        <v>42422</v>
      </c>
      <c r="B2778" s="11">
        <f t="shared" si="130"/>
        <v>5981</v>
      </c>
      <c r="C2778" s="11" t="s">
        <v>787</v>
      </c>
      <c r="D2778" s="12">
        <v>55981</v>
      </c>
      <c r="E2778" s="47" t="s">
        <v>5634</v>
      </c>
      <c r="F2778" s="14">
        <v>528643.86</v>
      </c>
      <c r="G2778" s="57"/>
      <c r="H2778" s="8"/>
      <c r="I2778" s="30">
        <f t="shared" si="128"/>
        <v>528643.86</v>
      </c>
      <c r="J2778" s="112"/>
      <c r="K2778" s="2"/>
    </row>
    <row r="2779" spans="1:11" x14ac:dyDescent="0.25">
      <c r="A2779" s="17">
        <v>42422</v>
      </c>
      <c r="B2779" s="11">
        <f t="shared" si="130"/>
        <v>5982</v>
      </c>
      <c r="C2779" s="11" t="s">
        <v>787</v>
      </c>
      <c r="D2779" s="12">
        <v>55982</v>
      </c>
      <c r="E2779" s="47" t="s">
        <v>4935</v>
      </c>
      <c r="F2779" s="14">
        <v>11431.54</v>
      </c>
      <c r="G2779" s="57">
        <v>42426</v>
      </c>
      <c r="H2779" s="8">
        <v>11431.54</v>
      </c>
      <c r="I2779" s="30">
        <f t="shared" si="128"/>
        <v>0</v>
      </c>
      <c r="J2779" s="112"/>
      <c r="K2779" s="2"/>
    </row>
    <row r="2780" spans="1:11" x14ac:dyDescent="0.25">
      <c r="A2780" s="17">
        <v>42422</v>
      </c>
      <c r="B2780" s="11">
        <f t="shared" si="130"/>
        <v>5983</v>
      </c>
      <c r="C2780" s="11" t="s">
        <v>787</v>
      </c>
      <c r="D2780" s="12">
        <v>55983</v>
      </c>
      <c r="E2780" s="49" t="s">
        <v>105</v>
      </c>
      <c r="F2780" s="14">
        <v>0</v>
      </c>
      <c r="G2780" s="57"/>
      <c r="H2780" s="8"/>
      <c r="I2780" s="30">
        <f t="shared" si="128"/>
        <v>0</v>
      </c>
      <c r="J2780" s="112"/>
      <c r="K2780" s="2"/>
    </row>
    <row r="2781" spans="1:11" x14ac:dyDescent="0.25">
      <c r="A2781" s="17">
        <v>42422</v>
      </c>
      <c r="B2781" s="11">
        <f t="shared" si="130"/>
        <v>5984</v>
      </c>
      <c r="C2781" s="11" t="s">
        <v>787</v>
      </c>
      <c r="D2781" s="12">
        <v>55984</v>
      </c>
      <c r="E2781" s="47" t="s">
        <v>5635</v>
      </c>
      <c r="F2781" s="14">
        <v>33699.949999999997</v>
      </c>
      <c r="G2781" s="57" t="s">
        <v>5636</v>
      </c>
      <c r="H2781" s="8">
        <f>4294.7+29405.25</f>
        <v>33699.949999999997</v>
      </c>
      <c r="I2781" s="30">
        <f t="shared" si="128"/>
        <v>0</v>
      </c>
      <c r="J2781" s="112"/>
      <c r="K2781" s="2"/>
    </row>
    <row r="2782" spans="1:11" x14ac:dyDescent="0.25">
      <c r="A2782" s="17">
        <v>42422</v>
      </c>
      <c r="B2782" s="11">
        <f t="shared" si="130"/>
        <v>5985</v>
      </c>
      <c r="C2782" s="11" t="s">
        <v>787</v>
      </c>
      <c r="D2782" s="12">
        <v>55985</v>
      </c>
      <c r="E2782" s="47" t="s">
        <v>5637</v>
      </c>
      <c r="F2782" s="14">
        <v>15872.1</v>
      </c>
      <c r="G2782" s="57">
        <v>42424</v>
      </c>
      <c r="H2782" s="8">
        <v>15872.1</v>
      </c>
      <c r="I2782" s="30">
        <f t="shared" si="128"/>
        <v>0</v>
      </c>
      <c r="J2782" s="112"/>
      <c r="K2782" s="2"/>
    </row>
    <row r="2783" spans="1:11" x14ac:dyDescent="0.25">
      <c r="A2783" s="17">
        <v>42422</v>
      </c>
      <c r="B2783" s="11">
        <f t="shared" si="130"/>
        <v>5986</v>
      </c>
      <c r="C2783" s="11" t="s">
        <v>787</v>
      </c>
      <c r="D2783" s="12">
        <v>55986</v>
      </c>
      <c r="E2783" s="47" t="s">
        <v>4546</v>
      </c>
      <c r="F2783" s="14">
        <v>1057.8</v>
      </c>
      <c r="G2783" s="57">
        <v>42424</v>
      </c>
      <c r="H2783" s="8">
        <v>1057.8</v>
      </c>
      <c r="I2783" s="30">
        <f t="shared" si="128"/>
        <v>0</v>
      </c>
      <c r="J2783" s="112"/>
      <c r="K2783" s="2"/>
    </row>
    <row r="2784" spans="1:11" x14ac:dyDescent="0.25">
      <c r="A2784" s="17">
        <v>42422</v>
      </c>
      <c r="B2784" s="11">
        <f t="shared" si="130"/>
        <v>5987</v>
      </c>
      <c r="C2784" s="11" t="s">
        <v>787</v>
      </c>
      <c r="D2784" s="12">
        <v>55987</v>
      </c>
      <c r="E2784" s="47" t="s">
        <v>5638</v>
      </c>
      <c r="F2784" s="14">
        <v>3470.6</v>
      </c>
      <c r="G2784" s="57">
        <v>42423</v>
      </c>
      <c r="H2784" s="8">
        <v>3470.6</v>
      </c>
      <c r="I2784" s="30">
        <f t="shared" si="128"/>
        <v>0</v>
      </c>
      <c r="J2784" s="112"/>
      <c r="K2784" s="2"/>
    </row>
    <row r="2785" spans="1:11" x14ac:dyDescent="0.25">
      <c r="A2785" s="17">
        <v>42422</v>
      </c>
      <c r="B2785" s="11">
        <f t="shared" si="130"/>
        <v>5988</v>
      </c>
      <c r="C2785" s="11" t="s">
        <v>787</v>
      </c>
      <c r="D2785" s="12">
        <v>55988</v>
      </c>
      <c r="E2785" s="47" t="s">
        <v>5638</v>
      </c>
      <c r="F2785" s="14">
        <v>1416.48</v>
      </c>
      <c r="G2785" s="57">
        <v>42423</v>
      </c>
      <c r="H2785" s="8">
        <v>1416.48</v>
      </c>
      <c r="I2785" s="30">
        <f t="shared" si="128"/>
        <v>0</v>
      </c>
      <c r="J2785" s="112"/>
      <c r="K2785" s="2"/>
    </row>
    <row r="2786" spans="1:11" x14ac:dyDescent="0.25">
      <c r="A2786" s="17">
        <v>42422</v>
      </c>
      <c r="B2786" s="11">
        <f t="shared" si="130"/>
        <v>5989</v>
      </c>
      <c r="C2786" s="11" t="s">
        <v>787</v>
      </c>
      <c r="D2786" s="12">
        <v>55989</v>
      </c>
      <c r="E2786" s="47" t="s">
        <v>5639</v>
      </c>
      <c r="F2786" s="14">
        <v>7061.44</v>
      </c>
      <c r="G2786" s="57">
        <v>42427</v>
      </c>
      <c r="H2786" s="8">
        <v>7061.44</v>
      </c>
      <c r="I2786" s="30">
        <f t="shared" si="128"/>
        <v>0</v>
      </c>
      <c r="J2786" s="112"/>
      <c r="K2786" s="2"/>
    </row>
    <row r="2787" spans="1:11" x14ac:dyDescent="0.25">
      <c r="A2787" s="17">
        <v>42422</v>
      </c>
      <c r="B2787" s="11">
        <f t="shared" si="130"/>
        <v>5990</v>
      </c>
      <c r="C2787" s="11" t="s">
        <v>787</v>
      </c>
      <c r="D2787" s="12">
        <v>55990</v>
      </c>
      <c r="E2787" s="47" t="s">
        <v>4546</v>
      </c>
      <c r="F2787" s="14">
        <v>200015.83</v>
      </c>
      <c r="G2787" s="57">
        <v>42424</v>
      </c>
      <c r="H2787" s="8">
        <v>200015.83</v>
      </c>
      <c r="I2787" s="30">
        <f t="shared" si="128"/>
        <v>0</v>
      </c>
      <c r="J2787" s="112"/>
      <c r="K2787" s="2"/>
    </row>
    <row r="2788" spans="1:11" x14ac:dyDescent="0.25">
      <c r="A2788" s="17">
        <v>42422</v>
      </c>
      <c r="B2788" s="11">
        <f t="shared" si="130"/>
        <v>5991</v>
      </c>
      <c r="C2788" s="11" t="s">
        <v>787</v>
      </c>
      <c r="D2788" s="12">
        <v>55991</v>
      </c>
      <c r="E2788" s="47" t="s">
        <v>5640</v>
      </c>
      <c r="F2788" s="14">
        <v>388</v>
      </c>
      <c r="G2788" s="57">
        <v>42422</v>
      </c>
      <c r="H2788" s="8">
        <f t="shared" si="129"/>
        <v>388</v>
      </c>
      <c r="I2788" s="30">
        <f t="shared" si="128"/>
        <v>0</v>
      </c>
      <c r="J2788" s="112"/>
      <c r="K2788" s="2"/>
    </row>
    <row r="2789" spans="1:11" x14ac:dyDescent="0.25">
      <c r="A2789" s="17">
        <v>42422</v>
      </c>
      <c r="B2789" s="11">
        <f t="shared" si="130"/>
        <v>5992</v>
      </c>
      <c r="C2789" s="11" t="s">
        <v>787</v>
      </c>
      <c r="D2789" s="12">
        <v>55992</v>
      </c>
      <c r="E2789" s="47" t="s">
        <v>5641</v>
      </c>
      <c r="F2789" s="14">
        <v>65283.7</v>
      </c>
      <c r="G2789" s="57">
        <v>42424</v>
      </c>
      <c r="H2789" s="8">
        <v>65283.7</v>
      </c>
      <c r="I2789" s="30">
        <f t="shared" si="128"/>
        <v>0</v>
      </c>
      <c r="J2789" s="112"/>
      <c r="K2789" s="2"/>
    </row>
    <row r="2790" spans="1:11" x14ac:dyDescent="0.25">
      <c r="A2790" s="17">
        <v>42422</v>
      </c>
      <c r="B2790" s="11">
        <f t="shared" si="130"/>
        <v>5993</v>
      </c>
      <c r="C2790" s="11" t="s">
        <v>787</v>
      </c>
      <c r="D2790" s="12">
        <v>55993</v>
      </c>
      <c r="E2790" s="47" t="s">
        <v>5642</v>
      </c>
      <c r="F2790" s="14">
        <v>4708.8</v>
      </c>
      <c r="G2790" s="57">
        <v>42422</v>
      </c>
      <c r="H2790" s="8">
        <f t="shared" si="129"/>
        <v>4708.8</v>
      </c>
      <c r="I2790" s="30">
        <f t="shared" si="128"/>
        <v>0</v>
      </c>
      <c r="J2790" s="112"/>
      <c r="K2790" s="2"/>
    </row>
    <row r="2791" spans="1:11" x14ac:dyDescent="0.25">
      <c r="A2791" s="17">
        <v>42422</v>
      </c>
      <c r="B2791" s="11">
        <f t="shared" si="130"/>
        <v>5994</v>
      </c>
      <c r="C2791" s="11" t="s">
        <v>787</v>
      </c>
      <c r="D2791" s="12">
        <v>55994</v>
      </c>
      <c r="E2791" s="47" t="s">
        <v>5641</v>
      </c>
      <c r="F2791" s="14">
        <v>678.3</v>
      </c>
      <c r="G2791" s="57">
        <v>42424</v>
      </c>
      <c r="H2791" s="8">
        <v>678.3</v>
      </c>
      <c r="I2791" s="30">
        <f t="shared" si="128"/>
        <v>0</v>
      </c>
      <c r="J2791" s="112"/>
      <c r="K2791" s="2"/>
    </row>
    <row r="2792" spans="1:11" x14ac:dyDescent="0.25">
      <c r="A2792" s="17">
        <v>42422</v>
      </c>
      <c r="B2792" s="11">
        <f t="shared" si="130"/>
        <v>5995</v>
      </c>
      <c r="C2792" s="11" t="s">
        <v>787</v>
      </c>
      <c r="D2792" s="12">
        <v>55995</v>
      </c>
      <c r="E2792" s="47" t="s">
        <v>5643</v>
      </c>
      <c r="F2792" s="14">
        <v>33732.300000000003</v>
      </c>
      <c r="G2792" s="130">
        <v>42437</v>
      </c>
      <c r="H2792" s="108">
        <v>33732.300000000003</v>
      </c>
      <c r="I2792" s="30">
        <f t="shared" si="128"/>
        <v>0</v>
      </c>
      <c r="J2792" s="112"/>
      <c r="K2792" s="2"/>
    </row>
    <row r="2793" spans="1:11" x14ac:dyDescent="0.25">
      <c r="A2793" s="17">
        <v>42423</v>
      </c>
      <c r="B2793" s="11">
        <f t="shared" si="130"/>
        <v>5996</v>
      </c>
      <c r="C2793" s="11" t="s">
        <v>787</v>
      </c>
      <c r="D2793" s="12">
        <v>55996</v>
      </c>
      <c r="E2793" s="47" t="s">
        <v>5644</v>
      </c>
      <c r="F2793" s="14">
        <v>5148</v>
      </c>
      <c r="G2793" s="57">
        <v>42424</v>
      </c>
      <c r="H2793" s="8">
        <v>5148</v>
      </c>
      <c r="I2793" s="30">
        <f t="shared" si="128"/>
        <v>0</v>
      </c>
      <c r="J2793" s="112"/>
      <c r="K2793" s="2"/>
    </row>
    <row r="2794" spans="1:11" x14ac:dyDescent="0.25">
      <c r="A2794" s="17">
        <v>42423</v>
      </c>
      <c r="B2794" s="11">
        <f t="shared" si="130"/>
        <v>5997</v>
      </c>
      <c r="C2794" s="11" t="s">
        <v>787</v>
      </c>
      <c r="D2794" s="12">
        <v>55997</v>
      </c>
      <c r="E2794" s="47" t="s">
        <v>5644</v>
      </c>
      <c r="F2794" s="14">
        <v>25311</v>
      </c>
      <c r="G2794" s="57">
        <v>42424</v>
      </c>
      <c r="H2794" s="8">
        <v>25311</v>
      </c>
      <c r="I2794" s="30">
        <f t="shared" si="128"/>
        <v>0</v>
      </c>
      <c r="J2794" s="112"/>
      <c r="K2794" s="2"/>
    </row>
    <row r="2795" spans="1:11" x14ac:dyDescent="0.25">
      <c r="A2795" s="17">
        <v>42423</v>
      </c>
      <c r="B2795" s="11">
        <f t="shared" si="130"/>
        <v>5998</v>
      </c>
      <c r="C2795" s="11" t="s">
        <v>787</v>
      </c>
      <c r="D2795" s="12">
        <v>55998</v>
      </c>
      <c r="E2795" s="47" t="s">
        <v>5645</v>
      </c>
      <c r="F2795" s="14">
        <v>12423.6</v>
      </c>
      <c r="G2795" s="57">
        <v>42423</v>
      </c>
      <c r="H2795" s="8">
        <f t="shared" si="129"/>
        <v>12423.6</v>
      </c>
      <c r="I2795" s="30">
        <f t="shared" si="128"/>
        <v>0</v>
      </c>
      <c r="J2795" s="112"/>
      <c r="K2795" s="2"/>
    </row>
    <row r="2796" spans="1:11" x14ac:dyDescent="0.25">
      <c r="A2796" s="17">
        <v>42423</v>
      </c>
      <c r="B2796" s="11">
        <f t="shared" si="130"/>
        <v>5999</v>
      </c>
      <c r="C2796" s="11" t="s">
        <v>787</v>
      </c>
      <c r="D2796" s="12">
        <v>55999</v>
      </c>
      <c r="E2796" s="47" t="s">
        <v>5646</v>
      </c>
      <c r="F2796" s="14">
        <v>3409</v>
      </c>
      <c r="G2796" s="57">
        <v>42424</v>
      </c>
      <c r="H2796" s="8">
        <v>3409</v>
      </c>
      <c r="I2796" s="30">
        <f t="shared" si="128"/>
        <v>0</v>
      </c>
      <c r="J2796" s="112"/>
      <c r="K2796" s="2"/>
    </row>
    <row r="2797" spans="1:11" x14ac:dyDescent="0.25">
      <c r="A2797" s="17">
        <v>42423</v>
      </c>
      <c r="B2797" s="11">
        <f t="shared" si="130"/>
        <v>6000</v>
      </c>
      <c r="C2797" s="11" t="s">
        <v>787</v>
      </c>
      <c r="D2797" s="12">
        <v>56000</v>
      </c>
      <c r="E2797" s="47" t="s">
        <v>5647</v>
      </c>
      <c r="F2797" s="14">
        <v>2629.1</v>
      </c>
      <c r="G2797" s="57">
        <v>42423</v>
      </c>
      <c r="H2797" s="8">
        <f t="shared" si="129"/>
        <v>2629.1</v>
      </c>
      <c r="I2797" s="30">
        <f t="shared" si="128"/>
        <v>0</v>
      </c>
      <c r="J2797" s="112"/>
      <c r="K2797" s="2"/>
    </row>
    <row r="2798" spans="1:11" x14ac:dyDescent="0.25">
      <c r="A2798" s="17">
        <v>42423</v>
      </c>
      <c r="B2798" s="11">
        <f t="shared" si="130"/>
        <v>6001</v>
      </c>
      <c r="C2798" s="11" t="s">
        <v>787</v>
      </c>
      <c r="D2798" s="12">
        <v>56001</v>
      </c>
      <c r="E2798" s="47" t="s">
        <v>5648</v>
      </c>
      <c r="F2798" s="14">
        <v>13596.9</v>
      </c>
      <c r="G2798" s="57">
        <v>42424</v>
      </c>
      <c r="H2798" s="8">
        <v>13596.9</v>
      </c>
      <c r="I2798" s="30">
        <f t="shared" si="128"/>
        <v>0</v>
      </c>
      <c r="J2798" s="112"/>
      <c r="K2798" s="2"/>
    </row>
    <row r="2799" spans="1:11" x14ac:dyDescent="0.25">
      <c r="A2799" s="17">
        <v>42423</v>
      </c>
      <c r="B2799" s="11">
        <f t="shared" si="130"/>
        <v>6002</v>
      </c>
      <c r="C2799" s="11" t="s">
        <v>787</v>
      </c>
      <c r="D2799" s="12">
        <v>56002</v>
      </c>
      <c r="E2799" s="47" t="s">
        <v>5649</v>
      </c>
      <c r="F2799" s="14">
        <v>18074.3</v>
      </c>
      <c r="G2799" s="57">
        <v>42425</v>
      </c>
      <c r="H2799" s="8">
        <v>18074.3</v>
      </c>
      <c r="I2799" s="30">
        <f t="shared" si="128"/>
        <v>0</v>
      </c>
      <c r="J2799" s="112"/>
      <c r="K2799" s="2"/>
    </row>
    <row r="2800" spans="1:11" x14ac:dyDescent="0.25">
      <c r="A2800" s="17">
        <v>42423</v>
      </c>
      <c r="B2800" s="11">
        <f t="shared" si="130"/>
        <v>6003</v>
      </c>
      <c r="C2800" s="11" t="s">
        <v>787</v>
      </c>
      <c r="D2800" s="12">
        <v>56003</v>
      </c>
      <c r="E2800" s="47" t="s">
        <v>5650</v>
      </c>
      <c r="F2800" s="14">
        <v>47497.65</v>
      </c>
      <c r="G2800" s="130">
        <v>42445</v>
      </c>
      <c r="H2800" s="108">
        <v>47497.635000000002</v>
      </c>
      <c r="I2800" s="30">
        <f t="shared" si="128"/>
        <v>1.4999999999417923E-2</v>
      </c>
      <c r="J2800" s="112"/>
      <c r="K2800" s="2"/>
    </row>
    <row r="2801" spans="1:11" x14ac:dyDescent="0.25">
      <c r="A2801" s="17">
        <v>42423</v>
      </c>
      <c r="B2801" s="11">
        <f t="shared" si="130"/>
        <v>6004</v>
      </c>
      <c r="C2801" s="11" t="s">
        <v>787</v>
      </c>
      <c r="D2801" s="12">
        <v>56004</v>
      </c>
      <c r="E2801" s="47" t="s">
        <v>5651</v>
      </c>
      <c r="F2801" s="14">
        <v>4034.4</v>
      </c>
      <c r="G2801" s="57">
        <v>42423</v>
      </c>
      <c r="H2801" s="8">
        <f t="shared" si="129"/>
        <v>4034.4</v>
      </c>
      <c r="I2801" s="30">
        <f t="shared" si="128"/>
        <v>0</v>
      </c>
      <c r="J2801" s="112"/>
      <c r="K2801" s="2"/>
    </row>
    <row r="2802" spans="1:11" x14ac:dyDescent="0.25">
      <c r="A2802" s="17">
        <v>42423</v>
      </c>
      <c r="B2802" s="11">
        <f t="shared" si="130"/>
        <v>6005</v>
      </c>
      <c r="C2802" s="11" t="s">
        <v>787</v>
      </c>
      <c r="D2802" s="12">
        <v>56005</v>
      </c>
      <c r="E2802" s="47" t="s">
        <v>5652</v>
      </c>
      <c r="F2802" s="14">
        <v>6984.6</v>
      </c>
      <c r="G2802" s="57">
        <v>42423</v>
      </c>
      <c r="H2802" s="8">
        <f t="shared" si="129"/>
        <v>6984.6</v>
      </c>
      <c r="I2802" s="30">
        <f t="shared" si="128"/>
        <v>0</v>
      </c>
      <c r="J2802" s="112"/>
      <c r="K2802" s="2"/>
    </row>
    <row r="2803" spans="1:11" x14ac:dyDescent="0.25">
      <c r="A2803" s="17">
        <v>42423</v>
      </c>
      <c r="B2803" s="11">
        <f t="shared" si="130"/>
        <v>6006</v>
      </c>
      <c r="C2803" s="11" t="s">
        <v>787</v>
      </c>
      <c r="D2803" s="12">
        <v>56006</v>
      </c>
      <c r="E2803" s="47" t="s">
        <v>5653</v>
      </c>
      <c r="F2803" s="14">
        <v>858.8</v>
      </c>
      <c r="G2803" s="57">
        <v>42423</v>
      </c>
      <c r="H2803" s="8">
        <f t="shared" si="129"/>
        <v>858.8</v>
      </c>
      <c r="I2803" s="30">
        <f t="shared" si="128"/>
        <v>0</v>
      </c>
      <c r="J2803" s="112"/>
      <c r="K2803" s="2"/>
    </row>
    <row r="2804" spans="1:11" x14ac:dyDescent="0.25">
      <c r="A2804" s="17">
        <v>42423</v>
      </c>
      <c r="B2804" s="11">
        <f t="shared" si="130"/>
        <v>6007</v>
      </c>
      <c r="C2804" s="11" t="s">
        <v>787</v>
      </c>
      <c r="D2804" s="12">
        <v>56007</v>
      </c>
      <c r="E2804" s="47" t="s">
        <v>5654</v>
      </c>
      <c r="F2804" s="14">
        <v>1738.4</v>
      </c>
      <c r="G2804" s="57">
        <v>42423</v>
      </c>
      <c r="H2804" s="8">
        <f t="shared" si="129"/>
        <v>1738.4</v>
      </c>
      <c r="I2804" s="30">
        <f t="shared" si="128"/>
        <v>0</v>
      </c>
      <c r="J2804" s="112"/>
      <c r="K2804" s="2"/>
    </row>
    <row r="2805" spans="1:11" x14ac:dyDescent="0.25">
      <c r="A2805" s="17">
        <v>42423</v>
      </c>
      <c r="B2805" s="11">
        <f t="shared" si="130"/>
        <v>6008</v>
      </c>
      <c r="C2805" s="11" t="s">
        <v>787</v>
      </c>
      <c r="D2805" s="12">
        <v>56008</v>
      </c>
      <c r="E2805" s="47" t="s">
        <v>5655</v>
      </c>
      <c r="F2805" s="14">
        <v>3857.4</v>
      </c>
      <c r="G2805" s="57">
        <v>42423</v>
      </c>
      <c r="H2805" s="8">
        <f t="shared" si="129"/>
        <v>3857.4</v>
      </c>
      <c r="I2805" s="30">
        <f t="shared" si="128"/>
        <v>0</v>
      </c>
      <c r="J2805" s="112"/>
      <c r="K2805" s="2"/>
    </row>
    <row r="2806" spans="1:11" x14ac:dyDescent="0.25">
      <c r="A2806" s="17">
        <v>42423</v>
      </c>
      <c r="B2806" s="11">
        <f t="shared" si="130"/>
        <v>6009</v>
      </c>
      <c r="C2806" s="11" t="s">
        <v>787</v>
      </c>
      <c r="D2806" s="12">
        <v>56009</v>
      </c>
      <c r="E2806" s="47" t="s">
        <v>5655</v>
      </c>
      <c r="F2806" s="14">
        <v>173.8</v>
      </c>
      <c r="G2806" s="57">
        <v>42423</v>
      </c>
      <c r="H2806" s="8">
        <f t="shared" si="129"/>
        <v>173.8</v>
      </c>
      <c r="I2806" s="30">
        <f t="shared" si="128"/>
        <v>0</v>
      </c>
      <c r="J2806" s="112"/>
      <c r="K2806" s="2"/>
    </row>
    <row r="2807" spans="1:11" x14ac:dyDescent="0.25">
      <c r="A2807" s="17">
        <v>42423</v>
      </c>
      <c r="B2807" s="11">
        <f t="shared" si="130"/>
        <v>6010</v>
      </c>
      <c r="C2807" s="11" t="s">
        <v>787</v>
      </c>
      <c r="D2807" s="12">
        <v>56010</v>
      </c>
      <c r="E2807" s="47" t="s">
        <v>5656</v>
      </c>
      <c r="F2807" s="14">
        <v>53160.25</v>
      </c>
      <c r="G2807" s="57">
        <v>42424</v>
      </c>
      <c r="H2807" s="8">
        <v>53160.25</v>
      </c>
      <c r="I2807" s="30">
        <f t="shared" si="128"/>
        <v>0</v>
      </c>
      <c r="J2807" s="112"/>
      <c r="K2807" s="2"/>
    </row>
    <row r="2808" spans="1:11" x14ac:dyDescent="0.25">
      <c r="A2808" s="17">
        <v>42423</v>
      </c>
      <c r="B2808" s="11">
        <f t="shared" si="130"/>
        <v>6011</v>
      </c>
      <c r="C2808" s="11" t="s">
        <v>787</v>
      </c>
      <c r="D2808" s="12">
        <v>56011</v>
      </c>
      <c r="E2808" s="47" t="s">
        <v>5657</v>
      </c>
      <c r="F2808" s="14">
        <v>65431.35</v>
      </c>
      <c r="G2808" s="130">
        <v>42432</v>
      </c>
      <c r="H2808" s="108">
        <v>65431.35</v>
      </c>
      <c r="I2808" s="30">
        <f t="shared" si="128"/>
        <v>0</v>
      </c>
      <c r="J2808" s="112"/>
      <c r="K2808" s="2"/>
    </row>
    <row r="2809" spans="1:11" x14ac:dyDescent="0.25">
      <c r="A2809" s="17">
        <v>42423</v>
      </c>
      <c r="B2809" s="11">
        <f t="shared" si="130"/>
        <v>6012</v>
      </c>
      <c r="C2809" s="11" t="s">
        <v>787</v>
      </c>
      <c r="D2809" s="12">
        <v>56012</v>
      </c>
      <c r="E2809" s="47" t="s">
        <v>5658</v>
      </c>
      <c r="F2809" s="14">
        <v>2150</v>
      </c>
      <c r="G2809" s="57">
        <v>42423</v>
      </c>
      <c r="H2809" s="8">
        <f t="shared" si="129"/>
        <v>2150</v>
      </c>
      <c r="I2809" s="30">
        <f t="shared" si="128"/>
        <v>0</v>
      </c>
      <c r="J2809" s="112"/>
      <c r="K2809" s="2"/>
    </row>
    <row r="2810" spans="1:11" x14ac:dyDescent="0.25">
      <c r="A2810" s="17">
        <v>42423</v>
      </c>
      <c r="B2810" s="11">
        <f t="shared" si="130"/>
        <v>6013</v>
      </c>
      <c r="C2810" s="11" t="s">
        <v>787</v>
      </c>
      <c r="D2810" s="12">
        <v>56013</v>
      </c>
      <c r="E2810" s="47" t="s">
        <v>5659</v>
      </c>
      <c r="F2810" s="14">
        <v>4459</v>
      </c>
      <c r="G2810" s="57">
        <v>42423</v>
      </c>
      <c r="H2810" s="8">
        <f t="shared" si="129"/>
        <v>4459</v>
      </c>
      <c r="I2810" s="30">
        <f t="shared" si="128"/>
        <v>0</v>
      </c>
      <c r="J2810" s="112"/>
      <c r="K2810" s="2"/>
    </row>
    <row r="2811" spans="1:11" x14ac:dyDescent="0.25">
      <c r="A2811" s="17">
        <v>42423</v>
      </c>
      <c r="B2811" s="11">
        <f t="shared" si="130"/>
        <v>6014</v>
      </c>
      <c r="C2811" s="11" t="s">
        <v>787</v>
      </c>
      <c r="D2811" s="12">
        <v>56014</v>
      </c>
      <c r="E2811" s="47" t="s">
        <v>5660</v>
      </c>
      <c r="F2811" s="14">
        <v>1100</v>
      </c>
      <c r="G2811" s="57">
        <v>42423</v>
      </c>
      <c r="H2811" s="8">
        <f t="shared" si="129"/>
        <v>1100</v>
      </c>
      <c r="I2811" s="30">
        <f t="shared" si="128"/>
        <v>0</v>
      </c>
      <c r="J2811" s="112"/>
      <c r="K2811" s="2"/>
    </row>
    <row r="2812" spans="1:11" x14ac:dyDescent="0.25">
      <c r="A2812" s="17">
        <v>42423</v>
      </c>
      <c r="B2812" s="11">
        <f t="shared" si="130"/>
        <v>6015</v>
      </c>
      <c r="C2812" s="11" t="s">
        <v>787</v>
      </c>
      <c r="D2812" s="12">
        <v>56015</v>
      </c>
      <c r="E2812" s="47" t="s">
        <v>5661</v>
      </c>
      <c r="F2812" s="14">
        <v>2629.2</v>
      </c>
      <c r="G2812" s="57">
        <v>42427</v>
      </c>
      <c r="H2812" s="8">
        <v>2629.2</v>
      </c>
      <c r="I2812" s="30">
        <f t="shared" si="128"/>
        <v>0</v>
      </c>
      <c r="J2812" s="112"/>
      <c r="K2812" s="2"/>
    </row>
    <row r="2813" spans="1:11" x14ac:dyDescent="0.25">
      <c r="A2813" s="17">
        <v>42423</v>
      </c>
      <c r="B2813" s="11">
        <f t="shared" si="130"/>
        <v>6016</v>
      </c>
      <c r="C2813" s="11" t="s">
        <v>787</v>
      </c>
      <c r="D2813" s="12">
        <v>56016</v>
      </c>
      <c r="E2813" s="47" t="s">
        <v>5662</v>
      </c>
      <c r="F2813" s="14">
        <v>3457.8</v>
      </c>
      <c r="G2813" s="57">
        <v>42423</v>
      </c>
      <c r="H2813" s="8">
        <f t="shared" si="129"/>
        <v>3457.8</v>
      </c>
      <c r="I2813" s="30">
        <f t="shared" si="128"/>
        <v>0</v>
      </c>
      <c r="J2813" s="112"/>
      <c r="K2813" s="2"/>
    </row>
    <row r="2814" spans="1:11" x14ac:dyDescent="0.25">
      <c r="A2814" s="17">
        <v>42423</v>
      </c>
      <c r="B2814" s="11">
        <f t="shared" si="130"/>
        <v>6017</v>
      </c>
      <c r="C2814" s="11" t="s">
        <v>787</v>
      </c>
      <c r="D2814" s="12">
        <v>56017</v>
      </c>
      <c r="E2814" s="47" t="s">
        <v>5663</v>
      </c>
      <c r="F2814" s="14">
        <v>1532.1</v>
      </c>
      <c r="G2814" s="57">
        <v>42423</v>
      </c>
      <c r="H2814" s="8">
        <f t="shared" si="129"/>
        <v>1532.1</v>
      </c>
      <c r="I2814" s="30">
        <f t="shared" si="128"/>
        <v>0</v>
      </c>
      <c r="J2814" s="112"/>
      <c r="K2814" s="2"/>
    </row>
    <row r="2815" spans="1:11" x14ac:dyDescent="0.25">
      <c r="A2815" s="17">
        <v>42423</v>
      </c>
      <c r="B2815" s="11">
        <f t="shared" si="130"/>
        <v>6018</v>
      </c>
      <c r="C2815" s="11" t="s">
        <v>787</v>
      </c>
      <c r="D2815" s="12">
        <v>56018</v>
      </c>
      <c r="E2815" s="47" t="s">
        <v>5663</v>
      </c>
      <c r="F2815" s="14">
        <v>42</v>
      </c>
      <c r="G2815" s="57">
        <v>42423</v>
      </c>
      <c r="H2815" s="8">
        <f t="shared" si="129"/>
        <v>42</v>
      </c>
      <c r="I2815" s="30">
        <f t="shared" si="128"/>
        <v>0</v>
      </c>
      <c r="J2815" s="112"/>
      <c r="K2815" s="2"/>
    </row>
    <row r="2816" spans="1:11" x14ac:dyDescent="0.25">
      <c r="A2816" s="17">
        <v>42423</v>
      </c>
      <c r="B2816" s="11">
        <f t="shared" si="130"/>
        <v>6019</v>
      </c>
      <c r="C2816" s="11" t="s">
        <v>787</v>
      </c>
      <c r="D2816" s="12">
        <v>56019</v>
      </c>
      <c r="E2816" s="47" t="s">
        <v>5664</v>
      </c>
      <c r="F2816" s="14">
        <v>2791.35</v>
      </c>
      <c r="G2816" s="57">
        <v>42423</v>
      </c>
      <c r="H2816" s="8">
        <f t="shared" si="129"/>
        <v>2791.35</v>
      </c>
      <c r="I2816" s="30">
        <f t="shared" si="128"/>
        <v>0</v>
      </c>
      <c r="J2816" s="112"/>
      <c r="K2816" s="2"/>
    </row>
    <row r="2817" spans="1:11" x14ac:dyDescent="0.25">
      <c r="A2817" s="17">
        <v>42423</v>
      </c>
      <c r="B2817" s="11">
        <f t="shared" si="130"/>
        <v>6020</v>
      </c>
      <c r="C2817" s="11" t="s">
        <v>787</v>
      </c>
      <c r="D2817" s="12">
        <v>56020</v>
      </c>
      <c r="E2817" s="47" t="s">
        <v>5665</v>
      </c>
      <c r="F2817" s="14">
        <v>403.2</v>
      </c>
      <c r="G2817" s="57">
        <v>42423</v>
      </c>
      <c r="H2817" s="8">
        <f t="shared" si="129"/>
        <v>403.2</v>
      </c>
      <c r="I2817" s="30">
        <f t="shared" si="128"/>
        <v>0</v>
      </c>
      <c r="J2817" s="112"/>
      <c r="K2817" s="2"/>
    </row>
    <row r="2818" spans="1:11" x14ac:dyDescent="0.25">
      <c r="A2818" s="17">
        <v>42423</v>
      </c>
      <c r="B2818" s="11">
        <f t="shared" si="130"/>
        <v>6021</v>
      </c>
      <c r="C2818" s="11" t="s">
        <v>787</v>
      </c>
      <c r="D2818" s="12">
        <v>56021</v>
      </c>
      <c r="E2818" s="47" t="s">
        <v>5666</v>
      </c>
      <c r="F2818" s="14">
        <v>752.4</v>
      </c>
      <c r="G2818" s="57">
        <v>42423</v>
      </c>
      <c r="H2818" s="8">
        <f t="shared" si="129"/>
        <v>752.4</v>
      </c>
      <c r="I2818" s="30">
        <f t="shared" si="128"/>
        <v>0</v>
      </c>
      <c r="J2818" s="112"/>
      <c r="K2818" s="2"/>
    </row>
    <row r="2819" spans="1:11" x14ac:dyDescent="0.25">
      <c r="A2819" s="17">
        <v>42423</v>
      </c>
      <c r="B2819" s="11">
        <f t="shared" si="130"/>
        <v>6022</v>
      </c>
      <c r="C2819" s="11" t="s">
        <v>787</v>
      </c>
      <c r="D2819" s="12">
        <v>56022</v>
      </c>
      <c r="E2819" s="47" t="s">
        <v>5667</v>
      </c>
      <c r="F2819" s="14">
        <v>713</v>
      </c>
      <c r="G2819" s="57">
        <v>42423</v>
      </c>
      <c r="H2819" s="8">
        <f t="shared" ref="H2819:H2830" si="131">F2819</f>
        <v>713</v>
      </c>
      <c r="I2819" s="30">
        <f t="shared" si="128"/>
        <v>0</v>
      </c>
      <c r="J2819" s="112"/>
      <c r="K2819" s="2"/>
    </row>
    <row r="2820" spans="1:11" x14ac:dyDescent="0.25">
      <c r="A2820" s="17">
        <v>42423</v>
      </c>
      <c r="B2820" s="11">
        <f t="shared" ref="B2820:B2883" si="132">B2819+1</f>
        <v>6023</v>
      </c>
      <c r="C2820" s="11" t="s">
        <v>787</v>
      </c>
      <c r="D2820" s="12">
        <v>56023</v>
      </c>
      <c r="E2820" s="47" t="s">
        <v>5668</v>
      </c>
      <c r="F2820" s="14">
        <v>4431.7</v>
      </c>
      <c r="G2820" s="57">
        <v>42423</v>
      </c>
      <c r="H2820" s="8">
        <f t="shared" si="131"/>
        <v>4431.7</v>
      </c>
      <c r="I2820" s="30">
        <f t="shared" si="128"/>
        <v>0</v>
      </c>
      <c r="J2820" s="112"/>
      <c r="K2820" s="2"/>
    </row>
    <row r="2821" spans="1:11" x14ac:dyDescent="0.25">
      <c r="A2821" s="17">
        <v>42423</v>
      </c>
      <c r="B2821" s="11">
        <f t="shared" si="132"/>
        <v>6024</v>
      </c>
      <c r="C2821" s="11" t="s">
        <v>787</v>
      </c>
      <c r="D2821" s="12">
        <v>56024</v>
      </c>
      <c r="E2821" s="47" t="s">
        <v>5669</v>
      </c>
      <c r="F2821" s="14">
        <v>2501</v>
      </c>
      <c r="G2821" s="57">
        <v>42423</v>
      </c>
      <c r="H2821" s="8">
        <f t="shared" si="131"/>
        <v>2501</v>
      </c>
      <c r="I2821" s="30">
        <f t="shared" si="128"/>
        <v>0</v>
      </c>
      <c r="J2821" s="112"/>
      <c r="K2821" s="2"/>
    </row>
    <row r="2822" spans="1:11" x14ac:dyDescent="0.25">
      <c r="A2822" s="17">
        <v>42423</v>
      </c>
      <c r="B2822" s="11">
        <f t="shared" si="132"/>
        <v>6025</v>
      </c>
      <c r="C2822" s="11" t="s">
        <v>787</v>
      </c>
      <c r="D2822" s="12">
        <v>56025</v>
      </c>
      <c r="E2822" s="47" t="s">
        <v>5670</v>
      </c>
      <c r="F2822" s="14">
        <v>387.1</v>
      </c>
      <c r="G2822" s="57">
        <v>42423</v>
      </c>
      <c r="H2822" s="8">
        <f t="shared" si="131"/>
        <v>387.1</v>
      </c>
      <c r="I2822" s="30">
        <f t="shared" si="128"/>
        <v>0</v>
      </c>
      <c r="J2822" s="112"/>
      <c r="K2822" s="2"/>
    </row>
    <row r="2823" spans="1:11" x14ac:dyDescent="0.25">
      <c r="A2823" s="17">
        <v>42423</v>
      </c>
      <c r="B2823" s="11">
        <f t="shared" si="132"/>
        <v>6026</v>
      </c>
      <c r="C2823" s="11" t="s">
        <v>787</v>
      </c>
      <c r="D2823" s="113">
        <v>56026</v>
      </c>
      <c r="E2823" s="42" t="s">
        <v>5671</v>
      </c>
      <c r="F2823" s="19">
        <v>394.2</v>
      </c>
      <c r="G2823" s="57">
        <v>42423</v>
      </c>
      <c r="H2823" s="8">
        <f t="shared" si="131"/>
        <v>394.2</v>
      </c>
      <c r="I2823" s="30">
        <f t="shared" si="128"/>
        <v>0</v>
      </c>
      <c r="J2823" s="112"/>
      <c r="K2823" s="2"/>
    </row>
    <row r="2824" spans="1:11" x14ac:dyDescent="0.25">
      <c r="A2824" s="17">
        <v>42423</v>
      </c>
      <c r="B2824" s="11">
        <f t="shared" si="132"/>
        <v>6027</v>
      </c>
      <c r="C2824" s="11" t="s">
        <v>787</v>
      </c>
      <c r="D2824" s="20">
        <v>56027</v>
      </c>
      <c r="E2824" s="45" t="s">
        <v>5672</v>
      </c>
      <c r="F2824" s="22">
        <v>2246</v>
      </c>
      <c r="G2824" s="57">
        <v>42423</v>
      </c>
      <c r="H2824" s="8">
        <f t="shared" si="131"/>
        <v>2246</v>
      </c>
      <c r="I2824" s="30">
        <f t="shared" si="128"/>
        <v>0</v>
      </c>
      <c r="J2824" s="112"/>
      <c r="K2824" s="2"/>
    </row>
    <row r="2825" spans="1:11" x14ac:dyDescent="0.25">
      <c r="A2825" s="17">
        <v>42423</v>
      </c>
      <c r="B2825" s="11">
        <f t="shared" si="132"/>
        <v>6028</v>
      </c>
      <c r="C2825" s="11" t="s">
        <v>787</v>
      </c>
      <c r="D2825" s="12">
        <v>56028</v>
      </c>
      <c r="E2825" s="47" t="s">
        <v>5673</v>
      </c>
      <c r="F2825" s="14">
        <v>5191.2</v>
      </c>
      <c r="G2825" s="57">
        <v>42423</v>
      </c>
      <c r="H2825" s="8">
        <f t="shared" si="131"/>
        <v>5191.2</v>
      </c>
      <c r="I2825" s="30">
        <f t="shared" si="128"/>
        <v>0</v>
      </c>
      <c r="J2825" s="112"/>
      <c r="K2825" s="2"/>
    </row>
    <row r="2826" spans="1:11" x14ac:dyDescent="0.25">
      <c r="A2826" s="17">
        <v>42423</v>
      </c>
      <c r="B2826" s="11">
        <f t="shared" si="132"/>
        <v>6029</v>
      </c>
      <c r="C2826" s="11" t="s">
        <v>787</v>
      </c>
      <c r="D2826" s="12">
        <v>56029</v>
      </c>
      <c r="E2826" s="47" t="s">
        <v>5674</v>
      </c>
      <c r="F2826" s="14">
        <v>2616</v>
      </c>
      <c r="G2826" s="57">
        <v>42429</v>
      </c>
      <c r="H2826" s="8">
        <v>2616</v>
      </c>
      <c r="I2826" s="30">
        <f t="shared" si="128"/>
        <v>0</v>
      </c>
      <c r="J2826" s="112"/>
      <c r="K2826" s="2"/>
    </row>
    <row r="2827" spans="1:11" x14ac:dyDescent="0.25">
      <c r="A2827" s="17">
        <v>42423</v>
      </c>
      <c r="B2827" s="11">
        <f t="shared" si="132"/>
        <v>6030</v>
      </c>
      <c r="C2827" s="11" t="s">
        <v>787</v>
      </c>
      <c r="D2827" s="12">
        <v>56030</v>
      </c>
      <c r="E2827" s="47" t="s">
        <v>5675</v>
      </c>
      <c r="F2827" s="14">
        <v>9912.1</v>
      </c>
      <c r="G2827" s="57">
        <v>42423</v>
      </c>
      <c r="H2827" s="8">
        <f t="shared" si="131"/>
        <v>9912.1</v>
      </c>
      <c r="I2827" s="30">
        <f t="shared" ref="I2827:I2894" si="133">F2827-H2827</f>
        <v>0</v>
      </c>
      <c r="J2827" s="112"/>
      <c r="K2827" s="2"/>
    </row>
    <row r="2828" spans="1:11" x14ac:dyDescent="0.25">
      <c r="A2828" s="17">
        <v>42423</v>
      </c>
      <c r="B2828" s="11">
        <f t="shared" si="132"/>
        <v>6031</v>
      </c>
      <c r="C2828" s="11" t="s">
        <v>787</v>
      </c>
      <c r="D2828" s="12">
        <v>56031</v>
      </c>
      <c r="E2828" s="47" t="s">
        <v>5676</v>
      </c>
      <c r="F2828" s="14">
        <v>14807.2</v>
      </c>
      <c r="G2828" s="57">
        <v>42423</v>
      </c>
      <c r="H2828" s="8">
        <f t="shared" si="131"/>
        <v>14807.2</v>
      </c>
      <c r="I2828" s="30">
        <f t="shared" si="133"/>
        <v>0</v>
      </c>
      <c r="J2828" s="112"/>
      <c r="K2828" s="2"/>
    </row>
    <row r="2829" spans="1:11" x14ac:dyDescent="0.25">
      <c r="A2829" s="17">
        <v>42423</v>
      </c>
      <c r="B2829" s="11">
        <f t="shared" si="132"/>
        <v>6032</v>
      </c>
      <c r="C2829" s="11" t="s">
        <v>787</v>
      </c>
      <c r="D2829" s="12">
        <v>56032</v>
      </c>
      <c r="E2829" s="47" t="s">
        <v>5677</v>
      </c>
      <c r="F2829" s="14">
        <v>5162.8</v>
      </c>
      <c r="G2829" s="57">
        <v>42423</v>
      </c>
      <c r="H2829" s="8">
        <f t="shared" si="131"/>
        <v>5162.8</v>
      </c>
      <c r="I2829" s="30">
        <f t="shared" si="133"/>
        <v>0</v>
      </c>
      <c r="J2829" s="112"/>
      <c r="K2829" s="2"/>
    </row>
    <row r="2830" spans="1:11" x14ac:dyDescent="0.25">
      <c r="A2830" s="17">
        <v>42423</v>
      </c>
      <c r="B2830" s="11">
        <f t="shared" si="132"/>
        <v>6033</v>
      </c>
      <c r="C2830" s="11" t="s">
        <v>787</v>
      </c>
      <c r="D2830" s="12">
        <v>56033</v>
      </c>
      <c r="E2830" s="47" t="s">
        <v>5678</v>
      </c>
      <c r="F2830" s="14">
        <v>2977</v>
      </c>
      <c r="G2830" s="57">
        <v>42423</v>
      </c>
      <c r="H2830" s="8">
        <f t="shared" si="131"/>
        <v>2977</v>
      </c>
      <c r="I2830" s="30">
        <f t="shared" si="133"/>
        <v>0</v>
      </c>
      <c r="J2830" s="112"/>
      <c r="K2830" s="2"/>
    </row>
    <row r="2831" spans="1:11" x14ac:dyDescent="0.25">
      <c r="A2831" s="17">
        <v>42423</v>
      </c>
      <c r="B2831" s="11">
        <f t="shared" si="132"/>
        <v>6034</v>
      </c>
      <c r="C2831" s="11" t="s">
        <v>787</v>
      </c>
      <c r="D2831" s="12">
        <v>56034</v>
      </c>
      <c r="E2831" s="47" t="s">
        <v>5678</v>
      </c>
      <c r="F2831" s="14">
        <v>126</v>
      </c>
      <c r="G2831" s="57">
        <v>42424</v>
      </c>
      <c r="H2831" s="8">
        <v>126</v>
      </c>
      <c r="I2831" s="30">
        <f t="shared" si="133"/>
        <v>0</v>
      </c>
      <c r="J2831" s="112"/>
      <c r="K2831" s="2"/>
    </row>
    <row r="2832" spans="1:11" x14ac:dyDescent="0.25">
      <c r="A2832" s="17">
        <v>42423</v>
      </c>
      <c r="B2832" s="11">
        <f t="shared" si="132"/>
        <v>6035</v>
      </c>
      <c r="C2832" s="11" t="s">
        <v>787</v>
      </c>
      <c r="D2832" s="12">
        <v>56035</v>
      </c>
      <c r="E2832" s="47" t="s">
        <v>5679</v>
      </c>
      <c r="F2832" s="14">
        <v>11558.2</v>
      </c>
      <c r="G2832" s="92">
        <v>42444</v>
      </c>
      <c r="H2832" s="89">
        <v>11558.2</v>
      </c>
      <c r="I2832" s="30">
        <f t="shared" si="133"/>
        <v>0</v>
      </c>
      <c r="J2832" s="112"/>
      <c r="K2832" s="2"/>
    </row>
    <row r="2833" spans="1:11" x14ac:dyDescent="0.25">
      <c r="A2833" s="17">
        <v>42423</v>
      </c>
      <c r="B2833" s="11">
        <f t="shared" si="132"/>
        <v>6036</v>
      </c>
      <c r="C2833" s="11" t="s">
        <v>787</v>
      </c>
      <c r="D2833" s="12">
        <v>56036</v>
      </c>
      <c r="E2833" s="47" t="s">
        <v>4550</v>
      </c>
      <c r="F2833" s="14">
        <v>4167.72</v>
      </c>
      <c r="G2833" s="57">
        <v>42423</v>
      </c>
      <c r="H2833" s="8">
        <v>4167.72</v>
      </c>
      <c r="I2833" s="30">
        <f t="shared" si="133"/>
        <v>0</v>
      </c>
      <c r="J2833" s="112"/>
      <c r="K2833" s="2"/>
    </row>
    <row r="2834" spans="1:11" x14ac:dyDescent="0.25">
      <c r="A2834" s="17">
        <v>42423</v>
      </c>
      <c r="B2834" s="11">
        <f t="shared" si="132"/>
        <v>6037</v>
      </c>
      <c r="C2834" s="11" t="s">
        <v>787</v>
      </c>
      <c r="D2834" s="12">
        <v>56037</v>
      </c>
      <c r="E2834" s="47" t="s">
        <v>5677</v>
      </c>
      <c r="F2834" s="14">
        <v>7189</v>
      </c>
      <c r="G2834" s="57">
        <v>42423</v>
      </c>
      <c r="H2834" s="8">
        <f t="shared" ref="H2834:H2895" si="134">F2834</f>
        <v>7189</v>
      </c>
      <c r="I2834" s="30">
        <f t="shared" si="133"/>
        <v>0</v>
      </c>
      <c r="J2834" s="112"/>
      <c r="K2834" s="2"/>
    </row>
    <row r="2835" spans="1:11" x14ac:dyDescent="0.25">
      <c r="A2835" s="17">
        <v>42423</v>
      </c>
      <c r="B2835" s="11">
        <f t="shared" si="132"/>
        <v>6038</v>
      </c>
      <c r="C2835" s="11" t="s">
        <v>787</v>
      </c>
      <c r="D2835" s="12">
        <v>56038</v>
      </c>
      <c r="E2835" s="47" t="s">
        <v>5680</v>
      </c>
      <c r="F2835" s="14">
        <v>6761.2</v>
      </c>
      <c r="G2835" s="57">
        <v>42423</v>
      </c>
      <c r="H2835" s="8">
        <f t="shared" si="134"/>
        <v>6761.2</v>
      </c>
      <c r="I2835" s="30">
        <f t="shared" si="133"/>
        <v>0</v>
      </c>
      <c r="J2835" s="112"/>
      <c r="K2835" s="2"/>
    </row>
    <row r="2836" spans="1:11" x14ac:dyDescent="0.25">
      <c r="A2836" s="17">
        <v>42423</v>
      </c>
      <c r="B2836" s="11">
        <f t="shared" si="132"/>
        <v>6039</v>
      </c>
      <c r="C2836" s="11" t="s">
        <v>787</v>
      </c>
      <c r="D2836" s="12">
        <v>56039</v>
      </c>
      <c r="E2836" s="47" t="s">
        <v>5681</v>
      </c>
      <c r="F2836" s="14">
        <v>1067.2</v>
      </c>
      <c r="G2836" s="57">
        <v>42423</v>
      </c>
      <c r="H2836" s="8">
        <f t="shared" si="134"/>
        <v>1067.2</v>
      </c>
      <c r="I2836" s="30">
        <f t="shared" si="133"/>
        <v>0</v>
      </c>
      <c r="J2836" s="112"/>
      <c r="K2836" s="2"/>
    </row>
    <row r="2837" spans="1:11" x14ac:dyDescent="0.25">
      <c r="A2837" s="17">
        <v>42423</v>
      </c>
      <c r="B2837" s="11">
        <f t="shared" si="132"/>
        <v>6040</v>
      </c>
      <c r="C2837" s="11" t="s">
        <v>787</v>
      </c>
      <c r="D2837" s="12">
        <v>56040</v>
      </c>
      <c r="E2837" s="47" t="s">
        <v>5682</v>
      </c>
      <c r="F2837" s="14">
        <v>2787.8</v>
      </c>
      <c r="G2837" s="57">
        <v>42423</v>
      </c>
      <c r="H2837" s="8">
        <f t="shared" si="134"/>
        <v>2787.8</v>
      </c>
      <c r="I2837" s="30">
        <f t="shared" si="133"/>
        <v>0</v>
      </c>
      <c r="J2837" s="112"/>
      <c r="K2837" s="2"/>
    </row>
    <row r="2838" spans="1:11" x14ac:dyDescent="0.25">
      <c r="A2838" s="17">
        <v>42423</v>
      </c>
      <c r="B2838" s="11">
        <f t="shared" si="132"/>
        <v>6041</v>
      </c>
      <c r="C2838" s="11" t="s">
        <v>787</v>
      </c>
      <c r="D2838" s="12">
        <v>56041</v>
      </c>
      <c r="E2838" s="47" t="s">
        <v>5683</v>
      </c>
      <c r="F2838" s="14">
        <v>303.60000000000002</v>
      </c>
      <c r="G2838" s="57">
        <v>42425</v>
      </c>
      <c r="H2838" s="8">
        <v>303.60000000000002</v>
      </c>
      <c r="I2838" s="30">
        <f t="shared" si="133"/>
        <v>0</v>
      </c>
      <c r="J2838" s="112"/>
      <c r="K2838" s="2"/>
    </row>
    <row r="2839" spans="1:11" x14ac:dyDescent="0.25">
      <c r="A2839" s="17">
        <v>42423</v>
      </c>
      <c r="B2839" s="11">
        <f t="shared" si="132"/>
        <v>6042</v>
      </c>
      <c r="C2839" s="11" t="s">
        <v>787</v>
      </c>
      <c r="D2839" s="12">
        <v>56042</v>
      </c>
      <c r="E2839" s="47" t="s">
        <v>5684</v>
      </c>
      <c r="F2839" s="14">
        <v>1978</v>
      </c>
      <c r="G2839" s="57">
        <v>42423</v>
      </c>
      <c r="H2839" s="8">
        <f t="shared" si="134"/>
        <v>1978</v>
      </c>
      <c r="I2839" s="30">
        <f t="shared" si="133"/>
        <v>0</v>
      </c>
      <c r="J2839" s="112"/>
      <c r="K2839" s="2"/>
    </row>
    <row r="2840" spans="1:11" x14ac:dyDescent="0.25">
      <c r="A2840" s="17">
        <v>42423</v>
      </c>
      <c r="B2840" s="11">
        <f t="shared" si="132"/>
        <v>6043</v>
      </c>
      <c r="C2840" s="11" t="s">
        <v>787</v>
      </c>
      <c r="D2840" s="12">
        <v>56043</v>
      </c>
      <c r="E2840" s="47" t="s">
        <v>5685</v>
      </c>
      <c r="F2840" s="14">
        <v>11885.2</v>
      </c>
      <c r="G2840" s="57">
        <v>42425</v>
      </c>
      <c r="H2840" s="8">
        <v>11885.2</v>
      </c>
      <c r="I2840" s="30">
        <f t="shared" si="133"/>
        <v>0</v>
      </c>
      <c r="J2840" s="112"/>
      <c r="K2840" s="2"/>
    </row>
    <row r="2841" spans="1:11" x14ac:dyDescent="0.25">
      <c r="A2841" s="17">
        <v>42423</v>
      </c>
      <c r="B2841" s="11">
        <f t="shared" si="132"/>
        <v>6044</v>
      </c>
      <c r="C2841" s="11" t="s">
        <v>787</v>
      </c>
      <c r="D2841" s="12">
        <v>56044</v>
      </c>
      <c r="E2841" s="47" t="s">
        <v>5686</v>
      </c>
      <c r="F2841" s="14">
        <v>15272.75</v>
      </c>
      <c r="G2841" s="57">
        <v>42425</v>
      </c>
      <c r="H2841" s="8">
        <v>15272.75</v>
      </c>
      <c r="I2841" s="30">
        <f t="shared" si="133"/>
        <v>0</v>
      </c>
      <c r="J2841" s="112"/>
      <c r="K2841" s="2"/>
    </row>
    <row r="2842" spans="1:11" x14ac:dyDescent="0.25">
      <c r="A2842" s="17">
        <v>42423</v>
      </c>
      <c r="B2842" s="11">
        <f t="shared" si="132"/>
        <v>6045</v>
      </c>
      <c r="C2842" s="11" t="s">
        <v>787</v>
      </c>
      <c r="D2842" s="12">
        <v>56045</v>
      </c>
      <c r="E2842" s="47" t="s">
        <v>5687</v>
      </c>
      <c r="F2842" s="14">
        <v>7679.9</v>
      </c>
      <c r="G2842" s="57">
        <v>42425</v>
      </c>
      <c r="H2842" s="8">
        <v>7679.9</v>
      </c>
      <c r="I2842" s="30">
        <f t="shared" si="133"/>
        <v>0</v>
      </c>
      <c r="J2842" s="112"/>
      <c r="K2842" s="2"/>
    </row>
    <row r="2843" spans="1:11" x14ac:dyDescent="0.25">
      <c r="A2843" s="17">
        <v>42423</v>
      </c>
      <c r="B2843" s="11">
        <f t="shared" si="132"/>
        <v>6046</v>
      </c>
      <c r="C2843" s="11" t="s">
        <v>787</v>
      </c>
      <c r="D2843" s="12">
        <v>56046</v>
      </c>
      <c r="E2843" s="47" t="s">
        <v>5688</v>
      </c>
      <c r="F2843" s="14">
        <v>888</v>
      </c>
      <c r="G2843" s="57">
        <v>42425</v>
      </c>
      <c r="H2843" s="8">
        <v>888</v>
      </c>
      <c r="I2843" s="30">
        <f t="shared" si="133"/>
        <v>0</v>
      </c>
      <c r="J2843" s="112"/>
      <c r="K2843" s="2"/>
    </row>
    <row r="2844" spans="1:11" x14ac:dyDescent="0.25">
      <c r="A2844" s="17">
        <v>42423</v>
      </c>
      <c r="B2844" s="11">
        <f t="shared" si="132"/>
        <v>6047</v>
      </c>
      <c r="C2844" s="11" t="s">
        <v>787</v>
      </c>
      <c r="D2844" s="12">
        <v>56047</v>
      </c>
      <c r="E2844" s="49" t="s">
        <v>105</v>
      </c>
      <c r="F2844" s="14">
        <v>0</v>
      </c>
      <c r="G2844" s="57"/>
      <c r="H2844" s="8"/>
      <c r="I2844" s="30">
        <f t="shared" si="133"/>
        <v>0</v>
      </c>
      <c r="J2844" s="112"/>
      <c r="K2844" s="2"/>
    </row>
    <row r="2845" spans="1:11" x14ac:dyDescent="0.25">
      <c r="A2845" s="17">
        <v>42423</v>
      </c>
      <c r="B2845" s="11">
        <f t="shared" si="132"/>
        <v>6048</v>
      </c>
      <c r="C2845" s="11" t="s">
        <v>787</v>
      </c>
      <c r="D2845" s="12">
        <v>56048</v>
      </c>
      <c r="E2845" s="47" t="s">
        <v>5689</v>
      </c>
      <c r="F2845" s="14">
        <v>4640</v>
      </c>
      <c r="G2845" s="57">
        <v>42425</v>
      </c>
      <c r="H2845" s="8">
        <v>4640</v>
      </c>
      <c r="I2845" s="30">
        <f t="shared" si="133"/>
        <v>0</v>
      </c>
      <c r="J2845" s="112"/>
      <c r="K2845" s="2"/>
    </row>
    <row r="2846" spans="1:11" x14ac:dyDescent="0.25">
      <c r="A2846" s="17">
        <v>42423</v>
      </c>
      <c r="B2846" s="11">
        <f t="shared" si="132"/>
        <v>6049</v>
      </c>
      <c r="C2846" s="11" t="s">
        <v>787</v>
      </c>
      <c r="D2846" s="12">
        <v>56049</v>
      </c>
      <c r="E2846" s="47" t="s">
        <v>5690</v>
      </c>
      <c r="F2846" s="14">
        <v>458</v>
      </c>
      <c r="G2846" s="57">
        <v>42425</v>
      </c>
      <c r="H2846" s="8">
        <v>458</v>
      </c>
      <c r="I2846" s="30">
        <f t="shared" si="133"/>
        <v>0</v>
      </c>
      <c r="J2846" s="112"/>
      <c r="K2846" s="2"/>
    </row>
    <row r="2847" spans="1:11" x14ac:dyDescent="0.25">
      <c r="A2847" s="17">
        <v>42423</v>
      </c>
      <c r="B2847" s="11">
        <f t="shared" si="132"/>
        <v>6050</v>
      </c>
      <c r="C2847" s="11" t="s">
        <v>787</v>
      </c>
      <c r="D2847" s="12">
        <v>56050</v>
      </c>
      <c r="E2847" s="47" t="s">
        <v>5690</v>
      </c>
      <c r="F2847" s="14">
        <v>185</v>
      </c>
      <c r="G2847" s="57">
        <v>42425</v>
      </c>
      <c r="H2847" s="8">
        <v>185</v>
      </c>
      <c r="I2847" s="30">
        <f t="shared" si="133"/>
        <v>0</v>
      </c>
      <c r="J2847" s="112"/>
      <c r="K2847" s="2"/>
    </row>
    <row r="2848" spans="1:11" x14ac:dyDescent="0.25">
      <c r="A2848" s="17">
        <v>42423</v>
      </c>
      <c r="B2848" s="11">
        <f t="shared" si="132"/>
        <v>6051</v>
      </c>
      <c r="C2848" s="11" t="s">
        <v>787</v>
      </c>
      <c r="D2848" s="12">
        <v>56051</v>
      </c>
      <c r="E2848" s="47" t="s">
        <v>5691</v>
      </c>
      <c r="F2848" s="14">
        <v>5619.6</v>
      </c>
      <c r="G2848" s="57">
        <v>42423</v>
      </c>
      <c r="H2848" s="8">
        <f t="shared" si="134"/>
        <v>5619.6</v>
      </c>
      <c r="I2848" s="30">
        <f t="shared" si="133"/>
        <v>0</v>
      </c>
      <c r="J2848" s="112"/>
      <c r="K2848" s="2"/>
    </row>
    <row r="2849" spans="1:11" x14ac:dyDescent="0.25">
      <c r="A2849" s="17">
        <v>42423</v>
      </c>
      <c r="B2849" s="11">
        <f t="shared" si="132"/>
        <v>6052</v>
      </c>
      <c r="C2849" s="11" t="s">
        <v>787</v>
      </c>
      <c r="D2849" s="12">
        <v>56052</v>
      </c>
      <c r="E2849" s="47" t="s">
        <v>5692</v>
      </c>
      <c r="F2849" s="14">
        <v>1661.6</v>
      </c>
      <c r="G2849" s="57">
        <v>42423</v>
      </c>
      <c r="H2849" s="8">
        <f t="shared" si="134"/>
        <v>1661.6</v>
      </c>
      <c r="I2849" s="30">
        <f t="shared" si="133"/>
        <v>0</v>
      </c>
      <c r="J2849" s="112"/>
      <c r="K2849" s="2"/>
    </row>
    <row r="2850" spans="1:11" x14ac:dyDescent="0.25">
      <c r="A2850" s="17">
        <v>42423</v>
      </c>
      <c r="B2850" s="11">
        <f t="shared" si="132"/>
        <v>6053</v>
      </c>
      <c r="C2850" s="11" t="s">
        <v>787</v>
      </c>
      <c r="D2850" s="12">
        <v>56053</v>
      </c>
      <c r="E2850" s="47" t="s">
        <v>5693</v>
      </c>
      <c r="F2850" s="14">
        <v>860</v>
      </c>
      <c r="G2850" s="57">
        <v>42423</v>
      </c>
      <c r="H2850" s="8">
        <f t="shared" si="134"/>
        <v>860</v>
      </c>
      <c r="I2850" s="30">
        <f t="shared" si="133"/>
        <v>0</v>
      </c>
      <c r="J2850" s="112"/>
      <c r="K2850" s="2"/>
    </row>
    <row r="2851" spans="1:11" x14ac:dyDescent="0.25">
      <c r="A2851" s="17">
        <v>42423</v>
      </c>
      <c r="B2851" s="11">
        <f t="shared" si="132"/>
        <v>6054</v>
      </c>
      <c r="C2851" s="11" t="s">
        <v>787</v>
      </c>
      <c r="D2851" s="12">
        <v>56054</v>
      </c>
      <c r="E2851" s="47" t="s">
        <v>5694</v>
      </c>
      <c r="F2851" s="14">
        <v>645</v>
      </c>
      <c r="G2851" s="57">
        <v>42423</v>
      </c>
      <c r="H2851" s="8">
        <f t="shared" si="134"/>
        <v>645</v>
      </c>
      <c r="I2851" s="30">
        <f t="shared" si="133"/>
        <v>0</v>
      </c>
      <c r="J2851" s="112"/>
      <c r="K2851" s="2"/>
    </row>
    <row r="2852" spans="1:11" x14ac:dyDescent="0.25">
      <c r="A2852" s="17">
        <v>42423</v>
      </c>
      <c r="B2852" s="11">
        <f t="shared" si="132"/>
        <v>6055</v>
      </c>
      <c r="C2852" s="11" t="s">
        <v>787</v>
      </c>
      <c r="D2852" s="12">
        <v>56055</v>
      </c>
      <c r="E2852" s="47" t="s">
        <v>5695</v>
      </c>
      <c r="F2852" s="14">
        <v>1290</v>
      </c>
      <c r="G2852" s="57">
        <v>42423</v>
      </c>
      <c r="H2852" s="8">
        <f t="shared" si="134"/>
        <v>1290</v>
      </c>
      <c r="I2852" s="30">
        <f t="shared" si="133"/>
        <v>0</v>
      </c>
      <c r="J2852" s="112"/>
      <c r="K2852" s="2"/>
    </row>
    <row r="2853" spans="1:11" x14ac:dyDescent="0.25">
      <c r="A2853" s="17">
        <v>42423</v>
      </c>
      <c r="B2853" s="11">
        <f t="shared" si="132"/>
        <v>6056</v>
      </c>
      <c r="C2853" s="11" t="s">
        <v>787</v>
      </c>
      <c r="D2853" s="12">
        <v>56056</v>
      </c>
      <c r="E2853" s="47" t="s">
        <v>5696</v>
      </c>
      <c r="F2853" s="14">
        <v>2578</v>
      </c>
      <c r="G2853" s="57">
        <v>42425</v>
      </c>
      <c r="H2853" s="8">
        <v>2578</v>
      </c>
      <c r="I2853" s="30">
        <f t="shared" si="133"/>
        <v>0</v>
      </c>
      <c r="J2853" s="112"/>
      <c r="K2853" s="2"/>
    </row>
    <row r="2854" spans="1:11" x14ac:dyDescent="0.25">
      <c r="A2854" s="17">
        <v>42423</v>
      </c>
      <c r="B2854" s="11">
        <f t="shared" si="132"/>
        <v>6057</v>
      </c>
      <c r="C2854" s="11" t="s">
        <v>787</v>
      </c>
      <c r="D2854" s="12">
        <v>56057</v>
      </c>
      <c r="E2854" s="47" t="s">
        <v>5697</v>
      </c>
      <c r="F2854" s="14">
        <v>4278.5</v>
      </c>
      <c r="G2854" s="57">
        <v>42423</v>
      </c>
      <c r="H2854" s="8">
        <f t="shared" si="134"/>
        <v>4278.5</v>
      </c>
      <c r="I2854" s="30">
        <f t="shared" si="133"/>
        <v>0</v>
      </c>
      <c r="J2854" s="112"/>
      <c r="K2854" s="2"/>
    </row>
    <row r="2855" spans="1:11" x14ac:dyDescent="0.25">
      <c r="A2855" s="17">
        <v>42423</v>
      </c>
      <c r="B2855" s="11">
        <f t="shared" si="132"/>
        <v>6058</v>
      </c>
      <c r="C2855" s="11" t="s">
        <v>787</v>
      </c>
      <c r="D2855" s="12">
        <v>56058</v>
      </c>
      <c r="E2855" s="47" t="s">
        <v>5698</v>
      </c>
      <c r="F2855" s="14">
        <v>185</v>
      </c>
      <c r="G2855" s="57">
        <v>42425</v>
      </c>
      <c r="H2855" s="8">
        <v>185</v>
      </c>
      <c r="I2855" s="30">
        <f t="shared" si="133"/>
        <v>0</v>
      </c>
      <c r="J2855" s="112"/>
      <c r="K2855" s="2"/>
    </row>
    <row r="2856" spans="1:11" x14ac:dyDescent="0.25">
      <c r="A2856" s="17">
        <v>42423</v>
      </c>
      <c r="B2856" s="11">
        <f t="shared" si="132"/>
        <v>6059</v>
      </c>
      <c r="C2856" s="11" t="s">
        <v>787</v>
      </c>
      <c r="D2856" s="12">
        <v>56059</v>
      </c>
      <c r="E2856" s="47" t="s">
        <v>5699</v>
      </c>
      <c r="F2856" s="14">
        <v>484.2</v>
      </c>
      <c r="G2856" s="57">
        <v>42423</v>
      </c>
      <c r="H2856" s="8">
        <f t="shared" si="134"/>
        <v>484.2</v>
      </c>
      <c r="I2856" s="30">
        <f t="shared" si="133"/>
        <v>0</v>
      </c>
      <c r="J2856" s="112"/>
      <c r="K2856" s="2"/>
    </row>
    <row r="2857" spans="1:11" x14ac:dyDescent="0.25">
      <c r="A2857" s="17">
        <v>42423</v>
      </c>
      <c r="B2857" s="11">
        <f t="shared" si="132"/>
        <v>6060</v>
      </c>
      <c r="C2857" s="11" t="s">
        <v>787</v>
      </c>
      <c r="D2857" s="12">
        <v>56060</v>
      </c>
      <c r="E2857" s="47" t="s">
        <v>5700</v>
      </c>
      <c r="F2857" s="14">
        <v>3425.75</v>
      </c>
      <c r="G2857" s="57">
        <v>42423</v>
      </c>
      <c r="H2857" s="8">
        <f t="shared" si="134"/>
        <v>3425.75</v>
      </c>
      <c r="I2857" s="30">
        <f t="shared" si="133"/>
        <v>0</v>
      </c>
      <c r="J2857" s="112"/>
      <c r="K2857" s="2"/>
    </row>
    <row r="2858" spans="1:11" x14ac:dyDescent="0.25">
      <c r="A2858" s="17">
        <v>42423</v>
      </c>
      <c r="B2858" s="11">
        <f t="shared" si="132"/>
        <v>6061</v>
      </c>
      <c r="C2858" s="11" t="s">
        <v>787</v>
      </c>
      <c r="D2858" s="12">
        <v>56061</v>
      </c>
      <c r="E2858" s="47" t="s">
        <v>5701</v>
      </c>
      <c r="F2858" s="14">
        <v>3819.1</v>
      </c>
      <c r="G2858" s="57">
        <v>42423</v>
      </c>
      <c r="H2858" s="8">
        <f t="shared" si="134"/>
        <v>3819.1</v>
      </c>
      <c r="I2858" s="30">
        <f t="shared" si="133"/>
        <v>0</v>
      </c>
      <c r="J2858" s="112"/>
      <c r="K2858" s="2"/>
    </row>
    <row r="2859" spans="1:11" x14ac:dyDescent="0.25">
      <c r="A2859" s="17">
        <v>42423</v>
      </c>
      <c r="B2859" s="11">
        <f t="shared" si="132"/>
        <v>6062</v>
      </c>
      <c r="C2859" s="11" t="s">
        <v>787</v>
      </c>
      <c r="D2859" s="12">
        <v>56062</v>
      </c>
      <c r="E2859" s="47" t="s">
        <v>5702</v>
      </c>
      <c r="F2859" s="14">
        <v>11011.5</v>
      </c>
      <c r="G2859" s="57">
        <v>42425</v>
      </c>
      <c r="H2859" s="8">
        <v>11011.5</v>
      </c>
      <c r="I2859" s="30">
        <f t="shared" si="133"/>
        <v>0</v>
      </c>
      <c r="J2859" s="112"/>
      <c r="K2859" s="2"/>
    </row>
    <row r="2860" spans="1:11" x14ac:dyDescent="0.25">
      <c r="A2860" s="17">
        <v>42423</v>
      </c>
      <c r="B2860" s="11">
        <f t="shared" si="132"/>
        <v>6063</v>
      </c>
      <c r="C2860" s="11" t="s">
        <v>787</v>
      </c>
      <c r="D2860" s="12">
        <v>56063</v>
      </c>
      <c r="E2860" s="47" t="s">
        <v>5703</v>
      </c>
      <c r="F2860" s="14">
        <v>3079.65</v>
      </c>
      <c r="G2860" s="57">
        <v>42423</v>
      </c>
      <c r="H2860" s="8">
        <f t="shared" si="134"/>
        <v>3079.65</v>
      </c>
      <c r="I2860" s="30">
        <f t="shared" si="133"/>
        <v>0</v>
      </c>
      <c r="J2860" s="112"/>
      <c r="K2860" s="2"/>
    </row>
    <row r="2861" spans="1:11" x14ac:dyDescent="0.25">
      <c r="A2861" s="17">
        <v>42423</v>
      </c>
      <c r="B2861" s="11">
        <f t="shared" si="132"/>
        <v>6064</v>
      </c>
      <c r="C2861" s="11" t="s">
        <v>787</v>
      </c>
      <c r="D2861" s="12">
        <v>56064</v>
      </c>
      <c r="E2861" s="47" t="s">
        <v>5650</v>
      </c>
      <c r="F2861" s="14">
        <v>24271.9</v>
      </c>
      <c r="G2861" s="57">
        <v>42445</v>
      </c>
      <c r="H2861" s="8">
        <v>24271.9</v>
      </c>
      <c r="I2861" s="30">
        <f t="shared" si="133"/>
        <v>0</v>
      </c>
      <c r="J2861" s="112"/>
      <c r="K2861" s="2"/>
    </row>
    <row r="2862" spans="1:11" x14ac:dyDescent="0.25">
      <c r="A2862" s="17">
        <v>42423</v>
      </c>
      <c r="B2862" s="11">
        <f t="shared" si="132"/>
        <v>6065</v>
      </c>
      <c r="C2862" s="11" t="s">
        <v>787</v>
      </c>
      <c r="D2862" s="12">
        <v>56065</v>
      </c>
      <c r="E2862" s="49" t="s">
        <v>105</v>
      </c>
      <c r="F2862" s="14">
        <v>0</v>
      </c>
      <c r="G2862" s="57"/>
      <c r="H2862" s="8"/>
      <c r="I2862" s="30">
        <f t="shared" si="133"/>
        <v>0</v>
      </c>
      <c r="J2862" s="112"/>
      <c r="K2862" s="2"/>
    </row>
    <row r="2863" spans="1:11" x14ac:dyDescent="0.25">
      <c r="A2863" s="17">
        <v>42423</v>
      </c>
      <c r="B2863" s="11">
        <f t="shared" si="132"/>
        <v>6066</v>
      </c>
      <c r="C2863" s="11" t="s">
        <v>787</v>
      </c>
      <c r="D2863" s="12">
        <v>56066</v>
      </c>
      <c r="E2863" s="47" t="s">
        <v>5704</v>
      </c>
      <c r="F2863" s="14">
        <v>31242.9</v>
      </c>
      <c r="G2863" s="57">
        <v>42425</v>
      </c>
      <c r="H2863" s="8">
        <v>31242.9</v>
      </c>
      <c r="I2863" s="30">
        <f t="shared" si="133"/>
        <v>0</v>
      </c>
      <c r="J2863" s="112"/>
      <c r="K2863" s="2"/>
    </row>
    <row r="2864" spans="1:11" x14ac:dyDescent="0.25">
      <c r="A2864" s="17">
        <v>42423</v>
      </c>
      <c r="B2864" s="11">
        <f t="shared" si="132"/>
        <v>6067</v>
      </c>
      <c r="C2864" s="11" t="s">
        <v>787</v>
      </c>
      <c r="D2864" s="12">
        <v>56067</v>
      </c>
      <c r="E2864" s="47" t="s">
        <v>5705</v>
      </c>
      <c r="F2864" s="14">
        <v>165.9</v>
      </c>
      <c r="G2864" s="57">
        <v>42423</v>
      </c>
      <c r="H2864" s="8">
        <f t="shared" si="134"/>
        <v>165.9</v>
      </c>
      <c r="I2864" s="30">
        <f t="shared" si="133"/>
        <v>0</v>
      </c>
      <c r="J2864" s="112"/>
      <c r="K2864" s="2"/>
    </row>
    <row r="2865" spans="1:11" x14ac:dyDescent="0.25">
      <c r="A2865" s="17">
        <v>42423</v>
      </c>
      <c r="B2865" s="11">
        <f t="shared" si="132"/>
        <v>6068</v>
      </c>
      <c r="C2865" s="11" t="s">
        <v>787</v>
      </c>
      <c r="D2865" s="12">
        <v>56068</v>
      </c>
      <c r="E2865" s="47" t="s">
        <v>5706</v>
      </c>
      <c r="F2865" s="14">
        <v>430</v>
      </c>
      <c r="G2865" s="57">
        <v>42423</v>
      </c>
      <c r="H2865" s="8">
        <f t="shared" si="134"/>
        <v>430</v>
      </c>
      <c r="I2865" s="30">
        <f t="shared" si="133"/>
        <v>0</v>
      </c>
      <c r="J2865" s="112"/>
      <c r="K2865" s="2"/>
    </row>
    <row r="2866" spans="1:11" x14ac:dyDescent="0.25">
      <c r="A2866" s="17">
        <v>42423</v>
      </c>
      <c r="B2866" s="11">
        <f t="shared" si="132"/>
        <v>6069</v>
      </c>
      <c r="C2866" s="11" t="s">
        <v>787</v>
      </c>
      <c r="D2866" s="12">
        <v>56069</v>
      </c>
      <c r="E2866" s="47" t="s">
        <v>5707</v>
      </c>
      <c r="F2866" s="14">
        <v>7309.7</v>
      </c>
      <c r="G2866" s="57">
        <v>42423</v>
      </c>
      <c r="H2866" s="8">
        <f t="shared" si="134"/>
        <v>7309.7</v>
      </c>
      <c r="I2866" s="30">
        <f t="shared" si="133"/>
        <v>0</v>
      </c>
      <c r="J2866" s="112"/>
      <c r="K2866" s="2"/>
    </row>
    <row r="2867" spans="1:11" x14ac:dyDescent="0.25">
      <c r="A2867" s="17">
        <v>42423</v>
      </c>
      <c r="B2867" s="11">
        <f t="shared" si="132"/>
        <v>6070</v>
      </c>
      <c r="C2867" s="11" t="s">
        <v>787</v>
      </c>
      <c r="D2867" s="12">
        <v>56070</v>
      </c>
      <c r="E2867" s="47" t="s">
        <v>5708</v>
      </c>
      <c r="F2867" s="14">
        <v>33632.050000000003</v>
      </c>
      <c r="G2867" s="57">
        <v>42429</v>
      </c>
      <c r="H2867" s="8">
        <v>33632.052000000003</v>
      </c>
      <c r="I2867" s="30">
        <f t="shared" si="133"/>
        <v>-2.0000000004074536E-3</v>
      </c>
      <c r="J2867" s="112"/>
      <c r="K2867" s="2"/>
    </row>
    <row r="2868" spans="1:11" x14ac:dyDescent="0.25">
      <c r="A2868" s="17">
        <v>42423</v>
      </c>
      <c r="B2868" s="11">
        <f t="shared" si="132"/>
        <v>6071</v>
      </c>
      <c r="C2868" s="11" t="s">
        <v>787</v>
      </c>
      <c r="D2868" s="12">
        <v>56071</v>
      </c>
      <c r="E2868" s="47" t="s">
        <v>5709</v>
      </c>
      <c r="F2868" s="14">
        <v>2525.25</v>
      </c>
      <c r="G2868" s="57">
        <v>42423</v>
      </c>
      <c r="H2868" s="8">
        <f t="shared" si="134"/>
        <v>2525.25</v>
      </c>
      <c r="I2868" s="30">
        <f t="shared" si="133"/>
        <v>0</v>
      </c>
      <c r="J2868" s="112"/>
      <c r="K2868" s="2"/>
    </row>
    <row r="2869" spans="1:11" x14ac:dyDescent="0.25">
      <c r="A2869" s="17">
        <v>42423</v>
      </c>
      <c r="B2869" s="11">
        <f t="shared" si="132"/>
        <v>6072</v>
      </c>
      <c r="C2869" s="11" t="s">
        <v>787</v>
      </c>
      <c r="D2869" s="12">
        <v>56072</v>
      </c>
      <c r="E2869" s="47" t="s">
        <v>5671</v>
      </c>
      <c r="F2869" s="14">
        <v>1903.2</v>
      </c>
      <c r="G2869" s="57">
        <v>42423</v>
      </c>
      <c r="H2869" s="8">
        <f t="shared" si="134"/>
        <v>1903.2</v>
      </c>
      <c r="I2869" s="30">
        <f t="shared" si="133"/>
        <v>0</v>
      </c>
      <c r="J2869" s="112"/>
      <c r="K2869" s="2"/>
    </row>
    <row r="2870" spans="1:11" x14ac:dyDescent="0.25">
      <c r="A2870" s="17">
        <v>42423</v>
      </c>
      <c r="B2870" s="11">
        <f t="shared" si="132"/>
        <v>6073</v>
      </c>
      <c r="C2870" s="11" t="s">
        <v>787</v>
      </c>
      <c r="D2870" s="113">
        <v>56073</v>
      </c>
      <c r="E2870" s="42" t="s">
        <v>5710</v>
      </c>
      <c r="F2870" s="19">
        <v>512</v>
      </c>
      <c r="G2870" s="57">
        <v>42423</v>
      </c>
      <c r="H2870" s="8">
        <f t="shared" si="134"/>
        <v>512</v>
      </c>
      <c r="I2870" s="30">
        <f t="shared" si="133"/>
        <v>0</v>
      </c>
      <c r="J2870" s="112"/>
      <c r="K2870" s="2"/>
    </row>
    <row r="2871" spans="1:11" x14ac:dyDescent="0.25">
      <c r="A2871" s="17">
        <v>42423</v>
      </c>
      <c r="B2871" s="11">
        <f t="shared" si="132"/>
        <v>6074</v>
      </c>
      <c r="C2871" s="11" t="s">
        <v>787</v>
      </c>
      <c r="D2871" s="20">
        <v>56074</v>
      </c>
      <c r="E2871" s="45" t="s">
        <v>5711</v>
      </c>
      <c r="F2871" s="22">
        <v>2382.1</v>
      </c>
      <c r="G2871" s="57">
        <v>42423</v>
      </c>
      <c r="H2871" s="8">
        <f t="shared" si="134"/>
        <v>2382.1</v>
      </c>
      <c r="I2871" s="30">
        <f t="shared" si="133"/>
        <v>0</v>
      </c>
      <c r="J2871" s="112"/>
      <c r="K2871" s="2"/>
    </row>
    <row r="2872" spans="1:11" x14ac:dyDescent="0.25">
      <c r="A2872" s="17">
        <v>42423</v>
      </c>
      <c r="B2872" s="11">
        <f t="shared" si="132"/>
        <v>6075</v>
      </c>
      <c r="C2872" s="11" t="s">
        <v>787</v>
      </c>
      <c r="D2872" s="12">
        <v>56075</v>
      </c>
      <c r="E2872" s="47" t="s">
        <v>5712</v>
      </c>
      <c r="F2872" s="14">
        <v>5441.7</v>
      </c>
      <c r="G2872" s="57">
        <v>42423</v>
      </c>
      <c r="H2872" s="8">
        <f t="shared" si="134"/>
        <v>5441.7</v>
      </c>
      <c r="I2872" s="30">
        <f t="shared" si="133"/>
        <v>0</v>
      </c>
      <c r="J2872" s="112"/>
      <c r="K2872" s="2"/>
    </row>
    <row r="2873" spans="1:11" x14ac:dyDescent="0.25">
      <c r="A2873" s="17">
        <v>42423</v>
      </c>
      <c r="B2873" s="11">
        <f t="shared" si="132"/>
        <v>6076</v>
      </c>
      <c r="C2873" s="11" t="s">
        <v>787</v>
      </c>
      <c r="D2873" s="12">
        <v>56076</v>
      </c>
      <c r="E2873" s="47" t="s">
        <v>5656</v>
      </c>
      <c r="F2873" s="14">
        <v>36868.36</v>
      </c>
      <c r="G2873" s="57">
        <v>42424</v>
      </c>
      <c r="H2873" s="8">
        <v>36868.36</v>
      </c>
      <c r="I2873" s="30">
        <f t="shared" si="133"/>
        <v>0</v>
      </c>
      <c r="J2873" s="112"/>
      <c r="K2873" s="2"/>
    </row>
    <row r="2874" spans="1:11" x14ac:dyDescent="0.25">
      <c r="A2874" s="17">
        <v>42423</v>
      </c>
      <c r="B2874" s="11">
        <f t="shared" si="132"/>
        <v>6077</v>
      </c>
      <c r="C2874" s="11" t="s">
        <v>787</v>
      </c>
      <c r="D2874" s="12">
        <v>56077</v>
      </c>
      <c r="E2874" s="47" t="s">
        <v>5704</v>
      </c>
      <c r="F2874" s="14">
        <v>28920.15</v>
      </c>
      <c r="G2874" s="130" t="s">
        <v>6345</v>
      </c>
      <c r="H2874" s="108">
        <f>23056.09+5864.06</f>
        <v>28920.15</v>
      </c>
      <c r="I2874" s="30">
        <f t="shared" si="133"/>
        <v>0</v>
      </c>
      <c r="J2874" s="112"/>
      <c r="K2874" s="2"/>
    </row>
    <row r="2875" spans="1:11" x14ac:dyDescent="0.25">
      <c r="A2875" s="17">
        <v>42423</v>
      </c>
      <c r="B2875" s="11">
        <f t="shared" si="132"/>
        <v>6078</v>
      </c>
      <c r="C2875" s="11" t="s">
        <v>787</v>
      </c>
      <c r="D2875" s="12">
        <v>56078</v>
      </c>
      <c r="E2875" s="47" t="s">
        <v>5713</v>
      </c>
      <c r="F2875" s="14">
        <v>37114.35</v>
      </c>
      <c r="G2875" s="57">
        <v>42423</v>
      </c>
      <c r="H2875" s="8">
        <f t="shared" si="134"/>
        <v>37114.35</v>
      </c>
      <c r="I2875" s="30">
        <f t="shared" si="133"/>
        <v>0</v>
      </c>
      <c r="J2875" s="112"/>
      <c r="K2875" s="2"/>
    </row>
    <row r="2876" spans="1:11" x14ac:dyDescent="0.25">
      <c r="A2876" s="17">
        <v>42423</v>
      </c>
      <c r="B2876" s="11">
        <f t="shared" si="132"/>
        <v>6079</v>
      </c>
      <c r="C2876" s="11" t="s">
        <v>787</v>
      </c>
      <c r="D2876" s="12">
        <v>56079</v>
      </c>
      <c r="E2876" s="47" t="s">
        <v>5654</v>
      </c>
      <c r="F2876" s="14">
        <v>7044</v>
      </c>
      <c r="G2876" s="57">
        <v>42423</v>
      </c>
      <c r="H2876" s="8">
        <f t="shared" si="134"/>
        <v>7044</v>
      </c>
      <c r="I2876" s="30">
        <f t="shared" si="133"/>
        <v>0</v>
      </c>
      <c r="J2876" s="112"/>
      <c r="K2876" s="2"/>
    </row>
    <row r="2877" spans="1:11" x14ac:dyDescent="0.25">
      <c r="A2877" s="17">
        <v>42423</v>
      </c>
      <c r="B2877" s="11">
        <f t="shared" si="132"/>
        <v>6080</v>
      </c>
      <c r="C2877" s="11" t="s">
        <v>787</v>
      </c>
      <c r="D2877" s="12">
        <v>56080</v>
      </c>
      <c r="E2877" s="47" t="s">
        <v>5714</v>
      </c>
      <c r="F2877" s="14">
        <v>684.6</v>
      </c>
      <c r="G2877" s="57">
        <v>42423</v>
      </c>
      <c r="H2877" s="8">
        <f t="shared" si="134"/>
        <v>684.6</v>
      </c>
      <c r="I2877" s="30">
        <f t="shared" si="133"/>
        <v>0</v>
      </c>
      <c r="J2877" s="112"/>
      <c r="K2877" s="2"/>
    </row>
    <row r="2878" spans="1:11" x14ac:dyDescent="0.25">
      <c r="A2878" s="17">
        <v>42423</v>
      </c>
      <c r="B2878" s="11">
        <f t="shared" si="132"/>
        <v>6081</v>
      </c>
      <c r="C2878" s="11" t="s">
        <v>787</v>
      </c>
      <c r="D2878" s="12">
        <v>56081</v>
      </c>
      <c r="E2878" s="49" t="s">
        <v>105</v>
      </c>
      <c r="F2878" s="14">
        <v>0</v>
      </c>
      <c r="G2878" s="57"/>
      <c r="H2878" s="8"/>
      <c r="I2878" s="30"/>
      <c r="J2878" s="112"/>
      <c r="K2878" s="2"/>
    </row>
    <row r="2879" spans="1:11" x14ac:dyDescent="0.25">
      <c r="A2879" s="17">
        <v>42423</v>
      </c>
      <c r="B2879" s="11">
        <f t="shared" si="132"/>
        <v>6082</v>
      </c>
      <c r="C2879" s="11" t="s">
        <v>787</v>
      </c>
      <c r="D2879" s="12">
        <v>56082</v>
      </c>
      <c r="E2879" s="47" t="s">
        <v>5715</v>
      </c>
      <c r="F2879" s="14">
        <v>34608.1</v>
      </c>
      <c r="G2879" s="57">
        <v>42425</v>
      </c>
      <c r="H2879" s="8">
        <v>34608.1</v>
      </c>
      <c r="I2879" s="30">
        <f t="shared" si="133"/>
        <v>0</v>
      </c>
      <c r="J2879" s="112"/>
      <c r="K2879" s="2"/>
    </row>
    <row r="2880" spans="1:11" x14ac:dyDescent="0.25">
      <c r="A2880" s="17">
        <v>42423</v>
      </c>
      <c r="B2880" s="11">
        <f t="shared" si="132"/>
        <v>6083</v>
      </c>
      <c r="C2880" s="11" t="s">
        <v>787</v>
      </c>
      <c r="D2880" s="12">
        <v>56083</v>
      </c>
      <c r="E2880" s="47" t="s">
        <v>5715</v>
      </c>
      <c r="F2880" s="14">
        <v>1020</v>
      </c>
      <c r="G2880" s="57">
        <v>42425</v>
      </c>
      <c r="H2880" s="8">
        <v>1020</v>
      </c>
      <c r="I2880" s="30">
        <f t="shared" si="133"/>
        <v>0</v>
      </c>
      <c r="J2880" s="112"/>
      <c r="K2880" s="2"/>
    </row>
    <row r="2881" spans="1:11" x14ac:dyDescent="0.25">
      <c r="A2881" s="17">
        <v>42423</v>
      </c>
      <c r="B2881" s="11">
        <f t="shared" si="132"/>
        <v>6084</v>
      </c>
      <c r="C2881" s="11" t="s">
        <v>787</v>
      </c>
      <c r="D2881" s="12">
        <v>56084</v>
      </c>
      <c r="E2881" s="47" t="s">
        <v>5716</v>
      </c>
      <c r="F2881" s="14">
        <v>26347.4</v>
      </c>
      <c r="G2881" s="57">
        <v>42424</v>
      </c>
      <c r="H2881" s="8">
        <v>26347.4</v>
      </c>
      <c r="I2881" s="30">
        <f t="shared" si="133"/>
        <v>0</v>
      </c>
      <c r="J2881" s="112"/>
      <c r="K2881" s="2"/>
    </row>
    <row r="2882" spans="1:11" x14ac:dyDescent="0.25">
      <c r="A2882" s="17">
        <v>42423</v>
      </c>
      <c r="B2882" s="11">
        <f t="shared" si="132"/>
        <v>6085</v>
      </c>
      <c r="C2882" s="11" t="s">
        <v>787</v>
      </c>
      <c r="D2882" s="12">
        <v>56085</v>
      </c>
      <c r="E2882" s="47" t="s">
        <v>5717</v>
      </c>
      <c r="F2882" s="14">
        <v>1316.9</v>
      </c>
      <c r="G2882" s="57">
        <v>42424</v>
      </c>
      <c r="H2882" s="8">
        <v>1316.9</v>
      </c>
      <c r="I2882" s="30">
        <f t="shared" si="133"/>
        <v>0</v>
      </c>
      <c r="J2882" s="112"/>
      <c r="K2882" s="2"/>
    </row>
    <row r="2883" spans="1:11" x14ac:dyDescent="0.25">
      <c r="A2883" s="17">
        <v>42423</v>
      </c>
      <c r="B2883" s="11">
        <f t="shared" si="132"/>
        <v>6086</v>
      </c>
      <c r="C2883" s="11" t="s">
        <v>787</v>
      </c>
      <c r="D2883" s="12">
        <v>56086</v>
      </c>
      <c r="E2883" s="47" t="s">
        <v>5718</v>
      </c>
      <c r="F2883" s="14">
        <v>664.4</v>
      </c>
      <c r="G2883" s="57">
        <v>42424</v>
      </c>
      <c r="H2883" s="8">
        <v>664.4</v>
      </c>
      <c r="I2883" s="30">
        <f t="shared" si="133"/>
        <v>0</v>
      </c>
      <c r="J2883" s="112"/>
      <c r="K2883" s="2"/>
    </row>
    <row r="2884" spans="1:11" x14ac:dyDescent="0.25">
      <c r="A2884" s="17">
        <v>42423</v>
      </c>
      <c r="B2884" s="11">
        <f t="shared" ref="B2884:B2947" si="135">B2883+1</f>
        <v>6087</v>
      </c>
      <c r="C2884" s="11" t="s">
        <v>787</v>
      </c>
      <c r="D2884" s="12">
        <v>56087</v>
      </c>
      <c r="E2884" s="47" t="s">
        <v>5719</v>
      </c>
      <c r="F2884" s="14">
        <v>815.1</v>
      </c>
      <c r="G2884" s="57">
        <v>42424</v>
      </c>
      <c r="H2884" s="8">
        <v>815.1</v>
      </c>
      <c r="I2884" s="30">
        <f t="shared" si="133"/>
        <v>0</v>
      </c>
      <c r="J2884" s="112"/>
      <c r="K2884" s="2"/>
    </row>
    <row r="2885" spans="1:11" x14ac:dyDescent="0.25">
      <c r="A2885" s="17">
        <v>42423</v>
      </c>
      <c r="B2885" s="11">
        <f t="shared" si="135"/>
        <v>6088</v>
      </c>
      <c r="C2885" s="11" t="s">
        <v>787</v>
      </c>
      <c r="D2885" s="12">
        <v>56088</v>
      </c>
      <c r="E2885" s="47" t="s">
        <v>5720</v>
      </c>
      <c r="F2885" s="14">
        <v>42271</v>
      </c>
      <c r="G2885" s="57">
        <v>42425</v>
      </c>
      <c r="H2885" s="8">
        <v>42271</v>
      </c>
      <c r="I2885" s="30">
        <f t="shared" si="133"/>
        <v>0</v>
      </c>
      <c r="J2885" s="112"/>
      <c r="K2885" s="2"/>
    </row>
    <row r="2886" spans="1:11" x14ac:dyDescent="0.25">
      <c r="A2886" s="17">
        <v>42423</v>
      </c>
      <c r="B2886" s="11">
        <f t="shared" si="135"/>
        <v>6089</v>
      </c>
      <c r="C2886" s="11" t="s">
        <v>787</v>
      </c>
      <c r="D2886" s="12">
        <v>56089</v>
      </c>
      <c r="E2886" s="47" t="s">
        <v>5721</v>
      </c>
      <c r="F2886" s="14">
        <v>947.6</v>
      </c>
      <c r="G2886" s="57">
        <v>42423</v>
      </c>
      <c r="H2886" s="8">
        <f t="shared" si="134"/>
        <v>947.6</v>
      </c>
      <c r="I2886" s="30">
        <f t="shared" si="133"/>
        <v>0</v>
      </c>
      <c r="J2886" s="112"/>
      <c r="K2886" s="2"/>
    </row>
    <row r="2887" spans="1:11" x14ac:dyDescent="0.25">
      <c r="A2887" s="17">
        <v>42423</v>
      </c>
      <c r="B2887" s="11">
        <f t="shared" si="135"/>
        <v>6090</v>
      </c>
      <c r="C2887" s="11" t="s">
        <v>787</v>
      </c>
      <c r="D2887" s="12">
        <v>56090</v>
      </c>
      <c r="E2887" s="47" t="s">
        <v>5722</v>
      </c>
      <c r="F2887" s="14">
        <v>1308.3</v>
      </c>
      <c r="G2887" s="57">
        <v>42423</v>
      </c>
      <c r="H2887" s="8">
        <f t="shared" si="134"/>
        <v>1308.3</v>
      </c>
      <c r="I2887" s="30">
        <f t="shared" si="133"/>
        <v>0</v>
      </c>
      <c r="J2887" s="112"/>
      <c r="K2887" s="2"/>
    </row>
    <row r="2888" spans="1:11" x14ac:dyDescent="0.25">
      <c r="A2888" s="17">
        <v>42423</v>
      </c>
      <c r="B2888" s="11">
        <f t="shared" si="135"/>
        <v>6091</v>
      </c>
      <c r="C2888" s="11" t="s">
        <v>787</v>
      </c>
      <c r="D2888" s="12">
        <v>56091</v>
      </c>
      <c r="E2888" s="47" t="s">
        <v>5723</v>
      </c>
      <c r="F2888" s="14">
        <v>3679.2</v>
      </c>
      <c r="G2888" s="57">
        <v>42423</v>
      </c>
      <c r="H2888" s="8">
        <f t="shared" si="134"/>
        <v>3679.2</v>
      </c>
      <c r="I2888" s="30">
        <f t="shared" si="133"/>
        <v>0</v>
      </c>
      <c r="J2888" s="112"/>
      <c r="K2888" s="2"/>
    </row>
    <row r="2889" spans="1:11" x14ac:dyDescent="0.25">
      <c r="A2889" s="17">
        <v>42423</v>
      </c>
      <c r="B2889" s="11">
        <f t="shared" si="135"/>
        <v>6092</v>
      </c>
      <c r="C2889" s="11" t="s">
        <v>787</v>
      </c>
      <c r="D2889" s="12">
        <v>56092</v>
      </c>
      <c r="E2889" s="47" t="s">
        <v>5724</v>
      </c>
      <c r="F2889" s="14">
        <v>244.8</v>
      </c>
      <c r="G2889" s="57">
        <v>42423</v>
      </c>
      <c r="H2889" s="8">
        <f t="shared" si="134"/>
        <v>244.8</v>
      </c>
      <c r="I2889" s="30">
        <f t="shared" si="133"/>
        <v>0</v>
      </c>
      <c r="J2889" s="112"/>
      <c r="K2889" s="2"/>
    </row>
    <row r="2890" spans="1:11" x14ac:dyDescent="0.25">
      <c r="A2890" s="17">
        <v>42423</v>
      </c>
      <c r="B2890" s="11">
        <f t="shared" si="135"/>
        <v>6093</v>
      </c>
      <c r="C2890" s="11" t="s">
        <v>787</v>
      </c>
      <c r="D2890" s="12">
        <v>56093</v>
      </c>
      <c r="E2890" s="47" t="s">
        <v>5725</v>
      </c>
      <c r="F2890" s="14">
        <v>158.4</v>
      </c>
      <c r="G2890" s="57">
        <v>42423</v>
      </c>
      <c r="H2890" s="8">
        <f t="shared" si="134"/>
        <v>158.4</v>
      </c>
      <c r="I2890" s="30">
        <f t="shared" si="133"/>
        <v>0</v>
      </c>
      <c r="J2890" s="112"/>
      <c r="K2890" s="2"/>
    </row>
    <row r="2891" spans="1:11" x14ac:dyDescent="0.25">
      <c r="A2891" s="17">
        <v>42423</v>
      </c>
      <c r="B2891" s="11">
        <f t="shared" si="135"/>
        <v>6094</v>
      </c>
      <c r="C2891" s="11" t="s">
        <v>787</v>
      </c>
      <c r="D2891" s="12">
        <v>56094</v>
      </c>
      <c r="E2891" s="47" t="s">
        <v>5726</v>
      </c>
      <c r="F2891" s="14">
        <v>630</v>
      </c>
      <c r="G2891" s="57">
        <v>42423</v>
      </c>
      <c r="H2891" s="8">
        <f t="shared" si="134"/>
        <v>630</v>
      </c>
      <c r="I2891" s="30">
        <f t="shared" si="133"/>
        <v>0</v>
      </c>
      <c r="J2891" s="112"/>
      <c r="K2891" s="2"/>
    </row>
    <row r="2892" spans="1:11" x14ac:dyDescent="0.25">
      <c r="A2892" s="17">
        <v>42423</v>
      </c>
      <c r="B2892" s="11">
        <f t="shared" si="135"/>
        <v>6095</v>
      </c>
      <c r="C2892" s="11" t="s">
        <v>787</v>
      </c>
      <c r="D2892" s="12">
        <v>56095</v>
      </c>
      <c r="E2892" s="47" t="s">
        <v>5727</v>
      </c>
      <c r="F2892" s="14">
        <v>201277.5</v>
      </c>
      <c r="G2892" s="57">
        <v>42426</v>
      </c>
      <c r="H2892" s="8">
        <v>201277.5</v>
      </c>
      <c r="I2892" s="30">
        <f t="shared" si="133"/>
        <v>0</v>
      </c>
      <c r="J2892" s="112"/>
      <c r="K2892" s="2"/>
    </row>
    <row r="2893" spans="1:11" x14ac:dyDescent="0.25">
      <c r="A2893" s="17">
        <v>42423</v>
      </c>
      <c r="B2893" s="11">
        <f t="shared" si="135"/>
        <v>6096</v>
      </c>
      <c r="C2893" s="11" t="s">
        <v>787</v>
      </c>
      <c r="D2893" s="12">
        <v>56096</v>
      </c>
      <c r="E2893" s="47" t="s">
        <v>5656</v>
      </c>
      <c r="F2893" s="14">
        <v>150942.56</v>
      </c>
      <c r="G2893" s="57">
        <v>42424</v>
      </c>
      <c r="H2893" s="8">
        <v>150942.56</v>
      </c>
      <c r="I2893" s="30">
        <f t="shared" si="133"/>
        <v>0</v>
      </c>
      <c r="J2893" s="112"/>
      <c r="K2893" s="2"/>
    </row>
    <row r="2894" spans="1:11" x14ac:dyDescent="0.25">
      <c r="A2894" s="17">
        <v>42423</v>
      </c>
      <c r="B2894" s="11">
        <f t="shared" si="135"/>
        <v>6097</v>
      </c>
      <c r="C2894" s="11" t="s">
        <v>787</v>
      </c>
      <c r="D2894" s="12">
        <v>56097</v>
      </c>
      <c r="E2894" s="47" t="s">
        <v>5716</v>
      </c>
      <c r="F2894" s="14">
        <v>16046.4</v>
      </c>
      <c r="G2894" s="57">
        <v>42426</v>
      </c>
      <c r="H2894" s="8">
        <v>16046.4</v>
      </c>
      <c r="I2894" s="30">
        <f t="shared" si="133"/>
        <v>0</v>
      </c>
      <c r="J2894" s="112"/>
      <c r="K2894" s="2"/>
    </row>
    <row r="2895" spans="1:11" x14ac:dyDescent="0.25">
      <c r="A2895" s="17">
        <v>42423</v>
      </c>
      <c r="B2895" s="11">
        <f t="shared" si="135"/>
        <v>6098</v>
      </c>
      <c r="C2895" s="11" t="s">
        <v>787</v>
      </c>
      <c r="D2895" s="12">
        <v>56098</v>
      </c>
      <c r="E2895" s="47" t="s">
        <v>5654</v>
      </c>
      <c r="F2895" s="14">
        <v>8519.6</v>
      </c>
      <c r="G2895" s="57">
        <v>42423</v>
      </c>
      <c r="H2895" s="8">
        <f t="shared" si="134"/>
        <v>8519.6</v>
      </c>
      <c r="I2895" s="30">
        <f t="shared" ref="I2895:I2963" si="136">F2895-H2895</f>
        <v>0</v>
      </c>
      <c r="J2895" s="112"/>
      <c r="K2895" s="2"/>
    </row>
    <row r="2896" spans="1:11" x14ac:dyDescent="0.25">
      <c r="A2896" s="17">
        <v>42423</v>
      </c>
      <c r="B2896" s="11">
        <f t="shared" si="135"/>
        <v>6099</v>
      </c>
      <c r="C2896" s="11" t="s">
        <v>787</v>
      </c>
      <c r="D2896" s="12">
        <v>56099</v>
      </c>
      <c r="E2896" s="49" t="s">
        <v>105</v>
      </c>
      <c r="F2896" s="14">
        <v>0</v>
      </c>
      <c r="G2896" s="57"/>
      <c r="H2896" s="8"/>
      <c r="I2896" s="30"/>
      <c r="J2896" s="112"/>
      <c r="K2896" s="2"/>
    </row>
    <row r="2897" spans="1:11" x14ac:dyDescent="0.25">
      <c r="A2897" s="17">
        <v>42423</v>
      </c>
      <c r="B2897" s="11">
        <f t="shared" si="135"/>
        <v>6100</v>
      </c>
      <c r="C2897" s="11" t="s">
        <v>787</v>
      </c>
      <c r="D2897" s="12">
        <v>56100</v>
      </c>
      <c r="E2897" s="47" t="s">
        <v>5728</v>
      </c>
      <c r="F2897" s="14">
        <v>2561.1999999999998</v>
      </c>
      <c r="G2897" s="57">
        <v>42424</v>
      </c>
      <c r="H2897" s="8">
        <v>2561.1999999999998</v>
      </c>
      <c r="I2897" s="30">
        <f t="shared" si="136"/>
        <v>0</v>
      </c>
      <c r="J2897" s="112"/>
      <c r="K2897" s="2"/>
    </row>
    <row r="2898" spans="1:11" x14ac:dyDescent="0.25">
      <c r="A2898" s="17">
        <v>42423</v>
      </c>
      <c r="B2898" s="11">
        <f t="shared" si="135"/>
        <v>6101</v>
      </c>
      <c r="C2898" s="11" t="s">
        <v>787</v>
      </c>
      <c r="D2898" s="12">
        <v>56101</v>
      </c>
      <c r="E2898" s="47" t="s">
        <v>5656</v>
      </c>
      <c r="F2898" s="14">
        <v>6263.92</v>
      </c>
      <c r="G2898" s="57">
        <v>42424</v>
      </c>
      <c r="H2898" s="8">
        <v>6263.92</v>
      </c>
      <c r="I2898" s="30">
        <f t="shared" si="136"/>
        <v>0</v>
      </c>
      <c r="J2898" s="112"/>
      <c r="K2898" s="2"/>
    </row>
    <row r="2899" spans="1:11" x14ac:dyDescent="0.25">
      <c r="A2899" s="17">
        <v>42423</v>
      </c>
      <c r="B2899" s="11">
        <f t="shared" si="135"/>
        <v>6102</v>
      </c>
      <c r="C2899" s="11" t="s">
        <v>787</v>
      </c>
      <c r="D2899" s="12">
        <v>56102</v>
      </c>
      <c r="E2899" s="47" t="s">
        <v>5729</v>
      </c>
      <c r="F2899" s="14">
        <v>2188.6999999999998</v>
      </c>
      <c r="G2899" s="57">
        <v>42424</v>
      </c>
      <c r="H2899" s="8">
        <v>2188.6999999999998</v>
      </c>
      <c r="I2899" s="30">
        <f t="shared" si="136"/>
        <v>0</v>
      </c>
      <c r="J2899" s="112"/>
      <c r="K2899" s="2"/>
    </row>
    <row r="2900" spans="1:11" x14ac:dyDescent="0.25">
      <c r="A2900" s="17">
        <v>42423</v>
      </c>
      <c r="B2900" s="11">
        <f t="shared" si="135"/>
        <v>6103</v>
      </c>
      <c r="C2900" s="11" t="s">
        <v>787</v>
      </c>
      <c r="D2900" s="12">
        <v>56103</v>
      </c>
      <c r="E2900" s="47" t="s">
        <v>5671</v>
      </c>
      <c r="F2900" s="14">
        <v>48.6</v>
      </c>
      <c r="G2900" s="57">
        <v>42426</v>
      </c>
      <c r="H2900" s="8">
        <v>48.6</v>
      </c>
      <c r="I2900" s="30">
        <f t="shared" si="136"/>
        <v>0</v>
      </c>
      <c r="J2900" s="112"/>
      <c r="K2900" s="2"/>
    </row>
    <row r="2901" spans="1:11" x14ac:dyDescent="0.25">
      <c r="A2901" s="17">
        <v>42423</v>
      </c>
      <c r="B2901" s="11">
        <f t="shared" si="135"/>
        <v>6104</v>
      </c>
      <c r="C2901" s="11" t="s">
        <v>787</v>
      </c>
      <c r="D2901" s="12">
        <v>56104</v>
      </c>
      <c r="E2901" s="47" t="s">
        <v>5671</v>
      </c>
      <c r="F2901" s="14">
        <v>321.60000000000002</v>
      </c>
      <c r="G2901" s="57">
        <v>42426</v>
      </c>
      <c r="H2901" s="8">
        <v>321.60000000000002</v>
      </c>
      <c r="I2901" s="30">
        <f t="shared" si="136"/>
        <v>0</v>
      </c>
      <c r="J2901" s="112"/>
      <c r="K2901" s="2"/>
    </row>
    <row r="2902" spans="1:11" x14ac:dyDescent="0.25">
      <c r="A2902" s="17">
        <v>42423</v>
      </c>
      <c r="B2902" s="11">
        <f t="shared" si="135"/>
        <v>6105</v>
      </c>
      <c r="C2902" s="11" t="s">
        <v>787</v>
      </c>
      <c r="D2902" s="12">
        <v>56105</v>
      </c>
      <c r="E2902" s="47" t="s">
        <v>5730</v>
      </c>
      <c r="F2902" s="14">
        <v>1976.16</v>
      </c>
      <c r="G2902" s="57">
        <v>42423</v>
      </c>
      <c r="H2902" s="8">
        <f t="shared" ref="H2902:H2965" si="137">F2902</f>
        <v>1976.16</v>
      </c>
      <c r="I2902" s="30">
        <f t="shared" si="136"/>
        <v>0</v>
      </c>
      <c r="J2902" s="112"/>
      <c r="K2902" s="2"/>
    </row>
    <row r="2903" spans="1:11" x14ac:dyDescent="0.25">
      <c r="A2903" s="17">
        <v>42423</v>
      </c>
      <c r="B2903" s="11">
        <f t="shared" si="135"/>
        <v>6106</v>
      </c>
      <c r="C2903" s="11" t="s">
        <v>787</v>
      </c>
      <c r="D2903" s="12">
        <v>56106</v>
      </c>
      <c r="E2903" s="47" t="s">
        <v>5731</v>
      </c>
      <c r="F2903" s="14">
        <v>5299.2</v>
      </c>
      <c r="G2903" s="57">
        <v>42423</v>
      </c>
      <c r="H2903" s="8">
        <f t="shared" si="137"/>
        <v>5299.2</v>
      </c>
      <c r="I2903" s="30">
        <f t="shared" si="136"/>
        <v>0</v>
      </c>
      <c r="J2903" s="112"/>
      <c r="K2903" s="2"/>
    </row>
    <row r="2904" spans="1:11" x14ac:dyDescent="0.25">
      <c r="A2904" s="17">
        <v>42423</v>
      </c>
      <c r="B2904" s="11">
        <f t="shared" si="135"/>
        <v>6107</v>
      </c>
      <c r="C2904" s="11" t="s">
        <v>787</v>
      </c>
      <c r="D2904" s="12">
        <v>56107</v>
      </c>
      <c r="E2904" s="47" t="s">
        <v>5671</v>
      </c>
      <c r="F2904" s="14">
        <v>18</v>
      </c>
      <c r="G2904" s="57">
        <v>42424</v>
      </c>
      <c r="H2904" s="8">
        <v>18</v>
      </c>
      <c r="I2904" s="30">
        <f t="shared" si="136"/>
        <v>0</v>
      </c>
      <c r="J2904" s="112"/>
      <c r="K2904" s="2"/>
    </row>
    <row r="2905" spans="1:11" x14ac:dyDescent="0.25">
      <c r="A2905" s="17">
        <v>42423</v>
      </c>
      <c r="B2905" s="11">
        <f t="shared" si="135"/>
        <v>6108</v>
      </c>
      <c r="C2905" s="11" t="s">
        <v>787</v>
      </c>
      <c r="D2905" s="12">
        <v>56108</v>
      </c>
      <c r="E2905" s="47" t="s">
        <v>5671</v>
      </c>
      <c r="F2905" s="14">
        <v>53.9</v>
      </c>
      <c r="G2905" s="57">
        <v>42424</v>
      </c>
      <c r="H2905" s="8">
        <v>53.9</v>
      </c>
      <c r="I2905" s="30">
        <f t="shared" si="136"/>
        <v>0</v>
      </c>
      <c r="J2905" s="112"/>
      <c r="K2905" s="2"/>
    </row>
    <row r="2906" spans="1:11" x14ac:dyDescent="0.25">
      <c r="A2906" s="17">
        <v>42423</v>
      </c>
      <c r="B2906" s="11">
        <f t="shared" si="135"/>
        <v>6109</v>
      </c>
      <c r="C2906" s="11" t="s">
        <v>787</v>
      </c>
      <c r="D2906" s="12">
        <v>56109</v>
      </c>
      <c r="E2906" s="47" t="s">
        <v>5732</v>
      </c>
      <c r="F2906" s="14">
        <v>49</v>
      </c>
      <c r="G2906" s="57">
        <v>42426</v>
      </c>
      <c r="H2906" s="8">
        <v>49</v>
      </c>
      <c r="I2906" s="30">
        <f t="shared" si="136"/>
        <v>0</v>
      </c>
      <c r="J2906" s="112"/>
      <c r="K2906" s="2"/>
    </row>
    <row r="2907" spans="1:11" x14ac:dyDescent="0.25">
      <c r="A2907" s="17">
        <v>42424</v>
      </c>
      <c r="B2907" s="11">
        <f t="shared" si="135"/>
        <v>6110</v>
      </c>
      <c r="C2907" s="11" t="s">
        <v>787</v>
      </c>
      <c r="D2907" s="12">
        <v>56110</v>
      </c>
      <c r="E2907" s="47" t="s">
        <v>5733</v>
      </c>
      <c r="F2907" s="14">
        <v>43038</v>
      </c>
      <c r="G2907" s="130">
        <v>42445</v>
      </c>
      <c r="H2907" s="108">
        <v>43038</v>
      </c>
      <c r="I2907" s="30">
        <f t="shared" si="136"/>
        <v>0</v>
      </c>
      <c r="J2907" s="112"/>
      <c r="K2907" s="2"/>
    </row>
    <row r="2908" spans="1:11" x14ac:dyDescent="0.25">
      <c r="A2908" s="17">
        <v>42424</v>
      </c>
      <c r="B2908" s="11">
        <f t="shared" si="135"/>
        <v>6111</v>
      </c>
      <c r="C2908" s="11" t="s">
        <v>787</v>
      </c>
      <c r="D2908" s="12">
        <v>56111</v>
      </c>
      <c r="E2908" s="47" t="s">
        <v>5734</v>
      </c>
      <c r="F2908" s="14">
        <v>4698</v>
      </c>
      <c r="G2908" s="57">
        <v>42425</v>
      </c>
      <c r="H2908" s="8">
        <v>4698</v>
      </c>
      <c r="I2908" s="30">
        <f t="shared" si="136"/>
        <v>0</v>
      </c>
      <c r="J2908" s="112"/>
      <c r="K2908" s="2"/>
    </row>
    <row r="2909" spans="1:11" x14ac:dyDescent="0.25">
      <c r="A2909" s="17">
        <v>42424</v>
      </c>
      <c r="B2909" s="11">
        <f t="shared" si="135"/>
        <v>6112</v>
      </c>
      <c r="C2909" s="11" t="s">
        <v>787</v>
      </c>
      <c r="D2909" s="12">
        <v>56112</v>
      </c>
      <c r="E2909" s="47" t="s">
        <v>5734</v>
      </c>
      <c r="F2909" s="14">
        <v>22191</v>
      </c>
      <c r="G2909" s="57">
        <v>42425</v>
      </c>
      <c r="H2909" s="8">
        <v>22191</v>
      </c>
      <c r="I2909" s="30">
        <f t="shared" si="136"/>
        <v>0</v>
      </c>
      <c r="J2909" s="112"/>
      <c r="K2909" s="2"/>
    </row>
    <row r="2910" spans="1:11" x14ac:dyDescent="0.25">
      <c r="A2910" s="17">
        <v>42424</v>
      </c>
      <c r="B2910" s="11">
        <f t="shared" si="135"/>
        <v>6113</v>
      </c>
      <c r="C2910" s="11" t="s">
        <v>787</v>
      </c>
      <c r="D2910" s="12">
        <v>56113</v>
      </c>
      <c r="E2910" s="47" t="s">
        <v>5735</v>
      </c>
      <c r="F2910" s="14">
        <v>16575.599999999999</v>
      </c>
      <c r="G2910" s="57">
        <v>42424</v>
      </c>
      <c r="H2910" s="8">
        <f t="shared" si="137"/>
        <v>16575.599999999999</v>
      </c>
      <c r="I2910" s="30">
        <f t="shared" si="136"/>
        <v>0</v>
      </c>
      <c r="J2910" s="112"/>
      <c r="K2910" s="2"/>
    </row>
    <row r="2911" spans="1:11" x14ac:dyDescent="0.25">
      <c r="A2911" s="17">
        <v>42424</v>
      </c>
      <c r="B2911" s="11">
        <f t="shared" si="135"/>
        <v>6114</v>
      </c>
      <c r="C2911" s="11" t="s">
        <v>787</v>
      </c>
      <c r="D2911" s="12">
        <v>56114</v>
      </c>
      <c r="E2911" s="47" t="s">
        <v>5736</v>
      </c>
      <c r="F2911" s="14">
        <v>2910</v>
      </c>
      <c r="G2911" s="57">
        <v>42424</v>
      </c>
      <c r="H2911" s="8">
        <f t="shared" si="137"/>
        <v>2910</v>
      </c>
      <c r="I2911" s="30">
        <f t="shared" si="136"/>
        <v>0</v>
      </c>
      <c r="J2911" s="112"/>
      <c r="K2911" s="2"/>
    </row>
    <row r="2912" spans="1:11" x14ac:dyDescent="0.25">
      <c r="A2912" s="17">
        <v>42424</v>
      </c>
      <c r="B2912" s="11">
        <f t="shared" si="135"/>
        <v>6115</v>
      </c>
      <c r="C2912" s="11" t="s">
        <v>787</v>
      </c>
      <c r="D2912" s="12">
        <v>56115</v>
      </c>
      <c r="E2912" s="47" t="s">
        <v>5737</v>
      </c>
      <c r="F2912" s="14">
        <v>2256</v>
      </c>
      <c r="G2912" s="57">
        <v>42424</v>
      </c>
      <c r="H2912" s="8">
        <f t="shared" si="137"/>
        <v>2256</v>
      </c>
      <c r="I2912" s="30">
        <f t="shared" si="136"/>
        <v>0</v>
      </c>
      <c r="J2912" s="112"/>
      <c r="K2912" s="2"/>
    </row>
    <row r="2913" spans="1:11" x14ac:dyDescent="0.25">
      <c r="A2913" s="17">
        <v>42424</v>
      </c>
      <c r="B2913" s="11">
        <f t="shared" si="135"/>
        <v>6116</v>
      </c>
      <c r="C2913" s="11" t="s">
        <v>787</v>
      </c>
      <c r="D2913" s="12">
        <v>56116</v>
      </c>
      <c r="E2913" s="47" t="s">
        <v>5738</v>
      </c>
      <c r="F2913" s="14">
        <v>12174</v>
      </c>
      <c r="G2913" s="57">
        <v>42425</v>
      </c>
      <c r="H2913" s="8">
        <v>12174</v>
      </c>
      <c r="I2913" s="30">
        <f t="shared" si="136"/>
        <v>0</v>
      </c>
      <c r="J2913" s="112"/>
      <c r="K2913" s="2"/>
    </row>
    <row r="2914" spans="1:11" x14ac:dyDescent="0.25">
      <c r="A2914" s="17">
        <v>42424</v>
      </c>
      <c r="B2914" s="11">
        <f t="shared" si="135"/>
        <v>6117</v>
      </c>
      <c r="C2914" s="11" t="s">
        <v>787</v>
      </c>
      <c r="D2914" s="12">
        <v>56117</v>
      </c>
      <c r="E2914" s="47" t="s">
        <v>5739</v>
      </c>
      <c r="F2914" s="14">
        <v>4792.6000000000004</v>
      </c>
      <c r="G2914" s="57">
        <v>42428</v>
      </c>
      <c r="H2914" s="8">
        <v>4792.6000000000004</v>
      </c>
      <c r="I2914" s="30">
        <f t="shared" si="136"/>
        <v>0</v>
      </c>
      <c r="J2914" s="112"/>
      <c r="K2914" s="2"/>
    </row>
    <row r="2915" spans="1:11" x14ac:dyDescent="0.25">
      <c r="A2915" s="17">
        <v>42424</v>
      </c>
      <c r="B2915" s="11">
        <f t="shared" si="135"/>
        <v>6118</v>
      </c>
      <c r="C2915" s="11" t="s">
        <v>787</v>
      </c>
      <c r="D2915" s="12">
        <v>56118</v>
      </c>
      <c r="E2915" s="47" t="s">
        <v>5740</v>
      </c>
      <c r="F2915" s="14">
        <v>18242.900000000001</v>
      </c>
      <c r="G2915" s="57">
        <v>42425</v>
      </c>
      <c r="H2915" s="8">
        <v>18242.900000000001</v>
      </c>
      <c r="I2915" s="30">
        <f t="shared" si="136"/>
        <v>0</v>
      </c>
      <c r="J2915" s="112"/>
      <c r="K2915" s="2"/>
    </row>
    <row r="2916" spans="1:11" x14ac:dyDescent="0.25">
      <c r="A2916" s="17">
        <v>42424</v>
      </c>
      <c r="B2916" s="11">
        <f t="shared" si="135"/>
        <v>6119</v>
      </c>
      <c r="C2916" s="11" t="s">
        <v>787</v>
      </c>
      <c r="D2916" s="113">
        <v>56119</v>
      </c>
      <c r="E2916" s="42" t="s">
        <v>5741</v>
      </c>
      <c r="F2916" s="19">
        <v>1680</v>
      </c>
      <c r="G2916" s="57">
        <v>42424</v>
      </c>
      <c r="H2916" s="8">
        <f t="shared" si="137"/>
        <v>1680</v>
      </c>
      <c r="I2916" s="30">
        <f t="shared" si="136"/>
        <v>0</v>
      </c>
      <c r="J2916" s="112"/>
      <c r="K2916" s="2"/>
    </row>
    <row r="2917" spans="1:11" x14ac:dyDescent="0.25">
      <c r="A2917" s="17">
        <v>42424</v>
      </c>
      <c r="B2917" s="11">
        <f t="shared" si="135"/>
        <v>6120</v>
      </c>
      <c r="C2917" s="11" t="s">
        <v>787</v>
      </c>
      <c r="D2917" s="12">
        <v>56120</v>
      </c>
      <c r="E2917" s="47" t="s">
        <v>5394</v>
      </c>
      <c r="F2917" s="14">
        <v>43138.7</v>
      </c>
      <c r="G2917" s="57">
        <v>42424</v>
      </c>
      <c r="H2917" s="8">
        <v>43138.7</v>
      </c>
      <c r="I2917" s="30">
        <f t="shared" si="136"/>
        <v>0</v>
      </c>
      <c r="J2917" s="112"/>
      <c r="K2917" s="2"/>
    </row>
    <row r="2918" spans="1:11" x14ac:dyDescent="0.25">
      <c r="A2918" s="17">
        <v>42424</v>
      </c>
      <c r="B2918" s="11">
        <f t="shared" si="135"/>
        <v>6121</v>
      </c>
      <c r="C2918" s="11" t="s">
        <v>787</v>
      </c>
      <c r="D2918" s="20">
        <v>56121</v>
      </c>
      <c r="E2918" s="45" t="s">
        <v>5742</v>
      </c>
      <c r="F2918" s="22">
        <v>3503.2</v>
      </c>
      <c r="G2918" s="57">
        <v>42424</v>
      </c>
      <c r="H2918" s="8">
        <f t="shared" si="137"/>
        <v>3503.2</v>
      </c>
      <c r="I2918" s="30">
        <f t="shared" si="136"/>
        <v>0</v>
      </c>
      <c r="J2918" s="112"/>
      <c r="K2918" s="2"/>
    </row>
    <row r="2919" spans="1:11" x14ac:dyDescent="0.25">
      <c r="A2919" s="17">
        <v>42424</v>
      </c>
      <c r="B2919" s="11">
        <f t="shared" si="135"/>
        <v>6122</v>
      </c>
      <c r="C2919" s="11" t="s">
        <v>787</v>
      </c>
      <c r="D2919" s="12">
        <v>56122</v>
      </c>
      <c r="E2919" s="47" t="s">
        <v>5743</v>
      </c>
      <c r="F2919" s="14">
        <v>1465.6</v>
      </c>
      <c r="G2919" s="57">
        <v>42424</v>
      </c>
      <c r="H2919" s="8">
        <f t="shared" si="137"/>
        <v>1465.6</v>
      </c>
      <c r="I2919" s="30">
        <f t="shared" si="136"/>
        <v>0</v>
      </c>
      <c r="J2919" s="112"/>
      <c r="K2919" s="2"/>
    </row>
    <row r="2920" spans="1:11" x14ac:dyDescent="0.25">
      <c r="A2920" s="17">
        <v>42424</v>
      </c>
      <c r="B2920" s="11">
        <f t="shared" si="135"/>
        <v>6123</v>
      </c>
      <c r="C2920" s="11" t="s">
        <v>787</v>
      </c>
      <c r="D2920" s="12">
        <v>56123</v>
      </c>
      <c r="E2920" s="47" t="s">
        <v>5744</v>
      </c>
      <c r="F2920" s="14">
        <v>2104.9</v>
      </c>
      <c r="G2920" s="57">
        <v>42424</v>
      </c>
      <c r="H2920" s="8">
        <f t="shared" si="137"/>
        <v>2104.9</v>
      </c>
      <c r="I2920" s="30">
        <f t="shared" si="136"/>
        <v>0</v>
      </c>
      <c r="J2920" s="112"/>
      <c r="K2920" s="2"/>
    </row>
    <row r="2921" spans="1:11" x14ac:dyDescent="0.25">
      <c r="A2921" s="17">
        <v>42424</v>
      </c>
      <c r="B2921" s="11">
        <f t="shared" si="135"/>
        <v>6124</v>
      </c>
      <c r="C2921" s="11" t="s">
        <v>787</v>
      </c>
      <c r="D2921" s="12">
        <v>56124</v>
      </c>
      <c r="E2921" s="47" t="s">
        <v>5745</v>
      </c>
      <c r="F2921" s="14">
        <v>9271.2000000000007</v>
      </c>
      <c r="G2921" s="57">
        <v>42429</v>
      </c>
      <c r="H2921" s="8">
        <v>9271.2000000000007</v>
      </c>
      <c r="I2921" s="30">
        <f t="shared" si="136"/>
        <v>0</v>
      </c>
      <c r="J2921" s="112"/>
      <c r="K2921" s="2"/>
    </row>
    <row r="2922" spans="1:11" x14ac:dyDescent="0.25">
      <c r="A2922" s="17">
        <v>42424</v>
      </c>
      <c r="B2922" s="11">
        <f t="shared" si="135"/>
        <v>6125</v>
      </c>
      <c r="C2922" s="11" t="s">
        <v>787</v>
      </c>
      <c r="D2922" s="12">
        <v>56125</v>
      </c>
      <c r="E2922" s="47" t="s">
        <v>5746</v>
      </c>
      <c r="F2922" s="14">
        <v>45000</v>
      </c>
      <c r="G2922" s="57">
        <v>42424</v>
      </c>
      <c r="H2922" s="8">
        <f t="shared" si="137"/>
        <v>45000</v>
      </c>
      <c r="I2922" s="30">
        <f t="shared" si="136"/>
        <v>0</v>
      </c>
      <c r="J2922" s="112"/>
      <c r="K2922" s="2"/>
    </row>
    <row r="2923" spans="1:11" x14ac:dyDescent="0.25">
      <c r="A2923" s="17">
        <v>42424</v>
      </c>
      <c r="B2923" s="11">
        <f t="shared" si="135"/>
        <v>6126</v>
      </c>
      <c r="C2923" s="11" t="s">
        <v>787</v>
      </c>
      <c r="D2923" s="12">
        <v>56126</v>
      </c>
      <c r="E2923" s="47" t="s">
        <v>5745</v>
      </c>
      <c r="F2923" s="14">
        <v>571.20000000000005</v>
      </c>
      <c r="G2923" s="57">
        <v>42425</v>
      </c>
      <c r="H2923" s="8">
        <v>571.20000000000005</v>
      </c>
      <c r="I2923" s="30">
        <f t="shared" si="136"/>
        <v>0</v>
      </c>
      <c r="J2923" s="112"/>
      <c r="K2923" s="2"/>
    </row>
    <row r="2924" spans="1:11" x14ac:dyDescent="0.25">
      <c r="A2924" s="17">
        <v>42424</v>
      </c>
      <c r="B2924" s="11">
        <f t="shared" si="135"/>
        <v>6127</v>
      </c>
      <c r="C2924" s="11" t="s">
        <v>787</v>
      </c>
      <c r="D2924" s="12">
        <v>56127</v>
      </c>
      <c r="E2924" s="47" t="s">
        <v>5747</v>
      </c>
      <c r="F2924" s="14">
        <v>957.6</v>
      </c>
      <c r="G2924" s="57">
        <v>42424</v>
      </c>
      <c r="H2924" s="8">
        <f t="shared" si="137"/>
        <v>957.6</v>
      </c>
      <c r="I2924" s="30">
        <f t="shared" si="136"/>
        <v>0</v>
      </c>
      <c r="J2924" s="112"/>
      <c r="K2924" s="2"/>
    </row>
    <row r="2925" spans="1:11" x14ac:dyDescent="0.25">
      <c r="A2925" s="17">
        <v>42424</v>
      </c>
      <c r="B2925" s="11">
        <f t="shared" si="135"/>
        <v>6128</v>
      </c>
      <c r="C2925" s="11" t="s">
        <v>787</v>
      </c>
      <c r="D2925" s="12">
        <v>56128</v>
      </c>
      <c r="E2925" s="47" t="s">
        <v>5748</v>
      </c>
      <c r="F2925" s="14">
        <v>1782</v>
      </c>
      <c r="G2925" s="57">
        <v>42424</v>
      </c>
      <c r="H2925" s="8">
        <f t="shared" si="137"/>
        <v>1782</v>
      </c>
      <c r="I2925" s="30">
        <f t="shared" si="136"/>
        <v>0</v>
      </c>
      <c r="J2925" s="112"/>
      <c r="K2925" s="2"/>
    </row>
    <row r="2926" spans="1:11" x14ac:dyDescent="0.25">
      <c r="A2926" s="17">
        <v>42424</v>
      </c>
      <c r="B2926" s="11">
        <f t="shared" si="135"/>
        <v>6129</v>
      </c>
      <c r="C2926" s="11" t="s">
        <v>787</v>
      </c>
      <c r="D2926" s="12">
        <v>56129</v>
      </c>
      <c r="E2926" s="47" t="s">
        <v>5749</v>
      </c>
      <c r="F2926" s="14">
        <v>6937.8</v>
      </c>
      <c r="G2926" s="57">
        <v>42426</v>
      </c>
      <c r="H2926" s="8">
        <v>6937.8</v>
      </c>
      <c r="I2926" s="30">
        <f t="shared" si="136"/>
        <v>0</v>
      </c>
      <c r="J2926" s="112"/>
      <c r="K2926" s="2"/>
    </row>
    <row r="2927" spans="1:11" x14ac:dyDescent="0.25">
      <c r="A2927" s="17">
        <v>42424</v>
      </c>
      <c r="B2927" s="11">
        <f t="shared" si="135"/>
        <v>6130</v>
      </c>
      <c r="C2927" s="11" t="s">
        <v>787</v>
      </c>
      <c r="D2927" s="12">
        <v>56130</v>
      </c>
      <c r="E2927" s="47" t="s">
        <v>5750</v>
      </c>
      <c r="F2927" s="14">
        <v>931.8</v>
      </c>
      <c r="G2927" s="57">
        <v>42424</v>
      </c>
      <c r="H2927" s="8">
        <f t="shared" si="137"/>
        <v>931.8</v>
      </c>
      <c r="I2927" s="30">
        <f t="shared" si="136"/>
        <v>0</v>
      </c>
      <c r="J2927" s="112"/>
      <c r="K2927" s="2"/>
    </row>
    <row r="2928" spans="1:11" x14ac:dyDescent="0.25">
      <c r="A2928" s="17">
        <v>42424</v>
      </c>
      <c r="B2928" s="11">
        <f t="shared" si="135"/>
        <v>6131</v>
      </c>
      <c r="C2928" s="11" t="s">
        <v>787</v>
      </c>
      <c r="D2928" s="12">
        <v>56131</v>
      </c>
      <c r="E2928" s="47" t="s">
        <v>5751</v>
      </c>
      <c r="F2928" s="14">
        <v>363.4</v>
      </c>
      <c r="G2928" s="57">
        <v>42424</v>
      </c>
      <c r="H2928" s="8">
        <v>363.4</v>
      </c>
      <c r="I2928" s="30">
        <f t="shared" si="136"/>
        <v>0</v>
      </c>
      <c r="J2928" s="112"/>
      <c r="K2928" s="2"/>
    </row>
    <row r="2929" spans="1:11" x14ac:dyDescent="0.25">
      <c r="A2929" s="17">
        <v>42424</v>
      </c>
      <c r="B2929" s="11">
        <f t="shared" si="135"/>
        <v>6132</v>
      </c>
      <c r="C2929" s="11" t="s">
        <v>787</v>
      </c>
      <c r="D2929" s="12">
        <v>56132</v>
      </c>
      <c r="E2929" s="47" t="s">
        <v>5752</v>
      </c>
      <c r="F2929" s="14">
        <v>330.4</v>
      </c>
      <c r="G2929" s="57">
        <v>42424</v>
      </c>
      <c r="H2929" s="8">
        <f t="shared" si="137"/>
        <v>330.4</v>
      </c>
      <c r="I2929" s="30">
        <f t="shared" si="136"/>
        <v>0</v>
      </c>
      <c r="J2929" s="112"/>
      <c r="K2929" s="2"/>
    </row>
    <row r="2930" spans="1:11" x14ac:dyDescent="0.25">
      <c r="A2930" s="17">
        <v>42424</v>
      </c>
      <c r="B2930" s="11">
        <f t="shared" si="135"/>
        <v>6133</v>
      </c>
      <c r="C2930" s="11" t="s">
        <v>787</v>
      </c>
      <c r="D2930" s="12">
        <v>56133</v>
      </c>
      <c r="E2930" s="47" t="s">
        <v>5753</v>
      </c>
      <c r="F2930" s="14">
        <v>1958.4</v>
      </c>
      <c r="G2930" s="57">
        <v>42424</v>
      </c>
      <c r="H2930" s="8">
        <f t="shared" si="137"/>
        <v>1958.4</v>
      </c>
      <c r="I2930" s="30">
        <f t="shared" si="136"/>
        <v>0</v>
      </c>
      <c r="J2930" s="112"/>
      <c r="K2930" s="2"/>
    </row>
    <row r="2931" spans="1:11" x14ac:dyDescent="0.25">
      <c r="A2931" s="17">
        <v>42424</v>
      </c>
      <c r="B2931" s="11">
        <f t="shared" si="135"/>
        <v>6134</v>
      </c>
      <c r="C2931" s="11" t="s">
        <v>787</v>
      </c>
      <c r="D2931" s="12">
        <v>56134</v>
      </c>
      <c r="E2931" s="47" t="s">
        <v>5754</v>
      </c>
      <c r="F2931" s="14">
        <v>3372</v>
      </c>
      <c r="G2931" s="57">
        <v>42424</v>
      </c>
      <c r="H2931" s="8">
        <f t="shared" si="137"/>
        <v>3372</v>
      </c>
      <c r="I2931" s="30">
        <f t="shared" si="136"/>
        <v>0</v>
      </c>
      <c r="J2931" s="112"/>
      <c r="K2931" s="2"/>
    </row>
    <row r="2932" spans="1:11" x14ac:dyDescent="0.25">
      <c r="A2932" s="17">
        <v>42424</v>
      </c>
      <c r="B2932" s="11">
        <f t="shared" si="135"/>
        <v>6135</v>
      </c>
      <c r="C2932" s="11" t="s">
        <v>787</v>
      </c>
      <c r="D2932" s="12">
        <v>56135</v>
      </c>
      <c r="E2932" s="47" t="s">
        <v>5755</v>
      </c>
      <c r="F2932" s="14">
        <v>1445.4</v>
      </c>
      <c r="G2932" s="57">
        <v>42424</v>
      </c>
      <c r="H2932" s="8">
        <f t="shared" si="137"/>
        <v>1445.4</v>
      </c>
      <c r="I2932" s="30">
        <f t="shared" si="136"/>
        <v>0</v>
      </c>
      <c r="J2932" s="112"/>
      <c r="K2932" s="2"/>
    </row>
    <row r="2933" spans="1:11" x14ac:dyDescent="0.25">
      <c r="A2933" s="17">
        <v>42424</v>
      </c>
      <c r="B2933" s="11">
        <f t="shared" si="135"/>
        <v>6136</v>
      </c>
      <c r="C2933" s="11" t="s">
        <v>787</v>
      </c>
      <c r="D2933" s="12">
        <v>56136</v>
      </c>
      <c r="E2933" s="47" t="s">
        <v>5756</v>
      </c>
      <c r="F2933" s="14">
        <v>2717.6</v>
      </c>
      <c r="G2933" s="57">
        <v>42424</v>
      </c>
      <c r="H2933" s="8">
        <f t="shared" si="137"/>
        <v>2717.6</v>
      </c>
      <c r="I2933" s="30">
        <f t="shared" si="136"/>
        <v>0</v>
      </c>
      <c r="J2933" s="112"/>
      <c r="K2933" s="2"/>
    </row>
    <row r="2934" spans="1:11" x14ac:dyDescent="0.25">
      <c r="A2934" s="17">
        <v>42424</v>
      </c>
      <c r="B2934" s="11">
        <f t="shared" si="135"/>
        <v>6137</v>
      </c>
      <c r="C2934" s="11" t="s">
        <v>787</v>
      </c>
      <c r="D2934" s="12">
        <v>56137</v>
      </c>
      <c r="E2934" s="47" t="s">
        <v>5757</v>
      </c>
      <c r="F2934" s="14">
        <v>2099.1999999999998</v>
      </c>
      <c r="G2934" s="57">
        <v>42426</v>
      </c>
      <c r="H2934" s="8">
        <v>2099.1999999999998</v>
      </c>
      <c r="I2934" s="30">
        <f t="shared" si="136"/>
        <v>0</v>
      </c>
      <c r="J2934" s="112"/>
      <c r="K2934" s="2"/>
    </row>
    <row r="2935" spans="1:11" x14ac:dyDescent="0.25">
      <c r="A2935" s="17">
        <v>42424</v>
      </c>
      <c r="B2935" s="11">
        <f t="shared" si="135"/>
        <v>6138</v>
      </c>
      <c r="C2935" s="11" t="s">
        <v>787</v>
      </c>
      <c r="D2935" s="12">
        <v>56138</v>
      </c>
      <c r="E2935" s="47" t="s">
        <v>5758</v>
      </c>
      <c r="F2935" s="14">
        <v>28988.11</v>
      </c>
      <c r="G2935" s="57">
        <v>42425</v>
      </c>
      <c r="H2935" s="8">
        <v>28988.11</v>
      </c>
      <c r="I2935" s="30">
        <f t="shared" si="136"/>
        <v>0</v>
      </c>
      <c r="J2935" s="112"/>
      <c r="K2935" s="2"/>
    </row>
    <row r="2936" spans="1:11" x14ac:dyDescent="0.25">
      <c r="A2936" s="17">
        <v>42424</v>
      </c>
      <c r="B2936" s="11">
        <f t="shared" si="135"/>
        <v>6139</v>
      </c>
      <c r="C2936" s="11" t="s">
        <v>787</v>
      </c>
      <c r="D2936" s="12">
        <v>56139</v>
      </c>
      <c r="E2936" s="47" t="s">
        <v>5759</v>
      </c>
      <c r="F2936" s="14">
        <v>5232.6000000000004</v>
      </c>
      <c r="G2936" s="57">
        <v>42425</v>
      </c>
      <c r="H2936" s="8">
        <v>5232.6000000000004</v>
      </c>
      <c r="I2936" s="30">
        <f t="shared" si="136"/>
        <v>0</v>
      </c>
      <c r="J2936" s="112"/>
      <c r="K2936" s="2"/>
    </row>
    <row r="2937" spans="1:11" x14ac:dyDescent="0.25">
      <c r="A2937" s="17">
        <v>42424</v>
      </c>
      <c r="B2937" s="11">
        <f t="shared" si="135"/>
        <v>6140</v>
      </c>
      <c r="C2937" s="11" t="s">
        <v>787</v>
      </c>
      <c r="D2937" s="12">
        <v>56140</v>
      </c>
      <c r="E2937" s="47" t="s">
        <v>5760</v>
      </c>
      <c r="F2937" s="14">
        <v>3221.4</v>
      </c>
      <c r="G2937" s="57">
        <v>42425</v>
      </c>
      <c r="H2937" s="8">
        <v>3221.4</v>
      </c>
      <c r="I2937" s="30">
        <f t="shared" si="136"/>
        <v>0</v>
      </c>
      <c r="J2937" s="112"/>
      <c r="K2937" s="2"/>
    </row>
    <row r="2938" spans="1:11" x14ac:dyDescent="0.25">
      <c r="A2938" s="17">
        <v>42424</v>
      </c>
      <c r="B2938" s="11">
        <f t="shared" si="135"/>
        <v>6141</v>
      </c>
      <c r="C2938" s="11" t="s">
        <v>787</v>
      </c>
      <c r="D2938" s="12">
        <v>56141</v>
      </c>
      <c r="E2938" s="47" t="s">
        <v>5761</v>
      </c>
      <c r="F2938" s="14">
        <v>12759.9</v>
      </c>
      <c r="G2938" s="57">
        <v>42425</v>
      </c>
      <c r="H2938" s="8">
        <v>12759.9</v>
      </c>
      <c r="I2938" s="30">
        <f t="shared" si="136"/>
        <v>0</v>
      </c>
      <c r="J2938" s="112"/>
      <c r="K2938" s="2"/>
    </row>
    <row r="2939" spans="1:11" x14ac:dyDescent="0.25">
      <c r="A2939" s="17">
        <v>42424</v>
      </c>
      <c r="B2939" s="11">
        <f t="shared" si="135"/>
        <v>6142</v>
      </c>
      <c r="C2939" s="11" t="s">
        <v>787</v>
      </c>
      <c r="D2939" s="12">
        <v>56142</v>
      </c>
      <c r="E2939" s="47" t="s">
        <v>5762</v>
      </c>
      <c r="F2939" s="14">
        <v>16020</v>
      </c>
      <c r="G2939" s="57">
        <v>42425</v>
      </c>
      <c r="H2939" s="8">
        <v>16020</v>
      </c>
      <c r="I2939" s="30">
        <f t="shared" si="136"/>
        <v>0</v>
      </c>
      <c r="J2939" s="112"/>
      <c r="K2939" s="2"/>
    </row>
    <row r="2940" spans="1:11" x14ac:dyDescent="0.25">
      <c r="A2940" s="17">
        <v>42424</v>
      </c>
      <c r="B2940" s="11">
        <f t="shared" si="135"/>
        <v>6143</v>
      </c>
      <c r="C2940" s="11" t="s">
        <v>787</v>
      </c>
      <c r="D2940" s="12">
        <v>56143</v>
      </c>
      <c r="E2940" s="47" t="s">
        <v>5763</v>
      </c>
      <c r="F2940" s="14">
        <v>4616.6000000000004</v>
      </c>
      <c r="G2940" s="57">
        <v>42424</v>
      </c>
      <c r="H2940" s="8">
        <f t="shared" si="137"/>
        <v>4616.6000000000004</v>
      </c>
      <c r="I2940" s="30">
        <f t="shared" si="136"/>
        <v>0</v>
      </c>
      <c r="J2940" s="112"/>
      <c r="K2940" s="2"/>
    </row>
    <row r="2941" spans="1:11" x14ac:dyDescent="0.25">
      <c r="A2941" s="17">
        <v>42424</v>
      </c>
      <c r="B2941" s="11">
        <f t="shared" si="135"/>
        <v>6144</v>
      </c>
      <c r="C2941" s="11" t="s">
        <v>787</v>
      </c>
      <c r="D2941" s="12">
        <v>56144</v>
      </c>
      <c r="E2941" s="47" t="s">
        <v>5372</v>
      </c>
      <c r="F2941" s="14">
        <v>7356</v>
      </c>
      <c r="G2941" s="57">
        <v>42425</v>
      </c>
      <c r="H2941" s="8">
        <v>7356</v>
      </c>
      <c r="I2941" s="30">
        <f t="shared" si="136"/>
        <v>0</v>
      </c>
      <c r="J2941" s="112"/>
      <c r="K2941" s="2"/>
    </row>
    <row r="2942" spans="1:11" x14ac:dyDescent="0.25">
      <c r="A2942" s="17">
        <v>42424</v>
      </c>
      <c r="B2942" s="11">
        <f t="shared" si="135"/>
        <v>6145</v>
      </c>
      <c r="C2942" s="11" t="s">
        <v>787</v>
      </c>
      <c r="D2942" s="12">
        <v>56145</v>
      </c>
      <c r="E2942" s="47" t="s">
        <v>5764</v>
      </c>
      <c r="F2942" s="14">
        <v>5110.8</v>
      </c>
      <c r="G2942" s="57">
        <v>42425</v>
      </c>
      <c r="H2942" s="8">
        <v>5110.8</v>
      </c>
      <c r="I2942" s="30">
        <f t="shared" si="136"/>
        <v>0</v>
      </c>
      <c r="J2942" s="112"/>
      <c r="K2942" s="2"/>
    </row>
    <row r="2943" spans="1:11" x14ac:dyDescent="0.25">
      <c r="A2943" s="17">
        <v>42424</v>
      </c>
      <c r="B2943" s="11">
        <f t="shared" si="135"/>
        <v>6146</v>
      </c>
      <c r="C2943" s="11" t="s">
        <v>787</v>
      </c>
      <c r="D2943" s="12">
        <v>56146</v>
      </c>
      <c r="E2943" s="47" t="s">
        <v>5765</v>
      </c>
      <c r="F2943" s="14">
        <v>1274.2</v>
      </c>
      <c r="G2943" s="57">
        <v>42425</v>
      </c>
      <c r="H2943" s="8">
        <v>1274.2</v>
      </c>
      <c r="I2943" s="30">
        <f t="shared" si="136"/>
        <v>0</v>
      </c>
      <c r="J2943" s="112"/>
      <c r="K2943" s="2"/>
    </row>
    <row r="2944" spans="1:11" x14ac:dyDescent="0.25">
      <c r="A2944" s="17">
        <v>42424</v>
      </c>
      <c r="B2944" s="11">
        <f t="shared" si="135"/>
        <v>6147</v>
      </c>
      <c r="C2944" s="11" t="s">
        <v>787</v>
      </c>
      <c r="D2944" s="12">
        <v>56147</v>
      </c>
      <c r="E2944" s="47" t="s">
        <v>5766</v>
      </c>
      <c r="F2944" s="14">
        <v>1989.5</v>
      </c>
      <c r="G2944" s="57">
        <v>42424</v>
      </c>
      <c r="H2944" s="8">
        <f t="shared" si="137"/>
        <v>1989.5</v>
      </c>
      <c r="I2944" s="30">
        <f t="shared" si="136"/>
        <v>0</v>
      </c>
      <c r="J2944" s="112"/>
      <c r="K2944" s="2"/>
    </row>
    <row r="2945" spans="1:11" x14ac:dyDescent="0.25">
      <c r="A2945" s="17">
        <v>42424</v>
      </c>
      <c r="B2945" s="11">
        <f t="shared" si="135"/>
        <v>6148</v>
      </c>
      <c r="C2945" s="11" t="s">
        <v>787</v>
      </c>
      <c r="D2945" s="12">
        <v>56148</v>
      </c>
      <c r="E2945" s="47" t="s">
        <v>5767</v>
      </c>
      <c r="F2945" s="14">
        <v>4477.6000000000004</v>
      </c>
      <c r="G2945" s="57">
        <v>42425</v>
      </c>
      <c r="H2945" s="8">
        <v>4477.6000000000004</v>
      </c>
      <c r="I2945" s="30">
        <f t="shared" si="136"/>
        <v>0</v>
      </c>
      <c r="J2945" s="112"/>
      <c r="K2945" s="2"/>
    </row>
    <row r="2946" spans="1:11" x14ac:dyDescent="0.25">
      <c r="A2946" s="17">
        <v>42424</v>
      </c>
      <c r="B2946" s="11">
        <f t="shared" si="135"/>
        <v>6149</v>
      </c>
      <c r="C2946" s="11" t="s">
        <v>787</v>
      </c>
      <c r="D2946" s="12">
        <v>56149</v>
      </c>
      <c r="E2946" s="47" t="s">
        <v>5768</v>
      </c>
      <c r="F2946" s="14">
        <v>28190.400000000001</v>
      </c>
      <c r="G2946" s="57">
        <v>42424</v>
      </c>
      <c r="H2946" s="8">
        <f t="shared" si="137"/>
        <v>28190.400000000001</v>
      </c>
      <c r="I2946" s="30">
        <f t="shared" si="136"/>
        <v>0</v>
      </c>
      <c r="J2946" s="112"/>
      <c r="K2946" s="2"/>
    </row>
    <row r="2947" spans="1:11" x14ac:dyDescent="0.25">
      <c r="A2947" s="17">
        <v>42424</v>
      </c>
      <c r="B2947" s="11">
        <f t="shared" si="135"/>
        <v>6150</v>
      </c>
      <c r="C2947" s="11" t="s">
        <v>787</v>
      </c>
      <c r="D2947" s="12">
        <v>56150</v>
      </c>
      <c r="E2947" s="47" t="s">
        <v>5769</v>
      </c>
      <c r="F2947" s="14">
        <v>2814.8</v>
      </c>
      <c r="G2947" s="57" t="s">
        <v>5770</v>
      </c>
      <c r="H2947" s="8">
        <f>2600+214.8</f>
        <v>2814.8</v>
      </c>
      <c r="I2947" s="30">
        <f t="shared" si="136"/>
        <v>0</v>
      </c>
      <c r="J2947" s="112"/>
      <c r="K2947" s="2"/>
    </row>
    <row r="2948" spans="1:11" x14ac:dyDescent="0.25">
      <c r="A2948" s="17">
        <v>42424</v>
      </c>
      <c r="B2948" s="11">
        <f t="shared" ref="B2948:B3011" si="138">B2947+1</f>
        <v>6151</v>
      </c>
      <c r="C2948" s="11" t="s">
        <v>787</v>
      </c>
      <c r="D2948" s="12">
        <v>56151</v>
      </c>
      <c r="E2948" s="47" t="s">
        <v>5771</v>
      </c>
      <c r="F2948" s="14">
        <v>3428.6</v>
      </c>
      <c r="G2948" s="57">
        <v>42426</v>
      </c>
      <c r="H2948" s="8">
        <v>3428.6</v>
      </c>
      <c r="I2948" s="30">
        <f t="shared" si="136"/>
        <v>0</v>
      </c>
      <c r="J2948" s="112"/>
      <c r="K2948" s="2"/>
    </row>
    <row r="2949" spans="1:11" x14ac:dyDescent="0.25">
      <c r="A2949" s="17">
        <v>42424</v>
      </c>
      <c r="B2949" s="11">
        <f t="shared" si="138"/>
        <v>6152</v>
      </c>
      <c r="C2949" s="11" t="s">
        <v>787</v>
      </c>
      <c r="D2949" s="12">
        <v>56152</v>
      </c>
      <c r="E2949" s="47" t="s">
        <v>5772</v>
      </c>
      <c r="F2949" s="14">
        <v>7425.6</v>
      </c>
      <c r="G2949" s="57">
        <v>42424</v>
      </c>
      <c r="H2949" s="8">
        <f t="shared" si="137"/>
        <v>7425.6</v>
      </c>
      <c r="I2949" s="30">
        <f t="shared" si="136"/>
        <v>0</v>
      </c>
      <c r="J2949" s="112"/>
      <c r="K2949" s="2"/>
    </row>
    <row r="2950" spans="1:11" x14ac:dyDescent="0.25">
      <c r="A2950" s="17">
        <v>42424</v>
      </c>
      <c r="B2950" s="11">
        <f t="shared" si="138"/>
        <v>6153</v>
      </c>
      <c r="C2950" s="11" t="s">
        <v>787</v>
      </c>
      <c r="D2950" s="12">
        <v>56153</v>
      </c>
      <c r="E2950" s="47" t="s">
        <v>5773</v>
      </c>
      <c r="F2950" s="14">
        <v>1412.4</v>
      </c>
      <c r="G2950" s="57">
        <v>42424</v>
      </c>
      <c r="H2950" s="8">
        <f t="shared" si="137"/>
        <v>1412.4</v>
      </c>
      <c r="I2950" s="30">
        <f t="shared" si="136"/>
        <v>0</v>
      </c>
      <c r="J2950" s="112"/>
      <c r="K2950" s="2"/>
    </row>
    <row r="2951" spans="1:11" x14ac:dyDescent="0.25">
      <c r="A2951" s="17">
        <v>42424</v>
      </c>
      <c r="B2951" s="11">
        <f t="shared" si="138"/>
        <v>6154</v>
      </c>
      <c r="C2951" s="11" t="s">
        <v>787</v>
      </c>
      <c r="D2951" s="12">
        <v>56154</v>
      </c>
      <c r="E2951" s="47" t="s">
        <v>5774</v>
      </c>
      <c r="F2951" s="14">
        <v>9222.6</v>
      </c>
      <c r="G2951" s="57">
        <v>42424</v>
      </c>
      <c r="H2951" s="8">
        <f t="shared" si="137"/>
        <v>9222.6</v>
      </c>
      <c r="I2951" s="30">
        <f t="shared" si="136"/>
        <v>0</v>
      </c>
      <c r="J2951" s="112"/>
      <c r="K2951" s="2"/>
    </row>
    <row r="2952" spans="1:11" x14ac:dyDescent="0.25">
      <c r="A2952" s="17">
        <v>42424</v>
      </c>
      <c r="B2952" s="11">
        <f t="shared" si="138"/>
        <v>6155</v>
      </c>
      <c r="C2952" s="11" t="s">
        <v>787</v>
      </c>
      <c r="D2952" s="12">
        <v>56155</v>
      </c>
      <c r="E2952" s="47" t="s">
        <v>5775</v>
      </c>
      <c r="F2952" s="14">
        <v>3630.8</v>
      </c>
      <c r="G2952" s="57">
        <v>42426</v>
      </c>
      <c r="H2952" s="8">
        <v>3630.8</v>
      </c>
      <c r="I2952" s="30">
        <f t="shared" si="136"/>
        <v>0</v>
      </c>
      <c r="J2952" s="112"/>
      <c r="K2952" s="2"/>
    </row>
    <row r="2953" spans="1:11" x14ac:dyDescent="0.25">
      <c r="A2953" s="17">
        <v>42424</v>
      </c>
      <c r="B2953" s="11">
        <f t="shared" si="138"/>
        <v>6156</v>
      </c>
      <c r="C2953" s="11" t="s">
        <v>787</v>
      </c>
      <c r="D2953" s="12">
        <v>56156</v>
      </c>
      <c r="E2953" s="47" t="s">
        <v>5776</v>
      </c>
      <c r="F2953" s="14">
        <v>613.6</v>
      </c>
      <c r="G2953" s="57">
        <v>42424</v>
      </c>
      <c r="H2953" s="8">
        <f t="shared" si="137"/>
        <v>613.6</v>
      </c>
      <c r="I2953" s="30">
        <f t="shared" si="136"/>
        <v>0</v>
      </c>
      <c r="J2953" s="112"/>
      <c r="K2953" s="2"/>
    </row>
    <row r="2954" spans="1:11" x14ac:dyDescent="0.25">
      <c r="A2954" s="17">
        <v>42424</v>
      </c>
      <c r="B2954" s="11">
        <f t="shared" si="138"/>
        <v>6157</v>
      </c>
      <c r="C2954" s="11" t="s">
        <v>787</v>
      </c>
      <c r="D2954" s="12">
        <v>56157</v>
      </c>
      <c r="E2954" s="47" t="s">
        <v>5777</v>
      </c>
      <c r="F2954" s="14">
        <v>2400</v>
      </c>
      <c r="G2954" s="57">
        <v>42424</v>
      </c>
      <c r="H2954" s="8">
        <f t="shared" si="137"/>
        <v>2400</v>
      </c>
      <c r="I2954" s="30">
        <f t="shared" si="136"/>
        <v>0</v>
      </c>
      <c r="J2954" s="112"/>
      <c r="K2954" s="2"/>
    </row>
    <row r="2955" spans="1:11" x14ac:dyDescent="0.25">
      <c r="A2955" s="17">
        <v>42424</v>
      </c>
      <c r="B2955" s="11">
        <f t="shared" si="138"/>
        <v>6158</v>
      </c>
      <c r="C2955" s="11" t="s">
        <v>787</v>
      </c>
      <c r="D2955" s="12">
        <v>56158</v>
      </c>
      <c r="E2955" s="47" t="s">
        <v>5778</v>
      </c>
      <c r="F2955" s="14">
        <v>12169.8</v>
      </c>
      <c r="G2955" s="57">
        <v>42426</v>
      </c>
      <c r="H2955" s="8">
        <v>12169.8</v>
      </c>
      <c r="I2955" s="30">
        <f t="shared" si="136"/>
        <v>0</v>
      </c>
      <c r="J2955" s="112"/>
      <c r="K2955" s="2"/>
    </row>
    <row r="2956" spans="1:11" x14ac:dyDescent="0.25">
      <c r="A2956" s="17">
        <v>42424</v>
      </c>
      <c r="B2956" s="11">
        <f t="shared" si="138"/>
        <v>6159</v>
      </c>
      <c r="C2956" s="11" t="s">
        <v>787</v>
      </c>
      <c r="D2956" s="12">
        <v>56159</v>
      </c>
      <c r="E2956" s="49" t="s">
        <v>105</v>
      </c>
      <c r="F2956" s="14">
        <v>0</v>
      </c>
      <c r="G2956" s="57"/>
      <c r="H2956" s="8"/>
      <c r="I2956" s="30">
        <f t="shared" si="136"/>
        <v>0</v>
      </c>
      <c r="J2956" s="112"/>
      <c r="K2956" s="2"/>
    </row>
    <row r="2957" spans="1:11" x14ac:dyDescent="0.25">
      <c r="A2957" s="17">
        <v>42424</v>
      </c>
      <c r="B2957" s="11">
        <f t="shared" si="138"/>
        <v>6160</v>
      </c>
      <c r="C2957" s="11" t="s">
        <v>787</v>
      </c>
      <c r="D2957" s="12">
        <v>56160</v>
      </c>
      <c r="E2957" s="47" t="s">
        <v>5752</v>
      </c>
      <c r="F2957" s="14">
        <v>34151</v>
      </c>
      <c r="G2957" s="130" t="s">
        <v>6346</v>
      </c>
      <c r="H2957" s="108">
        <f>32685.65+1485.35</f>
        <v>34171</v>
      </c>
      <c r="I2957" s="30">
        <f t="shared" si="136"/>
        <v>-20</v>
      </c>
      <c r="J2957" s="112"/>
      <c r="K2957" s="2"/>
    </row>
    <row r="2958" spans="1:11" x14ac:dyDescent="0.25">
      <c r="A2958" s="17">
        <v>42424</v>
      </c>
      <c r="B2958" s="11">
        <f t="shared" si="138"/>
        <v>6161</v>
      </c>
      <c r="C2958" s="11" t="s">
        <v>787</v>
      </c>
      <c r="D2958" s="12">
        <v>56161</v>
      </c>
      <c r="E2958" s="47" t="s">
        <v>5779</v>
      </c>
      <c r="F2958" s="14">
        <v>296.39999999999998</v>
      </c>
      <c r="G2958" s="57">
        <v>42424</v>
      </c>
      <c r="H2958" s="8">
        <f t="shared" si="137"/>
        <v>296.39999999999998</v>
      </c>
      <c r="I2958" s="30">
        <f t="shared" si="136"/>
        <v>0</v>
      </c>
      <c r="J2958" s="112"/>
      <c r="K2958" s="2"/>
    </row>
    <row r="2959" spans="1:11" x14ac:dyDescent="0.25">
      <c r="A2959" s="17">
        <v>42424</v>
      </c>
      <c r="B2959" s="11">
        <f t="shared" si="138"/>
        <v>6162</v>
      </c>
      <c r="C2959" s="11" t="s">
        <v>787</v>
      </c>
      <c r="D2959" s="12">
        <v>56162</v>
      </c>
      <c r="E2959" s="47" t="s">
        <v>5780</v>
      </c>
      <c r="F2959" s="14">
        <v>4065.1</v>
      </c>
      <c r="G2959" s="57">
        <v>42425</v>
      </c>
      <c r="H2959" s="8">
        <v>4065.1</v>
      </c>
      <c r="I2959" s="30">
        <f t="shared" si="136"/>
        <v>0</v>
      </c>
      <c r="J2959" s="112"/>
      <c r="K2959" s="2"/>
    </row>
    <row r="2960" spans="1:11" x14ac:dyDescent="0.25">
      <c r="A2960" s="17">
        <v>42424</v>
      </c>
      <c r="B2960" s="11">
        <f t="shared" si="138"/>
        <v>6163</v>
      </c>
      <c r="C2960" s="11" t="s">
        <v>787</v>
      </c>
      <c r="D2960" s="12">
        <v>56163</v>
      </c>
      <c r="E2960" s="47" t="s">
        <v>5773</v>
      </c>
      <c r="F2960" s="14">
        <v>985.05</v>
      </c>
      <c r="G2960" s="57">
        <v>42424</v>
      </c>
      <c r="H2960" s="8">
        <f t="shared" si="137"/>
        <v>985.05</v>
      </c>
      <c r="I2960" s="30">
        <f t="shared" si="136"/>
        <v>0</v>
      </c>
      <c r="J2960" s="112"/>
      <c r="K2960" s="2"/>
    </row>
    <row r="2961" spans="1:11" x14ac:dyDescent="0.25">
      <c r="A2961" s="17">
        <v>42424</v>
      </c>
      <c r="B2961" s="11">
        <f t="shared" si="138"/>
        <v>6164</v>
      </c>
      <c r="C2961" s="11" t="s">
        <v>787</v>
      </c>
      <c r="D2961" s="12">
        <v>56164</v>
      </c>
      <c r="E2961" s="47" t="s">
        <v>5781</v>
      </c>
      <c r="F2961" s="14">
        <v>12741.8</v>
      </c>
      <c r="G2961" s="130">
        <v>42432</v>
      </c>
      <c r="H2961" s="108">
        <v>12741.8</v>
      </c>
      <c r="I2961" s="30">
        <f t="shared" si="136"/>
        <v>0</v>
      </c>
      <c r="J2961" s="112"/>
      <c r="K2961" s="2"/>
    </row>
    <row r="2962" spans="1:11" x14ac:dyDescent="0.25">
      <c r="A2962" s="17">
        <v>42424</v>
      </c>
      <c r="B2962" s="11">
        <f t="shared" si="138"/>
        <v>6165</v>
      </c>
      <c r="C2962" s="11" t="s">
        <v>787</v>
      </c>
      <c r="D2962" s="12">
        <v>56165</v>
      </c>
      <c r="E2962" s="47" t="s">
        <v>5782</v>
      </c>
      <c r="F2962" s="14">
        <v>1389.24</v>
      </c>
      <c r="G2962" s="57">
        <v>42429</v>
      </c>
      <c r="H2962" s="8">
        <v>1389.24</v>
      </c>
      <c r="I2962" s="30">
        <f t="shared" si="136"/>
        <v>0</v>
      </c>
      <c r="J2962" s="112"/>
      <c r="K2962" s="2"/>
    </row>
    <row r="2963" spans="1:11" x14ac:dyDescent="0.25">
      <c r="A2963" s="17">
        <v>42424</v>
      </c>
      <c r="B2963" s="11">
        <f t="shared" si="138"/>
        <v>6166</v>
      </c>
      <c r="C2963" s="11" t="s">
        <v>787</v>
      </c>
      <c r="D2963" s="12">
        <v>56166</v>
      </c>
      <c r="E2963" s="47" t="s">
        <v>5782</v>
      </c>
      <c r="F2963" s="14">
        <v>140.69999999999999</v>
      </c>
      <c r="G2963" s="57">
        <v>42424</v>
      </c>
      <c r="H2963" s="8">
        <f t="shared" si="137"/>
        <v>140.69999999999999</v>
      </c>
      <c r="I2963" s="30">
        <f t="shared" si="136"/>
        <v>0</v>
      </c>
      <c r="J2963" s="112"/>
      <c r="K2963" s="2"/>
    </row>
    <row r="2964" spans="1:11" x14ac:dyDescent="0.25">
      <c r="A2964" s="17">
        <v>42424</v>
      </c>
      <c r="B2964" s="11">
        <f t="shared" si="138"/>
        <v>6167</v>
      </c>
      <c r="C2964" s="11" t="s">
        <v>787</v>
      </c>
      <c r="D2964" s="113">
        <v>56167</v>
      </c>
      <c r="E2964" s="42" t="s">
        <v>5734</v>
      </c>
      <c r="F2964" s="19">
        <v>1692.6</v>
      </c>
      <c r="G2964" s="57">
        <v>42424</v>
      </c>
      <c r="H2964" s="8">
        <f t="shared" si="137"/>
        <v>1692.6</v>
      </c>
      <c r="I2964" s="30">
        <f t="shared" ref="I2964:I3031" si="139">F2964-H2964</f>
        <v>0</v>
      </c>
      <c r="J2964" s="112"/>
      <c r="K2964" s="2"/>
    </row>
    <row r="2965" spans="1:11" x14ac:dyDescent="0.25">
      <c r="A2965" s="17">
        <v>42424</v>
      </c>
      <c r="B2965" s="11">
        <f t="shared" si="138"/>
        <v>6168</v>
      </c>
      <c r="C2965" s="11" t="s">
        <v>787</v>
      </c>
      <c r="D2965" s="20">
        <v>56168</v>
      </c>
      <c r="E2965" s="45" t="s">
        <v>5783</v>
      </c>
      <c r="F2965" s="22">
        <v>5377</v>
      </c>
      <c r="G2965" s="57">
        <v>42424</v>
      </c>
      <c r="H2965" s="8">
        <f t="shared" si="137"/>
        <v>5377</v>
      </c>
      <c r="I2965" s="30">
        <f t="shared" si="139"/>
        <v>0</v>
      </c>
      <c r="J2965" s="112"/>
      <c r="K2965" s="2"/>
    </row>
    <row r="2966" spans="1:11" x14ac:dyDescent="0.25">
      <c r="A2966" s="17">
        <v>42424</v>
      </c>
      <c r="B2966" s="11">
        <f t="shared" si="138"/>
        <v>6169</v>
      </c>
      <c r="C2966" s="11" t="s">
        <v>787</v>
      </c>
      <c r="D2966" s="12">
        <v>56169</v>
      </c>
      <c r="E2966" s="47" t="s">
        <v>5784</v>
      </c>
      <c r="F2966" s="14">
        <v>9127.6</v>
      </c>
      <c r="G2966" s="57">
        <v>42426</v>
      </c>
      <c r="H2966" s="8">
        <v>9127.6</v>
      </c>
      <c r="I2966" s="30">
        <f t="shared" si="139"/>
        <v>0</v>
      </c>
      <c r="J2966" s="112"/>
      <c r="K2966" s="2"/>
    </row>
    <row r="2967" spans="1:11" x14ac:dyDescent="0.25">
      <c r="A2967" s="17">
        <v>42424</v>
      </c>
      <c r="B2967" s="11">
        <f t="shared" si="138"/>
        <v>6170</v>
      </c>
      <c r="C2967" s="11" t="s">
        <v>787</v>
      </c>
      <c r="D2967" s="12">
        <v>56170</v>
      </c>
      <c r="E2967" s="47" t="s">
        <v>5733</v>
      </c>
      <c r="F2967" s="14">
        <v>34566</v>
      </c>
      <c r="G2967" s="130">
        <v>42445</v>
      </c>
      <c r="H2967" s="108">
        <v>34566</v>
      </c>
      <c r="I2967" s="30">
        <f t="shared" si="139"/>
        <v>0</v>
      </c>
      <c r="J2967" s="112"/>
      <c r="K2967" s="2"/>
    </row>
    <row r="2968" spans="1:11" x14ac:dyDescent="0.25">
      <c r="A2968" s="17">
        <v>42424</v>
      </c>
      <c r="B2968" s="11">
        <f t="shared" si="138"/>
        <v>6171</v>
      </c>
      <c r="C2968" s="11" t="s">
        <v>787</v>
      </c>
      <c r="D2968" s="12">
        <v>56171</v>
      </c>
      <c r="E2968" s="47" t="s">
        <v>5746</v>
      </c>
      <c r="F2968" s="14">
        <v>1740</v>
      </c>
      <c r="G2968" s="57">
        <v>42425</v>
      </c>
      <c r="H2968" s="8">
        <v>1740</v>
      </c>
      <c r="I2968" s="30">
        <f t="shared" si="139"/>
        <v>0</v>
      </c>
      <c r="J2968" s="112"/>
      <c r="K2968" s="2"/>
    </row>
    <row r="2969" spans="1:11" x14ac:dyDescent="0.25">
      <c r="A2969" s="17">
        <v>42424</v>
      </c>
      <c r="B2969" s="11">
        <f t="shared" si="138"/>
        <v>6172</v>
      </c>
      <c r="C2969" s="11" t="s">
        <v>787</v>
      </c>
      <c r="D2969" s="12">
        <v>56172</v>
      </c>
      <c r="E2969" s="47" t="s">
        <v>5785</v>
      </c>
      <c r="F2969" s="14">
        <v>2648</v>
      </c>
      <c r="G2969" s="57">
        <v>42426</v>
      </c>
      <c r="H2969" s="8">
        <v>2648</v>
      </c>
      <c r="I2969" s="30">
        <f t="shared" si="139"/>
        <v>0</v>
      </c>
      <c r="J2969" s="112"/>
      <c r="K2969" s="2"/>
    </row>
    <row r="2970" spans="1:11" x14ac:dyDescent="0.25">
      <c r="A2970" s="17">
        <v>42424</v>
      </c>
      <c r="B2970" s="11">
        <f t="shared" si="138"/>
        <v>6173</v>
      </c>
      <c r="C2970" s="11" t="s">
        <v>787</v>
      </c>
      <c r="D2970" s="12">
        <v>56173</v>
      </c>
      <c r="E2970" s="49" t="s">
        <v>105</v>
      </c>
      <c r="F2970" s="14">
        <v>0</v>
      </c>
      <c r="G2970" s="57"/>
      <c r="H2970" s="8"/>
      <c r="I2970" s="30">
        <f t="shared" si="139"/>
        <v>0</v>
      </c>
      <c r="J2970" s="112"/>
      <c r="K2970" s="2"/>
    </row>
    <row r="2971" spans="1:11" x14ac:dyDescent="0.25">
      <c r="A2971" s="17">
        <v>42424</v>
      </c>
      <c r="B2971" s="11">
        <f t="shared" si="138"/>
        <v>6174</v>
      </c>
      <c r="C2971" s="11" t="s">
        <v>787</v>
      </c>
      <c r="D2971" s="12">
        <v>56174</v>
      </c>
      <c r="E2971" s="47" t="s">
        <v>5786</v>
      </c>
      <c r="F2971" s="14">
        <v>2310</v>
      </c>
      <c r="G2971" s="57">
        <v>42424</v>
      </c>
      <c r="H2971" s="8">
        <f t="shared" ref="H2971:H3035" si="140">F2971</f>
        <v>2310</v>
      </c>
      <c r="I2971" s="30">
        <f t="shared" si="139"/>
        <v>0</v>
      </c>
      <c r="J2971" s="112"/>
      <c r="K2971" s="2"/>
    </row>
    <row r="2972" spans="1:11" x14ac:dyDescent="0.25">
      <c r="A2972" s="17">
        <v>42424</v>
      </c>
      <c r="B2972" s="11">
        <f t="shared" si="138"/>
        <v>6175</v>
      </c>
      <c r="C2972" s="11" t="s">
        <v>787</v>
      </c>
      <c r="D2972" s="12">
        <v>56175</v>
      </c>
      <c r="E2972" s="47" t="s">
        <v>5787</v>
      </c>
      <c r="F2972" s="14">
        <v>1290</v>
      </c>
      <c r="G2972" s="57">
        <v>42424</v>
      </c>
      <c r="H2972" s="8">
        <f t="shared" si="140"/>
        <v>1290</v>
      </c>
      <c r="I2972" s="30">
        <f t="shared" si="139"/>
        <v>0</v>
      </c>
      <c r="J2972" s="112"/>
      <c r="K2972" s="2"/>
    </row>
    <row r="2973" spans="1:11" x14ac:dyDescent="0.25">
      <c r="A2973" s="17">
        <v>42424</v>
      </c>
      <c r="B2973" s="11">
        <f t="shared" si="138"/>
        <v>6176</v>
      </c>
      <c r="C2973" s="11" t="s">
        <v>787</v>
      </c>
      <c r="D2973" s="12">
        <v>56176</v>
      </c>
      <c r="E2973" s="47" t="s">
        <v>5788</v>
      </c>
      <c r="F2973" s="14">
        <v>2223</v>
      </c>
      <c r="G2973" s="57">
        <v>42424</v>
      </c>
      <c r="H2973" s="8">
        <f t="shared" si="140"/>
        <v>2223</v>
      </c>
      <c r="I2973" s="30">
        <f t="shared" si="139"/>
        <v>0</v>
      </c>
      <c r="J2973" s="112"/>
      <c r="K2973" s="2"/>
    </row>
    <row r="2974" spans="1:11" x14ac:dyDescent="0.25">
      <c r="A2974" s="17">
        <v>42424</v>
      </c>
      <c r="B2974" s="11">
        <f t="shared" si="138"/>
        <v>6177</v>
      </c>
      <c r="C2974" s="11" t="s">
        <v>787</v>
      </c>
      <c r="D2974" s="12">
        <v>56177</v>
      </c>
      <c r="E2974" s="47" t="s">
        <v>5789</v>
      </c>
      <c r="F2974" s="14">
        <v>1764</v>
      </c>
      <c r="G2974" s="57">
        <v>42424</v>
      </c>
      <c r="H2974" s="8">
        <f t="shared" si="140"/>
        <v>1764</v>
      </c>
      <c r="I2974" s="30">
        <f t="shared" si="139"/>
        <v>0</v>
      </c>
      <c r="J2974" s="112"/>
      <c r="K2974" s="2"/>
    </row>
    <row r="2975" spans="1:11" x14ac:dyDescent="0.25">
      <c r="A2975" s="17">
        <v>42424</v>
      </c>
      <c r="B2975" s="11">
        <f t="shared" si="138"/>
        <v>6178</v>
      </c>
      <c r="C2975" s="11" t="s">
        <v>787</v>
      </c>
      <c r="D2975" s="12">
        <v>56178</v>
      </c>
      <c r="E2975" s="47" t="s">
        <v>5790</v>
      </c>
      <c r="F2975" s="14">
        <v>2263.5</v>
      </c>
      <c r="G2975" s="57">
        <v>42424</v>
      </c>
      <c r="H2975" s="8">
        <f t="shared" si="140"/>
        <v>2263.5</v>
      </c>
      <c r="I2975" s="30">
        <f t="shared" si="139"/>
        <v>0</v>
      </c>
      <c r="J2975" s="112"/>
      <c r="K2975" s="2"/>
    </row>
    <row r="2976" spans="1:11" x14ac:dyDescent="0.25">
      <c r="A2976" s="17">
        <v>42424</v>
      </c>
      <c r="B2976" s="11">
        <f t="shared" si="138"/>
        <v>6179</v>
      </c>
      <c r="C2976" s="11" t="s">
        <v>787</v>
      </c>
      <c r="D2976" s="12">
        <v>56179</v>
      </c>
      <c r="E2976" s="47" t="s">
        <v>5791</v>
      </c>
      <c r="F2976" s="14">
        <v>4260.3999999999996</v>
      </c>
      <c r="G2976" s="57">
        <v>42424</v>
      </c>
      <c r="H2976" s="8">
        <f t="shared" si="140"/>
        <v>4260.3999999999996</v>
      </c>
      <c r="I2976" s="30">
        <f t="shared" si="139"/>
        <v>0</v>
      </c>
      <c r="J2976" s="112"/>
      <c r="K2976" s="2"/>
    </row>
    <row r="2977" spans="1:11" x14ac:dyDescent="0.25">
      <c r="A2977" s="17">
        <v>42424</v>
      </c>
      <c r="B2977" s="11">
        <f t="shared" si="138"/>
        <v>6180</v>
      </c>
      <c r="C2977" s="11" t="s">
        <v>787</v>
      </c>
      <c r="D2977" s="12">
        <v>56180</v>
      </c>
      <c r="E2977" s="47" t="s">
        <v>5792</v>
      </c>
      <c r="F2977" s="14">
        <v>1643.2</v>
      </c>
      <c r="G2977" s="57">
        <v>42424</v>
      </c>
      <c r="H2977" s="8">
        <f t="shared" si="140"/>
        <v>1643.2</v>
      </c>
      <c r="I2977" s="30">
        <f t="shared" si="139"/>
        <v>0</v>
      </c>
      <c r="J2977" s="112"/>
      <c r="K2977" s="2"/>
    </row>
    <row r="2978" spans="1:11" x14ac:dyDescent="0.25">
      <c r="A2978" s="17">
        <v>42424</v>
      </c>
      <c r="B2978" s="11">
        <f t="shared" si="138"/>
        <v>6181</v>
      </c>
      <c r="C2978" s="11" t="s">
        <v>787</v>
      </c>
      <c r="D2978" s="12">
        <v>56181</v>
      </c>
      <c r="E2978" s="47" t="s">
        <v>5792</v>
      </c>
      <c r="F2978" s="14">
        <v>2763.6</v>
      </c>
      <c r="G2978" s="57">
        <v>42424</v>
      </c>
      <c r="H2978" s="8">
        <f t="shared" si="140"/>
        <v>2763.6</v>
      </c>
      <c r="I2978" s="30">
        <f t="shared" si="139"/>
        <v>0</v>
      </c>
      <c r="J2978" s="112"/>
      <c r="K2978" s="2"/>
    </row>
    <row r="2979" spans="1:11" x14ac:dyDescent="0.25">
      <c r="A2979" s="17">
        <v>42424</v>
      </c>
      <c r="B2979" s="11">
        <f t="shared" si="138"/>
        <v>6182</v>
      </c>
      <c r="C2979" s="11" t="s">
        <v>787</v>
      </c>
      <c r="D2979" s="12">
        <v>56182</v>
      </c>
      <c r="E2979" s="47" t="s">
        <v>5793</v>
      </c>
      <c r="F2979" s="14">
        <v>2244</v>
      </c>
      <c r="G2979" s="57">
        <v>42426</v>
      </c>
      <c r="H2979" s="8">
        <v>2244</v>
      </c>
      <c r="I2979" s="30">
        <f t="shared" si="139"/>
        <v>0</v>
      </c>
      <c r="J2979" s="112"/>
      <c r="K2979" s="2"/>
    </row>
    <row r="2980" spans="1:11" x14ac:dyDescent="0.25">
      <c r="A2980" s="17">
        <v>42424</v>
      </c>
      <c r="B2980" s="11">
        <f t="shared" si="138"/>
        <v>6183</v>
      </c>
      <c r="C2980" s="11" t="s">
        <v>787</v>
      </c>
      <c r="D2980" s="12">
        <v>56183</v>
      </c>
      <c r="E2980" s="47" t="s">
        <v>5749</v>
      </c>
      <c r="F2980" s="14">
        <v>5895.6</v>
      </c>
      <c r="G2980" s="57">
        <v>42426</v>
      </c>
      <c r="H2980" s="8">
        <v>5895.6</v>
      </c>
      <c r="I2980" s="30">
        <f t="shared" si="139"/>
        <v>0</v>
      </c>
      <c r="J2980" s="112"/>
      <c r="K2980" s="2"/>
    </row>
    <row r="2981" spans="1:11" x14ac:dyDescent="0.25">
      <c r="A2981" s="17">
        <v>42424</v>
      </c>
      <c r="B2981" s="11">
        <f t="shared" si="138"/>
        <v>6184</v>
      </c>
      <c r="C2981" s="11" t="s">
        <v>787</v>
      </c>
      <c r="D2981" s="12">
        <v>56184</v>
      </c>
      <c r="E2981" s="47" t="s">
        <v>5794</v>
      </c>
      <c r="F2981" s="14">
        <v>2819.8</v>
      </c>
      <c r="G2981" s="57">
        <v>42425</v>
      </c>
      <c r="H2981" s="8">
        <v>2819.8</v>
      </c>
      <c r="I2981" s="30">
        <f t="shared" si="139"/>
        <v>0</v>
      </c>
      <c r="J2981" s="112"/>
      <c r="K2981" s="2"/>
    </row>
    <row r="2982" spans="1:11" x14ac:dyDescent="0.25">
      <c r="A2982" s="17">
        <v>42424</v>
      </c>
      <c r="B2982" s="11">
        <f t="shared" si="138"/>
        <v>6185</v>
      </c>
      <c r="C2982" s="11" t="s">
        <v>787</v>
      </c>
      <c r="D2982" s="12">
        <v>56185</v>
      </c>
      <c r="E2982" s="47" t="s">
        <v>5795</v>
      </c>
      <c r="F2982" s="14">
        <v>2052.1999999999998</v>
      </c>
      <c r="G2982" s="57">
        <v>42425</v>
      </c>
      <c r="H2982" s="8">
        <v>2052.1999999999998</v>
      </c>
      <c r="I2982" s="30">
        <f t="shared" si="139"/>
        <v>0</v>
      </c>
      <c r="J2982" s="112"/>
      <c r="K2982" s="2"/>
    </row>
    <row r="2983" spans="1:11" x14ac:dyDescent="0.25">
      <c r="A2983" s="17">
        <v>42424</v>
      </c>
      <c r="B2983" s="11">
        <f t="shared" si="138"/>
        <v>6186</v>
      </c>
      <c r="C2983" s="11" t="s">
        <v>787</v>
      </c>
      <c r="D2983" s="12">
        <v>56186</v>
      </c>
      <c r="E2983" s="47" t="s">
        <v>5796</v>
      </c>
      <c r="F2983" s="14">
        <v>2100</v>
      </c>
      <c r="G2983" s="57">
        <v>42424</v>
      </c>
      <c r="H2983" s="8">
        <f t="shared" si="140"/>
        <v>2100</v>
      </c>
      <c r="I2983" s="30">
        <f t="shared" si="139"/>
        <v>0</v>
      </c>
      <c r="J2983" s="112"/>
      <c r="K2983" s="2"/>
    </row>
    <row r="2984" spans="1:11" x14ac:dyDescent="0.25">
      <c r="A2984" s="17">
        <v>42424</v>
      </c>
      <c r="B2984" s="11">
        <f t="shared" si="138"/>
        <v>6187</v>
      </c>
      <c r="C2984" s="11" t="s">
        <v>787</v>
      </c>
      <c r="D2984" s="12">
        <v>56187</v>
      </c>
      <c r="E2984" s="47" t="s">
        <v>5797</v>
      </c>
      <c r="F2984" s="14">
        <v>1100</v>
      </c>
      <c r="G2984" s="57">
        <v>42424</v>
      </c>
      <c r="H2984" s="8">
        <f t="shared" si="140"/>
        <v>1100</v>
      </c>
      <c r="I2984" s="30">
        <f t="shared" si="139"/>
        <v>0</v>
      </c>
      <c r="J2984" s="112"/>
      <c r="K2984" s="2"/>
    </row>
    <row r="2985" spans="1:11" x14ac:dyDescent="0.25">
      <c r="A2985" s="17">
        <v>42424</v>
      </c>
      <c r="B2985" s="11">
        <f t="shared" si="138"/>
        <v>6188</v>
      </c>
      <c r="C2985" s="11" t="s">
        <v>787</v>
      </c>
      <c r="D2985" s="12">
        <v>56188</v>
      </c>
      <c r="E2985" s="47" t="s">
        <v>5798</v>
      </c>
      <c r="F2985" s="14">
        <v>2333.1999999999998</v>
      </c>
      <c r="G2985" s="57">
        <v>42424</v>
      </c>
      <c r="H2985" s="8">
        <f t="shared" si="140"/>
        <v>2333.1999999999998</v>
      </c>
      <c r="I2985" s="30">
        <f t="shared" si="139"/>
        <v>0</v>
      </c>
      <c r="J2985" s="112"/>
      <c r="K2985" s="2"/>
    </row>
    <row r="2986" spans="1:11" x14ac:dyDescent="0.25">
      <c r="A2986" s="17">
        <v>42424</v>
      </c>
      <c r="B2986" s="11">
        <f t="shared" si="138"/>
        <v>6189</v>
      </c>
      <c r="C2986" s="11" t="s">
        <v>787</v>
      </c>
      <c r="D2986" s="12">
        <v>56189</v>
      </c>
      <c r="E2986" s="47" t="s">
        <v>5799</v>
      </c>
      <c r="F2986" s="14">
        <v>4036.2</v>
      </c>
      <c r="G2986" s="57">
        <v>42425</v>
      </c>
      <c r="H2986" s="8">
        <v>4036.2</v>
      </c>
      <c r="I2986" s="30">
        <f t="shared" si="139"/>
        <v>0</v>
      </c>
      <c r="J2986" s="112"/>
      <c r="K2986" s="2"/>
    </row>
    <row r="2987" spans="1:11" x14ac:dyDescent="0.25">
      <c r="A2987" s="17">
        <v>42424</v>
      </c>
      <c r="B2987" s="11">
        <f t="shared" si="138"/>
        <v>6190</v>
      </c>
      <c r="C2987" s="11" t="s">
        <v>787</v>
      </c>
      <c r="D2987" s="12">
        <v>56190</v>
      </c>
      <c r="E2987" s="47" t="s">
        <v>5800</v>
      </c>
      <c r="F2987" s="14">
        <v>4631.3999999999996</v>
      </c>
      <c r="G2987" s="57">
        <v>42424</v>
      </c>
      <c r="H2987" s="8">
        <f t="shared" si="140"/>
        <v>4631.3999999999996</v>
      </c>
      <c r="I2987" s="30">
        <f t="shared" si="139"/>
        <v>0</v>
      </c>
      <c r="J2987" s="112"/>
      <c r="K2987" s="2"/>
    </row>
    <row r="2988" spans="1:11" x14ac:dyDescent="0.25">
      <c r="A2988" s="17">
        <v>42424</v>
      </c>
      <c r="B2988" s="11">
        <f t="shared" si="138"/>
        <v>6191</v>
      </c>
      <c r="C2988" s="11" t="s">
        <v>787</v>
      </c>
      <c r="D2988" s="12">
        <v>56191</v>
      </c>
      <c r="E2988" s="47" t="s">
        <v>5801</v>
      </c>
      <c r="F2988" s="14">
        <v>9525.6</v>
      </c>
      <c r="G2988" s="57">
        <v>42424</v>
      </c>
      <c r="H2988" s="8">
        <f t="shared" si="140"/>
        <v>9525.6</v>
      </c>
      <c r="I2988" s="30">
        <f t="shared" si="139"/>
        <v>0</v>
      </c>
      <c r="J2988" s="112"/>
      <c r="K2988" s="2"/>
    </row>
    <row r="2989" spans="1:11" x14ac:dyDescent="0.25">
      <c r="A2989" s="17">
        <v>42424</v>
      </c>
      <c r="B2989" s="11">
        <f t="shared" si="138"/>
        <v>6192</v>
      </c>
      <c r="C2989" s="11" t="s">
        <v>787</v>
      </c>
      <c r="D2989" s="12">
        <v>56192</v>
      </c>
      <c r="E2989" s="47" t="s">
        <v>5802</v>
      </c>
      <c r="F2989" s="14">
        <v>15786.4</v>
      </c>
      <c r="G2989" s="57">
        <v>42425</v>
      </c>
      <c r="H2989" s="8">
        <v>15786.4</v>
      </c>
      <c r="I2989" s="30">
        <f t="shared" si="139"/>
        <v>0</v>
      </c>
      <c r="J2989" s="112"/>
      <c r="K2989" s="2"/>
    </row>
    <row r="2990" spans="1:11" x14ac:dyDescent="0.25">
      <c r="A2990" s="17">
        <v>42424</v>
      </c>
      <c r="B2990" s="11">
        <f t="shared" si="138"/>
        <v>6193</v>
      </c>
      <c r="C2990" s="11" t="s">
        <v>787</v>
      </c>
      <c r="D2990" s="12">
        <v>56193</v>
      </c>
      <c r="E2990" s="47" t="s">
        <v>5803</v>
      </c>
      <c r="F2990" s="14">
        <v>7060.9</v>
      </c>
      <c r="G2990" s="57">
        <v>42425</v>
      </c>
      <c r="H2990" s="8">
        <v>7060.9</v>
      </c>
      <c r="I2990" s="30">
        <f t="shared" si="139"/>
        <v>0</v>
      </c>
      <c r="J2990" s="112"/>
      <c r="K2990" s="2"/>
    </row>
    <row r="2991" spans="1:11" x14ac:dyDescent="0.25">
      <c r="A2991" s="17">
        <v>42424</v>
      </c>
      <c r="B2991" s="11">
        <f t="shared" si="138"/>
        <v>6194</v>
      </c>
      <c r="C2991" s="11" t="s">
        <v>787</v>
      </c>
      <c r="D2991" s="12">
        <v>56194</v>
      </c>
      <c r="E2991" s="47" t="s">
        <v>5804</v>
      </c>
      <c r="F2991" s="14">
        <v>360.8</v>
      </c>
      <c r="G2991" s="57">
        <v>42424</v>
      </c>
      <c r="H2991" s="8">
        <f t="shared" si="140"/>
        <v>360.8</v>
      </c>
      <c r="I2991" s="30">
        <f t="shared" si="139"/>
        <v>0</v>
      </c>
      <c r="J2991" s="112"/>
      <c r="K2991" s="2"/>
    </row>
    <row r="2992" spans="1:11" x14ac:dyDescent="0.25">
      <c r="A2992" s="17">
        <v>42424</v>
      </c>
      <c r="B2992" s="11">
        <f t="shared" si="138"/>
        <v>6195</v>
      </c>
      <c r="C2992" s="11" t="s">
        <v>787</v>
      </c>
      <c r="D2992" s="12">
        <v>56195</v>
      </c>
      <c r="E2992" s="47" t="s">
        <v>5805</v>
      </c>
      <c r="F2992" s="14">
        <v>5034</v>
      </c>
      <c r="G2992" s="57">
        <v>42424</v>
      </c>
      <c r="H2992" s="8">
        <f t="shared" si="140"/>
        <v>5034</v>
      </c>
      <c r="I2992" s="30">
        <f t="shared" si="139"/>
        <v>0</v>
      </c>
      <c r="J2992" s="112"/>
      <c r="K2992" s="2"/>
    </row>
    <row r="2993" spans="1:11" x14ac:dyDescent="0.25">
      <c r="A2993" s="17">
        <v>42424</v>
      </c>
      <c r="B2993" s="11">
        <f t="shared" si="138"/>
        <v>6196</v>
      </c>
      <c r="C2993" s="11" t="s">
        <v>787</v>
      </c>
      <c r="D2993" s="12">
        <v>56196</v>
      </c>
      <c r="E2993" s="47" t="s">
        <v>5806</v>
      </c>
      <c r="F2993" s="14">
        <v>745.6</v>
      </c>
      <c r="G2993" s="57">
        <v>42424</v>
      </c>
      <c r="H2993" s="8">
        <f t="shared" si="140"/>
        <v>745.6</v>
      </c>
      <c r="I2993" s="30">
        <f t="shared" si="139"/>
        <v>0</v>
      </c>
      <c r="J2993" s="112"/>
      <c r="K2993" s="2"/>
    </row>
    <row r="2994" spans="1:11" x14ac:dyDescent="0.25">
      <c r="A2994" s="17">
        <v>42424</v>
      </c>
      <c r="B2994" s="11">
        <f t="shared" si="138"/>
        <v>6197</v>
      </c>
      <c r="C2994" s="11" t="s">
        <v>787</v>
      </c>
      <c r="D2994" s="12">
        <v>56197</v>
      </c>
      <c r="E2994" s="47" t="s">
        <v>5807</v>
      </c>
      <c r="F2994" s="14">
        <v>661.3</v>
      </c>
      <c r="G2994" s="57">
        <v>42424</v>
      </c>
      <c r="H2994" s="8">
        <f t="shared" si="140"/>
        <v>661.3</v>
      </c>
      <c r="I2994" s="30">
        <f t="shared" si="139"/>
        <v>0</v>
      </c>
      <c r="J2994" s="112"/>
      <c r="K2994" s="2"/>
    </row>
    <row r="2995" spans="1:11" x14ac:dyDescent="0.25">
      <c r="A2995" s="17">
        <v>42424</v>
      </c>
      <c r="B2995" s="11">
        <f t="shared" si="138"/>
        <v>6198</v>
      </c>
      <c r="C2995" s="11" t="s">
        <v>787</v>
      </c>
      <c r="D2995" s="12">
        <v>56198</v>
      </c>
      <c r="E2995" s="47" t="s">
        <v>5808</v>
      </c>
      <c r="F2995" s="14">
        <v>4499.2</v>
      </c>
      <c r="G2995" s="57">
        <v>42424</v>
      </c>
      <c r="H2995" s="8">
        <f t="shared" si="140"/>
        <v>4499.2</v>
      </c>
      <c r="I2995" s="30">
        <f t="shared" si="139"/>
        <v>0</v>
      </c>
      <c r="J2995" s="112"/>
      <c r="K2995" s="2"/>
    </row>
    <row r="2996" spans="1:11" x14ac:dyDescent="0.25">
      <c r="A2996" s="17">
        <v>42424</v>
      </c>
      <c r="B2996" s="11">
        <f t="shared" si="138"/>
        <v>6199</v>
      </c>
      <c r="C2996" s="11" t="s">
        <v>787</v>
      </c>
      <c r="D2996" s="12">
        <v>56199</v>
      </c>
      <c r="E2996" s="47" t="s">
        <v>5773</v>
      </c>
      <c r="F2996" s="14">
        <v>1276.8</v>
      </c>
      <c r="G2996" s="57">
        <v>42424</v>
      </c>
      <c r="H2996" s="8">
        <f t="shared" si="140"/>
        <v>1276.8</v>
      </c>
      <c r="I2996" s="30">
        <f t="shared" si="139"/>
        <v>0</v>
      </c>
      <c r="J2996" s="112"/>
      <c r="K2996" s="2"/>
    </row>
    <row r="2997" spans="1:11" x14ac:dyDescent="0.25">
      <c r="A2997" s="17">
        <v>42424</v>
      </c>
      <c r="B2997" s="11">
        <f t="shared" si="138"/>
        <v>6200</v>
      </c>
      <c r="C2997" s="11" t="s">
        <v>787</v>
      </c>
      <c r="D2997" s="12">
        <v>56200</v>
      </c>
      <c r="E2997" s="47" t="s">
        <v>5809</v>
      </c>
      <c r="F2997" s="14">
        <v>2045.9</v>
      </c>
      <c r="G2997" s="57">
        <v>42424</v>
      </c>
      <c r="H2997" s="8">
        <f t="shared" si="140"/>
        <v>2045.9</v>
      </c>
      <c r="I2997" s="30">
        <f t="shared" si="139"/>
        <v>0</v>
      </c>
      <c r="J2997" s="112"/>
      <c r="K2997" s="2"/>
    </row>
    <row r="2998" spans="1:11" x14ac:dyDescent="0.25">
      <c r="A2998" s="17">
        <v>42424</v>
      </c>
      <c r="B2998" s="11">
        <f t="shared" si="138"/>
        <v>6201</v>
      </c>
      <c r="C2998" s="11" t="s">
        <v>787</v>
      </c>
      <c r="D2998" s="12">
        <v>56201</v>
      </c>
      <c r="E2998" s="47" t="s">
        <v>5810</v>
      </c>
      <c r="F2998" s="14">
        <v>1033.5999999999999</v>
      </c>
      <c r="G2998" s="57">
        <v>42424</v>
      </c>
      <c r="H2998" s="8">
        <f t="shared" si="140"/>
        <v>1033.5999999999999</v>
      </c>
      <c r="I2998" s="30">
        <f t="shared" si="139"/>
        <v>0</v>
      </c>
      <c r="J2998" s="112"/>
      <c r="K2998" s="2"/>
    </row>
    <row r="2999" spans="1:11" x14ac:dyDescent="0.25">
      <c r="A2999" s="17">
        <v>42424</v>
      </c>
      <c r="B2999" s="11">
        <f t="shared" si="138"/>
        <v>6202</v>
      </c>
      <c r="C2999" s="11" t="s">
        <v>787</v>
      </c>
      <c r="D2999" s="12">
        <v>56202</v>
      </c>
      <c r="E2999" s="47" t="s">
        <v>5811</v>
      </c>
      <c r="F2999" s="14">
        <v>660</v>
      </c>
      <c r="G2999" s="57">
        <v>42424</v>
      </c>
      <c r="H2999" s="8">
        <f t="shared" si="140"/>
        <v>660</v>
      </c>
      <c r="I2999" s="30">
        <f t="shared" si="139"/>
        <v>0</v>
      </c>
      <c r="J2999" s="112"/>
      <c r="K2999" s="2"/>
    </row>
    <row r="3000" spans="1:11" x14ac:dyDescent="0.25">
      <c r="A3000" s="17">
        <v>42424</v>
      </c>
      <c r="B3000" s="11">
        <f t="shared" si="138"/>
        <v>6203</v>
      </c>
      <c r="C3000" s="11" t="s">
        <v>787</v>
      </c>
      <c r="D3000" s="12">
        <v>56203</v>
      </c>
      <c r="E3000" s="47" t="s">
        <v>5812</v>
      </c>
      <c r="F3000" s="14">
        <v>15812.45</v>
      </c>
      <c r="G3000" s="57">
        <v>42427</v>
      </c>
      <c r="H3000" s="8">
        <v>15812.45</v>
      </c>
      <c r="I3000" s="30">
        <f t="shared" si="139"/>
        <v>0</v>
      </c>
      <c r="J3000" s="112"/>
      <c r="K3000" s="2"/>
    </row>
    <row r="3001" spans="1:11" x14ac:dyDescent="0.25">
      <c r="A3001" s="17">
        <v>42424</v>
      </c>
      <c r="B3001" s="11">
        <f t="shared" si="138"/>
        <v>6204</v>
      </c>
      <c r="C3001" s="11" t="s">
        <v>787</v>
      </c>
      <c r="D3001" s="12">
        <v>56204</v>
      </c>
      <c r="E3001" s="47" t="s">
        <v>5806</v>
      </c>
      <c r="F3001" s="14">
        <v>430</v>
      </c>
      <c r="G3001" s="57">
        <v>42424</v>
      </c>
      <c r="H3001" s="8">
        <f t="shared" si="140"/>
        <v>430</v>
      </c>
      <c r="I3001" s="30">
        <f t="shared" si="139"/>
        <v>0</v>
      </c>
      <c r="J3001" s="112"/>
      <c r="K3001" s="2"/>
    </row>
    <row r="3002" spans="1:11" x14ac:dyDescent="0.25">
      <c r="A3002" s="17">
        <v>42424</v>
      </c>
      <c r="B3002" s="11">
        <f t="shared" si="138"/>
        <v>6205</v>
      </c>
      <c r="C3002" s="11" t="s">
        <v>787</v>
      </c>
      <c r="D3002" s="12">
        <v>56205</v>
      </c>
      <c r="E3002" s="47" t="s">
        <v>5813</v>
      </c>
      <c r="F3002" s="14">
        <v>31041.200000000001</v>
      </c>
      <c r="G3002" s="57">
        <v>42425</v>
      </c>
      <c r="H3002" s="8">
        <v>31041.200000000001</v>
      </c>
      <c r="I3002" s="30">
        <f t="shared" si="139"/>
        <v>0</v>
      </c>
      <c r="J3002" s="112"/>
      <c r="K3002" s="2"/>
    </row>
    <row r="3003" spans="1:11" x14ac:dyDescent="0.25">
      <c r="A3003" s="17">
        <v>42424</v>
      </c>
      <c r="B3003" s="11">
        <f t="shared" si="138"/>
        <v>6206</v>
      </c>
      <c r="C3003" s="11" t="s">
        <v>787</v>
      </c>
      <c r="D3003" s="12">
        <v>56206</v>
      </c>
      <c r="E3003" s="47" t="s">
        <v>5814</v>
      </c>
      <c r="F3003" s="14">
        <v>2662.8</v>
      </c>
      <c r="G3003" s="57">
        <v>42424</v>
      </c>
      <c r="H3003" s="8">
        <f t="shared" si="140"/>
        <v>2662.8</v>
      </c>
      <c r="I3003" s="30">
        <f t="shared" si="139"/>
        <v>0</v>
      </c>
      <c r="J3003" s="112"/>
      <c r="K3003" s="2"/>
    </row>
    <row r="3004" spans="1:11" x14ac:dyDescent="0.25">
      <c r="A3004" s="17">
        <v>42424</v>
      </c>
      <c r="B3004" s="11">
        <f t="shared" si="138"/>
        <v>6207</v>
      </c>
      <c r="C3004" s="11" t="s">
        <v>787</v>
      </c>
      <c r="D3004" s="12">
        <v>56207</v>
      </c>
      <c r="E3004" s="47" t="s">
        <v>5815</v>
      </c>
      <c r="F3004" s="14">
        <v>19051.8</v>
      </c>
      <c r="G3004" s="130">
        <v>42441</v>
      </c>
      <c r="H3004" s="108">
        <v>19051.8</v>
      </c>
      <c r="I3004" s="30">
        <f t="shared" si="139"/>
        <v>0</v>
      </c>
      <c r="J3004" s="112"/>
      <c r="K3004" s="2"/>
    </row>
    <row r="3005" spans="1:11" x14ac:dyDescent="0.25">
      <c r="A3005" s="17">
        <v>42424</v>
      </c>
      <c r="B3005" s="11">
        <f t="shared" si="138"/>
        <v>6208</v>
      </c>
      <c r="C3005" s="11" t="s">
        <v>787</v>
      </c>
      <c r="D3005" s="12">
        <v>56208</v>
      </c>
      <c r="E3005" s="47" t="s">
        <v>5803</v>
      </c>
      <c r="F3005" s="14">
        <v>580</v>
      </c>
      <c r="G3005" s="57">
        <v>42426</v>
      </c>
      <c r="H3005" s="8">
        <v>580</v>
      </c>
      <c r="I3005" s="30">
        <f t="shared" si="139"/>
        <v>0</v>
      </c>
      <c r="J3005" s="112"/>
      <c r="K3005" s="2"/>
    </row>
    <row r="3006" spans="1:11" x14ac:dyDescent="0.25">
      <c r="A3006" s="17">
        <v>42424</v>
      </c>
      <c r="B3006" s="11">
        <f t="shared" si="138"/>
        <v>6209</v>
      </c>
      <c r="C3006" s="11" t="s">
        <v>787</v>
      </c>
      <c r="D3006" s="12">
        <v>56209</v>
      </c>
      <c r="E3006" s="47" t="s">
        <v>5816</v>
      </c>
      <c r="F3006" s="14">
        <v>10423.200000000001</v>
      </c>
      <c r="G3006" s="57">
        <v>42425</v>
      </c>
      <c r="H3006" s="8">
        <v>10423.200000000001</v>
      </c>
      <c r="I3006" s="30">
        <f t="shared" si="139"/>
        <v>0</v>
      </c>
      <c r="J3006" s="112"/>
      <c r="K3006" s="2"/>
    </row>
    <row r="3007" spans="1:11" x14ac:dyDescent="0.25">
      <c r="A3007" s="17">
        <v>42424</v>
      </c>
      <c r="B3007" s="11">
        <f t="shared" si="138"/>
        <v>6210</v>
      </c>
      <c r="C3007" s="11" t="s">
        <v>787</v>
      </c>
      <c r="D3007" s="12">
        <v>56210</v>
      </c>
      <c r="E3007" s="47" t="s">
        <v>5817</v>
      </c>
      <c r="F3007" s="14">
        <v>48909.96</v>
      </c>
      <c r="G3007" s="57">
        <v>42429</v>
      </c>
      <c r="H3007" s="8">
        <v>48909.96</v>
      </c>
      <c r="I3007" s="30">
        <f t="shared" si="139"/>
        <v>0</v>
      </c>
      <c r="J3007" s="112"/>
      <c r="K3007" s="2"/>
    </row>
    <row r="3008" spans="1:11" x14ac:dyDescent="0.25">
      <c r="A3008" s="17">
        <v>42424</v>
      </c>
      <c r="B3008" s="11">
        <f t="shared" si="138"/>
        <v>6211</v>
      </c>
      <c r="C3008" s="11" t="s">
        <v>787</v>
      </c>
      <c r="D3008" s="12">
        <v>56211</v>
      </c>
      <c r="E3008" s="47" t="s">
        <v>5818</v>
      </c>
      <c r="F3008" s="14">
        <v>1158.3</v>
      </c>
      <c r="G3008" s="57">
        <v>42424</v>
      </c>
      <c r="H3008" s="8">
        <f t="shared" si="140"/>
        <v>1158.3</v>
      </c>
      <c r="I3008" s="30">
        <f t="shared" si="139"/>
        <v>0</v>
      </c>
      <c r="J3008" s="112"/>
      <c r="K3008" s="2"/>
    </row>
    <row r="3009" spans="1:11" x14ac:dyDescent="0.25">
      <c r="A3009" s="17">
        <v>42424</v>
      </c>
      <c r="B3009" s="11">
        <f t="shared" si="138"/>
        <v>6212</v>
      </c>
      <c r="C3009" s="11" t="s">
        <v>787</v>
      </c>
      <c r="D3009" s="113">
        <v>56212</v>
      </c>
      <c r="E3009" s="42" t="s">
        <v>5819</v>
      </c>
      <c r="F3009" s="19">
        <v>3619.1</v>
      </c>
      <c r="G3009" s="57">
        <v>42424</v>
      </c>
      <c r="H3009" s="8">
        <f t="shared" si="140"/>
        <v>3619.1</v>
      </c>
      <c r="I3009" s="30">
        <f t="shared" si="139"/>
        <v>0</v>
      </c>
      <c r="J3009" s="112"/>
      <c r="K3009" s="2"/>
    </row>
    <row r="3010" spans="1:11" x14ac:dyDescent="0.25">
      <c r="A3010" s="17">
        <v>42424</v>
      </c>
      <c r="B3010" s="11">
        <f t="shared" si="138"/>
        <v>6213</v>
      </c>
      <c r="C3010" s="11" t="s">
        <v>787</v>
      </c>
      <c r="D3010" s="20">
        <v>56213</v>
      </c>
      <c r="E3010" s="45" t="s">
        <v>5820</v>
      </c>
      <c r="F3010" s="22">
        <v>3665.2</v>
      </c>
      <c r="G3010" s="57">
        <v>42424</v>
      </c>
      <c r="H3010" s="8">
        <f t="shared" si="140"/>
        <v>3665.2</v>
      </c>
      <c r="I3010" s="30">
        <f t="shared" si="139"/>
        <v>0</v>
      </c>
      <c r="J3010" s="112"/>
      <c r="K3010" s="2"/>
    </row>
    <row r="3011" spans="1:11" x14ac:dyDescent="0.25">
      <c r="A3011" s="17">
        <v>42424</v>
      </c>
      <c r="B3011" s="11">
        <f t="shared" si="138"/>
        <v>6214</v>
      </c>
      <c r="C3011" s="11" t="s">
        <v>787</v>
      </c>
      <c r="D3011" s="12">
        <v>56214</v>
      </c>
      <c r="E3011" s="49" t="s">
        <v>105</v>
      </c>
      <c r="F3011" s="14">
        <v>0</v>
      </c>
      <c r="G3011" s="57"/>
      <c r="H3011" s="8"/>
      <c r="I3011" s="30"/>
      <c r="J3011" s="112"/>
      <c r="K3011" s="2"/>
    </row>
    <row r="3012" spans="1:11" x14ac:dyDescent="0.25">
      <c r="A3012" s="17">
        <v>42424</v>
      </c>
      <c r="B3012" s="11">
        <f t="shared" ref="B3012:B3075" si="141">B3011+1</f>
        <v>6215</v>
      </c>
      <c r="C3012" s="11" t="s">
        <v>787</v>
      </c>
      <c r="D3012" s="12">
        <v>56215</v>
      </c>
      <c r="E3012" s="47" t="s">
        <v>5821</v>
      </c>
      <c r="F3012" s="14">
        <v>4250</v>
      </c>
      <c r="G3012" s="57">
        <v>42424</v>
      </c>
      <c r="H3012" s="8">
        <f t="shared" si="140"/>
        <v>4250</v>
      </c>
      <c r="I3012" s="30">
        <f t="shared" si="139"/>
        <v>0</v>
      </c>
      <c r="J3012" s="112"/>
      <c r="K3012" s="2"/>
    </row>
    <row r="3013" spans="1:11" x14ac:dyDescent="0.25">
      <c r="A3013" s="17">
        <v>42424</v>
      </c>
      <c r="B3013" s="11">
        <f t="shared" si="141"/>
        <v>6216</v>
      </c>
      <c r="C3013" s="11" t="s">
        <v>787</v>
      </c>
      <c r="D3013" s="12">
        <v>56216</v>
      </c>
      <c r="E3013" s="47" t="s">
        <v>5822</v>
      </c>
      <c r="F3013" s="14">
        <v>3141.06</v>
      </c>
      <c r="G3013" s="57">
        <v>42426</v>
      </c>
      <c r="H3013" s="8">
        <v>3141.06</v>
      </c>
      <c r="I3013" s="30">
        <f t="shared" si="139"/>
        <v>0</v>
      </c>
      <c r="J3013" s="125"/>
      <c r="K3013" s="2"/>
    </row>
    <row r="3014" spans="1:11" x14ac:dyDescent="0.25">
      <c r="A3014" s="17">
        <v>42424</v>
      </c>
      <c r="B3014" s="11">
        <f t="shared" si="141"/>
        <v>6217</v>
      </c>
      <c r="C3014" s="11" t="s">
        <v>787</v>
      </c>
      <c r="D3014" s="12">
        <v>56217</v>
      </c>
      <c r="E3014" s="47" t="s">
        <v>5823</v>
      </c>
      <c r="F3014" s="14">
        <v>17037.400000000001</v>
      </c>
      <c r="G3014" s="57">
        <v>42426</v>
      </c>
      <c r="H3014" s="8">
        <v>17037.400000000001</v>
      </c>
      <c r="I3014" s="30">
        <f t="shared" si="139"/>
        <v>0</v>
      </c>
      <c r="J3014" s="125"/>
      <c r="K3014" s="2"/>
    </row>
    <row r="3015" spans="1:11" x14ac:dyDescent="0.25">
      <c r="A3015" s="17">
        <v>42424</v>
      </c>
      <c r="B3015" s="11">
        <f t="shared" si="141"/>
        <v>6218</v>
      </c>
      <c r="C3015" s="11" t="s">
        <v>787</v>
      </c>
      <c r="D3015" s="12">
        <v>56218</v>
      </c>
      <c r="E3015" s="47" t="s">
        <v>5824</v>
      </c>
      <c r="F3015" s="14">
        <v>47545.4</v>
      </c>
      <c r="G3015" s="57">
        <v>42425</v>
      </c>
      <c r="H3015" s="8">
        <v>47545.4</v>
      </c>
      <c r="I3015" s="30">
        <f t="shared" si="139"/>
        <v>0</v>
      </c>
      <c r="J3015" s="125"/>
      <c r="K3015" s="2"/>
    </row>
    <row r="3016" spans="1:11" x14ac:dyDescent="0.25">
      <c r="A3016" s="17">
        <v>42424</v>
      </c>
      <c r="B3016" s="11">
        <f t="shared" si="141"/>
        <v>6219</v>
      </c>
      <c r="C3016" s="11" t="s">
        <v>787</v>
      </c>
      <c r="D3016" s="12">
        <v>56219</v>
      </c>
      <c r="E3016" s="49" t="s">
        <v>105</v>
      </c>
      <c r="F3016" s="14">
        <v>0</v>
      </c>
      <c r="G3016" s="57"/>
      <c r="H3016" s="8"/>
      <c r="I3016" s="30">
        <f t="shared" si="139"/>
        <v>0</v>
      </c>
      <c r="J3016" s="125"/>
      <c r="K3016" s="2"/>
    </row>
    <row r="3017" spans="1:11" x14ac:dyDescent="0.25">
      <c r="A3017" s="17">
        <v>42424</v>
      </c>
      <c r="B3017" s="11">
        <f t="shared" si="141"/>
        <v>6220</v>
      </c>
      <c r="C3017" s="11" t="s">
        <v>787</v>
      </c>
      <c r="D3017" s="12">
        <v>56220</v>
      </c>
      <c r="E3017" s="47" t="s">
        <v>5825</v>
      </c>
      <c r="F3017" s="14">
        <v>2284.8000000000002</v>
      </c>
      <c r="G3017" s="57">
        <v>42424</v>
      </c>
      <c r="H3017" s="8">
        <f t="shared" si="140"/>
        <v>2284.8000000000002</v>
      </c>
      <c r="I3017" s="30">
        <f t="shared" si="139"/>
        <v>0</v>
      </c>
      <c r="J3017" s="125"/>
      <c r="K3017" s="2"/>
    </row>
    <row r="3018" spans="1:11" x14ac:dyDescent="0.25">
      <c r="A3018" s="17">
        <v>42424</v>
      </c>
      <c r="B3018" s="11">
        <f t="shared" si="141"/>
        <v>6221</v>
      </c>
      <c r="C3018" s="11" t="s">
        <v>787</v>
      </c>
      <c r="D3018" s="12">
        <v>56221</v>
      </c>
      <c r="E3018" s="47" t="s">
        <v>5826</v>
      </c>
      <c r="F3018" s="14">
        <v>2374.4</v>
      </c>
      <c r="G3018" s="57">
        <v>42424</v>
      </c>
      <c r="H3018" s="8">
        <f t="shared" si="140"/>
        <v>2374.4</v>
      </c>
      <c r="I3018" s="30">
        <f t="shared" si="139"/>
        <v>0</v>
      </c>
      <c r="J3018" s="125"/>
      <c r="K3018" s="2"/>
    </row>
    <row r="3019" spans="1:11" x14ac:dyDescent="0.25">
      <c r="A3019" s="17">
        <v>42424</v>
      </c>
      <c r="B3019" s="11">
        <f t="shared" si="141"/>
        <v>6222</v>
      </c>
      <c r="C3019" s="11" t="s">
        <v>787</v>
      </c>
      <c r="D3019" s="12">
        <v>56222</v>
      </c>
      <c r="E3019" s="47" t="s">
        <v>5773</v>
      </c>
      <c r="F3019" s="14">
        <v>360</v>
      </c>
      <c r="G3019" s="57">
        <v>42424</v>
      </c>
      <c r="H3019" s="8">
        <f t="shared" si="140"/>
        <v>360</v>
      </c>
      <c r="I3019" s="30">
        <f t="shared" si="139"/>
        <v>0</v>
      </c>
      <c r="J3019" s="125"/>
      <c r="K3019" s="2"/>
    </row>
    <row r="3020" spans="1:11" x14ac:dyDescent="0.25">
      <c r="A3020" s="17">
        <v>42424</v>
      </c>
      <c r="B3020" s="11">
        <f t="shared" si="141"/>
        <v>6223</v>
      </c>
      <c r="C3020" s="11" t="s">
        <v>787</v>
      </c>
      <c r="D3020" s="12">
        <v>56223</v>
      </c>
      <c r="E3020" s="47" t="s">
        <v>5738</v>
      </c>
      <c r="F3020" s="14">
        <v>1240.8</v>
      </c>
      <c r="G3020" s="57">
        <v>42424</v>
      </c>
      <c r="H3020" s="8">
        <f t="shared" si="140"/>
        <v>1240.8</v>
      </c>
      <c r="I3020" s="30">
        <f t="shared" si="139"/>
        <v>0</v>
      </c>
      <c r="J3020" s="125"/>
      <c r="K3020" s="2"/>
    </row>
    <row r="3021" spans="1:11" x14ac:dyDescent="0.25">
      <c r="A3021" s="17">
        <v>42424</v>
      </c>
      <c r="B3021" s="11">
        <f t="shared" si="141"/>
        <v>6224</v>
      </c>
      <c r="C3021" s="11" t="s">
        <v>787</v>
      </c>
      <c r="D3021" s="12">
        <v>56224</v>
      </c>
      <c r="E3021" s="47" t="s">
        <v>5827</v>
      </c>
      <c r="F3021" s="14">
        <v>19110.2</v>
      </c>
      <c r="G3021" s="92" t="s">
        <v>6353</v>
      </c>
      <c r="H3021" s="89">
        <f>3957.4+15152.8</f>
        <v>19110.2</v>
      </c>
      <c r="I3021" s="30">
        <f t="shared" si="139"/>
        <v>0</v>
      </c>
      <c r="J3021" s="125"/>
      <c r="K3021" s="2"/>
    </row>
    <row r="3022" spans="1:11" x14ac:dyDescent="0.25">
      <c r="A3022" s="17">
        <v>42424</v>
      </c>
      <c r="B3022" s="11">
        <f t="shared" si="141"/>
        <v>6225</v>
      </c>
      <c r="C3022" s="11" t="s">
        <v>787</v>
      </c>
      <c r="D3022" s="12">
        <v>56225</v>
      </c>
      <c r="E3022" s="47" t="s">
        <v>5828</v>
      </c>
      <c r="F3022" s="14">
        <v>51637.5</v>
      </c>
      <c r="G3022" s="92">
        <v>42443</v>
      </c>
      <c r="H3022" s="89">
        <v>51637.5</v>
      </c>
      <c r="I3022" s="30">
        <f t="shared" si="139"/>
        <v>0</v>
      </c>
      <c r="J3022" s="125"/>
      <c r="K3022" s="2"/>
    </row>
    <row r="3023" spans="1:11" x14ac:dyDescent="0.25">
      <c r="A3023" s="17">
        <v>42424</v>
      </c>
      <c r="B3023" s="11">
        <f t="shared" si="141"/>
        <v>6226</v>
      </c>
      <c r="C3023" s="11" t="s">
        <v>787</v>
      </c>
      <c r="D3023" s="12">
        <v>56226</v>
      </c>
      <c r="E3023" s="49" t="s">
        <v>105</v>
      </c>
      <c r="F3023" s="14">
        <v>0</v>
      </c>
      <c r="G3023" s="57"/>
      <c r="H3023" s="8"/>
      <c r="I3023" s="30">
        <f t="shared" si="139"/>
        <v>0</v>
      </c>
      <c r="J3023" s="125"/>
      <c r="K3023" s="2"/>
    </row>
    <row r="3024" spans="1:11" x14ac:dyDescent="0.25">
      <c r="A3024" s="17">
        <v>42424</v>
      </c>
      <c r="B3024" s="11">
        <f t="shared" si="141"/>
        <v>6227</v>
      </c>
      <c r="C3024" s="11" t="s">
        <v>787</v>
      </c>
      <c r="D3024" s="12">
        <v>56227</v>
      </c>
      <c r="E3024" s="47" t="s">
        <v>5828</v>
      </c>
      <c r="F3024" s="14">
        <v>4304.6000000000004</v>
      </c>
      <c r="G3024" s="57">
        <v>42426</v>
      </c>
      <c r="H3024" s="8">
        <v>4304.6000000000004</v>
      </c>
      <c r="I3024" s="30">
        <f t="shared" si="139"/>
        <v>0</v>
      </c>
      <c r="J3024" s="125"/>
      <c r="K3024" s="2"/>
    </row>
    <row r="3025" spans="1:11" x14ac:dyDescent="0.25">
      <c r="A3025" s="17">
        <v>42424</v>
      </c>
      <c r="B3025" s="11">
        <f t="shared" si="141"/>
        <v>6228</v>
      </c>
      <c r="C3025" s="11" t="s">
        <v>787</v>
      </c>
      <c r="D3025" s="12">
        <v>56228</v>
      </c>
      <c r="E3025" s="47" t="s">
        <v>5752</v>
      </c>
      <c r="F3025" s="14">
        <v>183470.68</v>
      </c>
      <c r="G3025" s="130">
        <v>42432</v>
      </c>
      <c r="H3025" s="108">
        <v>183470.68</v>
      </c>
      <c r="I3025" s="30">
        <f t="shared" si="139"/>
        <v>0</v>
      </c>
      <c r="J3025" s="125"/>
      <c r="K3025" s="2"/>
    </row>
    <row r="3026" spans="1:11" x14ac:dyDescent="0.25">
      <c r="A3026" s="17">
        <v>42424</v>
      </c>
      <c r="B3026" s="11">
        <f t="shared" si="141"/>
        <v>6229</v>
      </c>
      <c r="C3026" s="11" t="s">
        <v>787</v>
      </c>
      <c r="D3026" s="12">
        <v>56229</v>
      </c>
      <c r="E3026" s="47" t="s">
        <v>5752</v>
      </c>
      <c r="F3026" s="14">
        <v>8209.7999999999993</v>
      </c>
      <c r="G3026" s="130">
        <v>42432</v>
      </c>
      <c r="H3026" s="108">
        <v>8209.7999999999993</v>
      </c>
      <c r="I3026" s="30">
        <f t="shared" si="139"/>
        <v>0</v>
      </c>
      <c r="J3026" s="125"/>
      <c r="K3026" s="2"/>
    </row>
    <row r="3027" spans="1:11" x14ac:dyDescent="0.25">
      <c r="A3027" s="17">
        <v>42424</v>
      </c>
      <c r="B3027" s="11">
        <f t="shared" si="141"/>
        <v>6230</v>
      </c>
      <c r="C3027" s="11" t="s">
        <v>787</v>
      </c>
      <c r="D3027" s="12">
        <v>56230</v>
      </c>
      <c r="E3027" s="47" t="s">
        <v>5764</v>
      </c>
      <c r="F3027" s="14">
        <v>1950</v>
      </c>
      <c r="G3027" s="130">
        <v>42433</v>
      </c>
      <c r="H3027" s="108">
        <v>1950</v>
      </c>
      <c r="I3027" s="30">
        <f t="shared" si="139"/>
        <v>0</v>
      </c>
      <c r="J3027" s="125"/>
      <c r="K3027" s="2"/>
    </row>
    <row r="3028" spans="1:11" x14ac:dyDescent="0.25">
      <c r="A3028" s="17">
        <v>42424</v>
      </c>
      <c r="B3028" s="11">
        <f t="shared" si="141"/>
        <v>6231</v>
      </c>
      <c r="C3028" s="11" t="s">
        <v>787</v>
      </c>
      <c r="D3028" s="12">
        <v>56231</v>
      </c>
      <c r="E3028" s="47" t="s">
        <v>5829</v>
      </c>
      <c r="F3028" s="14">
        <v>28898.1</v>
      </c>
      <c r="G3028" s="57">
        <v>42426</v>
      </c>
      <c r="H3028" s="8">
        <v>28898.1</v>
      </c>
      <c r="I3028" s="30">
        <f t="shared" si="139"/>
        <v>0</v>
      </c>
      <c r="J3028" s="125"/>
      <c r="K3028" s="2"/>
    </row>
    <row r="3029" spans="1:11" x14ac:dyDescent="0.25">
      <c r="A3029" s="17">
        <v>42424</v>
      </c>
      <c r="B3029" s="11">
        <f t="shared" si="141"/>
        <v>6232</v>
      </c>
      <c r="C3029" s="11" t="s">
        <v>787</v>
      </c>
      <c r="D3029" s="12">
        <v>56232</v>
      </c>
      <c r="E3029" s="47" t="s">
        <v>5830</v>
      </c>
      <c r="F3029" s="14">
        <v>2973.6</v>
      </c>
      <c r="G3029" s="57">
        <v>42424</v>
      </c>
      <c r="H3029" s="8">
        <f t="shared" si="140"/>
        <v>2973.6</v>
      </c>
      <c r="I3029" s="30">
        <f t="shared" si="139"/>
        <v>0</v>
      </c>
      <c r="J3029" s="125"/>
      <c r="K3029" s="2"/>
    </row>
    <row r="3030" spans="1:11" x14ac:dyDescent="0.25">
      <c r="A3030" s="17">
        <v>42424</v>
      </c>
      <c r="B3030" s="11">
        <f t="shared" si="141"/>
        <v>6233</v>
      </c>
      <c r="C3030" s="11" t="s">
        <v>787</v>
      </c>
      <c r="D3030" s="12">
        <v>56233</v>
      </c>
      <c r="E3030" s="47" t="s">
        <v>5831</v>
      </c>
      <c r="F3030" s="14">
        <v>500</v>
      </c>
      <c r="G3030" s="57">
        <v>42425</v>
      </c>
      <c r="H3030" s="8">
        <v>500</v>
      </c>
      <c r="I3030" s="30">
        <f t="shared" si="139"/>
        <v>0</v>
      </c>
      <c r="J3030" s="125"/>
      <c r="K3030" s="2"/>
    </row>
    <row r="3031" spans="1:11" x14ac:dyDescent="0.25">
      <c r="A3031" s="17">
        <v>42424</v>
      </c>
      <c r="B3031" s="11">
        <f t="shared" si="141"/>
        <v>6234</v>
      </c>
      <c r="C3031" s="11" t="s">
        <v>787</v>
      </c>
      <c r="D3031" s="12">
        <v>56234</v>
      </c>
      <c r="E3031" s="47" t="s">
        <v>5832</v>
      </c>
      <c r="F3031" s="14">
        <v>6101.2</v>
      </c>
      <c r="G3031" s="57">
        <v>42426</v>
      </c>
      <c r="H3031" s="8">
        <v>6101.2</v>
      </c>
      <c r="I3031" s="30">
        <f t="shared" si="139"/>
        <v>0</v>
      </c>
      <c r="J3031" s="125"/>
      <c r="K3031" s="2"/>
    </row>
    <row r="3032" spans="1:11" x14ac:dyDescent="0.25">
      <c r="A3032" s="17">
        <v>42424</v>
      </c>
      <c r="B3032" s="11">
        <f t="shared" si="141"/>
        <v>6235</v>
      </c>
      <c r="C3032" s="11" t="s">
        <v>787</v>
      </c>
      <c r="D3032" s="12">
        <v>56235</v>
      </c>
      <c r="E3032" s="47" t="s">
        <v>5833</v>
      </c>
      <c r="F3032" s="14">
        <v>1537.2</v>
      </c>
      <c r="G3032" s="57">
        <v>42425</v>
      </c>
      <c r="H3032" s="8">
        <v>1537.2</v>
      </c>
      <c r="I3032" s="30">
        <f t="shared" ref="I3032:I3095" si="142">F3032-H3032</f>
        <v>0</v>
      </c>
      <c r="J3032" s="125"/>
      <c r="K3032" s="2"/>
    </row>
    <row r="3033" spans="1:11" x14ac:dyDescent="0.25">
      <c r="A3033" s="17">
        <v>42424</v>
      </c>
      <c r="B3033" s="11">
        <f t="shared" si="141"/>
        <v>6236</v>
      </c>
      <c r="C3033" s="11" t="s">
        <v>787</v>
      </c>
      <c r="D3033" s="12">
        <v>56236</v>
      </c>
      <c r="E3033" s="47" t="s">
        <v>5834</v>
      </c>
      <c r="F3033" s="14">
        <v>859.3</v>
      </c>
      <c r="G3033" s="57">
        <v>42424</v>
      </c>
      <c r="H3033" s="8">
        <f t="shared" si="140"/>
        <v>859.3</v>
      </c>
      <c r="I3033" s="30">
        <f t="shared" si="142"/>
        <v>0</v>
      </c>
      <c r="J3033" s="125"/>
      <c r="K3033" s="2"/>
    </row>
    <row r="3034" spans="1:11" x14ac:dyDescent="0.25">
      <c r="A3034" s="17">
        <v>42424</v>
      </c>
      <c r="B3034" s="11">
        <f t="shared" si="141"/>
        <v>6237</v>
      </c>
      <c r="C3034" s="11" t="s">
        <v>787</v>
      </c>
      <c r="D3034" s="12">
        <v>56237</v>
      </c>
      <c r="E3034" s="47" t="s">
        <v>5825</v>
      </c>
      <c r="F3034" s="14">
        <v>2639.2</v>
      </c>
      <c r="G3034" s="57">
        <v>42424</v>
      </c>
      <c r="H3034" s="8">
        <f t="shared" si="140"/>
        <v>2639.2</v>
      </c>
      <c r="I3034" s="30">
        <f t="shared" si="142"/>
        <v>0</v>
      </c>
      <c r="J3034" s="125"/>
      <c r="K3034" s="2"/>
    </row>
    <row r="3035" spans="1:11" x14ac:dyDescent="0.25">
      <c r="A3035" s="17">
        <v>42424</v>
      </c>
      <c r="B3035" s="11">
        <f t="shared" si="141"/>
        <v>6238</v>
      </c>
      <c r="C3035" s="11" t="s">
        <v>787</v>
      </c>
      <c r="D3035" s="12">
        <v>56238</v>
      </c>
      <c r="E3035" s="47" t="s">
        <v>5825</v>
      </c>
      <c r="F3035" s="14">
        <v>1156.5</v>
      </c>
      <c r="G3035" s="57">
        <v>42424</v>
      </c>
      <c r="H3035" s="8">
        <f t="shared" si="140"/>
        <v>1156.5</v>
      </c>
      <c r="I3035" s="30">
        <f t="shared" si="142"/>
        <v>0</v>
      </c>
      <c r="J3035" s="125"/>
      <c r="K3035" s="2"/>
    </row>
    <row r="3036" spans="1:11" x14ac:dyDescent="0.25">
      <c r="A3036" s="17">
        <v>42424</v>
      </c>
      <c r="B3036" s="11">
        <f t="shared" si="141"/>
        <v>6239</v>
      </c>
      <c r="C3036" s="11" t="s">
        <v>787</v>
      </c>
      <c r="D3036" s="12">
        <v>56239</v>
      </c>
      <c r="E3036" s="47" t="s">
        <v>5835</v>
      </c>
      <c r="F3036" s="14">
        <v>2538</v>
      </c>
      <c r="G3036" s="57">
        <v>42425</v>
      </c>
      <c r="H3036" s="8">
        <v>2538</v>
      </c>
      <c r="I3036" s="30">
        <f t="shared" si="142"/>
        <v>0</v>
      </c>
      <c r="J3036" s="125"/>
      <c r="K3036" s="2"/>
    </row>
    <row r="3037" spans="1:11" x14ac:dyDescent="0.25">
      <c r="A3037" s="17">
        <v>42424</v>
      </c>
      <c r="B3037" s="11">
        <f t="shared" si="141"/>
        <v>6240</v>
      </c>
      <c r="C3037" s="11" t="s">
        <v>787</v>
      </c>
      <c r="D3037" s="12">
        <v>56240</v>
      </c>
      <c r="E3037" s="47" t="s">
        <v>5836</v>
      </c>
      <c r="F3037" s="14">
        <v>36874.800000000003</v>
      </c>
      <c r="G3037" s="130">
        <v>42432</v>
      </c>
      <c r="H3037" s="108">
        <v>36874.800000000003</v>
      </c>
      <c r="I3037" s="30">
        <f t="shared" si="142"/>
        <v>0</v>
      </c>
      <c r="J3037" s="125"/>
      <c r="K3037" s="2"/>
    </row>
    <row r="3038" spans="1:11" x14ac:dyDescent="0.25">
      <c r="A3038" s="17">
        <v>42424</v>
      </c>
      <c r="B3038" s="11">
        <f t="shared" si="141"/>
        <v>6241</v>
      </c>
      <c r="C3038" s="11" t="s">
        <v>787</v>
      </c>
      <c r="D3038" s="12">
        <v>56241</v>
      </c>
      <c r="E3038" s="47" t="s">
        <v>5837</v>
      </c>
      <c r="F3038" s="14">
        <v>5152.8</v>
      </c>
      <c r="G3038" s="57">
        <v>42424</v>
      </c>
      <c r="H3038" s="8">
        <f t="shared" ref="H3038:H3101" si="143">F3038</f>
        <v>5152.8</v>
      </c>
      <c r="I3038" s="30">
        <f t="shared" si="142"/>
        <v>0</v>
      </c>
      <c r="J3038" s="125"/>
      <c r="K3038" s="2"/>
    </row>
    <row r="3039" spans="1:11" x14ac:dyDescent="0.25">
      <c r="A3039" s="17">
        <v>42424</v>
      </c>
      <c r="B3039" s="11">
        <f t="shared" si="141"/>
        <v>6242</v>
      </c>
      <c r="C3039" s="11" t="s">
        <v>787</v>
      </c>
      <c r="D3039" s="12">
        <v>56242</v>
      </c>
      <c r="E3039" s="47" t="s">
        <v>5838</v>
      </c>
      <c r="F3039" s="14">
        <v>2856</v>
      </c>
      <c r="G3039" s="57">
        <v>42425</v>
      </c>
      <c r="H3039" s="8">
        <v>2856</v>
      </c>
      <c r="I3039" s="30">
        <f t="shared" si="142"/>
        <v>0</v>
      </c>
      <c r="J3039" s="125"/>
      <c r="K3039" s="2"/>
    </row>
    <row r="3040" spans="1:11" x14ac:dyDescent="0.25">
      <c r="A3040" s="17">
        <v>42424</v>
      </c>
      <c r="B3040" s="11">
        <f t="shared" si="141"/>
        <v>6243</v>
      </c>
      <c r="C3040" s="11" t="s">
        <v>787</v>
      </c>
      <c r="D3040" s="12">
        <v>56243</v>
      </c>
      <c r="E3040" s="47" t="s">
        <v>5752</v>
      </c>
      <c r="F3040" s="14">
        <v>24685.3</v>
      </c>
      <c r="G3040" s="130">
        <v>42432</v>
      </c>
      <c r="H3040" s="108">
        <v>24685.3</v>
      </c>
      <c r="I3040" s="30">
        <f t="shared" si="142"/>
        <v>0</v>
      </c>
      <c r="J3040" s="125"/>
      <c r="K3040" s="2"/>
    </row>
    <row r="3041" spans="1:11" x14ac:dyDescent="0.25">
      <c r="A3041" s="17">
        <v>42424</v>
      </c>
      <c r="B3041" s="11">
        <f t="shared" si="141"/>
        <v>6244</v>
      </c>
      <c r="C3041" s="11" t="s">
        <v>787</v>
      </c>
      <c r="D3041" s="12">
        <v>56244</v>
      </c>
      <c r="E3041" s="47" t="s">
        <v>5773</v>
      </c>
      <c r="F3041" s="14">
        <v>1378.4</v>
      </c>
      <c r="G3041" s="57">
        <v>42426</v>
      </c>
      <c r="H3041" s="8">
        <v>1378.4</v>
      </c>
      <c r="I3041" s="30">
        <f t="shared" si="142"/>
        <v>0</v>
      </c>
      <c r="J3041" s="125"/>
      <c r="K3041" s="2"/>
    </row>
    <row r="3042" spans="1:11" x14ac:dyDescent="0.25">
      <c r="A3042" s="17">
        <v>42424</v>
      </c>
      <c r="B3042" s="11">
        <f t="shared" si="141"/>
        <v>6245</v>
      </c>
      <c r="C3042" s="11" t="s">
        <v>787</v>
      </c>
      <c r="D3042" s="12">
        <v>56245</v>
      </c>
      <c r="E3042" s="47" t="s">
        <v>5773</v>
      </c>
      <c r="F3042" s="14">
        <v>344</v>
      </c>
      <c r="G3042" s="57">
        <v>42425</v>
      </c>
      <c r="H3042" s="8">
        <v>344</v>
      </c>
      <c r="I3042" s="30">
        <f t="shared" si="142"/>
        <v>0</v>
      </c>
      <c r="J3042" s="125"/>
      <c r="K3042" s="2"/>
    </row>
    <row r="3043" spans="1:11" x14ac:dyDescent="0.25">
      <c r="A3043" s="17">
        <v>42424</v>
      </c>
      <c r="B3043" s="11">
        <f t="shared" si="141"/>
        <v>6246</v>
      </c>
      <c r="C3043" s="11" t="s">
        <v>787</v>
      </c>
      <c r="D3043" s="12">
        <v>56246</v>
      </c>
      <c r="E3043" s="47" t="s">
        <v>5839</v>
      </c>
      <c r="F3043" s="14">
        <v>1862.08</v>
      </c>
      <c r="G3043" s="57">
        <v>42425</v>
      </c>
      <c r="H3043" s="8">
        <v>1862.08</v>
      </c>
      <c r="I3043" s="30">
        <f t="shared" si="142"/>
        <v>0</v>
      </c>
      <c r="J3043" s="125"/>
      <c r="K3043" s="2"/>
    </row>
    <row r="3044" spans="1:11" x14ac:dyDescent="0.25">
      <c r="A3044" s="17">
        <v>42424</v>
      </c>
      <c r="B3044" s="11">
        <f t="shared" si="141"/>
        <v>6247</v>
      </c>
      <c r="C3044" s="11" t="s">
        <v>787</v>
      </c>
      <c r="D3044" s="12">
        <v>56247</v>
      </c>
      <c r="E3044" s="47" t="s">
        <v>5839</v>
      </c>
      <c r="F3044" s="14">
        <v>1828</v>
      </c>
      <c r="G3044" s="57">
        <v>42425</v>
      </c>
      <c r="H3044" s="8">
        <v>1828</v>
      </c>
      <c r="I3044" s="30">
        <f t="shared" si="142"/>
        <v>0</v>
      </c>
      <c r="J3044" s="125"/>
      <c r="K3044" s="2"/>
    </row>
    <row r="3045" spans="1:11" x14ac:dyDescent="0.25">
      <c r="A3045" s="17">
        <v>42424</v>
      </c>
      <c r="B3045" s="11">
        <f t="shared" si="141"/>
        <v>6248</v>
      </c>
      <c r="C3045" s="11" t="s">
        <v>787</v>
      </c>
      <c r="D3045" s="12">
        <v>56248</v>
      </c>
      <c r="E3045" s="47" t="s">
        <v>5773</v>
      </c>
      <c r="F3045" s="14">
        <v>1100.8</v>
      </c>
      <c r="G3045" s="57">
        <v>42425</v>
      </c>
      <c r="H3045" s="8">
        <v>1100.8</v>
      </c>
      <c r="I3045" s="30">
        <f t="shared" si="142"/>
        <v>0</v>
      </c>
      <c r="J3045" s="125"/>
      <c r="K3045" s="2"/>
    </row>
    <row r="3046" spans="1:11" x14ac:dyDescent="0.25">
      <c r="A3046" s="17">
        <v>42425</v>
      </c>
      <c r="B3046" s="11">
        <f t="shared" si="141"/>
        <v>6249</v>
      </c>
      <c r="C3046" s="11" t="s">
        <v>787</v>
      </c>
      <c r="D3046" s="12">
        <v>56249</v>
      </c>
      <c r="E3046" s="47" t="s">
        <v>5840</v>
      </c>
      <c r="F3046" s="14">
        <v>6960</v>
      </c>
      <c r="G3046" s="15">
        <v>42426</v>
      </c>
      <c r="H3046" s="8">
        <v>6960</v>
      </c>
      <c r="I3046" s="30">
        <f t="shared" si="142"/>
        <v>0</v>
      </c>
      <c r="J3046" s="125"/>
      <c r="K3046" s="2"/>
    </row>
    <row r="3047" spans="1:11" x14ac:dyDescent="0.25">
      <c r="A3047" s="17">
        <v>42425</v>
      </c>
      <c r="B3047" s="11">
        <f t="shared" si="141"/>
        <v>6250</v>
      </c>
      <c r="C3047" s="11" t="s">
        <v>787</v>
      </c>
      <c r="D3047" s="12">
        <v>56250</v>
      </c>
      <c r="E3047" s="47" t="s">
        <v>5841</v>
      </c>
      <c r="F3047" s="14">
        <v>3981.5</v>
      </c>
      <c r="G3047" s="15">
        <v>42425</v>
      </c>
      <c r="H3047" s="8">
        <f t="shared" si="143"/>
        <v>3981.5</v>
      </c>
      <c r="I3047" s="30">
        <f t="shared" si="142"/>
        <v>0</v>
      </c>
      <c r="J3047" s="125"/>
      <c r="K3047" s="2"/>
    </row>
    <row r="3048" spans="1:11" x14ac:dyDescent="0.25">
      <c r="A3048" s="17">
        <v>42425</v>
      </c>
      <c r="B3048" s="11">
        <f t="shared" si="141"/>
        <v>6251</v>
      </c>
      <c r="C3048" s="11" t="s">
        <v>787</v>
      </c>
      <c r="D3048" s="12">
        <v>56251</v>
      </c>
      <c r="E3048" s="47" t="s">
        <v>5842</v>
      </c>
      <c r="F3048" s="14">
        <v>5519</v>
      </c>
      <c r="G3048" s="15">
        <v>42425</v>
      </c>
      <c r="H3048" s="8">
        <f t="shared" si="143"/>
        <v>5519</v>
      </c>
      <c r="I3048" s="30">
        <f t="shared" si="142"/>
        <v>0</v>
      </c>
      <c r="J3048" s="125"/>
      <c r="K3048" s="2"/>
    </row>
    <row r="3049" spans="1:11" x14ac:dyDescent="0.25">
      <c r="A3049" s="17">
        <v>42425</v>
      </c>
      <c r="B3049" s="11">
        <f t="shared" si="141"/>
        <v>6252</v>
      </c>
      <c r="C3049" s="11" t="s">
        <v>787</v>
      </c>
      <c r="D3049" s="12">
        <v>56252</v>
      </c>
      <c r="E3049" s="47" t="s">
        <v>5840</v>
      </c>
      <c r="F3049" s="14">
        <v>31467.4</v>
      </c>
      <c r="G3049" s="15">
        <v>42426</v>
      </c>
      <c r="H3049" s="8">
        <v>31467.4</v>
      </c>
      <c r="I3049" s="30">
        <f t="shared" si="142"/>
        <v>0</v>
      </c>
      <c r="J3049" s="125"/>
      <c r="K3049" s="2"/>
    </row>
    <row r="3050" spans="1:11" x14ac:dyDescent="0.25">
      <c r="A3050" s="17">
        <v>42425</v>
      </c>
      <c r="B3050" s="11">
        <f t="shared" si="141"/>
        <v>6253</v>
      </c>
      <c r="C3050" s="11" t="s">
        <v>787</v>
      </c>
      <c r="D3050" s="12">
        <v>56253</v>
      </c>
      <c r="E3050" s="47" t="s">
        <v>5843</v>
      </c>
      <c r="F3050" s="14">
        <v>7162.5</v>
      </c>
      <c r="G3050" s="15">
        <v>42425</v>
      </c>
      <c r="H3050" s="8">
        <f t="shared" si="143"/>
        <v>7162.5</v>
      </c>
      <c r="I3050" s="30">
        <f t="shared" si="142"/>
        <v>0</v>
      </c>
      <c r="J3050" s="125"/>
      <c r="K3050" s="2"/>
    </row>
    <row r="3051" spans="1:11" x14ac:dyDescent="0.25">
      <c r="A3051" s="17">
        <v>42425</v>
      </c>
      <c r="B3051" s="11">
        <f t="shared" si="141"/>
        <v>6254</v>
      </c>
      <c r="C3051" s="11" t="s">
        <v>787</v>
      </c>
      <c r="D3051" s="12">
        <v>56254</v>
      </c>
      <c r="E3051" s="47" t="s">
        <v>5844</v>
      </c>
      <c r="F3051" s="14">
        <v>9366</v>
      </c>
      <c r="G3051" s="15">
        <v>42426</v>
      </c>
      <c r="H3051" s="8">
        <v>9366</v>
      </c>
      <c r="I3051" s="30">
        <f t="shared" si="142"/>
        <v>0</v>
      </c>
      <c r="J3051" s="125"/>
      <c r="K3051" s="2"/>
    </row>
    <row r="3052" spans="1:11" x14ac:dyDescent="0.25">
      <c r="A3052" s="17">
        <v>42425</v>
      </c>
      <c r="B3052" s="11">
        <f t="shared" si="141"/>
        <v>6255</v>
      </c>
      <c r="C3052" s="11" t="s">
        <v>787</v>
      </c>
      <c r="D3052" s="12">
        <v>56255</v>
      </c>
      <c r="E3052" s="47" t="s">
        <v>5845</v>
      </c>
      <c r="F3052" s="14">
        <v>2196</v>
      </c>
      <c r="G3052" s="15">
        <v>42425</v>
      </c>
      <c r="H3052" s="8">
        <f t="shared" si="143"/>
        <v>2196</v>
      </c>
      <c r="I3052" s="30">
        <f t="shared" si="142"/>
        <v>0</v>
      </c>
      <c r="J3052" s="125"/>
      <c r="K3052" s="2"/>
    </row>
    <row r="3053" spans="1:11" x14ac:dyDescent="0.25">
      <c r="A3053" s="17">
        <v>42425</v>
      </c>
      <c r="B3053" s="11">
        <f t="shared" si="141"/>
        <v>6256</v>
      </c>
      <c r="C3053" s="11" t="s">
        <v>787</v>
      </c>
      <c r="D3053" s="12">
        <v>56256</v>
      </c>
      <c r="E3053" s="47" t="s">
        <v>5846</v>
      </c>
      <c r="F3053" s="14">
        <v>299.2</v>
      </c>
      <c r="G3053" s="15">
        <v>42425</v>
      </c>
      <c r="H3053" s="8">
        <f t="shared" si="143"/>
        <v>299.2</v>
      </c>
      <c r="I3053" s="30">
        <f t="shared" si="142"/>
        <v>0</v>
      </c>
      <c r="J3053" s="125"/>
      <c r="K3053" s="2"/>
    </row>
    <row r="3054" spans="1:11" x14ac:dyDescent="0.25">
      <c r="A3054" s="17">
        <v>42425</v>
      </c>
      <c r="B3054" s="11">
        <f t="shared" si="141"/>
        <v>6257</v>
      </c>
      <c r="C3054" s="11" t="s">
        <v>787</v>
      </c>
      <c r="D3054" s="12">
        <v>56257</v>
      </c>
      <c r="E3054" s="47" t="s">
        <v>5847</v>
      </c>
      <c r="F3054" s="14">
        <v>8494.2000000000007</v>
      </c>
      <c r="G3054" s="15">
        <v>42425</v>
      </c>
      <c r="H3054" s="8">
        <f t="shared" si="143"/>
        <v>8494.2000000000007</v>
      </c>
      <c r="I3054" s="30">
        <f t="shared" si="142"/>
        <v>0</v>
      </c>
      <c r="J3054" s="125"/>
      <c r="K3054" s="2"/>
    </row>
    <row r="3055" spans="1:11" x14ac:dyDescent="0.25">
      <c r="A3055" s="17">
        <v>42425</v>
      </c>
      <c r="B3055" s="11">
        <f t="shared" si="141"/>
        <v>6258</v>
      </c>
      <c r="C3055" s="11" t="s">
        <v>787</v>
      </c>
      <c r="D3055" s="12">
        <v>56258</v>
      </c>
      <c r="E3055" s="47" t="s">
        <v>5848</v>
      </c>
      <c r="F3055" s="14">
        <v>7725</v>
      </c>
      <c r="G3055" s="15">
        <v>42425</v>
      </c>
      <c r="H3055" s="8">
        <f t="shared" si="143"/>
        <v>7725</v>
      </c>
      <c r="I3055" s="30">
        <f t="shared" si="142"/>
        <v>0</v>
      </c>
      <c r="J3055" s="125"/>
      <c r="K3055" s="2"/>
    </row>
    <row r="3056" spans="1:11" x14ac:dyDescent="0.25">
      <c r="A3056" s="17">
        <v>42425</v>
      </c>
      <c r="B3056" s="11">
        <f t="shared" si="141"/>
        <v>6259</v>
      </c>
      <c r="C3056" s="11" t="s">
        <v>787</v>
      </c>
      <c r="D3056" s="113">
        <v>56259</v>
      </c>
      <c r="E3056" s="42" t="s">
        <v>5849</v>
      </c>
      <c r="F3056" s="19">
        <v>7551</v>
      </c>
      <c r="G3056" s="15">
        <v>42425</v>
      </c>
      <c r="H3056" s="8">
        <f t="shared" si="143"/>
        <v>7551</v>
      </c>
      <c r="I3056" s="30">
        <f t="shared" si="142"/>
        <v>0</v>
      </c>
      <c r="J3056" s="125"/>
      <c r="K3056" s="2"/>
    </row>
    <row r="3057" spans="1:11" x14ac:dyDescent="0.25">
      <c r="A3057" s="17">
        <v>42425</v>
      </c>
      <c r="B3057" s="11">
        <f t="shared" si="141"/>
        <v>6260</v>
      </c>
      <c r="C3057" s="11" t="s">
        <v>787</v>
      </c>
      <c r="D3057" s="20">
        <v>56260</v>
      </c>
      <c r="E3057" s="45" t="s">
        <v>5850</v>
      </c>
      <c r="F3057" s="22">
        <v>52044</v>
      </c>
      <c r="G3057" s="107">
        <v>42445</v>
      </c>
      <c r="H3057" s="108">
        <v>52044</v>
      </c>
      <c r="I3057" s="30">
        <f t="shared" si="142"/>
        <v>0</v>
      </c>
      <c r="J3057" s="125"/>
      <c r="K3057" s="2"/>
    </row>
    <row r="3058" spans="1:11" x14ac:dyDescent="0.25">
      <c r="A3058" s="17">
        <v>42425</v>
      </c>
      <c r="B3058" s="11">
        <f t="shared" si="141"/>
        <v>6261</v>
      </c>
      <c r="C3058" s="11" t="s">
        <v>787</v>
      </c>
      <c r="D3058" s="12">
        <v>56261</v>
      </c>
      <c r="E3058" s="47" t="s">
        <v>5851</v>
      </c>
      <c r="F3058" s="14">
        <v>2808.6</v>
      </c>
      <c r="G3058" s="15">
        <v>42425</v>
      </c>
      <c r="H3058" s="8">
        <f t="shared" si="143"/>
        <v>2808.6</v>
      </c>
      <c r="I3058" s="30">
        <f t="shared" si="142"/>
        <v>0</v>
      </c>
      <c r="J3058" s="125"/>
      <c r="K3058" s="2"/>
    </row>
    <row r="3059" spans="1:11" x14ac:dyDescent="0.25">
      <c r="A3059" s="17">
        <v>42425</v>
      </c>
      <c r="B3059" s="11">
        <f t="shared" si="141"/>
        <v>6262</v>
      </c>
      <c r="C3059" s="11" t="s">
        <v>787</v>
      </c>
      <c r="D3059" s="12">
        <v>56262</v>
      </c>
      <c r="E3059" s="47" t="s">
        <v>5852</v>
      </c>
      <c r="F3059" s="14">
        <v>15496.8</v>
      </c>
      <c r="G3059" s="15">
        <v>42425</v>
      </c>
      <c r="H3059" s="8">
        <f t="shared" si="143"/>
        <v>15496.8</v>
      </c>
      <c r="I3059" s="30">
        <f t="shared" si="142"/>
        <v>0</v>
      </c>
      <c r="J3059" s="125"/>
      <c r="K3059" s="2"/>
    </row>
    <row r="3060" spans="1:11" x14ac:dyDescent="0.25">
      <c r="A3060" s="17">
        <v>42425</v>
      </c>
      <c r="B3060" s="11">
        <f t="shared" si="141"/>
        <v>6263</v>
      </c>
      <c r="C3060" s="11" t="s">
        <v>787</v>
      </c>
      <c r="D3060" s="12">
        <v>56263</v>
      </c>
      <c r="E3060" s="47" t="s">
        <v>5853</v>
      </c>
      <c r="F3060" s="14">
        <v>2708.2</v>
      </c>
      <c r="G3060" s="15">
        <v>42425</v>
      </c>
      <c r="H3060" s="8">
        <f t="shared" si="143"/>
        <v>2708.2</v>
      </c>
      <c r="I3060" s="30">
        <f t="shared" si="142"/>
        <v>0</v>
      </c>
      <c r="J3060" s="125"/>
      <c r="K3060" s="2"/>
    </row>
    <row r="3061" spans="1:11" x14ac:dyDescent="0.25">
      <c r="A3061" s="17">
        <v>42425</v>
      </c>
      <c r="B3061" s="11">
        <f t="shared" si="141"/>
        <v>6264</v>
      </c>
      <c r="C3061" s="11" t="s">
        <v>787</v>
      </c>
      <c r="D3061" s="12">
        <v>56264</v>
      </c>
      <c r="E3061" s="47" t="s">
        <v>5854</v>
      </c>
      <c r="F3061" s="14">
        <v>2061.3000000000002</v>
      </c>
      <c r="G3061" s="15">
        <v>42425</v>
      </c>
      <c r="H3061" s="8">
        <f t="shared" si="143"/>
        <v>2061.3000000000002</v>
      </c>
      <c r="I3061" s="30">
        <f t="shared" si="142"/>
        <v>0</v>
      </c>
      <c r="J3061" s="125"/>
      <c r="K3061" s="2"/>
    </row>
    <row r="3062" spans="1:11" x14ac:dyDescent="0.25">
      <c r="A3062" s="17">
        <v>42425</v>
      </c>
      <c r="B3062" s="11">
        <f t="shared" si="141"/>
        <v>6265</v>
      </c>
      <c r="C3062" s="11" t="s">
        <v>787</v>
      </c>
      <c r="D3062" s="12">
        <v>56265</v>
      </c>
      <c r="E3062" s="47" t="s">
        <v>5855</v>
      </c>
      <c r="F3062" s="14">
        <v>2869.6</v>
      </c>
      <c r="G3062" s="15">
        <v>42425</v>
      </c>
      <c r="H3062" s="8">
        <f t="shared" si="143"/>
        <v>2869.6</v>
      </c>
      <c r="I3062" s="30">
        <f t="shared" si="142"/>
        <v>0</v>
      </c>
      <c r="J3062" s="125"/>
      <c r="K3062" s="2"/>
    </row>
    <row r="3063" spans="1:11" x14ac:dyDescent="0.25">
      <c r="A3063" s="17">
        <v>42425</v>
      </c>
      <c r="B3063" s="11">
        <f t="shared" si="141"/>
        <v>6266</v>
      </c>
      <c r="C3063" s="11" t="s">
        <v>787</v>
      </c>
      <c r="D3063" s="12">
        <v>56266</v>
      </c>
      <c r="E3063" s="47" t="s">
        <v>5856</v>
      </c>
      <c r="F3063" s="14">
        <v>1680</v>
      </c>
      <c r="G3063" s="15">
        <v>42425</v>
      </c>
      <c r="H3063" s="8">
        <f t="shared" si="143"/>
        <v>1680</v>
      </c>
      <c r="I3063" s="30">
        <f t="shared" si="142"/>
        <v>0</v>
      </c>
      <c r="J3063" s="125"/>
      <c r="K3063" s="2"/>
    </row>
    <row r="3064" spans="1:11" x14ac:dyDescent="0.25">
      <c r="A3064" s="17">
        <v>42425</v>
      </c>
      <c r="B3064" s="11">
        <f t="shared" si="141"/>
        <v>6267</v>
      </c>
      <c r="C3064" s="11" t="s">
        <v>787</v>
      </c>
      <c r="D3064" s="12">
        <v>56267</v>
      </c>
      <c r="E3064" s="47" t="s">
        <v>5857</v>
      </c>
      <c r="F3064" s="14">
        <v>1828.5</v>
      </c>
      <c r="G3064" s="15">
        <v>42425</v>
      </c>
      <c r="H3064" s="8">
        <f t="shared" si="143"/>
        <v>1828.5</v>
      </c>
      <c r="I3064" s="30">
        <f t="shared" si="142"/>
        <v>0</v>
      </c>
      <c r="J3064" s="125"/>
      <c r="K3064" s="2"/>
    </row>
    <row r="3065" spans="1:11" x14ac:dyDescent="0.25">
      <c r="A3065" s="17">
        <v>42425</v>
      </c>
      <c r="B3065" s="11">
        <f t="shared" si="141"/>
        <v>6268</v>
      </c>
      <c r="C3065" s="11" t="s">
        <v>787</v>
      </c>
      <c r="D3065" s="12">
        <v>56268</v>
      </c>
      <c r="E3065" s="47" t="s">
        <v>5858</v>
      </c>
      <c r="F3065" s="14">
        <v>25725.03</v>
      </c>
      <c r="G3065" s="15">
        <v>42426</v>
      </c>
      <c r="H3065" s="8">
        <v>25725.03</v>
      </c>
      <c r="I3065" s="30">
        <f t="shared" si="142"/>
        <v>0</v>
      </c>
      <c r="J3065" s="125"/>
      <c r="K3065" s="2"/>
    </row>
    <row r="3066" spans="1:11" x14ac:dyDescent="0.25">
      <c r="A3066" s="17">
        <v>42425</v>
      </c>
      <c r="B3066" s="11">
        <f t="shared" si="141"/>
        <v>6269</v>
      </c>
      <c r="C3066" s="11" t="s">
        <v>787</v>
      </c>
      <c r="D3066" s="12">
        <v>56269</v>
      </c>
      <c r="E3066" s="47" t="s">
        <v>5859</v>
      </c>
      <c r="F3066" s="14">
        <v>1246.8</v>
      </c>
      <c r="G3066" s="15">
        <v>42426</v>
      </c>
      <c r="H3066" s="8">
        <v>1246.8</v>
      </c>
      <c r="I3066" s="30">
        <f t="shared" si="142"/>
        <v>0</v>
      </c>
      <c r="J3066" s="125"/>
      <c r="K3066" s="2"/>
    </row>
    <row r="3067" spans="1:11" x14ac:dyDescent="0.25">
      <c r="A3067" s="17">
        <v>42425</v>
      </c>
      <c r="B3067" s="11">
        <f t="shared" si="141"/>
        <v>6270</v>
      </c>
      <c r="C3067" s="11" t="s">
        <v>787</v>
      </c>
      <c r="D3067" s="12">
        <v>56270</v>
      </c>
      <c r="E3067" s="47" t="s">
        <v>5860</v>
      </c>
      <c r="F3067" s="14">
        <v>26342.61</v>
      </c>
      <c r="G3067" s="15">
        <v>42425</v>
      </c>
      <c r="H3067" s="8">
        <f t="shared" si="143"/>
        <v>26342.61</v>
      </c>
      <c r="I3067" s="30">
        <f t="shared" si="142"/>
        <v>0</v>
      </c>
      <c r="J3067" s="125"/>
      <c r="K3067" s="2"/>
    </row>
    <row r="3068" spans="1:11" x14ac:dyDescent="0.25">
      <c r="A3068" s="17">
        <v>42425</v>
      </c>
      <c r="B3068" s="11">
        <f t="shared" si="141"/>
        <v>6271</v>
      </c>
      <c r="C3068" s="11" t="s">
        <v>787</v>
      </c>
      <c r="D3068" s="12">
        <v>56271</v>
      </c>
      <c r="E3068" s="47" t="s">
        <v>5861</v>
      </c>
      <c r="F3068" s="14">
        <v>3634.4</v>
      </c>
      <c r="G3068" s="15">
        <v>42425</v>
      </c>
      <c r="H3068" s="8">
        <f t="shared" si="143"/>
        <v>3634.4</v>
      </c>
      <c r="I3068" s="30">
        <f t="shared" si="142"/>
        <v>0</v>
      </c>
      <c r="J3068" s="125"/>
      <c r="K3068" s="2"/>
    </row>
    <row r="3069" spans="1:11" x14ac:dyDescent="0.25">
      <c r="A3069" s="17">
        <v>42425</v>
      </c>
      <c r="B3069" s="11">
        <f t="shared" si="141"/>
        <v>6272</v>
      </c>
      <c r="C3069" s="11" t="s">
        <v>787</v>
      </c>
      <c r="D3069" s="12">
        <v>56272</v>
      </c>
      <c r="E3069" s="47" t="s">
        <v>5862</v>
      </c>
      <c r="F3069" s="14">
        <v>8527.2000000000007</v>
      </c>
      <c r="G3069" s="15">
        <v>42425</v>
      </c>
      <c r="H3069" s="8">
        <f t="shared" si="143"/>
        <v>8527.2000000000007</v>
      </c>
      <c r="I3069" s="30">
        <f t="shared" si="142"/>
        <v>0</v>
      </c>
      <c r="J3069" s="125"/>
      <c r="K3069" s="2"/>
    </row>
    <row r="3070" spans="1:11" x14ac:dyDescent="0.25">
      <c r="A3070" s="17">
        <v>42425</v>
      </c>
      <c r="B3070" s="11">
        <f t="shared" si="141"/>
        <v>6273</v>
      </c>
      <c r="C3070" s="11" t="s">
        <v>787</v>
      </c>
      <c r="D3070" s="12">
        <v>56273</v>
      </c>
      <c r="E3070" s="47" t="s">
        <v>5863</v>
      </c>
      <c r="F3070" s="14">
        <v>2521.5</v>
      </c>
      <c r="G3070" s="15">
        <v>42425</v>
      </c>
      <c r="H3070" s="8">
        <f t="shared" si="143"/>
        <v>2521.5</v>
      </c>
      <c r="I3070" s="30">
        <f t="shared" si="142"/>
        <v>0</v>
      </c>
      <c r="J3070" s="125"/>
      <c r="K3070" s="2"/>
    </row>
    <row r="3071" spans="1:11" x14ac:dyDescent="0.25">
      <c r="A3071" s="17">
        <v>42425</v>
      </c>
      <c r="B3071" s="11">
        <f t="shared" si="141"/>
        <v>6274</v>
      </c>
      <c r="C3071" s="11" t="s">
        <v>787</v>
      </c>
      <c r="D3071" s="12">
        <v>56274</v>
      </c>
      <c r="E3071" s="47" t="s">
        <v>5864</v>
      </c>
      <c r="F3071" s="14">
        <v>840</v>
      </c>
      <c r="G3071" s="15">
        <v>42426</v>
      </c>
      <c r="H3071" s="8">
        <v>840</v>
      </c>
      <c r="I3071" s="30">
        <f t="shared" si="142"/>
        <v>0</v>
      </c>
      <c r="J3071" s="125"/>
      <c r="K3071" s="2"/>
    </row>
    <row r="3072" spans="1:11" x14ac:dyDescent="0.25">
      <c r="A3072" s="17">
        <v>42425</v>
      </c>
      <c r="B3072" s="11">
        <f t="shared" si="141"/>
        <v>6275</v>
      </c>
      <c r="C3072" s="11" t="s">
        <v>787</v>
      </c>
      <c r="D3072" s="12">
        <v>56275</v>
      </c>
      <c r="E3072" s="47" t="s">
        <v>5865</v>
      </c>
      <c r="F3072" s="14">
        <v>2124</v>
      </c>
      <c r="G3072" s="15">
        <v>42425</v>
      </c>
      <c r="H3072" s="8">
        <f t="shared" si="143"/>
        <v>2124</v>
      </c>
      <c r="I3072" s="30">
        <f t="shared" si="142"/>
        <v>0</v>
      </c>
      <c r="J3072" s="125"/>
      <c r="K3072" s="2"/>
    </row>
    <row r="3073" spans="1:11" x14ac:dyDescent="0.25">
      <c r="A3073" s="17">
        <v>42425</v>
      </c>
      <c r="B3073" s="11">
        <f t="shared" si="141"/>
        <v>6276</v>
      </c>
      <c r="C3073" s="11" t="s">
        <v>787</v>
      </c>
      <c r="D3073" s="12">
        <v>56276</v>
      </c>
      <c r="E3073" s="47" t="s">
        <v>5866</v>
      </c>
      <c r="F3073" s="14">
        <v>5599.2</v>
      </c>
      <c r="G3073" s="15">
        <v>42426</v>
      </c>
      <c r="H3073" s="8">
        <v>5599.2</v>
      </c>
      <c r="I3073" s="30">
        <f t="shared" si="142"/>
        <v>0</v>
      </c>
      <c r="J3073" s="125"/>
      <c r="K3073" s="2"/>
    </row>
    <row r="3074" spans="1:11" x14ac:dyDescent="0.25">
      <c r="A3074" s="17">
        <v>42425</v>
      </c>
      <c r="B3074" s="11">
        <f t="shared" si="141"/>
        <v>6277</v>
      </c>
      <c r="C3074" s="11" t="s">
        <v>787</v>
      </c>
      <c r="D3074" s="12">
        <v>56277</v>
      </c>
      <c r="E3074" s="47" t="s">
        <v>5867</v>
      </c>
      <c r="F3074" s="14">
        <v>5137.2</v>
      </c>
      <c r="G3074" s="15">
        <v>42425</v>
      </c>
      <c r="H3074" s="8">
        <f t="shared" si="143"/>
        <v>5137.2</v>
      </c>
      <c r="I3074" s="30">
        <f t="shared" si="142"/>
        <v>0</v>
      </c>
      <c r="J3074" s="125"/>
      <c r="K3074" s="2"/>
    </row>
    <row r="3075" spans="1:11" x14ac:dyDescent="0.25">
      <c r="A3075" s="17">
        <v>42425</v>
      </c>
      <c r="B3075" s="11">
        <f t="shared" si="141"/>
        <v>6278</v>
      </c>
      <c r="C3075" s="11" t="s">
        <v>787</v>
      </c>
      <c r="D3075" s="12">
        <v>56278</v>
      </c>
      <c r="E3075" s="47" t="s">
        <v>5868</v>
      </c>
      <c r="F3075" s="14">
        <v>3542.8</v>
      </c>
      <c r="G3075" s="107">
        <v>42433</v>
      </c>
      <c r="H3075" s="108">
        <v>3542.8</v>
      </c>
      <c r="I3075" s="30">
        <f t="shared" si="142"/>
        <v>0</v>
      </c>
      <c r="J3075" s="125"/>
      <c r="K3075" s="2"/>
    </row>
    <row r="3076" spans="1:11" x14ac:dyDescent="0.25">
      <c r="A3076" s="17">
        <v>42425</v>
      </c>
      <c r="B3076" s="11">
        <f t="shared" ref="B3076:B3139" si="144">B3075+1</f>
        <v>6279</v>
      </c>
      <c r="C3076" s="11" t="s">
        <v>787</v>
      </c>
      <c r="D3076" s="12">
        <v>56279</v>
      </c>
      <c r="E3076" s="47" t="s">
        <v>5869</v>
      </c>
      <c r="F3076" s="14">
        <v>430</v>
      </c>
      <c r="G3076" s="15">
        <v>42425</v>
      </c>
      <c r="H3076" s="8">
        <f t="shared" si="143"/>
        <v>430</v>
      </c>
      <c r="I3076" s="30">
        <f t="shared" si="142"/>
        <v>0</v>
      </c>
      <c r="J3076" s="125"/>
      <c r="K3076" s="2"/>
    </row>
    <row r="3077" spans="1:11" x14ac:dyDescent="0.25">
      <c r="A3077" s="17">
        <v>42425</v>
      </c>
      <c r="B3077" s="11">
        <f t="shared" si="144"/>
        <v>6280</v>
      </c>
      <c r="C3077" s="11" t="s">
        <v>787</v>
      </c>
      <c r="D3077" s="12">
        <v>56280</v>
      </c>
      <c r="E3077" s="47" t="s">
        <v>5870</v>
      </c>
      <c r="F3077" s="14">
        <v>3085.1</v>
      </c>
      <c r="G3077" s="15">
        <v>42425</v>
      </c>
      <c r="H3077" s="8">
        <f t="shared" si="143"/>
        <v>3085.1</v>
      </c>
      <c r="I3077" s="30">
        <f t="shared" si="142"/>
        <v>0</v>
      </c>
      <c r="J3077" s="125"/>
      <c r="K3077" s="2"/>
    </row>
    <row r="3078" spans="1:11" x14ac:dyDescent="0.25">
      <c r="A3078" s="17">
        <v>42425</v>
      </c>
      <c r="B3078" s="11">
        <f t="shared" si="144"/>
        <v>6281</v>
      </c>
      <c r="C3078" s="11" t="s">
        <v>787</v>
      </c>
      <c r="D3078" s="12">
        <v>56281</v>
      </c>
      <c r="E3078" s="47" t="s">
        <v>5871</v>
      </c>
      <c r="F3078" s="14">
        <v>4788</v>
      </c>
      <c r="G3078" s="107">
        <v>42432</v>
      </c>
      <c r="H3078" s="108">
        <v>4788</v>
      </c>
      <c r="I3078" s="30">
        <f t="shared" si="142"/>
        <v>0</v>
      </c>
      <c r="J3078" s="125"/>
      <c r="K3078" s="2"/>
    </row>
    <row r="3079" spans="1:11" x14ac:dyDescent="0.25">
      <c r="A3079" s="17">
        <v>42425</v>
      </c>
      <c r="B3079" s="11">
        <f t="shared" si="144"/>
        <v>6282</v>
      </c>
      <c r="C3079" s="11" t="s">
        <v>787</v>
      </c>
      <c r="D3079" s="12">
        <v>56282</v>
      </c>
      <c r="E3079" s="47" t="s">
        <v>5872</v>
      </c>
      <c r="F3079" s="14">
        <v>5874</v>
      </c>
      <c r="G3079" s="107">
        <v>42432</v>
      </c>
      <c r="H3079" s="108">
        <v>5874</v>
      </c>
      <c r="I3079" s="30">
        <f t="shared" si="142"/>
        <v>0</v>
      </c>
      <c r="J3079" s="125"/>
      <c r="K3079" s="2"/>
    </row>
    <row r="3080" spans="1:11" x14ac:dyDescent="0.25">
      <c r="A3080" s="17">
        <v>42425</v>
      </c>
      <c r="B3080" s="11">
        <f t="shared" si="144"/>
        <v>6283</v>
      </c>
      <c r="C3080" s="11" t="s">
        <v>787</v>
      </c>
      <c r="D3080" s="12">
        <v>56283</v>
      </c>
      <c r="E3080" s="47" t="s">
        <v>5873</v>
      </c>
      <c r="F3080" s="14">
        <v>3821.2</v>
      </c>
      <c r="G3080" s="107">
        <v>42432</v>
      </c>
      <c r="H3080" s="108">
        <v>3821.2</v>
      </c>
      <c r="I3080" s="30">
        <f t="shared" si="142"/>
        <v>0</v>
      </c>
      <c r="J3080" s="125"/>
      <c r="K3080" s="2"/>
    </row>
    <row r="3081" spans="1:11" x14ac:dyDescent="0.25">
      <c r="A3081" s="17">
        <v>42425</v>
      </c>
      <c r="B3081" s="11">
        <f t="shared" si="144"/>
        <v>6284</v>
      </c>
      <c r="C3081" s="11" t="s">
        <v>787</v>
      </c>
      <c r="D3081" s="12">
        <v>56284</v>
      </c>
      <c r="E3081" s="47" t="s">
        <v>5874</v>
      </c>
      <c r="F3081" s="14">
        <v>10980.2</v>
      </c>
      <c r="G3081" s="107">
        <v>42432</v>
      </c>
      <c r="H3081" s="108">
        <v>10980.2</v>
      </c>
      <c r="I3081" s="30">
        <f t="shared" si="142"/>
        <v>0</v>
      </c>
      <c r="J3081" s="125"/>
      <c r="K3081" s="2"/>
    </row>
    <row r="3082" spans="1:11" x14ac:dyDescent="0.25">
      <c r="A3082" s="17">
        <v>42425</v>
      </c>
      <c r="B3082" s="11">
        <f t="shared" si="144"/>
        <v>6285</v>
      </c>
      <c r="C3082" s="11" t="s">
        <v>787</v>
      </c>
      <c r="D3082" s="12">
        <v>56285</v>
      </c>
      <c r="E3082" s="47" t="s">
        <v>5875</v>
      </c>
      <c r="F3082" s="14">
        <v>28518.02</v>
      </c>
      <c r="G3082" s="107">
        <v>42432</v>
      </c>
      <c r="H3082" s="108">
        <v>28518.02</v>
      </c>
      <c r="I3082" s="30">
        <f t="shared" si="142"/>
        <v>0</v>
      </c>
      <c r="J3082" s="125"/>
      <c r="K3082" s="2"/>
    </row>
    <row r="3083" spans="1:11" x14ac:dyDescent="0.25">
      <c r="A3083" s="17">
        <v>42425</v>
      </c>
      <c r="B3083" s="11">
        <f t="shared" si="144"/>
        <v>6286</v>
      </c>
      <c r="C3083" s="11" t="s">
        <v>787</v>
      </c>
      <c r="D3083" s="12">
        <v>56286</v>
      </c>
      <c r="E3083" s="47" t="s">
        <v>5876</v>
      </c>
      <c r="F3083" s="14">
        <v>1878</v>
      </c>
      <c r="G3083" s="107">
        <v>42432</v>
      </c>
      <c r="H3083" s="108">
        <v>1878</v>
      </c>
      <c r="I3083" s="30">
        <f t="shared" si="142"/>
        <v>0</v>
      </c>
      <c r="J3083" s="125"/>
      <c r="K3083" s="2"/>
    </row>
    <row r="3084" spans="1:11" x14ac:dyDescent="0.25">
      <c r="A3084" s="17">
        <v>42425</v>
      </c>
      <c r="B3084" s="11">
        <f t="shared" si="144"/>
        <v>6287</v>
      </c>
      <c r="C3084" s="11" t="s">
        <v>787</v>
      </c>
      <c r="D3084" s="12">
        <v>56287</v>
      </c>
      <c r="E3084" s="47" t="s">
        <v>5877</v>
      </c>
      <c r="F3084" s="14">
        <v>8555.4</v>
      </c>
      <c r="G3084" s="107">
        <v>42432</v>
      </c>
      <c r="H3084" s="108">
        <v>8555.4</v>
      </c>
      <c r="I3084" s="30">
        <f t="shared" si="142"/>
        <v>0</v>
      </c>
      <c r="J3084" s="125"/>
      <c r="K3084" s="2"/>
    </row>
    <row r="3085" spans="1:11" x14ac:dyDescent="0.25">
      <c r="A3085" s="17">
        <v>42425</v>
      </c>
      <c r="B3085" s="11">
        <f t="shared" si="144"/>
        <v>6288</v>
      </c>
      <c r="C3085" s="11" t="s">
        <v>787</v>
      </c>
      <c r="D3085" s="12">
        <v>56288</v>
      </c>
      <c r="E3085" s="47" t="s">
        <v>5874</v>
      </c>
      <c r="F3085" s="14">
        <v>8160</v>
      </c>
      <c r="G3085" s="107">
        <v>42432</v>
      </c>
      <c r="H3085" s="108">
        <v>8160</v>
      </c>
      <c r="I3085" s="30">
        <f t="shared" si="142"/>
        <v>0</v>
      </c>
      <c r="J3085" s="125"/>
      <c r="K3085" s="2"/>
    </row>
    <row r="3086" spans="1:11" x14ac:dyDescent="0.25">
      <c r="A3086" s="17">
        <v>42425</v>
      </c>
      <c r="B3086" s="11">
        <f t="shared" si="144"/>
        <v>6289</v>
      </c>
      <c r="C3086" s="11" t="s">
        <v>787</v>
      </c>
      <c r="D3086" s="12">
        <v>56289</v>
      </c>
      <c r="E3086" s="47" t="s">
        <v>5878</v>
      </c>
      <c r="F3086" s="14">
        <v>8772</v>
      </c>
      <c r="G3086" s="107">
        <v>42432</v>
      </c>
      <c r="H3086" s="108">
        <v>8772</v>
      </c>
      <c r="I3086" s="30">
        <f t="shared" si="142"/>
        <v>0</v>
      </c>
      <c r="J3086" s="125"/>
      <c r="K3086" s="2"/>
    </row>
    <row r="3087" spans="1:11" x14ac:dyDescent="0.25">
      <c r="A3087" s="17">
        <v>42425</v>
      </c>
      <c r="B3087" s="11">
        <f t="shared" si="144"/>
        <v>6290</v>
      </c>
      <c r="C3087" s="11" t="s">
        <v>787</v>
      </c>
      <c r="D3087" s="12">
        <v>56290</v>
      </c>
      <c r="E3087" s="47" t="s">
        <v>5879</v>
      </c>
      <c r="F3087" s="14">
        <v>1033.5999999999999</v>
      </c>
      <c r="G3087" s="107">
        <v>42432</v>
      </c>
      <c r="H3087" s="108">
        <v>1033.5999999999999</v>
      </c>
      <c r="I3087" s="30">
        <f t="shared" si="142"/>
        <v>0</v>
      </c>
      <c r="J3087" s="125"/>
      <c r="K3087" s="2"/>
    </row>
    <row r="3088" spans="1:11" x14ac:dyDescent="0.25">
      <c r="A3088" s="17">
        <v>42425</v>
      </c>
      <c r="B3088" s="11">
        <f t="shared" si="144"/>
        <v>6291</v>
      </c>
      <c r="C3088" s="11" t="s">
        <v>787</v>
      </c>
      <c r="D3088" s="12">
        <v>56291</v>
      </c>
      <c r="E3088" s="47" t="s">
        <v>5880</v>
      </c>
      <c r="F3088" s="14">
        <v>2451.4</v>
      </c>
      <c r="G3088" s="15">
        <v>42426</v>
      </c>
      <c r="H3088" s="8">
        <v>2451.4</v>
      </c>
      <c r="I3088" s="30">
        <f t="shared" si="142"/>
        <v>0</v>
      </c>
      <c r="J3088" s="125"/>
      <c r="K3088" s="2"/>
    </row>
    <row r="3089" spans="1:11" x14ac:dyDescent="0.25">
      <c r="A3089" s="17">
        <v>42425</v>
      </c>
      <c r="B3089" s="11">
        <f t="shared" si="144"/>
        <v>6292</v>
      </c>
      <c r="C3089" s="11" t="s">
        <v>787</v>
      </c>
      <c r="D3089" s="12">
        <v>56292</v>
      </c>
      <c r="E3089" s="47" t="s">
        <v>5846</v>
      </c>
      <c r="F3089" s="14">
        <v>574.4</v>
      </c>
      <c r="G3089" s="15">
        <v>42425</v>
      </c>
      <c r="H3089" s="8">
        <f t="shared" si="143"/>
        <v>574.4</v>
      </c>
      <c r="I3089" s="30">
        <f t="shared" si="142"/>
        <v>0</v>
      </c>
      <c r="J3089" s="125"/>
      <c r="K3089" s="2"/>
    </row>
    <row r="3090" spans="1:11" x14ac:dyDescent="0.25">
      <c r="A3090" s="17">
        <v>42425</v>
      </c>
      <c r="B3090" s="11">
        <f t="shared" si="144"/>
        <v>6293</v>
      </c>
      <c r="C3090" s="11" t="s">
        <v>787</v>
      </c>
      <c r="D3090" s="12">
        <v>56293</v>
      </c>
      <c r="E3090" s="47" t="s">
        <v>5881</v>
      </c>
      <c r="F3090" s="14">
        <v>7253.6</v>
      </c>
      <c r="G3090" s="15">
        <v>42425</v>
      </c>
      <c r="H3090" s="8">
        <f t="shared" si="143"/>
        <v>7253.6</v>
      </c>
      <c r="I3090" s="30">
        <f t="shared" si="142"/>
        <v>0</v>
      </c>
      <c r="J3090" s="125"/>
      <c r="K3090" s="2"/>
    </row>
    <row r="3091" spans="1:11" x14ac:dyDescent="0.25">
      <c r="A3091" s="17">
        <v>42425</v>
      </c>
      <c r="B3091" s="11">
        <f t="shared" si="144"/>
        <v>6294</v>
      </c>
      <c r="C3091" s="11" t="s">
        <v>787</v>
      </c>
      <c r="D3091" s="12">
        <v>56294</v>
      </c>
      <c r="E3091" s="47" t="s">
        <v>5882</v>
      </c>
      <c r="F3091" s="14">
        <v>4501.2</v>
      </c>
      <c r="G3091" s="15">
        <v>42425</v>
      </c>
      <c r="H3091" s="8">
        <f t="shared" si="143"/>
        <v>4501.2</v>
      </c>
      <c r="I3091" s="30">
        <f t="shared" si="142"/>
        <v>0</v>
      </c>
      <c r="J3091" s="125"/>
      <c r="K3091" s="2"/>
    </row>
    <row r="3092" spans="1:11" x14ac:dyDescent="0.25">
      <c r="A3092" s="17">
        <v>42425</v>
      </c>
      <c r="B3092" s="11">
        <f t="shared" si="144"/>
        <v>6295</v>
      </c>
      <c r="C3092" s="11" t="s">
        <v>787</v>
      </c>
      <c r="D3092" s="12">
        <v>56295</v>
      </c>
      <c r="E3092" s="47" t="s">
        <v>5883</v>
      </c>
      <c r="F3092" s="14">
        <v>97.8</v>
      </c>
      <c r="G3092" s="15">
        <v>42425</v>
      </c>
      <c r="H3092" s="8">
        <f t="shared" si="143"/>
        <v>97.8</v>
      </c>
      <c r="I3092" s="30">
        <f t="shared" si="142"/>
        <v>0</v>
      </c>
      <c r="J3092" s="125"/>
      <c r="K3092" s="2"/>
    </row>
    <row r="3093" spans="1:11" x14ac:dyDescent="0.25">
      <c r="A3093" s="17">
        <v>42425</v>
      </c>
      <c r="B3093" s="11">
        <f t="shared" si="144"/>
        <v>6296</v>
      </c>
      <c r="C3093" s="11" t="s">
        <v>787</v>
      </c>
      <c r="D3093" s="12">
        <v>56296</v>
      </c>
      <c r="E3093" s="47" t="s">
        <v>5884</v>
      </c>
      <c r="F3093" s="14">
        <v>83.6</v>
      </c>
      <c r="G3093" s="15">
        <v>42425</v>
      </c>
      <c r="H3093" s="8">
        <f t="shared" si="143"/>
        <v>83.6</v>
      </c>
      <c r="I3093" s="30">
        <f t="shared" si="142"/>
        <v>0</v>
      </c>
      <c r="J3093" s="125"/>
      <c r="K3093" s="2"/>
    </row>
    <row r="3094" spans="1:11" x14ac:dyDescent="0.25">
      <c r="A3094" s="17">
        <v>42425</v>
      </c>
      <c r="B3094" s="11">
        <f t="shared" si="144"/>
        <v>6297</v>
      </c>
      <c r="C3094" s="11" t="s">
        <v>787</v>
      </c>
      <c r="D3094" s="12">
        <v>56297</v>
      </c>
      <c r="E3094" s="47" t="s">
        <v>5885</v>
      </c>
      <c r="F3094" s="14">
        <v>1439.1</v>
      </c>
      <c r="G3094" s="15">
        <v>42425</v>
      </c>
      <c r="H3094" s="8">
        <f t="shared" si="143"/>
        <v>1439.1</v>
      </c>
      <c r="I3094" s="30">
        <f t="shared" si="142"/>
        <v>0</v>
      </c>
      <c r="J3094" s="125"/>
      <c r="K3094" s="2"/>
    </row>
    <row r="3095" spans="1:11" x14ac:dyDescent="0.25">
      <c r="A3095" s="17">
        <v>42425</v>
      </c>
      <c r="B3095" s="11">
        <f t="shared" si="144"/>
        <v>6298</v>
      </c>
      <c r="C3095" s="11" t="s">
        <v>787</v>
      </c>
      <c r="D3095" s="12">
        <v>56298</v>
      </c>
      <c r="E3095" s="47" t="s">
        <v>5886</v>
      </c>
      <c r="F3095" s="14">
        <v>2072</v>
      </c>
      <c r="G3095" s="15">
        <v>42425</v>
      </c>
      <c r="H3095" s="8">
        <f t="shared" si="143"/>
        <v>2072</v>
      </c>
      <c r="I3095" s="30">
        <f t="shared" si="142"/>
        <v>0</v>
      </c>
      <c r="J3095" s="125"/>
      <c r="K3095" s="2"/>
    </row>
    <row r="3096" spans="1:11" x14ac:dyDescent="0.25">
      <c r="A3096" s="17">
        <v>42425</v>
      </c>
      <c r="B3096" s="11">
        <f t="shared" si="144"/>
        <v>6299</v>
      </c>
      <c r="C3096" s="11" t="s">
        <v>787</v>
      </c>
      <c r="D3096" s="12">
        <v>56299</v>
      </c>
      <c r="E3096" s="47" t="s">
        <v>5887</v>
      </c>
      <c r="F3096" s="14">
        <v>40004.65</v>
      </c>
      <c r="G3096" s="15">
        <v>42426</v>
      </c>
      <c r="H3096" s="8">
        <v>40004.65</v>
      </c>
      <c r="I3096" s="30">
        <f t="shared" ref="I3096:I3165" si="145">F3096-H3096</f>
        <v>0</v>
      </c>
      <c r="J3096" s="125"/>
      <c r="K3096" s="2"/>
    </row>
    <row r="3097" spans="1:11" x14ac:dyDescent="0.25">
      <c r="A3097" s="17">
        <v>42425</v>
      </c>
      <c r="B3097" s="11">
        <f t="shared" si="144"/>
        <v>6300</v>
      </c>
      <c r="C3097" s="11" t="s">
        <v>787</v>
      </c>
      <c r="D3097" s="12">
        <v>56300</v>
      </c>
      <c r="E3097" s="47" t="s">
        <v>5888</v>
      </c>
      <c r="F3097" s="14">
        <v>5079.3999999999996</v>
      </c>
      <c r="G3097" s="15">
        <v>42425</v>
      </c>
      <c r="H3097" s="8">
        <f t="shared" si="143"/>
        <v>5079.3999999999996</v>
      </c>
      <c r="I3097" s="30">
        <f t="shared" si="145"/>
        <v>0</v>
      </c>
      <c r="J3097" s="125"/>
      <c r="K3097" s="2"/>
    </row>
    <row r="3098" spans="1:11" x14ac:dyDescent="0.25">
      <c r="A3098" s="17">
        <v>42425</v>
      </c>
      <c r="B3098" s="11">
        <f t="shared" si="144"/>
        <v>6301</v>
      </c>
      <c r="C3098" s="11" t="s">
        <v>787</v>
      </c>
      <c r="D3098" s="12">
        <v>56301</v>
      </c>
      <c r="E3098" s="47" t="s">
        <v>5846</v>
      </c>
      <c r="F3098" s="14">
        <v>1892.3</v>
      </c>
      <c r="G3098" s="15">
        <v>42425</v>
      </c>
      <c r="H3098" s="8">
        <f t="shared" si="143"/>
        <v>1892.3</v>
      </c>
      <c r="I3098" s="30">
        <f t="shared" si="145"/>
        <v>0</v>
      </c>
      <c r="J3098" s="125"/>
      <c r="K3098" s="2"/>
    </row>
    <row r="3099" spans="1:11" x14ac:dyDescent="0.25">
      <c r="A3099" s="17">
        <v>42425</v>
      </c>
      <c r="B3099" s="11">
        <f t="shared" si="144"/>
        <v>6302</v>
      </c>
      <c r="C3099" s="11" t="s">
        <v>787</v>
      </c>
      <c r="D3099" s="12">
        <v>56302</v>
      </c>
      <c r="E3099" s="47" t="s">
        <v>5854</v>
      </c>
      <c r="F3099" s="14">
        <v>13243</v>
      </c>
      <c r="G3099" s="15">
        <v>42425</v>
      </c>
      <c r="H3099" s="8">
        <f t="shared" si="143"/>
        <v>13243</v>
      </c>
      <c r="I3099" s="30">
        <f t="shared" si="145"/>
        <v>0</v>
      </c>
      <c r="J3099" s="125"/>
      <c r="K3099" s="2"/>
    </row>
    <row r="3100" spans="1:11" x14ac:dyDescent="0.25">
      <c r="A3100" s="17">
        <v>42425</v>
      </c>
      <c r="B3100" s="11">
        <f t="shared" si="144"/>
        <v>6303</v>
      </c>
      <c r="C3100" s="11" t="s">
        <v>787</v>
      </c>
      <c r="D3100" s="113">
        <v>56303</v>
      </c>
      <c r="E3100" s="42" t="s">
        <v>5889</v>
      </c>
      <c r="F3100" s="19">
        <v>2224</v>
      </c>
      <c r="G3100" s="15">
        <v>42429</v>
      </c>
      <c r="H3100" s="8">
        <v>2224</v>
      </c>
      <c r="I3100" s="30">
        <f t="shared" si="145"/>
        <v>0</v>
      </c>
      <c r="J3100" s="125"/>
      <c r="K3100" s="2"/>
    </row>
    <row r="3101" spans="1:11" x14ac:dyDescent="0.25">
      <c r="A3101" s="17">
        <v>42425</v>
      </c>
      <c r="B3101" s="11">
        <f t="shared" si="144"/>
        <v>6304</v>
      </c>
      <c r="C3101" s="11" t="s">
        <v>787</v>
      </c>
      <c r="D3101" s="20">
        <v>56304</v>
      </c>
      <c r="E3101" s="45" t="s">
        <v>5890</v>
      </c>
      <c r="F3101" s="22">
        <v>3249</v>
      </c>
      <c r="G3101" s="15">
        <v>42425</v>
      </c>
      <c r="H3101" s="8">
        <f t="shared" si="143"/>
        <v>3249</v>
      </c>
      <c r="I3101" s="30">
        <f t="shared" si="145"/>
        <v>0</v>
      </c>
      <c r="J3101" s="125"/>
      <c r="K3101" s="2"/>
    </row>
    <row r="3102" spans="1:11" x14ac:dyDescent="0.25">
      <c r="A3102" s="17">
        <v>42425</v>
      </c>
      <c r="B3102" s="11">
        <f t="shared" si="144"/>
        <v>6305</v>
      </c>
      <c r="C3102" s="11" t="s">
        <v>787</v>
      </c>
      <c r="D3102" s="12">
        <v>56305</v>
      </c>
      <c r="E3102" s="47" t="s">
        <v>5850</v>
      </c>
      <c r="F3102" s="14">
        <v>31086</v>
      </c>
      <c r="G3102" s="107">
        <v>42445</v>
      </c>
      <c r="H3102" s="108">
        <v>31086</v>
      </c>
      <c r="I3102" s="30">
        <f t="shared" si="145"/>
        <v>0</v>
      </c>
      <c r="J3102" s="125"/>
      <c r="K3102" s="2"/>
    </row>
    <row r="3103" spans="1:11" x14ac:dyDescent="0.25">
      <c r="A3103" s="17">
        <v>42425</v>
      </c>
      <c r="B3103" s="11">
        <f t="shared" si="144"/>
        <v>6306</v>
      </c>
      <c r="C3103" s="11" t="s">
        <v>787</v>
      </c>
      <c r="D3103" s="12">
        <v>56306</v>
      </c>
      <c r="E3103" s="47" t="s">
        <v>5891</v>
      </c>
      <c r="F3103" s="14">
        <v>224.2</v>
      </c>
      <c r="G3103" s="15">
        <v>42425</v>
      </c>
      <c r="H3103" s="8">
        <f t="shared" ref="H3103:H3161" si="146">F3103</f>
        <v>224.2</v>
      </c>
      <c r="I3103" s="30">
        <f t="shared" si="145"/>
        <v>0</v>
      </c>
      <c r="J3103" s="125"/>
      <c r="K3103" s="2"/>
    </row>
    <row r="3104" spans="1:11" x14ac:dyDescent="0.25">
      <c r="A3104" s="17">
        <v>42425</v>
      </c>
      <c r="B3104" s="11">
        <f t="shared" si="144"/>
        <v>6307</v>
      </c>
      <c r="C3104" s="11" t="s">
        <v>4814</v>
      </c>
      <c r="D3104" s="12">
        <v>56307</v>
      </c>
      <c r="E3104" s="47" t="s">
        <v>105</v>
      </c>
      <c r="F3104" s="14">
        <v>0</v>
      </c>
      <c r="G3104" s="15"/>
      <c r="H3104" s="8"/>
      <c r="I3104" s="30">
        <f t="shared" si="145"/>
        <v>0</v>
      </c>
      <c r="J3104" s="125"/>
      <c r="K3104" s="2"/>
    </row>
    <row r="3105" spans="1:11" x14ac:dyDescent="0.25">
      <c r="A3105" s="17">
        <v>42425</v>
      </c>
      <c r="B3105" s="11">
        <f t="shared" si="144"/>
        <v>6308</v>
      </c>
      <c r="C3105" s="11" t="s">
        <v>787</v>
      </c>
      <c r="D3105" s="12">
        <v>56308</v>
      </c>
      <c r="E3105" s="47" t="s">
        <v>5892</v>
      </c>
      <c r="F3105" s="14">
        <v>49278</v>
      </c>
      <c r="G3105" s="107">
        <v>42441</v>
      </c>
      <c r="H3105" s="108">
        <v>49278</v>
      </c>
      <c r="I3105" s="30">
        <f t="shared" si="145"/>
        <v>0</v>
      </c>
      <c r="J3105" s="125"/>
      <c r="K3105" s="2"/>
    </row>
    <row r="3106" spans="1:11" x14ac:dyDescent="0.25">
      <c r="A3106" s="17">
        <v>42425</v>
      </c>
      <c r="B3106" s="11">
        <f t="shared" si="144"/>
        <v>6309</v>
      </c>
      <c r="C3106" s="11" t="s">
        <v>787</v>
      </c>
      <c r="D3106" s="12">
        <v>56309</v>
      </c>
      <c r="E3106" s="47" t="s">
        <v>5893</v>
      </c>
      <c r="F3106" s="14">
        <v>4551</v>
      </c>
      <c r="G3106" s="15">
        <v>42426</v>
      </c>
      <c r="H3106" s="8">
        <v>4551</v>
      </c>
      <c r="I3106" s="30">
        <f t="shared" si="145"/>
        <v>0</v>
      </c>
      <c r="J3106" s="125"/>
      <c r="K3106" s="2"/>
    </row>
    <row r="3107" spans="1:11" x14ac:dyDescent="0.25">
      <c r="A3107" s="17">
        <v>42425</v>
      </c>
      <c r="B3107" s="11">
        <f t="shared" si="144"/>
        <v>6310</v>
      </c>
      <c r="C3107" s="11" t="s">
        <v>787</v>
      </c>
      <c r="D3107" s="12">
        <v>56310</v>
      </c>
      <c r="E3107" s="47" t="s">
        <v>5894</v>
      </c>
      <c r="F3107" s="14">
        <v>28910.6</v>
      </c>
      <c r="G3107" s="107">
        <v>42431</v>
      </c>
      <c r="H3107" s="108">
        <v>28910.6</v>
      </c>
      <c r="I3107" s="30">
        <f t="shared" si="145"/>
        <v>0</v>
      </c>
      <c r="J3107" s="125"/>
      <c r="K3107" s="2"/>
    </row>
    <row r="3108" spans="1:11" x14ac:dyDescent="0.25">
      <c r="A3108" s="17">
        <v>42425</v>
      </c>
      <c r="B3108" s="11">
        <f t="shared" si="144"/>
        <v>6311</v>
      </c>
      <c r="C3108" s="11" t="s">
        <v>787</v>
      </c>
      <c r="D3108" s="12">
        <v>56311</v>
      </c>
      <c r="E3108" s="47" t="s">
        <v>5895</v>
      </c>
      <c r="F3108" s="14">
        <v>15265.8</v>
      </c>
      <c r="G3108" s="15">
        <v>42429</v>
      </c>
      <c r="H3108" s="8">
        <v>15265.8</v>
      </c>
      <c r="I3108" s="30">
        <f t="shared" si="145"/>
        <v>0</v>
      </c>
      <c r="J3108" s="125"/>
      <c r="K3108" s="2"/>
    </row>
    <row r="3109" spans="1:11" x14ac:dyDescent="0.25">
      <c r="A3109" s="17">
        <v>42425</v>
      </c>
      <c r="B3109" s="11">
        <f t="shared" si="144"/>
        <v>6312</v>
      </c>
      <c r="C3109" s="11" t="s">
        <v>787</v>
      </c>
      <c r="D3109" s="12">
        <v>56312</v>
      </c>
      <c r="E3109" s="47" t="s">
        <v>5896</v>
      </c>
      <c r="F3109" s="14">
        <v>979.4</v>
      </c>
      <c r="G3109" s="15">
        <v>42425</v>
      </c>
      <c r="H3109" s="8">
        <f t="shared" si="146"/>
        <v>979.4</v>
      </c>
      <c r="I3109" s="30">
        <f t="shared" si="145"/>
        <v>0</v>
      </c>
      <c r="J3109" s="125"/>
      <c r="K3109" s="2"/>
    </row>
    <row r="3110" spans="1:11" x14ac:dyDescent="0.25">
      <c r="A3110" s="17">
        <v>42425</v>
      </c>
      <c r="B3110" s="11">
        <f t="shared" si="144"/>
        <v>6313</v>
      </c>
      <c r="C3110" s="11" t="s">
        <v>787</v>
      </c>
      <c r="D3110" s="12">
        <v>56313</v>
      </c>
      <c r="E3110" s="47" t="s">
        <v>5897</v>
      </c>
      <c r="F3110" s="14">
        <v>2680</v>
      </c>
      <c r="G3110" s="15">
        <v>42425</v>
      </c>
      <c r="H3110" s="8">
        <f t="shared" si="146"/>
        <v>2680</v>
      </c>
      <c r="I3110" s="30">
        <f t="shared" si="145"/>
        <v>0</v>
      </c>
      <c r="J3110" s="125"/>
      <c r="K3110" s="2"/>
    </row>
    <row r="3111" spans="1:11" x14ac:dyDescent="0.25">
      <c r="A3111" s="17">
        <v>42425</v>
      </c>
      <c r="B3111" s="11">
        <f t="shared" si="144"/>
        <v>6314</v>
      </c>
      <c r="C3111" s="11" t="s">
        <v>787</v>
      </c>
      <c r="D3111" s="12">
        <v>56314</v>
      </c>
      <c r="E3111" s="47" t="s">
        <v>5898</v>
      </c>
      <c r="F3111" s="14">
        <v>12820.8</v>
      </c>
      <c r="G3111" s="15">
        <v>42426</v>
      </c>
      <c r="H3111" s="8">
        <v>12820.8</v>
      </c>
      <c r="I3111" s="30">
        <f t="shared" si="145"/>
        <v>0</v>
      </c>
      <c r="J3111" s="125"/>
      <c r="K3111" s="2"/>
    </row>
    <row r="3112" spans="1:11" x14ac:dyDescent="0.25">
      <c r="A3112" s="17">
        <v>42425</v>
      </c>
      <c r="B3112" s="11">
        <f t="shared" si="144"/>
        <v>6315</v>
      </c>
      <c r="C3112" s="11" t="s">
        <v>787</v>
      </c>
      <c r="D3112" s="12">
        <v>56315</v>
      </c>
      <c r="E3112" s="47" t="s">
        <v>5899</v>
      </c>
      <c r="F3112" s="14">
        <v>1151.2</v>
      </c>
      <c r="G3112" s="15">
        <v>42425</v>
      </c>
      <c r="H3112" s="8">
        <f t="shared" si="146"/>
        <v>1151.2</v>
      </c>
      <c r="I3112" s="30">
        <f t="shared" si="145"/>
        <v>0</v>
      </c>
      <c r="J3112" s="125"/>
      <c r="K3112" s="2"/>
    </row>
    <row r="3113" spans="1:11" x14ac:dyDescent="0.25">
      <c r="A3113" s="17">
        <v>42425</v>
      </c>
      <c r="B3113" s="11">
        <f t="shared" si="144"/>
        <v>6316</v>
      </c>
      <c r="C3113" s="11" t="s">
        <v>787</v>
      </c>
      <c r="D3113" s="12">
        <v>56316</v>
      </c>
      <c r="E3113" s="47" t="s">
        <v>5900</v>
      </c>
      <c r="F3113" s="14">
        <v>2508.8000000000002</v>
      </c>
      <c r="G3113" s="15">
        <v>42427</v>
      </c>
      <c r="H3113" s="8">
        <v>2508.8000000000002</v>
      </c>
      <c r="I3113" s="30">
        <f t="shared" si="145"/>
        <v>0</v>
      </c>
      <c r="J3113" s="125"/>
      <c r="K3113" s="2"/>
    </row>
    <row r="3114" spans="1:11" x14ac:dyDescent="0.25">
      <c r="A3114" s="17">
        <v>42425</v>
      </c>
      <c r="B3114" s="11">
        <f t="shared" si="144"/>
        <v>6317</v>
      </c>
      <c r="C3114" s="11" t="s">
        <v>787</v>
      </c>
      <c r="D3114" s="12">
        <v>56317</v>
      </c>
      <c r="E3114" s="49" t="s">
        <v>105</v>
      </c>
      <c r="F3114" s="14">
        <v>0</v>
      </c>
      <c r="G3114" s="15"/>
      <c r="H3114" s="8"/>
      <c r="I3114" s="30">
        <f t="shared" si="145"/>
        <v>0</v>
      </c>
      <c r="J3114" s="125"/>
      <c r="K3114" s="2"/>
    </row>
    <row r="3115" spans="1:11" x14ac:dyDescent="0.25">
      <c r="A3115" s="17">
        <v>42425</v>
      </c>
      <c r="B3115" s="11">
        <f t="shared" si="144"/>
        <v>6318</v>
      </c>
      <c r="C3115" s="11" t="s">
        <v>787</v>
      </c>
      <c r="D3115" s="12">
        <v>56318</v>
      </c>
      <c r="E3115" s="47" t="s">
        <v>5901</v>
      </c>
      <c r="F3115" s="14">
        <v>1482.8</v>
      </c>
      <c r="G3115" s="15">
        <v>42429</v>
      </c>
      <c r="H3115" s="8">
        <v>1482.8</v>
      </c>
      <c r="I3115" s="30">
        <f t="shared" si="145"/>
        <v>0</v>
      </c>
      <c r="J3115" s="125"/>
      <c r="K3115" s="2"/>
    </row>
    <row r="3116" spans="1:11" x14ac:dyDescent="0.25">
      <c r="A3116" s="17">
        <v>42425</v>
      </c>
      <c r="B3116" s="11">
        <f t="shared" si="144"/>
        <v>6319</v>
      </c>
      <c r="C3116" s="11" t="s">
        <v>787</v>
      </c>
      <c r="D3116" s="12">
        <v>56319</v>
      </c>
      <c r="E3116" s="47" t="s">
        <v>5902</v>
      </c>
      <c r="F3116" s="14">
        <v>364.9</v>
      </c>
      <c r="G3116" s="15">
        <v>42425</v>
      </c>
      <c r="H3116" s="8">
        <v>364.9</v>
      </c>
      <c r="I3116" s="30">
        <f t="shared" si="145"/>
        <v>0</v>
      </c>
      <c r="J3116" s="125"/>
      <c r="K3116" s="2"/>
    </row>
    <row r="3117" spans="1:11" x14ac:dyDescent="0.25">
      <c r="A3117" s="17">
        <v>42425</v>
      </c>
      <c r="B3117" s="11">
        <f t="shared" si="144"/>
        <v>6320</v>
      </c>
      <c r="C3117" s="11" t="s">
        <v>787</v>
      </c>
      <c r="D3117" s="12">
        <v>56320</v>
      </c>
      <c r="E3117" s="47" t="s">
        <v>5903</v>
      </c>
      <c r="F3117" s="14">
        <v>64164.800000000003</v>
      </c>
      <c r="G3117" s="107">
        <v>42432</v>
      </c>
      <c r="H3117" s="108">
        <v>64164.800000000003</v>
      </c>
      <c r="I3117" s="30">
        <f t="shared" si="145"/>
        <v>0</v>
      </c>
      <c r="J3117" s="125"/>
      <c r="K3117" s="2"/>
    </row>
    <row r="3118" spans="1:11" x14ac:dyDescent="0.25">
      <c r="A3118" s="17">
        <v>42425</v>
      </c>
      <c r="B3118" s="11">
        <f t="shared" si="144"/>
        <v>6321</v>
      </c>
      <c r="C3118" s="11" t="s">
        <v>787</v>
      </c>
      <c r="D3118" s="12">
        <v>56321</v>
      </c>
      <c r="E3118" s="47" t="s">
        <v>5904</v>
      </c>
      <c r="F3118" s="14">
        <v>21928</v>
      </c>
      <c r="G3118" s="15">
        <v>42426</v>
      </c>
      <c r="H3118" s="8">
        <v>21928</v>
      </c>
      <c r="I3118" s="30">
        <f t="shared" si="145"/>
        <v>0</v>
      </c>
      <c r="J3118" s="125"/>
      <c r="K3118" s="2"/>
    </row>
    <row r="3119" spans="1:11" x14ac:dyDescent="0.25">
      <c r="A3119" s="17">
        <v>42425</v>
      </c>
      <c r="B3119" s="11">
        <f t="shared" si="144"/>
        <v>6322</v>
      </c>
      <c r="C3119" s="11" t="s">
        <v>787</v>
      </c>
      <c r="D3119" s="12">
        <v>56322</v>
      </c>
      <c r="E3119" s="47" t="s">
        <v>5846</v>
      </c>
      <c r="F3119" s="14">
        <v>4264.59</v>
      </c>
      <c r="G3119" s="15">
        <v>42426</v>
      </c>
      <c r="H3119" s="8">
        <v>4264.59</v>
      </c>
      <c r="I3119" s="30">
        <f t="shared" si="145"/>
        <v>0</v>
      </c>
      <c r="J3119" s="125"/>
      <c r="K3119" s="2"/>
    </row>
    <row r="3120" spans="1:11" x14ac:dyDescent="0.25">
      <c r="A3120" s="17">
        <v>42425</v>
      </c>
      <c r="B3120" s="11">
        <f t="shared" si="144"/>
        <v>6323</v>
      </c>
      <c r="C3120" s="11" t="s">
        <v>787</v>
      </c>
      <c r="D3120" s="12">
        <v>56323</v>
      </c>
      <c r="E3120" s="47" t="s">
        <v>5905</v>
      </c>
      <c r="F3120" s="14">
        <v>910.2</v>
      </c>
      <c r="G3120" s="15">
        <v>42425</v>
      </c>
      <c r="H3120" s="8">
        <f t="shared" si="146"/>
        <v>910.2</v>
      </c>
      <c r="I3120" s="30">
        <f t="shared" si="145"/>
        <v>0</v>
      </c>
      <c r="J3120" s="125"/>
      <c r="K3120" s="2"/>
    </row>
    <row r="3121" spans="1:11" x14ac:dyDescent="0.25">
      <c r="A3121" s="17">
        <v>42425</v>
      </c>
      <c r="B3121" s="11">
        <f t="shared" si="144"/>
        <v>6324</v>
      </c>
      <c r="C3121" s="11" t="s">
        <v>787</v>
      </c>
      <c r="D3121" s="12">
        <v>56324</v>
      </c>
      <c r="E3121" s="47" t="s">
        <v>5906</v>
      </c>
      <c r="F3121" s="14">
        <v>26904.59</v>
      </c>
      <c r="G3121" s="107">
        <v>42432</v>
      </c>
      <c r="H3121" s="108">
        <v>26904.59</v>
      </c>
      <c r="I3121" s="30">
        <f t="shared" si="145"/>
        <v>0</v>
      </c>
      <c r="J3121" s="125"/>
      <c r="K3121" s="2"/>
    </row>
    <row r="3122" spans="1:11" x14ac:dyDescent="0.25">
      <c r="A3122" s="17">
        <v>42425</v>
      </c>
      <c r="B3122" s="11">
        <f t="shared" si="144"/>
        <v>6325</v>
      </c>
      <c r="C3122" s="11" t="s">
        <v>787</v>
      </c>
      <c r="D3122" s="12">
        <v>56325</v>
      </c>
      <c r="E3122" s="47" t="s">
        <v>5907</v>
      </c>
      <c r="F3122" s="14">
        <v>5350</v>
      </c>
      <c r="G3122" s="15">
        <v>42427</v>
      </c>
      <c r="H3122" s="8">
        <v>5350</v>
      </c>
      <c r="I3122" s="30">
        <f t="shared" si="145"/>
        <v>0</v>
      </c>
      <c r="J3122" s="125"/>
      <c r="K3122" s="2"/>
    </row>
    <row r="3123" spans="1:11" x14ac:dyDescent="0.25">
      <c r="A3123" s="17">
        <v>42425</v>
      </c>
      <c r="B3123" s="11">
        <f t="shared" si="144"/>
        <v>6326</v>
      </c>
      <c r="C3123" s="11" t="s">
        <v>787</v>
      </c>
      <c r="D3123" s="12">
        <v>56326</v>
      </c>
      <c r="E3123" s="47" t="s">
        <v>5908</v>
      </c>
      <c r="F3123" s="14">
        <v>43309.85</v>
      </c>
      <c r="G3123" s="15">
        <v>42427</v>
      </c>
      <c r="H3123" s="8">
        <v>43309.85</v>
      </c>
      <c r="I3123" s="30">
        <f t="shared" si="145"/>
        <v>0</v>
      </c>
      <c r="J3123" s="125"/>
      <c r="K3123" s="2"/>
    </row>
    <row r="3124" spans="1:11" x14ac:dyDescent="0.25">
      <c r="A3124" s="17">
        <v>42425</v>
      </c>
      <c r="B3124" s="11">
        <f t="shared" si="144"/>
        <v>6327</v>
      </c>
      <c r="C3124" s="11" t="s">
        <v>787</v>
      </c>
      <c r="D3124" s="12">
        <v>56327</v>
      </c>
      <c r="E3124" s="47" t="s">
        <v>5909</v>
      </c>
      <c r="F3124" s="14">
        <v>1027</v>
      </c>
      <c r="G3124" s="15">
        <v>42425</v>
      </c>
      <c r="H3124" s="8">
        <f t="shared" si="146"/>
        <v>1027</v>
      </c>
      <c r="I3124" s="30">
        <f t="shared" si="145"/>
        <v>0</v>
      </c>
      <c r="J3124" s="125"/>
      <c r="K3124" s="2"/>
    </row>
    <row r="3125" spans="1:11" x14ac:dyDescent="0.25">
      <c r="A3125" s="17">
        <v>42425</v>
      </c>
      <c r="B3125" s="11">
        <f t="shared" si="144"/>
        <v>6328</v>
      </c>
      <c r="C3125" s="11" t="s">
        <v>787</v>
      </c>
      <c r="D3125" s="12">
        <v>56328</v>
      </c>
      <c r="E3125" s="47" t="s">
        <v>5910</v>
      </c>
      <c r="F3125" s="14">
        <v>3271.1</v>
      </c>
      <c r="G3125" s="15">
        <v>42429</v>
      </c>
      <c r="H3125" s="8">
        <v>3271.1</v>
      </c>
      <c r="I3125" s="30">
        <f t="shared" si="145"/>
        <v>0</v>
      </c>
      <c r="J3125" s="125"/>
      <c r="K3125" s="2"/>
    </row>
    <row r="3126" spans="1:11" x14ac:dyDescent="0.25">
      <c r="A3126" s="17">
        <v>42425</v>
      </c>
      <c r="B3126" s="11">
        <f t="shared" si="144"/>
        <v>6329</v>
      </c>
      <c r="C3126" s="11" t="s">
        <v>787</v>
      </c>
      <c r="D3126" s="12">
        <v>56329</v>
      </c>
      <c r="E3126" s="47" t="s">
        <v>5843</v>
      </c>
      <c r="F3126" s="14">
        <v>740</v>
      </c>
      <c r="G3126" s="15">
        <v>42429</v>
      </c>
      <c r="H3126" s="8">
        <v>740</v>
      </c>
      <c r="I3126" s="30">
        <f t="shared" si="145"/>
        <v>0</v>
      </c>
      <c r="J3126" s="125"/>
      <c r="K3126" s="2"/>
    </row>
    <row r="3127" spans="1:11" x14ac:dyDescent="0.25">
      <c r="A3127" s="17">
        <v>42425</v>
      </c>
      <c r="B3127" s="11">
        <f t="shared" si="144"/>
        <v>6330</v>
      </c>
      <c r="C3127" s="11" t="s">
        <v>787</v>
      </c>
      <c r="D3127" s="12">
        <v>56330</v>
      </c>
      <c r="E3127" s="47" t="s">
        <v>5891</v>
      </c>
      <c r="F3127" s="14">
        <v>718.9</v>
      </c>
      <c r="G3127" s="15">
        <v>42425</v>
      </c>
      <c r="H3127" s="8">
        <f t="shared" si="146"/>
        <v>718.9</v>
      </c>
      <c r="I3127" s="30">
        <f t="shared" si="145"/>
        <v>0</v>
      </c>
      <c r="J3127" s="125"/>
      <c r="K3127" s="2"/>
    </row>
    <row r="3128" spans="1:11" x14ac:dyDescent="0.25">
      <c r="A3128" s="17">
        <v>42425</v>
      </c>
      <c r="B3128" s="11">
        <f t="shared" si="144"/>
        <v>6331</v>
      </c>
      <c r="C3128" s="11" t="s">
        <v>787</v>
      </c>
      <c r="D3128" s="12">
        <v>56331</v>
      </c>
      <c r="E3128" s="47" t="s">
        <v>5911</v>
      </c>
      <c r="F3128" s="14">
        <v>2008</v>
      </c>
      <c r="G3128" s="15">
        <v>42425</v>
      </c>
      <c r="H3128" s="8">
        <f t="shared" si="146"/>
        <v>2008</v>
      </c>
      <c r="I3128" s="30">
        <f t="shared" si="145"/>
        <v>0</v>
      </c>
      <c r="J3128" s="125"/>
      <c r="K3128" s="2"/>
    </row>
    <row r="3129" spans="1:11" x14ac:dyDescent="0.25">
      <c r="A3129" s="17">
        <v>42425</v>
      </c>
      <c r="B3129" s="11">
        <f t="shared" si="144"/>
        <v>6332</v>
      </c>
      <c r="C3129" s="11" t="s">
        <v>787</v>
      </c>
      <c r="D3129" s="12">
        <v>56332</v>
      </c>
      <c r="E3129" s="47" t="s">
        <v>5912</v>
      </c>
      <c r="F3129" s="14">
        <v>1680</v>
      </c>
      <c r="G3129" s="15">
        <v>42425</v>
      </c>
      <c r="H3129" s="8">
        <f t="shared" si="146"/>
        <v>1680</v>
      </c>
      <c r="I3129" s="30">
        <f t="shared" si="145"/>
        <v>0</v>
      </c>
      <c r="J3129" s="125"/>
      <c r="K3129" s="2"/>
    </row>
    <row r="3130" spans="1:11" x14ac:dyDescent="0.25">
      <c r="A3130" s="17">
        <v>42425</v>
      </c>
      <c r="B3130" s="11">
        <f t="shared" si="144"/>
        <v>6333</v>
      </c>
      <c r="C3130" s="11" t="s">
        <v>787</v>
      </c>
      <c r="D3130" s="12">
        <v>56333</v>
      </c>
      <c r="E3130" s="47" t="s">
        <v>5861</v>
      </c>
      <c r="F3130" s="14">
        <v>1270.4000000000001</v>
      </c>
      <c r="G3130" s="15">
        <v>42425</v>
      </c>
      <c r="H3130" s="8">
        <f t="shared" si="146"/>
        <v>1270.4000000000001</v>
      </c>
      <c r="I3130" s="30">
        <f t="shared" si="145"/>
        <v>0</v>
      </c>
      <c r="J3130" s="125"/>
      <c r="K3130" s="2"/>
    </row>
    <row r="3131" spans="1:11" x14ac:dyDescent="0.25">
      <c r="A3131" s="17">
        <v>42425</v>
      </c>
      <c r="B3131" s="11">
        <f t="shared" si="144"/>
        <v>6334</v>
      </c>
      <c r="C3131" s="11" t="s">
        <v>787</v>
      </c>
      <c r="D3131" s="12">
        <v>56334</v>
      </c>
      <c r="E3131" s="47" t="s">
        <v>5621</v>
      </c>
      <c r="F3131" s="14">
        <v>1052.7</v>
      </c>
      <c r="G3131" s="15">
        <v>42425</v>
      </c>
      <c r="H3131" s="8">
        <f t="shared" si="146"/>
        <v>1052.7</v>
      </c>
      <c r="I3131" s="30">
        <f t="shared" si="145"/>
        <v>0</v>
      </c>
      <c r="J3131" s="125"/>
      <c r="K3131" s="2"/>
    </row>
    <row r="3132" spans="1:11" x14ac:dyDescent="0.25">
      <c r="A3132" s="17">
        <v>42425</v>
      </c>
      <c r="B3132" s="11">
        <f t="shared" si="144"/>
        <v>6335</v>
      </c>
      <c r="C3132" s="11" t="s">
        <v>787</v>
      </c>
      <c r="D3132" s="12">
        <v>56335</v>
      </c>
      <c r="E3132" s="47" t="s">
        <v>5913</v>
      </c>
      <c r="F3132" s="14">
        <v>2531.1999999999998</v>
      </c>
      <c r="G3132" s="15">
        <v>42425</v>
      </c>
      <c r="H3132" s="8">
        <f t="shared" si="146"/>
        <v>2531.1999999999998</v>
      </c>
      <c r="I3132" s="30">
        <f t="shared" si="145"/>
        <v>0</v>
      </c>
      <c r="J3132" s="125"/>
      <c r="K3132" s="2"/>
    </row>
    <row r="3133" spans="1:11" x14ac:dyDescent="0.25">
      <c r="A3133" s="17">
        <v>42425</v>
      </c>
      <c r="B3133" s="11">
        <f t="shared" si="144"/>
        <v>6336</v>
      </c>
      <c r="C3133" s="11" t="s">
        <v>787</v>
      </c>
      <c r="D3133" s="12">
        <v>56336</v>
      </c>
      <c r="E3133" s="47" t="s">
        <v>5914</v>
      </c>
      <c r="F3133" s="14">
        <v>422.1</v>
      </c>
      <c r="G3133" s="15">
        <v>42425</v>
      </c>
      <c r="H3133" s="8">
        <f t="shared" si="146"/>
        <v>422.1</v>
      </c>
      <c r="I3133" s="30">
        <f t="shared" si="145"/>
        <v>0</v>
      </c>
      <c r="J3133" s="125"/>
      <c r="K3133" s="2"/>
    </row>
    <row r="3134" spans="1:11" x14ac:dyDescent="0.25">
      <c r="A3134" s="17">
        <v>42425</v>
      </c>
      <c r="B3134" s="11">
        <f t="shared" si="144"/>
        <v>6337</v>
      </c>
      <c r="C3134" s="11" t="s">
        <v>787</v>
      </c>
      <c r="D3134" s="12">
        <v>56337</v>
      </c>
      <c r="E3134" s="47" t="s">
        <v>5915</v>
      </c>
      <c r="F3134" s="14">
        <v>1412</v>
      </c>
      <c r="G3134" s="15">
        <v>42425</v>
      </c>
      <c r="H3134" s="8">
        <f t="shared" si="146"/>
        <v>1412</v>
      </c>
      <c r="I3134" s="30">
        <f t="shared" si="145"/>
        <v>0</v>
      </c>
      <c r="J3134" s="125"/>
      <c r="K3134" s="2"/>
    </row>
    <row r="3135" spans="1:11" x14ac:dyDescent="0.25">
      <c r="A3135" s="17">
        <v>42425</v>
      </c>
      <c r="B3135" s="11">
        <f t="shared" si="144"/>
        <v>6338</v>
      </c>
      <c r="C3135" s="11" t="s">
        <v>787</v>
      </c>
      <c r="D3135" s="12">
        <v>56338</v>
      </c>
      <c r="E3135" s="47" t="s">
        <v>5916</v>
      </c>
      <c r="F3135" s="14">
        <v>1680.4</v>
      </c>
      <c r="G3135" s="88">
        <v>42467</v>
      </c>
      <c r="H3135" s="89">
        <v>1680.4</v>
      </c>
      <c r="I3135" s="30">
        <f t="shared" si="145"/>
        <v>0</v>
      </c>
      <c r="J3135" s="125"/>
      <c r="K3135" s="2"/>
    </row>
    <row r="3136" spans="1:11" x14ac:dyDescent="0.25">
      <c r="A3136" s="17">
        <v>42425</v>
      </c>
      <c r="B3136" s="11">
        <f t="shared" si="144"/>
        <v>6339</v>
      </c>
      <c r="C3136" s="11" t="s">
        <v>787</v>
      </c>
      <c r="D3136" s="12">
        <v>56339</v>
      </c>
      <c r="E3136" s="47" t="s">
        <v>5849</v>
      </c>
      <c r="F3136" s="14">
        <v>569.6</v>
      </c>
      <c r="G3136" s="15">
        <v>42425</v>
      </c>
      <c r="H3136" s="8">
        <f t="shared" si="146"/>
        <v>569.6</v>
      </c>
      <c r="I3136" s="30">
        <f t="shared" si="145"/>
        <v>0</v>
      </c>
      <c r="J3136" s="125"/>
      <c r="K3136" s="2"/>
    </row>
    <row r="3137" spans="1:11" x14ac:dyDescent="0.25">
      <c r="A3137" s="17">
        <v>42425</v>
      </c>
      <c r="B3137" s="11">
        <f t="shared" si="144"/>
        <v>6340</v>
      </c>
      <c r="C3137" s="11" t="s">
        <v>787</v>
      </c>
      <c r="D3137" s="12">
        <v>56340</v>
      </c>
      <c r="E3137" s="47" t="s">
        <v>5917</v>
      </c>
      <c r="F3137" s="14">
        <v>4507.8</v>
      </c>
      <c r="G3137" s="15">
        <v>42426</v>
      </c>
      <c r="H3137" s="8">
        <v>4507.8</v>
      </c>
      <c r="I3137" s="30">
        <f t="shared" si="145"/>
        <v>0</v>
      </c>
      <c r="J3137" s="125"/>
      <c r="K3137" s="2"/>
    </row>
    <row r="3138" spans="1:11" x14ac:dyDescent="0.25">
      <c r="A3138" s="17">
        <v>42425</v>
      </c>
      <c r="B3138" s="11">
        <f t="shared" si="144"/>
        <v>6341</v>
      </c>
      <c r="C3138" s="11" t="s">
        <v>787</v>
      </c>
      <c r="D3138" s="12">
        <v>56341</v>
      </c>
      <c r="E3138" s="47" t="s">
        <v>5918</v>
      </c>
      <c r="F3138" s="14">
        <v>2316.5</v>
      </c>
      <c r="G3138" s="15">
        <v>42426</v>
      </c>
      <c r="H3138" s="8">
        <v>2316.5</v>
      </c>
      <c r="I3138" s="30">
        <f t="shared" si="145"/>
        <v>0</v>
      </c>
      <c r="J3138" s="125"/>
      <c r="K3138" s="2"/>
    </row>
    <row r="3139" spans="1:11" x14ac:dyDescent="0.25">
      <c r="A3139" s="17">
        <v>42425</v>
      </c>
      <c r="B3139" s="11">
        <f t="shared" si="144"/>
        <v>6342</v>
      </c>
      <c r="C3139" s="11" t="s">
        <v>787</v>
      </c>
      <c r="D3139" s="12">
        <v>56342</v>
      </c>
      <c r="E3139" s="47" t="s">
        <v>5919</v>
      </c>
      <c r="F3139" s="14">
        <v>2222.1999999999998</v>
      </c>
      <c r="G3139" s="15">
        <v>42426</v>
      </c>
      <c r="H3139" s="8">
        <v>2222.1999999999998</v>
      </c>
      <c r="I3139" s="30">
        <f t="shared" si="145"/>
        <v>0</v>
      </c>
      <c r="J3139" s="125"/>
      <c r="K3139" s="2"/>
    </row>
    <row r="3140" spans="1:11" x14ac:dyDescent="0.25">
      <c r="A3140" s="17">
        <v>42425</v>
      </c>
      <c r="B3140" s="11">
        <f t="shared" ref="B3140:B3203" si="147">B3139+1</f>
        <v>6343</v>
      </c>
      <c r="C3140" s="11" t="s">
        <v>787</v>
      </c>
      <c r="D3140" s="12">
        <v>56343</v>
      </c>
      <c r="E3140" s="47" t="s">
        <v>5920</v>
      </c>
      <c r="F3140" s="14">
        <v>2578.6</v>
      </c>
      <c r="G3140" s="15">
        <v>42425</v>
      </c>
      <c r="H3140" s="8">
        <f t="shared" si="146"/>
        <v>2578.6</v>
      </c>
      <c r="I3140" s="30">
        <f t="shared" si="145"/>
        <v>0</v>
      </c>
      <c r="J3140" s="125"/>
      <c r="K3140" s="2"/>
    </row>
    <row r="3141" spans="1:11" x14ac:dyDescent="0.25">
      <c r="A3141" s="17">
        <v>42425</v>
      </c>
      <c r="B3141" s="11">
        <f t="shared" si="147"/>
        <v>6344</v>
      </c>
      <c r="C3141" s="11" t="s">
        <v>787</v>
      </c>
      <c r="D3141" s="12">
        <v>56344</v>
      </c>
      <c r="E3141" s="47" t="s">
        <v>5921</v>
      </c>
      <c r="F3141" s="14">
        <v>26694.55</v>
      </c>
      <c r="G3141" s="15">
        <v>42426</v>
      </c>
      <c r="H3141" s="8">
        <v>26694.55</v>
      </c>
      <c r="I3141" s="30">
        <f t="shared" si="145"/>
        <v>0</v>
      </c>
      <c r="J3141" s="125"/>
      <c r="K3141" s="2"/>
    </row>
    <row r="3142" spans="1:11" x14ac:dyDescent="0.25">
      <c r="A3142" s="17">
        <v>42425</v>
      </c>
      <c r="B3142" s="11">
        <f t="shared" si="147"/>
        <v>6345</v>
      </c>
      <c r="C3142" s="11" t="s">
        <v>787</v>
      </c>
      <c r="D3142" s="12">
        <v>56345</v>
      </c>
      <c r="E3142" s="47" t="s">
        <v>5922</v>
      </c>
      <c r="F3142" s="14">
        <v>1416.48</v>
      </c>
      <c r="G3142" s="15">
        <v>42426</v>
      </c>
      <c r="H3142" s="8">
        <v>1416.48</v>
      </c>
      <c r="I3142" s="30">
        <f t="shared" si="145"/>
        <v>0</v>
      </c>
      <c r="J3142" s="125"/>
      <c r="K3142" s="2"/>
    </row>
    <row r="3143" spans="1:11" x14ac:dyDescent="0.25">
      <c r="A3143" s="17">
        <v>42425</v>
      </c>
      <c r="B3143" s="11">
        <f t="shared" si="147"/>
        <v>6346</v>
      </c>
      <c r="C3143" s="11" t="s">
        <v>787</v>
      </c>
      <c r="D3143" s="12">
        <v>56346</v>
      </c>
      <c r="E3143" s="47" t="s">
        <v>5923</v>
      </c>
      <c r="F3143" s="14">
        <v>3054.88</v>
      </c>
      <c r="G3143" s="15">
        <v>42426</v>
      </c>
      <c r="H3143" s="8">
        <v>3054.88</v>
      </c>
      <c r="I3143" s="30">
        <f t="shared" si="145"/>
        <v>0</v>
      </c>
      <c r="J3143" s="125"/>
      <c r="K3143" s="2"/>
    </row>
    <row r="3144" spans="1:11" x14ac:dyDescent="0.25">
      <c r="A3144" s="17">
        <v>42425</v>
      </c>
      <c r="B3144" s="11">
        <f t="shared" si="147"/>
        <v>6347</v>
      </c>
      <c r="C3144" s="11" t="s">
        <v>787</v>
      </c>
      <c r="D3144" s="12">
        <v>56347</v>
      </c>
      <c r="E3144" s="47" t="s">
        <v>5875</v>
      </c>
      <c r="F3144" s="14">
        <v>28871.95</v>
      </c>
      <c r="G3144" s="107">
        <v>42432</v>
      </c>
      <c r="H3144" s="108">
        <v>28871.95</v>
      </c>
      <c r="I3144" s="30">
        <f t="shared" si="145"/>
        <v>0</v>
      </c>
      <c r="J3144" s="125"/>
      <c r="K3144" s="2"/>
    </row>
    <row r="3145" spans="1:11" x14ac:dyDescent="0.25">
      <c r="A3145" s="17">
        <v>42425</v>
      </c>
      <c r="B3145" s="11">
        <f t="shared" si="147"/>
        <v>6348</v>
      </c>
      <c r="C3145" s="11" t="s">
        <v>787</v>
      </c>
      <c r="D3145" s="12">
        <v>56348</v>
      </c>
      <c r="E3145" s="47" t="s">
        <v>4345</v>
      </c>
      <c r="F3145" s="14">
        <v>3016.3</v>
      </c>
      <c r="G3145" s="15">
        <v>42426</v>
      </c>
      <c r="H3145" s="8">
        <v>3016.3</v>
      </c>
      <c r="I3145" s="30">
        <f t="shared" si="145"/>
        <v>0</v>
      </c>
      <c r="J3145" s="125"/>
      <c r="K3145" s="2"/>
    </row>
    <row r="3146" spans="1:11" x14ac:dyDescent="0.25">
      <c r="A3146" s="17">
        <v>42425</v>
      </c>
      <c r="B3146" s="11">
        <f t="shared" si="147"/>
        <v>6349</v>
      </c>
      <c r="C3146" s="11" t="s">
        <v>787</v>
      </c>
      <c r="D3146" s="12">
        <v>56349</v>
      </c>
      <c r="E3146" s="47" t="s">
        <v>5924</v>
      </c>
      <c r="F3146" s="14">
        <v>3117.8</v>
      </c>
      <c r="G3146" s="15">
        <v>42426</v>
      </c>
      <c r="H3146" s="8">
        <v>3117.8</v>
      </c>
      <c r="I3146" s="30">
        <f t="shared" si="145"/>
        <v>0</v>
      </c>
      <c r="J3146" s="125"/>
      <c r="K3146" s="2"/>
    </row>
    <row r="3147" spans="1:11" x14ac:dyDescent="0.25">
      <c r="A3147" s="17">
        <v>42425</v>
      </c>
      <c r="B3147" s="11">
        <f t="shared" si="147"/>
        <v>6350</v>
      </c>
      <c r="C3147" s="11" t="s">
        <v>787</v>
      </c>
      <c r="D3147" s="12">
        <v>56350</v>
      </c>
      <c r="E3147" s="47" t="s">
        <v>5925</v>
      </c>
      <c r="F3147" s="14">
        <v>1095.5999999999999</v>
      </c>
      <c r="G3147" s="15">
        <v>42425</v>
      </c>
      <c r="H3147" s="8">
        <f t="shared" si="146"/>
        <v>1095.5999999999999</v>
      </c>
      <c r="I3147" s="30">
        <f t="shared" si="145"/>
        <v>0</v>
      </c>
      <c r="J3147" s="125"/>
      <c r="K3147" s="2"/>
    </row>
    <row r="3148" spans="1:11" x14ac:dyDescent="0.25">
      <c r="A3148" s="17">
        <v>42425</v>
      </c>
      <c r="B3148" s="11">
        <f t="shared" si="147"/>
        <v>6351</v>
      </c>
      <c r="C3148" s="11" t="s">
        <v>787</v>
      </c>
      <c r="D3148" s="12">
        <v>56351</v>
      </c>
      <c r="E3148" s="47" t="s">
        <v>5926</v>
      </c>
      <c r="F3148" s="14">
        <v>1092.8</v>
      </c>
      <c r="G3148" s="15">
        <v>42425</v>
      </c>
      <c r="H3148" s="8">
        <f t="shared" si="146"/>
        <v>1092.8</v>
      </c>
      <c r="I3148" s="30">
        <f t="shared" si="145"/>
        <v>0</v>
      </c>
      <c r="J3148" s="125"/>
      <c r="K3148" s="2"/>
    </row>
    <row r="3149" spans="1:11" x14ac:dyDescent="0.25">
      <c r="A3149" s="17">
        <v>42425</v>
      </c>
      <c r="B3149" s="11">
        <f t="shared" si="147"/>
        <v>6352</v>
      </c>
      <c r="C3149" s="11" t="s">
        <v>787</v>
      </c>
      <c r="D3149" s="12">
        <v>56352</v>
      </c>
      <c r="E3149" s="47" t="s">
        <v>5927</v>
      </c>
      <c r="F3149" s="14">
        <v>41463.300000000003</v>
      </c>
      <c r="G3149" s="15" t="s">
        <v>5928</v>
      </c>
      <c r="H3149" s="8">
        <f>15904+25559.3</f>
        <v>41463.300000000003</v>
      </c>
      <c r="I3149" s="30">
        <f t="shared" si="145"/>
        <v>0</v>
      </c>
      <c r="J3149" s="125"/>
      <c r="K3149" s="2"/>
    </row>
    <row r="3150" spans="1:11" x14ac:dyDescent="0.25">
      <c r="A3150" s="17">
        <v>42425</v>
      </c>
      <c r="B3150" s="11">
        <f t="shared" si="147"/>
        <v>6353</v>
      </c>
      <c r="C3150" s="11" t="s">
        <v>787</v>
      </c>
      <c r="D3150" s="113">
        <v>56353</v>
      </c>
      <c r="E3150" s="42" t="s">
        <v>5846</v>
      </c>
      <c r="F3150" s="19">
        <v>326.60000000000002</v>
      </c>
      <c r="G3150" s="15">
        <v>42425</v>
      </c>
      <c r="H3150" s="8">
        <f t="shared" si="146"/>
        <v>326.60000000000002</v>
      </c>
      <c r="I3150" s="30">
        <f t="shared" si="145"/>
        <v>0</v>
      </c>
      <c r="J3150" s="125"/>
      <c r="K3150" s="2"/>
    </row>
    <row r="3151" spans="1:11" x14ac:dyDescent="0.25">
      <c r="A3151" s="17">
        <v>42425</v>
      </c>
      <c r="B3151" s="11">
        <f t="shared" si="147"/>
        <v>6354</v>
      </c>
      <c r="C3151" s="11" t="s">
        <v>787</v>
      </c>
      <c r="D3151" s="20">
        <v>56354</v>
      </c>
      <c r="E3151" s="45" t="s">
        <v>5843</v>
      </c>
      <c r="F3151" s="22">
        <v>602.79999999999995</v>
      </c>
      <c r="G3151" s="15">
        <v>42425</v>
      </c>
      <c r="H3151" s="8">
        <f t="shared" si="146"/>
        <v>602.79999999999995</v>
      </c>
      <c r="I3151" s="30">
        <f t="shared" si="145"/>
        <v>0</v>
      </c>
      <c r="J3151" s="125"/>
      <c r="K3151" s="2"/>
    </row>
    <row r="3152" spans="1:11" x14ac:dyDescent="0.25">
      <c r="A3152" s="17">
        <v>42425</v>
      </c>
      <c r="B3152" s="11">
        <f t="shared" si="147"/>
        <v>6355</v>
      </c>
      <c r="C3152" s="11" t="s">
        <v>787</v>
      </c>
      <c r="D3152" s="12">
        <v>56355</v>
      </c>
      <c r="E3152" s="47" t="s">
        <v>5929</v>
      </c>
      <c r="F3152" s="14">
        <v>59849.89</v>
      </c>
      <c r="G3152" s="107">
        <v>42437</v>
      </c>
      <c r="H3152" s="108">
        <v>59849.89</v>
      </c>
      <c r="I3152" s="30">
        <f t="shared" si="145"/>
        <v>0</v>
      </c>
      <c r="J3152" s="125"/>
      <c r="K3152" s="2"/>
    </row>
    <row r="3153" spans="1:11" x14ac:dyDescent="0.25">
      <c r="A3153" s="17">
        <v>42425</v>
      </c>
      <c r="B3153" s="11">
        <f t="shared" si="147"/>
        <v>6356</v>
      </c>
      <c r="C3153" s="11" t="s">
        <v>787</v>
      </c>
      <c r="D3153" s="12">
        <v>56356</v>
      </c>
      <c r="E3153" s="47" t="s">
        <v>5846</v>
      </c>
      <c r="F3153" s="14">
        <v>770.8</v>
      </c>
      <c r="G3153" s="107"/>
      <c r="H3153" s="108"/>
      <c r="I3153" s="30">
        <f t="shared" si="145"/>
        <v>770.8</v>
      </c>
      <c r="J3153" s="125"/>
      <c r="K3153" s="2"/>
    </row>
    <row r="3154" spans="1:11" x14ac:dyDescent="0.25">
      <c r="A3154" s="17">
        <v>42425</v>
      </c>
      <c r="B3154" s="11">
        <f t="shared" si="147"/>
        <v>6357</v>
      </c>
      <c r="C3154" s="11" t="s">
        <v>787</v>
      </c>
      <c r="D3154" s="12">
        <v>56357</v>
      </c>
      <c r="E3154" s="47" t="s">
        <v>5873</v>
      </c>
      <c r="F3154" s="14">
        <v>20360.2</v>
      </c>
      <c r="G3154" s="107">
        <v>42432</v>
      </c>
      <c r="H3154" s="108">
        <v>20360.2</v>
      </c>
      <c r="I3154" s="30">
        <f t="shared" si="145"/>
        <v>0</v>
      </c>
      <c r="J3154" s="125"/>
      <c r="K3154" s="2"/>
    </row>
    <row r="3155" spans="1:11" x14ac:dyDescent="0.25">
      <c r="A3155" s="17">
        <v>42425</v>
      </c>
      <c r="B3155" s="11">
        <f t="shared" si="147"/>
        <v>6358</v>
      </c>
      <c r="C3155" s="11" t="s">
        <v>787</v>
      </c>
      <c r="D3155" s="12">
        <v>56358</v>
      </c>
      <c r="E3155" s="47" t="s">
        <v>5930</v>
      </c>
      <c r="F3155" s="14">
        <v>3154.4</v>
      </c>
      <c r="G3155" s="15">
        <v>42427</v>
      </c>
      <c r="H3155" s="8">
        <v>3154.4</v>
      </c>
      <c r="I3155" s="30">
        <f t="shared" si="145"/>
        <v>0</v>
      </c>
      <c r="J3155" s="125"/>
      <c r="K3155" s="2"/>
    </row>
    <row r="3156" spans="1:11" x14ac:dyDescent="0.25">
      <c r="A3156" s="17">
        <v>42425</v>
      </c>
      <c r="B3156" s="11">
        <f t="shared" si="147"/>
        <v>6359</v>
      </c>
      <c r="C3156" s="11" t="s">
        <v>787</v>
      </c>
      <c r="D3156" s="12">
        <v>56359</v>
      </c>
      <c r="E3156" s="47" t="s">
        <v>5858</v>
      </c>
      <c r="F3156" s="14">
        <v>192384</v>
      </c>
      <c r="G3156" s="15">
        <v>42426</v>
      </c>
      <c r="H3156" s="8">
        <v>192384</v>
      </c>
      <c r="I3156" s="30">
        <f t="shared" si="145"/>
        <v>0</v>
      </c>
      <c r="J3156" s="125"/>
      <c r="K3156" s="2"/>
    </row>
    <row r="3157" spans="1:11" x14ac:dyDescent="0.25">
      <c r="A3157" s="17">
        <v>42425</v>
      </c>
      <c r="B3157" s="11">
        <f t="shared" si="147"/>
        <v>6360</v>
      </c>
      <c r="C3157" s="11" t="s">
        <v>787</v>
      </c>
      <c r="D3157" s="12">
        <v>56360</v>
      </c>
      <c r="E3157" s="47" t="s">
        <v>5931</v>
      </c>
      <c r="F3157" s="14">
        <v>4302.8</v>
      </c>
      <c r="G3157" s="107">
        <v>42431</v>
      </c>
      <c r="H3157" s="108">
        <v>4302.8</v>
      </c>
      <c r="I3157" s="30">
        <f t="shared" si="145"/>
        <v>0</v>
      </c>
      <c r="J3157" s="125"/>
      <c r="K3157" s="2"/>
    </row>
    <row r="3158" spans="1:11" x14ac:dyDescent="0.25">
      <c r="A3158" s="17">
        <v>42425</v>
      </c>
      <c r="B3158" s="11">
        <f t="shared" si="147"/>
        <v>6361</v>
      </c>
      <c r="C3158" s="11" t="s">
        <v>787</v>
      </c>
      <c r="D3158" s="12">
        <v>56361</v>
      </c>
      <c r="E3158" s="47" t="s">
        <v>5858</v>
      </c>
      <c r="F3158" s="14">
        <v>151200</v>
      </c>
      <c r="G3158" s="15">
        <v>42426</v>
      </c>
      <c r="H3158" s="8">
        <v>151200</v>
      </c>
      <c r="I3158" s="30">
        <f t="shared" si="145"/>
        <v>0</v>
      </c>
      <c r="J3158" s="125"/>
      <c r="K3158" s="2"/>
    </row>
    <row r="3159" spans="1:11" x14ac:dyDescent="0.25">
      <c r="A3159" s="17">
        <v>42425</v>
      </c>
      <c r="B3159" s="11">
        <f t="shared" si="147"/>
        <v>6362</v>
      </c>
      <c r="C3159" s="11" t="s">
        <v>787</v>
      </c>
      <c r="D3159" s="12">
        <v>56362</v>
      </c>
      <c r="E3159" s="47" t="s">
        <v>5932</v>
      </c>
      <c r="F3159" s="14">
        <v>2394.1999999999998</v>
      </c>
      <c r="G3159" s="15">
        <v>42427</v>
      </c>
      <c r="H3159" s="8">
        <v>2394.1999999999998</v>
      </c>
      <c r="I3159" s="30">
        <f t="shared" si="145"/>
        <v>0</v>
      </c>
      <c r="J3159" s="125"/>
      <c r="K3159" s="2"/>
    </row>
    <row r="3160" spans="1:11" x14ac:dyDescent="0.25">
      <c r="A3160" s="17">
        <v>42425</v>
      </c>
      <c r="B3160" s="11">
        <f t="shared" si="147"/>
        <v>6363</v>
      </c>
      <c r="C3160" s="11" t="s">
        <v>787</v>
      </c>
      <c r="D3160" s="12">
        <v>56363</v>
      </c>
      <c r="E3160" s="47" t="s">
        <v>5933</v>
      </c>
      <c r="F3160" s="14">
        <v>2739.8</v>
      </c>
      <c r="G3160" s="15">
        <v>42427</v>
      </c>
      <c r="H3160" s="8">
        <v>2739.8</v>
      </c>
      <c r="I3160" s="30">
        <f t="shared" si="145"/>
        <v>0</v>
      </c>
      <c r="J3160" s="125"/>
      <c r="K3160" s="2"/>
    </row>
    <row r="3161" spans="1:11" x14ac:dyDescent="0.25">
      <c r="A3161" s="17">
        <v>42425</v>
      </c>
      <c r="B3161" s="11">
        <f t="shared" si="147"/>
        <v>6364</v>
      </c>
      <c r="C3161" s="11" t="s">
        <v>787</v>
      </c>
      <c r="D3161" s="12">
        <v>56364</v>
      </c>
      <c r="E3161" s="47" t="s">
        <v>5934</v>
      </c>
      <c r="F3161" s="14">
        <v>715.4</v>
      </c>
      <c r="G3161" s="15">
        <v>42425</v>
      </c>
      <c r="H3161" s="8">
        <f t="shared" si="146"/>
        <v>715.4</v>
      </c>
      <c r="I3161" s="30">
        <f t="shared" si="145"/>
        <v>0</v>
      </c>
      <c r="J3161" s="125"/>
      <c r="K3161" s="2"/>
    </row>
    <row r="3162" spans="1:11" x14ac:dyDescent="0.25">
      <c r="A3162" s="17">
        <v>42425</v>
      </c>
      <c r="B3162" s="11">
        <f t="shared" si="147"/>
        <v>6365</v>
      </c>
      <c r="C3162" s="11" t="s">
        <v>787</v>
      </c>
      <c r="D3162" s="12">
        <v>56365</v>
      </c>
      <c r="E3162" s="47" t="s">
        <v>5932</v>
      </c>
      <c r="F3162" s="14">
        <v>2241.3000000000002</v>
      </c>
      <c r="G3162" s="15">
        <v>42427</v>
      </c>
      <c r="H3162" s="8">
        <v>2241.3000000000002</v>
      </c>
      <c r="I3162" s="30">
        <f t="shared" si="145"/>
        <v>0</v>
      </c>
      <c r="J3162" s="125"/>
      <c r="K3162" s="2"/>
    </row>
    <row r="3163" spans="1:11" x14ac:dyDescent="0.25">
      <c r="A3163" s="17">
        <v>42425</v>
      </c>
      <c r="B3163" s="11">
        <f t="shared" si="147"/>
        <v>6366</v>
      </c>
      <c r="C3163" s="11" t="s">
        <v>787</v>
      </c>
      <c r="D3163" s="12">
        <v>56366</v>
      </c>
      <c r="E3163" s="47" t="s">
        <v>5860</v>
      </c>
      <c r="F3163" s="14">
        <v>27190.15</v>
      </c>
      <c r="G3163" s="15">
        <v>42426</v>
      </c>
      <c r="H3163" s="8">
        <v>27190.15</v>
      </c>
      <c r="I3163" s="30">
        <f t="shared" si="145"/>
        <v>0</v>
      </c>
      <c r="J3163" s="125"/>
      <c r="K3163" s="2"/>
    </row>
    <row r="3164" spans="1:11" x14ac:dyDescent="0.25">
      <c r="A3164" s="17">
        <v>42425</v>
      </c>
      <c r="B3164" s="11">
        <f t="shared" si="147"/>
        <v>6367</v>
      </c>
      <c r="C3164" s="11" t="s">
        <v>787</v>
      </c>
      <c r="D3164" s="12">
        <v>56367</v>
      </c>
      <c r="E3164" s="47" t="s">
        <v>5935</v>
      </c>
      <c r="F3164" s="14">
        <v>108115.57</v>
      </c>
      <c r="G3164" s="107">
        <v>42431</v>
      </c>
      <c r="H3164" s="108">
        <v>108115.57</v>
      </c>
      <c r="I3164" s="30">
        <f t="shared" si="145"/>
        <v>0</v>
      </c>
      <c r="J3164" s="125"/>
      <c r="K3164" s="2"/>
    </row>
    <row r="3165" spans="1:11" x14ac:dyDescent="0.25">
      <c r="A3165" s="17">
        <v>42425</v>
      </c>
      <c r="B3165" s="11">
        <f t="shared" si="147"/>
        <v>6368</v>
      </c>
      <c r="C3165" s="11" t="s">
        <v>787</v>
      </c>
      <c r="D3165" s="12">
        <v>56368</v>
      </c>
      <c r="E3165" s="47" t="s">
        <v>5936</v>
      </c>
      <c r="F3165" s="14">
        <v>8014.4</v>
      </c>
      <c r="G3165" s="15">
        <v>42427</v>
      </c>
      <c r="H3165" s="8">
        <v>8014.4</v>
      </c>
      <c r="I3165" s="30">
        <f t="shared" si="145"/>
        <v>0</v>
      </c>
      <c r="J3165" s="125"/>
      <c r="K3165" s="2"/>
    </row>
    <row r="3166" spans="1:11" x14ac:dyDescent="0.25">
      <c r="A3166" s="17">
        <v>42425</v>
      </c>
      <c r="B3166" s="11">
        <f t="shared" si="147"/>
        <v>6369</v>
      </c>
      <c r="C3166" s="11" t="s">
        <v>787</v>
      </c>
      <c r="D3166" s="12">
        <v>56369</v>
      </c>
      <c r="E3166" s="47" t="s">
        <v>5937</v>
      </c>
      <c r="F3166" s="14">
        <v>40609.410000000003</v>
      </c>
      <c r="G3166" s="107">
        <v>42431</v>
      </c>
      <c r="H3166" s="108">
        <v>40609.410000000003</v>
      </c>
      <c r="I3166" s="30">
        <f t="shared" ref="I3166:I3232" si="148">F3166-H3166</f>
        <v>0</v>
      </c>
      <c r="J3166" s="125"/>
      <c r="K3166" s="2"/>
    </row>
    <row r="3167" spans="1:11" x14ac:dyDescent="0.25">
      <c r="A3167" s="17">
        <v>42425</v>
      </c>
      <c r="B3167" s="11">
        <f t="shared" si="147"/>
        <v>6370</v>
      </c>
      <c r="C3167" s="11" t="s">
        <v>787</v>
      </c>
      <c r="D3167" s="12">
        <v>56370</v>
      </c>
      <c r="E3167" s="47" t="s">
        <v>4550</v>
      </c>
      <c r="F3167" s="14">
        <v>385</v>
      </c>
      <c r="G3167" s="15">
        <v>42426</v>
      </c>
      <c r="H3167" s="8">
        <v>385</v>
      </c>
      <c r="I3167" s="30">
        <f t="shared" si="148"/>
        <v>0</v>
      </c>
      <c r="J3167" s="125"/>
      <c r="K3167" s="2"/>
    </row>
    <row r="3168" spans="1:11" x14ac:dyDescent="0.25">
      <c r="A3168" s="17">
        <v>42425</v>
      </c>
      <c r="B3168" s="11">
        <f t="shared" si="147"/>
        <v>6371</v>
      </c>
      <c r="C3168" s="11" t="s">
        <v>787</v>
      </c>
      <c r="D3168" s="12">
        <v>56371</v>
      </c>
      <c r="E3168" s="47" t="s">
        <v>5938</v>
      </c>
      <c r="F3168" s="14">
        <v>10097.200000000001</v>
      </c>
      <c r="G3168" s="15">
        <v>42427</v>
      </c>
      <c r="H3168" s="8">
        <v>10097.200000000001</v>
      </c>
      <c r="I3168" s="30">
        <f t="shared" si="148"/>
        <v>0</v>
      </c>
      <c r="J3168" s="125"/>
      <c r="K3168" s="2"/>
    </row>
    <row r="3169" spans="1:11" x14ac:dyDescent="0.25">
      <c r="A3169" s="17">
        <v>42425</v>
      </c>
      <c r="B3169" s="11">
        <f t="shared" si="147"/>
        <v>6372</v>
      </c>
      <c r="C3169" s="11" t="s">
        <v>787</v>
      </c>
      <c r="D3169" s="12">
        <v>56372</v>
      </c>
      <c r="E3169" s="47" t="s">
        <v>5939</v>
      </c>
      <c r="F3169" s="14">
        <v>1004.8</v>
      </c>
      <c r="G3169" s="15">
        <v>42427</v>
      </c>
      <c r="H3169" s="8">
        <v>1004.8</v>
      </c>
      <c r="I3169" s="30">
        <f t="shared" si="148"/>
        <v>0</v>
      </c>
      <c r="J3169" s="125"/>
      <c r="K3169" s="2"/>
    </row>
    <row r="3170" spans="1:11" x14ac:dyDescent="0.25">
      <c r="A3170" s="17">
        <v>42425</v>
      </c>
      <c r="B3170" s="11">
        <f t="shared" si="147"/>
        <v>6373</v>
      </c>
      <c r="C3170" s="11" t="s">
        <v>787</v>
      </c>
      <c r="D3170" s="12">
        <v>56373</v>
      </c>
      <c r="E3170" s="47" t="s">
        <v>5940</v>
      </c>
      <c r="F3170" s="14">
        <v>1213.8</v>
      </c>
      <c r="G3170" s="15">
        <v>42427</v>
      </c>
      <c r="H3170" s="8">
        <v>1213.8</v>
      </c>
      <c r="I3170" s="30">
        <f t="shared" si="148"/>
        <v>0</v>
      </c>
      <c r="J3170" s="125"/>
      <c r="K3170" s="2"/>
    </row>
    <row r="3171" spans="1:11" x14ac:dyDescent="0.25">
      <c r="A3171" s="17">
        <v>42425</v>
      </c>
      <c r="B3171" s="11">
        <f t="shared" si="147"/>
        <v>6374</v>
      </c>
      <c r="C3171" s="11" t="s">
        <v>787</v>
      </c>
      <c r="D3171" s="12">
        <v>56374</v>
      </c>
      <c r="E3171" s="47" t="s">
        <v>5941</v>
      </c>
      <c r="F3171" s="14">
        <v>9005.7999999999993</v>
      </c>
      <c r="G3171" s="15">
        <v>42427</v>
      </c>
      <c r="H3171" s="8">
        <v>9005.7999999999993</v>
      </c>
      <c r="I3171" s="30">
        <f t="shared" si="148"/>
        <v>0</v>
      </c>
      <c r="J3171" s="125"/>
      <c r="K3171" s="2"/>
    </row>
    <row r="3172" spans="1:11" x14ac:dyDescent="0.25">
      <c r="A3172" s="17">
        <v>42425</v>
      </c>
      <c r="B3172" s="11">
        <f t="shared" si="147"/>
        <v>6375</v>
      </c>
      <c r="C3172" s="11" t="s">
        <v>787</v>
      </c>
      <c r="D3172" s="12">
        <v>56375</v>
      </c>
      <c r="E3172" s="47" t="s">
        <v>4550</v>
      </c>
      <c r="F3172" s="14">
        <v>3922.56</v>
      </c>
      <c r="G3172" s="15">
        <v>42426</v>
      </c>
      <c r="H3172" s="8">
        <v>3922.56</v>
      </c>
      <c r="I3172" s="30">
        <f t="shared" si="148"/>
        <v>0</v>
      </c>
      <c r="J3172" s="125"/>
      <c r="K3172" s="2"/>
    </row>
    <row r="3173" spans="1:11" x14ac:dyDescent="0.25">
      <c r="A3173" s="17">
        <v>42425</v>
      </c>
      <c r="B3173" s="11">
        <f t="shared" si="147"/>
        <v>6376</v>
      </c>
      <c r="C3173" s="11" t="s">
        <v>787</v>
      </c>
      <c r="D3173" s="12">
        <v>56376</v>
      </c>
      <c r="E3173" s="47" t="s">
        <v>5873</v>
      </c>
      <c r="F3173" s="14">
        <v>189708.7</v>
      </c>
      <c r="G3173" s="107">
        <v>42432</v>
      </c>
      <c r="H3173" s="108">
        <v>189708.7</v>
      </c>
      <c r="I3173" s="30">
        <f t="shared" si="148"/>
        <v>0</v>
      </c>
      <c r="J3173" s="125"/>
      <c r="K3173" s="2"/>
    </row>
    <row r="3174" spans="1:11" x14ac:dyDescent="0.25">
      <c r="A3174" s="17">
        <v>42425</v>
      </c>
      <c r="B3174" s="11">
        <f t="shared" si="147"/>
        <v>6377</v>
      </c>
      <c r="C3174" s="11" t="s">
        <v>787</v>
      </c>
      <c r="D3174" s="12">
        <v>56377</v>
      </c>
      <c r="E3174" s="47" t="s">
        <v>5942</v>
      </c>
      <c r="F3174" s="14">
        <v>13788.2</v>
      </c>
      <c r="G3174" s="15">
        <v>42427</v>
      </c>
      <c r="H3174" s="8">
        <v>13788.2</v>
      </c>
      <c r="I3174" s="30">
        <f t="shared" si="148"/>
        <v>0</v>
      </c>
      <c r="J3174" s="125"/>
      <c r="K3174" s="2"/>
    </row>
    <row r="3175" spans="1:11" x14ac:dyDescent="0.25">
      <c r="A3175" s="17">
        <v>42425</v>
      </c>
      <c r="B3175" s="11">
        <f t="shared" si="147"/>
        <v>6378</v>
      </c>
      <c r="C3175" s="11" t="s">
        <v>787</v>
      </c>
      <c r="D3175" s="12">
        <v>56378</v>
      </c>
      <c r="E3175" s="47" t="s">
        <v>5943</v>
      </c>
      <c r="F3175" s="14">
        <v>7357.28</v>
      </c>
      <c r="G3175" s="15">
        <v>42427</v>
      </c>
      <c r="H3175" s="8">
        <v>7357.28</v>
      </c>
      <c r="I3175" s="30">
        <f t="shared" si="148"/>
        <v>0</v>
      </c>
      <c r="J3175" s="125"/>
      <c r="K3175" s="2"/>
    </row>
    <row r="3176" spans="1:11" x14ac:dyDescent="0.25">
      <c r="A3176" s="17">
        <v>42425</v>
      </c>
      <c r="B3176" s="11">
        <f t="shared" si="147"/>
        <v>6379</v>
      </c>
      <c r="C3176" s="11" t="s">
        <v>787</v>
      </c>
      <c r="D3176" s="12">
        <v>56379</v>
      </c>
      <c r="E3176" s="47" t="s">
        <v>5889</v>
      </c>
      <c r="F3176" s="14">
        <v>7569.6</v>
      </c>
      <c r="G3176" s="15" t="s">
        <v>5944</v>
      </c>
      <c r="H3176" s="8">
        <f>4500+3069.6</f>
        <v>7569.6</v>
      </c>
      <c r="I3176" s="30">
        <f t="shared" si="148"/>
        <v>0</v>
      </c>
      <c r="J3176" s="125"/>
      <c r="K3176" s="2"/>
    </row>
    <row r="3177" spans="1:11" x14ac:dyDescent="0.25">
      <c r="A3177" s="17">
        <v>42425</v>
      </c>
      <c r="B3177" s="11">
        <f t="shared" si="147"/>
        <v>6380</v>
      </c>
      <c r="C3177" s="11" t="s">
        <v>787</v>
      </c>
      <c r="D3177" s="12">
        <v>56380</v>
      </c>
      <c r="E3177" s="47" t="s">
        <v>4934</v>
      </c>
      <c r="F3177" s="14">
        <v>2202</v>
      </c>
      <c r="G3177" s="107">
        <v>42431</v>
      </c>
      <c r="H3177" s="108">
        <v>2202</v>
      </c>
      <c r="I3177" s="30">
        <f t="shared" si="148"/>
        <v>0</v>
      </c>
      <c r="J3177" s="125"/>
      <c r="K3177" s="2"/>
    </row>
    <row r="3178" spans="1:11" x14ac:dyDescent="0.25">
      <c r="A3178" s="17">
        <v>42425</v>
      </c>
      <c r="B3178" s="11">
        <f t="shared" si="147"/>
        <v>6381</v>
      </c>
      <c r="C3178" s="11" t="s">
        <v>787</v>
      </c>
      <c r="D3178" s="12">
        <v>56381</v>
      </c>
      <c r="E3178" s="47" t="s">
        <v>5945</v>
      </c>
      <c r="F3178" s="14">
        <v>9775</v>
      </c>
      <c r="G3178" s="107">
        <v>42441</v>
      </c>
      <c r="H3178" s="108">
        <v>9775</v>
      </c>
      <c r="I3178" s="30">
        <f t="shared" si="148"/>
        <v>0</v>
      </c>
      <c r="J3178" s="125"/>
      <c r="K3178" s="2"/>
    </row>
    <row r="3179" spans="1:11" x14ac:dyDescent="0.25">
      <c r="A3179" s="17">
        <v>42425</v>
      </c>
      <c r="B3179" s="11">
        <f t="shared" si="147"/>
        <v>6382</v>
      </c>
      <c r="C3179" s="11" t="s">
        <v>787</v>
      </c>
      <c r="D3179" s="12">
        <v>56382</v>
      </c>
      <c r="E3179" s="47" t="s">
        <v>5943</v>
      </c>
      <c r="F3179" s="14">
        <v>951.6</v>
      </c>
      <c r="G3179" s="15">
        <v>42427</v>
      </c>
      <c r="H3179" s="8">
        <v>951.6</v>
      </c>
      <c r="I3179" s="30">
        <f t="shared" si="148"/>
        <v>0</v>
      </c>
      <c r="J3179" s="125"/>
      <c r="K3179" s="2"/>
    </row>
    <row r="3180" spans="1:11" x14ac:dyDescent="0.25">
      <c r="A3180" s="17">
        <v>42425</v>
      </c>
      <c r="B3180" s="11">
        <f t="shared" si="147"/>
        <v>6383</v>
      </c>
      <c r="C3180" s="11" t="s">
        <v>787</v>
      </c>
      <c r="D3180" s="12">
        <v>56383</v>
      </c>
      <c r="E3180" s="47" t="s">
        <v>5946</v>
      </c>
      <c r="F3180" s="14">
        <v>5152.8</v>
      </c>
      <c r="G3180" s="15">
        <v>42425</v>
      </c>
      <c r="H3180" s="8">
        <f t="shared" ref="H3180:H3236" si="149">F3180</f>
        <v>5152.8</v>
      </c>
      <c r="I3180" s="30">
        <f t="shared" si="148"/>
        <v>0</v>
      </c>
      <c r="J3180" s="125"/>
      <c r="K3180" s="2"/>
    </row>
    <row r="3181" spans="1:11" x14ac:dyDescent="0.25">
      <c r="A3181" s="17">
        <v>42425</v>
      </c>
      <c r="B3181" s="11">
        <f t="shared" si="147"/>
        <v>6384</v>
      </c>
      <c r="C3181" s="11" t="s">
        <v>787</v>
      </c>
      <c r="D3181" s="126">
        <v>56384</v>
      </c>
      <c r="E3181" s="127" t="s">
        <v>5927</v>
      </c>
      <c r="F3181" s="128">
        <v>47027</v>
      </c>
      <c r="G3181" s="15" t="s">
        <v>5944</v>
      </c>
      <c r="H3181" s="8">
        <f>4440.7+42586.3</f>
        <v>47027</v>
      </c>
      <c r="I3181" s="30">
        <f t="shared" si="148"/>
        <v>0</v>
      </c>
      <c r="J3181" s="125"/>
      <c r="K3181" s="2"/>
    </row>
    <row r="3182" spans="1:11" x14ac:dyDescent="0.25">
      <c r="A3182" s="17">
        <v>42426</v>
      </c>
      <c r="B3182" s="11">
        <f t="shared" si="147"/>
        <v>6385</v>
      </c>
      <c r="C3182" s="11" t="s">
        <v>787</v>
      </c>
      <c r="D3182" s="12">
        <v>56385</v>
      </c>
      <c r="E3182" s="47" t="s">
        <v>5947</v>
      </c>
      <c r="F3182" s="14">
        <v>1560</v>
      </c>
      <c r="G3182" s="15">
        <v>42426</v>
      </c>
      <c r="H3182" s="8">
        <f t="shared" si="149"/>
        <v>1560</v>
      </c>
      <c r="I3182" s="30">
        <f t="shared" si="148"/>
        <v>0</v>
      </c>
      <c r="J3182" s="125"/>
      <c r="K3182" s="2"/>
    </row>
    <row r="3183" spans="1:11" x14ac:dyDescent="0.25">
      <c r="A3183" s="17">
        <v>42426</v>
      </c>
      <c r="B3183" s="11">
        <f t="shared" si="147"/>
        <v>6386</v>
      </c>
      <c r="C3183" s="11" t="s">
        <v>787</v>
      </c>
      <c r="D3183" s="12">
        <v>56386</v>
      </c>
      <c r="E3183" s="47" t="s">
        <v>5948</v>
      </c>
      <c r="F3183" s="14">
        <v>11280</v>
      </c>
      <c r="G3183" s="15">
        <v>42427</v>
      </c>
      <c r="H3183" s="8">
        <v>11280</v>
      </c>
      <c r="I3183" s="30">
        <f t="shared" si="148"/>
        <v>0</v>
      </c>
      <c r="J3183" s="125"/>
      <c r="K3183" s="2"/>
    </row>
    <row r="3184" spans="1:11" x14ac:dyDescent="0.25">
      <c r="A3184" s="17">
        <v>42426</v>
      </c>
      <c r="B3184" s="11">
        <f t="shared" si="147"/>
        <v>6387</v>
      </c>
      <c r="C3184" s="11" t="s">
        <v>787</v>
      </c>
      <c r="D3184" s="12">
        <v>56387</v>
      </c>
      <c r="E3184" s="47" t="s">
        <v>5947</v>
      </c>
      <c r="F3184" s="14">
        <v>665.6</v>
      </c>
      <c r="G3184" s="15">
        <v>42426</v>
      </c>
      <c r="H3184" s="8">
        <f t="shared" si="149"/>
        <v>665.6</v>
      </c>
      <c r="I3184" s="30">
        <f t="shared" si="148"/>
        <v>0</v>
      </c>
      <c r="J3184" s="125"/>
      <c r="K3184" s="2"/>
    </row>
    <row r="3185" spans="1:11" x14ac:dyDescent="0.25">
      <c r="A3185" s="17">
        <v>42426</v>
      </c>
      <c r="B3185" s="11">
        <f t="shared" si="147"/>
        <v>6388</v>
      </c>
      <c r="C3185" s="11" t="s">
        <v>787</v>
      </c>
      <c r="D3185" s="12">
        <v>56388</v>
      </c>
      <c r="E3185" s="47" t="s">
        <v>5949</v>
      </c>
      <c r="F3185" s="14">
        <v>16364.4</v>
      </c>
      <c r="G3185" s="15">
        <v>42426</v>
      </c>
      <c r="H3185" s="8">
        <f t="shared" si="149"/>
        <v>16364.4</v>
      </c>
      <c r="I3185" s="30">
        <f t="shared" si="148"/>
        <v>0</v>
      </c>
      <c r="J3185" s="125"/>
      <c r="K3185" s="2"/>
    </row>
    <row r="3186" spans="1:11" x14ac:dyDescent="0.25">
      <c r="A3186" s="17">
        <v>42426</v>
      </c>
      <c r="B3186" s="11">
        <f t="shared" si="147"/>
        <v>6389</v>
      </c>
      <c r="C3186" s="11" t="s">
        <v>787</v>
      </c>
      <c r="D3186" s="12">
        <v>56389</v>
      </c>
      <c r="E3186" s="47" t="s">
        <v>5949</v>
      </c>
      <c r="F3186" s="14">
        <v>277.2</v>
      </c>
      <c r="G3186" s="15">
        <v>42426</v>
      </c>
      <c r="H3186" s="8">
        <f t="shared" si="149"/>
        <v>277.2</v>
      </c>
      <c r="I3186" s="30">
        <f t="shared" si="148"/>
        <v>0</v>
      </c>
      <c r="J3186" s="125"/>
      <c r="K3186" s="2"/>
    </row>
    <row r="3187" spans="1:11" x14ac:dyDescent="0.25">
      <c r="A3187" s="17">
        <v>42426</v>
      </c>
      <c r="B3187" s="11">
        <f t="shared" si="147"/>
        <v>6390</v>
      </c>
      <c r="C3187" s="11" t="s">
        <v>787</v>
      </c>
      <c r="D3187" s="12">
        <v>56390</v>
      </c>
      <c r="E3187" s="47" t="s">
        <v>5950</v>
      </c>
      <c r="F3187" s="14">
        <v>9732</v>
      </c>
      <c r="G3187" s="15">
        <v>42429</v>
      </c>
      <c r="H3187" s="8">
        <v>9732</v>
      </c>
      <c r="I3187" s="30">
        <f t="shared" si="148"/>
        <v>0</v>
      </c>
      <c r="J3187" s="125"/>
      <c r="K3187" s="2"/>
    </row>
    <row r="3188" spans="1:11" x14ac:dyDescent="0.25">
      <c r="A3188" s="17">
        <v>42426</v>
      </c>
      <c r="B3188" s="11">
        <f t="shared" si="147"/>
        <v>6391</v>
      </c>
      <c r="C3188" s="11" t="s">
        <v>787</v>
      </c>
      <c r="D3188" s="12">
        <v>56391</v>
      </c>
      <c r="E3188" s="47" t="s">
        <v>5951</v>
      </c>
      <c r="F3188" s="14">
        <v>496.32</v>
      </c>
      <c r="G3188" s="15">
        <v>42426</v>
      </c>
      <c r="H3188" s="8">
        <f t="shared" si="149"/>
        <v>496.32</v>
      </c>
      <c r="I3188" s="30">
        <f t="shared" si="148"/>
        <v>0</v>
      </c>
      <c r="J3188" s="125"/>
      <c r="K3188" s="2"/>
    </row>
    <row r="3189" spans="1:11" x14ac:dyDescent="0.25">
      <c r="A3189" s="17">
        <v>42426</v>
      </c>
      <c r="B3189" s="11">
        <f t="shared" si="147"/>
        <v>6392</v>
      </c>
      <c r="C3189" s="11" t="s">
        <v>787</v>
      </c>
      <c r="D3189" s="12">
        <v>56392</v>
      </c>
      <c r="E3189" s="47" t="s">
        <v>5952</v>
      </c>
      <c r="F3189" s="14">
        <v>12165.3</v>
      </c>
      <c r="G3189" s="15">
        <v>42427</v>
      </c>
      <c r="H3189" s="8">
        <v>12165.3</v>
      </c>
      <c r="I3189" s="30">
        <f t="shared" si="148"/>
        <v>0</v>
      </c>
      <c r="J3189" s="125"/>
      <c r="K3189" s="2"/>
    </row>
    <row r="3190" spans="1:11" x14ac:dyDescent="0.25">
      <c r="A3190" s="17">
        <v>42426</v>
      </c>
      <c r="B3190" s="11">
        <f t="shared" si="147"/>
        <v>6393</v>
      </c>
      <c r="C3190" s="11" t="s">
        <v>787</v>
      </c>
      <c r="D3190" s="12">
        <v>56393</v>
      </c>
      <c r="E3190" s="47" t="s">
        <v>5953</v>
      </c>
      <c r="F3190" s="14">
        <v>2424</v>
      </c>
      <c r="G3190" s="15">
        <v>42426</v>
      </c>
      <c r="H3190" s="8">
        <f t="shared" si="149"/>
        <v>2424</v>
      </c>
      <c r="I3190" s="30">
        <f t="shared" si="148"/>
        <v>0</v>
      </c>
      <c r="J3190" s="125"/>
      <c r="K3190" s="2"/>
    </row>
    <row r="3191" spans="1:11" x14ac:dyDescent="0.25">
      <c r="A3191" s="17">
        <v>42426</v>
      </c>
      <c r="B3191" s="11">
        <f t="shared" si="147"/>
        <v>6394</v>
      </c>
      <c r="C3191" s="11" t="s">
        <v>787</v>
      </c>
      <c r="D3191" s="12">
        <v>56394</v>
      </c>
      <c r="E3191" s="47" t="s">
        <v>5954</v>
      </c>
      <c r="F3191" s="14">
        <v>27349.45</v>
      </c>
      <c r="G3191" s="15">
        <v>42426</v>
      </c>
      <c r="H3191" s="8">
        <f t="shared" si="149"/>
        <v>27349.45</v>
      </c>
      <c r="I3191" s="30">
        <f t="shared" si="148"/>
        <v>0</v>
      </c>
      <c r="J3191" s="125"/>
      <c r="K3191" s="2"/>
    </row>
    <row r="3192" spans="1:11" x14ac:dyDescent="0.25">
      <c r="A3192" s="17">
        <v>42426</v>
      </c>
      <c r="B3192" s="11">
        <f t="shared" si="147"/>
        <v>6395</v>
      </c>
      <c r="C3192" s="11" t="s">
        <v>787</v>
      </c>
      <c r="D3192" s="12">
        <v>56395</v>
      </c>
      <c r="E3192" s="47" t="s">
        <v>5955</v>
      </c>
      <c r="F3192" s="14">
        <v>51348</v>
      </c>
      <c r="G3192" s="107">
        <v>42445</v>
      </c>
      <c r="H3192" s="108">
        <v>51348</v>
      </c>
      <c r="I3192" s="30">
        <f t="shared" si="148"/>
        <v>0</v>
      </c>
      <c r="J3192" s="125"/>
      <c r="K3192" s="2"/>
    </row>
    <row r="3193" spans="1:11" x14ac:dyDescent="0.25">
      <c r="A3193" s="17">
        <v>42426</v>
      </c>
      <c r="B3193" s="11">
        <f t="shared" si="147"/>
        <v>6396</v>
      </c>
      <c r="C3193" s="11" t="s">
        <v>787</v>
      </c>
      <c r="D3193" s="12">
        <v>56396</v>
      </c>
      <c r="E3193" s="47" t="s">
        <v>5956</v>
      </c>
      <c r="F3193" s="14">
        <v>10394.299999999999</v>
      </c>
      <c r="G3193" s="15">
        <v>42426</v>
      </c>
      <c r="H3193" s="8">
        <f t="shared" si="149"/>
        <v>10394.299999999999</v>
      </c>
      <c r="I3193" s="30">
        <f t="shared" si="148"/>
        <v>0</v>
      </c>
      <c r="J3193" s="125"/>
      <c r="K3193" s="2"/>
    </row>
    <row r="3194" spans="1:11" x14ac:dyDescent="0.25">
      <c r="A3194" s="17">
        <v>42426</v>
      </c>
      <c r="B3194" s="11">
        <f t="shared" si="147"/>
        <v>6397</v>
      </c>
      <c r="C3194" s="11" t="s">
        <v>787</v>
      </c>
      <c r="D3194" s="12">
        <v>56397</v>
      </c>
      <c r="E3194" s="47" t="s">
        <v>5957</v>
      </c>
      <c r="F3194" s="14">
        <v>12272.5</v>
      </c>
      <c r="G3194" s="15">
        <v>42426</v>
      </c>
      <c r="H3194" s="8">
        <f t="shared" si="149"/>
        <v>12272.5</v>
      </c>
      <c r="I3194" s="30">
        <f t="shared" si="148"/>
        <v>0</v>
      </c>
      <c r="J3194" s="125"/>
      <c r="K3194" s="2"/>
    </row>
    <row r="3195" spans="1:11" x14ac:dyDescent="0.25">
      <c r="A3195" s="17">
        <v>42426</v>
      </c>
      <c r="B3195" s="11">
        <f t="shared" si="147"/>
        <v>6398</v>
      </c>
      <c r="C3195" s="11" t="s">
        <v>787</v>
      </c>
      <c r="D3195" s="12">
        <v>56398</v>
      </c>
      <c r="E3195" s="47" t="s">
        <v>5958</v>
      </c>
      <c r="F3195" s="14">
        <v>1744</v>
      </c>
      <c r="G3195" s="15">
        <v>42427</v>
      </c>
      <c r="H3195" s="8">
        <v>1744</v>
      </c>
      <c r="I3195" s="30">
        <f t="shared" si="148"/>
        <v>0</v>
      </c>
      <c r="J3195" s="125"/>
      <c r="K3195" s="2"/>
    </row>
    <row r="3196" spans="1:11" x14ac:dyDescent="0.25">
      <c r="A3196" s="17">
        <v>42426</v>
      </c>
      <c r="B3196" s="11">
        <f t="shared" si="147"/>
        <v>6399</v>
      </c>
      <c r="C3196" s="11" t="s">
        <v>787</v>
      </c>
      <c r="D3196" s="12">
        <v>56399</v>
      </c>
      <c r="E3196" s="47" t="s">
        <v>5959</v>
      </c>
      <c r="F3196" s="14">
        <v>3120</v>
      </c>
      <c r="G3196" s="15">
        <v>42427</v>
      </c>
      <c r="H3196" s="8">
        <v>3120</v>
      </c>
      <c r="I3196" s="30">
        <f t="shared" si="148"/>
        <v>0</v>
      </c>
      <c r="J3196" s="125"/>
      <c r="K3196" s="2"/>
    </row>
    <row r="3197" spans="1:11" x14ac:dyDescent="0.25">
      <c r="A3197" s="17">
        <v>42426</v>
      </c>
      <c r="B3197" s="11">
        <f t="shared" si="147"/>
        <v>6400</v>
      </c>
      <c r="C3197" s="11" t="s">
        <v>787</v>
      </c>
      <c r="D3197" s="113">
        <v>56400</v>
      </c>
      <c r="E3197" s="42" t="s">
        <v>5960</v>
      </c>
      <c r="F3197" s="19">
        <v>1711.2</v>
      </c>
      <c r="G3197" s="15">
        <v>42426</v>
      </c>
      <c r="H3197" s="8">
        <f t="shared" si="149"/>
        <v>1711.2</v>
      </c>
      <c r="I3197" s="30">
        <f t="shared" si="148"/>
        <v>0</v>
      </c>
      <c r="J3197" s="125"/>
      <c r="K3197" s="2"/>
    </row>
    <row r="3198" spans="1:11" x14ac:dyDescent="0.25">
      <c r="A3198" s="17">
        <v>42426</v>
      </c>
      <c r="B3198" s="11">
        <f t="shared" si="147"/>
        <v>6401</v>
      </c>
      <c r="C3198" s="11" t="s">
        <v>787</v>
      </c>
      <c r="D3198" s="20">
        <v>56401</v>
      </c>
      <c r="E3198" s="45" t="s">
        <v>5961</v>
      </c>
      <c r="F3198" s="22">
        <v>2792.2</v>
      </c>
      <c r="G3198" s="15">
        <v>42426</v>
      </c>
      <c r="H3198" s="8">
        <f t="shared" si="149"/>
        <v>2792.2</v>
      </c>
      <c r="I3198" s="30">
        <f t="shared" si="148"/>
        <v>0</v>
      </c>
      <c r="J3198" s="125"/>
      <c r="K3198" s="2"/>
    </row>
    <row r="3199" spans="1:11" x14ac:dyDescent="0.25">
      <c r="A3199" s="17">
        <v>42426</v>
      </c>
      <c r="B3199" s="11">
        <f t="shared" si="147"/>
        <v>6402</v>
      </c>
      <c r="C3199" s="11" t="s">
        <v>787</v>
      </c>
      <c r="D3199" s="12">
        <v>56402</v>
      </c>
      <c r="E3199" s="47" t="s">
        <v>5962</v>
      </c>
      <c r="F3199" s="14">
        <v>1934.4</v>
      </c>
      <c r="G3199" s="15">
        <v>42426</v>
      </c>
      <c r="H3199" s="8">
        <f t="shared" si="149"/>
        <v>1934.4</v>
      </c>
      <c r="I3199" s="30">
        <f t="shared" si="148"/>
        <v>0</v>
      </c>
      <c r="J3199" s="125"/>
      <c r="K3199" s="2"/>
    </row>
    <row r="3200" spans="1:11" x14ac:dyDescent="0.25">
      <c r="A3200" s="17">
        <v>42426</v>
      </c>
      <c r="B3200" s="11">
        <f t="shared" si="147"/>
        <v>6403</v>
      </c>
      <c r="C3200" s="11" t="s">
        <v>787</v>
      </c>
      <c r="D3200" s="12">
        <v>56403</v>
      </c>
      <c r="E3200" s="47" t="s">
        <v>5963</v>
      </c>
      <c r="F3200" s="14">
        <v>129</v>
      </c>
      <c r="G3200" s="15">
        <v>42426</v>
      </c>
      <c r="H3200" s="8">
        <f t="shared" si="149"/>
        <v>129</v>
      </c>
      <c r="I3200" s="30">
        <f t="shared" si="148"/>
        <v>0</v>
      </c>
      <c r="J3200" s="125"/>
      <c r="K3200" s="2"/>
    </row>
    <row r="3201" spans="1:11" x14ac:dyDescent="0.25">
      <c r="A3201" s="17">
        <v>42426</v>
      </c>
      <c r="B3201" s="11">
        <f t="shared" si="147"/>
        <v>6404</v>
      </c>
      <c r="C3201" s="11" t="s">
        <v>787</v>
      </c>
      <c r="D3201" s="12">
        <v>56404</v>
      </c>
      <c r="E3201" s="47" t="s">
        <v>5964</v>
      </c>
      <c r="F3201" s="14">
        <v>3488.2</v>
      </c>
      <c r="G3201" s="15">
        <v>42426</v>
      </c>
      <c r="H3201" s="8">
        <f t="shared" si="149"/>
        <v>3488.2</v>
      </c>
      <c r="I3201" s="30">
        <f t="shared" si="148"/>
        <v>0</v>
      </c>
      <c r="J3201" s="125"/>
      <c r="K3201" s="2"/>
    </row>
    <row r="3202" spans="1:11" x14ac:dyDescent="0.25">
      <c r="A3202" s="17">
        <v>42426</v>
      </c>
      <c r="B3202" s="11">
        <f t="shared" si="147"/>
        <v>6405</v>
      </c>
      <c r="C3202" s="11" t="s">
        <v>787</v>
      </c>
      <c r="D3202" s="12">
        <v>56405</v>
      </c>
      <c r="E3202" s="47" t="s">
        <v>5965</v>
      </c>
      <c r="F3202" s="14">
        <v>3060.4</v>
      </c>
      <c r="G3202" s="15">
        <v>42426</v>
      </c>
      <c r="H3202" s="8">
        <f t="shared" si="149"/>
        <v>3060.4</v>
      </c>
      <c r="I3202" s="30">
        <f t="shared" si="148"/>
        <v>0</v>
      </c>
      <c r="J3202" s="125"/>
      <c r="K3202" s="2"/>
    </row>
    <row r="3203" spans="1:11" x14ac:dyDescent="0.25">
      <c r="A3203" s="17">
        <v>42426</v>
      </c>
      <c r="B3203" s="11">
        <f t="shared" si="147"/>
        <v>6406</v>
      </c>
      <c r="C3203" s="11" t="s">
        <v>787</v>
      </c>
      <c r="D3203" s="12">
        <v>56406</v>
      </c>
      <c r="E3203" s="47" t="s">
        <v>5966</v>
      </c>
      <c r="F3203" s="14">
        <v>19532</v>
      </c>
      <c r="G3203" s="15">
        <v>42426</v>
      </c>
      <c r="H3203" s="8">
        <f t="shared" si="149"/>
        <v>19532</v>
      </c>
      <c r="I3203" s="30">
        <f t="shared" si="148"/>
        <v>0</v>
      </c>
      <c r="J3203" s="125"/>
      <c r="K3203" s="2"/>
    </row>
    <row r="3204" spans="1:11" x14ac:dyDescent="0.25">
      <c r="A3204" s="17">
        <v>42426</v>
      </c>
      <c r="B3204" s="11">
        <f t="shared" ref="B3204:B3267" si="150">B3203+1</f>
        <v>6407</v>
      </c>
      <c r="C3204" s="11" t="s">
        <v>787</v>
      </c>
      <c r="D3204" s="12">
        <v>56407</v>
      </c>
      <c r="E3204" s="47" t="s">
        <v>5967</v>
      </c>
      <c r="F3204" s="14">
        <v>1545.1</v>
      </c>
      <c r="G3204" s="15">
        <v>42426</v>
      </c>
      <c r="H3204" s="8">
        <f t="shared" si="149"/>
        <v>1545.1</v>
      </c>
      <c r="I3204" s="30">
        <f t="shared" si="148"/>
        <v>0</v>
      </c>
      <c r="J3204" s="125"/>
      <c r="K3204" s="2"/>
    </row>
    <row r="3205" spans="1:11" x14ac:dyDescent="0.25">
      <c r="A3205" s="17">
        <v>42426</v>
      </c>
      <c r="B3205" s="11">
        <f t="shared" si="150"/>
        <v>6408</v>
      </c>
      <c r="C3205" s="11" t="s">
        <v>787</v>
      </c>
      <c r="D3205" s="12">
        <v>56408</v>
      </c>
      <c r="E3205" s="47" t="s">
        <v>5968</v>
      </c>
      <c r="F3205" s="14">
        <v>27556.15</v>
      </c>
      <c r="G3205" s="107">
        <v>42432</v>
      </c>
      <c r="H3205" s="108">
        <v>27556.15</v>
      </c>
      <c r="I3205" s="30">
        <f t="shared" si="148"/>
        <v>0</v>
      </c>
      <c r="J3205" s="125"/>
      <c r="K3205" s="2"/>
    </row>
    <row r="3206" spans="1:11" x14ac:dyDescent="0.25">
      <c r="A3206" s="17">
        <v>42426</v>
      </c>
      <c r="B3206" s="11">
        <f t="shared" si="150"/>
        <v>6409</v>
      </c>
      <c r="C3206" s="11" t="s">
        <v>787</v>
      </c>
      <c r="D3206" s="12">
        <v>56409</v>
      </c>
      <c r="E3206" s="47" t="s">
        <v>5969</v>
      </c>
      <c r="F3206" s="14">
        <v>28992.1</v>
      </c>
      <c r="G3206" s="107">
        <v>42432</v>
      </c>
      <c r="H3206" s="108">
        <v>28992.1</v>
      </c>
      <c r="I3206" s="30">
        <f t="shared" si="148"/>
        <v>0</v>
      </c>
      <c r="J3206" s="125"/>
      <c r="K3206" s="2"/>
    </row>
    <row r="3207" spans="1:11" x14ac:dyDescent="0.25">
      <c r="A3207" s="17">
        <v>42426</v>
      </c>
      <c r="B3207" s="11">
        <f t="shared" si="150"/>
        <v>6410</v>
      </c>
      <c r="C3207" s="11" t="s">
        <v>787</v>
      </c>
      <c r="D3207" s="12">
        <v>56410</v>
      </c>
      <c r="E3207" s="47" t="s">
        <v>5970</v>
      </c>
      <c r="F3207" s="14">
        <v>8221.2000000000007</v>
      </c>
      <c r="G3207" s="107" t="s">
        <v>6354</v>
      </c>
      <c r="H3207" s="108">
        <f>7956+265.2</f>
        <v>8221.2000000000007</v>
      </c>
      <c r="I3207" s="30">
        <f t="shared" si="148"/>
        <v>0</v>
      </c>
      <c r="J3207" s="125"/>
      <c r="K3207" s="2"/>
    </row>
    <row r="3208" spans="1:11" x14ac:dyDescent="0.25">
      <c r="A3208" s="17">
        <v>42426</v>
      </c>
      <c r="B3208" s="11">
        <f t="shared" si="150"/>
        <v>6411</v>
      </c>
      <c r="C3208" s="11" t="s">
        <v>787</v>
      </c>
      <c r="D3208" s="12">
        <v>56411</v>
      </c>
      <c r="E3208" s="47" t="s">
        <v>5971</v>
      </c>
      <c r="F3208" s="14">
        <v>8661</v>
      </c>
      <c r="G3208" s="107">
        <v>42432</v>
      </c>
      <c r="H3208" s="108">
        <v>8661</v>
      </c>
      <c r="I3208" s="30">
        <f t="shared" si="148"/>
        <v>0</v>
      </c>
      <c r="J3208" s="125"/>
      <c r="K3208" s="2"/>
    </row>
    <row r="3209" spans="1:11" x14ac:dyDescent="0.25">
      <c r="A3209" s="17">
        <v>42426</v>
      </c>
      <c r="B3209" s="11">
        <f t="shared" si="150"/>
        <v>6412</v>
      </c>
      <c r="C3209" s="11" t="s">
        <v>787</v>
      </c>
      <c r="D3209" s="12">
        <v>56412</v>
      </c>
      <c r="E3209" s="47" t="s">
        <v>5972</v>
      </c>
      <c r="F3209" s="14">
        <v>1994.1</v>
      </c>
      <c r="G3209" s="107">
        <v>42432</v>
      </c>
      <c r="H3209" s="108">
        <v>1994.1</v>
      </c>
      <c r="I3209" s="30">
        <f t="shared" si="148"/>
        <v>0</v>
      </c>
      <c r="J3209" s="125"/>
      <c r="K3209" s="2"/>
    </row>
    <row r="3210" spans="1:11" x14ac:dyDescent="0.25">
      <c r="A3210" s="17">
        <v>42426</v>
      </c>
      <c r="B3210" s="11">
        <f t="shared" si="150"/>
        <v>6413</v>
      </c>
      <c r="C3210" s="11" t="s">
        <v>787</v>
      </c>
      <c r="D3210" s="12">
        <v>56413</v>
      </c>
      <c r="E3210" s="47" t="s">
        <v>5973</v>
      </c>
      <c r="F3210" s="14">
        <v>335.1</v>
      </c>
      <c r="G3210" s="107">
        <v>42432</v>
      </c>
      <c r="H3210" s="108">
        <v>335.1</v>
      </c>
      <c r="I3210" s="30">
        <f t="shared" si="148"/>
        <v>0</v>
      </c>
      <c r="J3210" s="125"/>
      <c r="K3210" s="2"/>
    </row>
    <row r="3211" spans="1:11" x14ac:dyDescent="0.25">
      <c r="A3211" s="17">
        <v>42426</v>
      </c>
      <c r="B3211" s="11">
        <f t="shared" si="150"/>
        <v>6414</v>
      </c>
      <c r="C3211" s="11" t="s">
        <v>787</v>
      </c>
      <c r="D3211" s="12">
        <v>56414</v>
      </c>
      <c r="E3211" s="47" t="s">
        <v>5974</v>
      </c>
      <c r="F3211" s="14">
        <v>60326.45</v>
      </c>
      <c r="G3211" s="107">
        <v>42432</v>
      </c>
      <c r="H3211" s="108">
        <v>60326.45</v>
      </c>
      <c r="I3211" s="30">
        <f t="shared" si="148"/>
        <v>0</v>
      </c>
      <c r="J3211" s="125"/>
      <c r="K3211" s="2"/>
    </row>
    <row r="3212" spans="1:11" x14ac:dyDescent="0.25">
      <c r="A3212" s="17">
        <v>42426</v>
      </c>
      <c r="B3212" s="11">
        <f t="shared" si="150"/>
        <v>6415</v>
      </c>
      <c r="C3212" s="11" t="s">
        <v>787</v>
      </c>
      <c r="D3212" s="12">
        <v>56415</v>
      </c>
      <c r="E3212" s="47" t="s">
        <v>5975</v>
      </c>
      <c r="F3212" s="14">
        <v>27274.560000000001</v>
      </c>
      <c r="G3212" s="107">
        <v>42433</v>
      </c>
      <c r="H3212" s="108">
        <v>27274.560000000001</v>
      </c>
      <c r="I3212" s="30">
        <f t="shared" si="148"/>
        <v>0</v>
      </c>
      <c r="J3212" s="125"/>
      <c r="K3212" s="2"/>
    </row>
    <row r="3213" spans="1:11" x14ac:dyDescent="0.25">
      <c r="A3213" s="17">
        <v>42426</v>
      </c>
      <c r="B3213" s="11">
        <f t="shared" si="150"/>
        <v>6416</v>
      </c>
      <c r="C3213" s="11" t="s">
        <v>787</v>
      </c>
      <c r="D3213" s="12">
        <v>56416</v>
      </c>
      <c r="E3213" s="47" t="s">
        <v>5976</v>
      </c>
      <c r="F3213" s="14">
        <v>148.4</v>
      </c>
      <c r="G3213" s="15">
        <v>42426</v>
      </c>
      <c r="H3213" s="8">
        <f t="shared" si="149"/>
        <v>148.4</v>
      </c>
      <c r="I3213" s="30">
        <f t="shared" si="148"/>
        <v>0</v>
      </c>
      <c r="J3213" s="125"/>
      <c r="K3213" s="2"/>
    </row>
    <row r="3214" spans="1:11" x14ac:dyDescent="0.25">
      <c r="A3214" s="17">
        <v>42426</v>
      </c>
      <c r="B3214" s="11">
        <f t="shared" si="150"/>
        <v>6417</v>
      </c>
      <c r="C3214" s="11" t="s">
        <v>787</v>
      </c>
      <c r="D3214" s="12">
        <v>56417</v>
      </c>
      <c r="E3214" s="47" t="s">
        <v>5977</v>
      </c>
      <c r="F3214" s="14">
        <v>41825.199999999997</v>
      </c>
      <c r="G3214" s="107">
        <v>42432</v>
      </c>
      <c r="H3214" s="108">
        <v>41825.199999999997</v>
      </c>
      <c r="I3214" s="30">
        <f t="shared" si="148"/>
        <v>0</v>
      </c>
      <c r="J3214" s="125"/>
      <c r="K3214" s="2"/>
    </row>
    <row r="3215" spans="1:11" x14ac:dyDescent="0.25">
      <c r="A3215" s="17">
        <v>42426</v>
      </c>
      <c r="B3215" s="11">
        <f t="shared" si="150"/>
        <v>6418</v>
      </c>
      <c r="C3215" s="11" t="s">
        <v>787</v>
      </c>
      <c r="D3215" s="12">
        <v>56418</v>
      </c>
      <c r="E3215" s="47" t="s">
        <v>5978</v>
      </c>
      <c r="F3215" s="14">
        <v>7470.32</v>
      </c>
      <c r="G3215" s="15">
        <v>42426</v>
      </c>
      <c r="H3215" s="8">
        <f t="shared" si="149"/>
        <v>7470.32</v>
      </c>
      <c r="I3215" s="30">
        <f t="shared" si="148"/>
        <v>0</v>
      </c>
      <c r="J3215" s="125"/>
      <c r="K3215" s="2"/>
    </row>
    <row r="3216" spans="1:11" x14ac:dyDescent="0.25">
      <c r="A3216" s="17">
        <v>42426</v>
      </c>
      <c r="B3216" s="11">
        <f t="shared" si="150"/>
        <v>6419</v>
      </c>
      <c r="C3216" s="11" t="s">
        <v>787</v>
      </c>
      <c r="D3216" s="12">
        <v>56419</v>
      </c>
      <c r="E3216" s="47" t="s">
        <v>5979</v>
      </c>
      <c r="F3216" s="14">
        <v>5222</v>
      </c>
      <c r="G3216" s="15">
        <v>42426</v>
      </c>
      <c r="H3216" s="8">
        <f t="shared" si="149"/>
        <v>5222</v>
      </c>
      <c r="I3216" s="30">
        <f t="shared" si="148"/>
        <v>0</v>
      </c>
      <c r="J3216" s="125"/>
      <c r="K3216" s="2"/>
    </row>
    <row r="3217" spans="1:11" x14ac:dyDescent="0.25">
      <c r="A3217" s="17">
        <v>42426</v>
      </c>
      <c r="B3217" s="11">
        <f t="shared" si="150"/>
        <v>6420</v>
      </c>
      <c r="C3217" s="11" t="s">
        <v>787</v>
      </c>
      <c r="D3217" s="12">
        <v>56420</v>
      </c>
      <c r="E3217" s="47" t="s">
        <v>5980</v>
      </c>
      <c r="F3217" s="14">
        <v>8910</v>
      </c>
      <c r="G3217" s="15">
        <v>42426</v>
      </c>
      <c r="H3217" s="8">
        <f t="shared" si="149"/>
        <v>8910</v>
      </c>
      <c r="I3217" s="30">
        <f t="shared" si="148"/>
        <v>0</v>
      </c>
      <c r="J3217" s="125"/>
      <c r="K3217" s="2"/>
    </row>
    <row r="3218" spans="1:11" x14ac:dyDescent="0.25">
      <c r="A3218" s="17">
        <v>42426</v>
      </c>
      <c r="B3218" s="11">
        <f t="shared" si="150"/>
        <v>6421</v>
      </c>
      <c r="C3218" s="11" t="s">
        <v>787</v>
      </c>
      <c r="D3218" s="12">
        <v>56421</v>
      </c>
      <c r="E3218" s="47" t="s">
        <v>5981</v>
      </c>
      <c r="F3218" s="14">
        <v>966</v>
      </c>
      <c r="G3218" s="15">
        <v>42426</v>
      </c>
      <c r="H3218" s="8">
        <f t="shared" si="149"/>
        <v>966</v>
      </c>
      <c r="I3218" s="30">
        <f t="shared" si="148"/>
        <v>0</v>
      </c>
      <c r="J3218" s="125"/>
      <c r="K3218" s="2"/>
    </row>
    <row r="3219" spans="1:11" x14ac:dyDescent="0.25">
      <c r="A3219" s="17">
        <v>42426</v>
      </c>
      <c r="B3219" s="11">
        <f t="shared" si="150"/>
        <v>6422</v>
      </c>
      <c r="C3219" s="11" t="s">
        <v>787</v>
      </c>
      <c r="D3219" s="12">
        <v>56422</v>
      </c>
      <c r="E3219" s="47" t="s">
        <v>5982</v>
      </c>
      <c r="F3219" s="14">
        <v>667.2</v>
      </c>
      <c r="G3219" s="15">
        <v>42426</v>
      </c>
      <c r="H3219" s="8">
        <f t="shared" si="149"/>
        <v>667.2</v>
      </c>
      <c r="I3219" s="30">
        <f t="shared" si="148"/>
        <v>0</v>
      </c>
      <c r="J3219" s="125"/>
      <c r="K3219" s="2"/>
    </row>
    <row r="3220" spans="1:11" x14ac:dyDescent="0.25">
      <c r="A3220" s="17">
        <v>42426</v>
      </c>
      <c r="B3220" s="11">
        <f t="shared" si="150"/>
        <v>6423</v>
      </c>
      <c r="C3220" s="11" t="s">
        <v>787</v>
      </c>
      <c r="D3220" s="12">
        <v>56423</v>
      </c>
      <c r="E3220" s="47" t="s">
        <v>5983</v>
      </c>
      <c r="F3220" s="14">
        <v>2381.8000000000002</v>
      </c>
      <c r="G3220" s="15">
        <v>42426</v>
      </c>
      <c r="H3220" s="8">
        <f t="shared" si="149"/>
        <v>2381.8000000000002</v>
      </c>
      <c r="I3220" s="30">
        <f t="shared" si="148"/>
        <v>0</v>
      </c>
      <c r="J3220" s="125"/>
      <c r="K3220" s="2"/>
    </row>
    <row r="3221" spans="1:11" x14ac:dyDescent="0.25">
      <c r="A3221" s="17">
        <v>42426</v>
      </c>
      <c r="B3221" s="11">
        <f t="shared" si="150"/>
        <v>6424</v>
      </c>
      <c r="C3221" s="11" t="s">
        <v>787</v>
      </c>
      <c r="D3221" s="12">
        <v>56424</v>
      </c>
      <c r="E3221" s="47" t="s">
        <v>5984</v>
      </c>
      <c r="F3221" s="14">
        <v>5945.7</v>
      </c>
      <c r="G3221" s="15">
        <v>42426</v>
      </c>
      <c r="H3221" s="8">
        <f t="shared" si="149"/>
        <v>5945.7</v>
      </c>
      <c r="I3221" s="30">
        <f t="shared" si="148"/>
        <v>0</v>
      </c>
      <c r="J3221" s="125"/>
      <c r="K3221" s="2"/>
    </row>
    <row r="3222" spans="1:11" x14ac:dyDescent="0.25">
      <c r="A3222" s="17">
        <v>42426</v>
      </c>
      <c r="B3222" s="11">
        <f t="shared" si="150"/>
        <v>6425</v>
      </c>
      <c r="C3222" s="11" t="s">
        <v>787</v>
      </c>
      <c r="D3222" s="12">
        <v>56425</v>
      </c>
      <c r="E3222" s="47" t="s">
        <v>5985</v>
      </c>
      <c r="F3222" s="14">
        <v>4552</v>
      </c>
      <c r="G3222" s="15">
        <v>42427</v>
      </c>
      <c r="H3222" s="8">
        <v>4552</v>
      </c>
      <c r="I3222" s="30">
        <f t="shared" si="148"/>
        <v>0</v>
      </c>
      <c r="J3222" s="125"/>
      <c r="K3222" s="2"/>
    </row>
    <row r="3223" spans="1:11" x14ac:dyDescent="0.25">
      <c r="A3223" s="17">
        <v>42426</v>
      </c>
      <c r="B3223" s="11">
        <f t="shared" si="150"/>
        <v>6426</v>
      </c>
      <c r="C3223" s="11" t="s">
        <v>787</v>
      </c>
      <c r="D3223" s="12">
        <v>56426</v>
      </c>
      <c r="E3223" s="47" t="s">
        <v>5986</v>
      </c>
      <c r="F3223" s="14">
        <v>2340</v>
      </c>
      <c r="G3223" s="107">
        <v>42441</v>
      </c>
      <c r="H3223" s="108">
        <v>2340</v>
      </c>
      <c r="I3223" s="30">
        <f t="shared" si="148"/>
        <v>0</v>
      </c>
      <c r="J3223" s="125"/>
      <c r="K3223" s="2"/>
    </row>
    <row r="3224" spans="1:11" x14ac:dyDescent="0.25">
      <c r="A3224" s="17">
        <v>42426</v>
      </c>
      <c r="B3224" s="11">
        <f t="shared" si="150"/>
        <v>6427</v>
      </c>
      <c r="C3224" s="11" t="s">
        <v>787</v>
      </c>
      <c r="D3224" s="12">
        <v>56427</v>
      </c>
      <c r="E3224" s="47" t="s">
        <v>5987</v>
      </c>
      <c r="F3224" s="14">
        <v>8765.7999999999993</v>
      </c>
      <c r="G3224" s="15">
        <v>42426</v>
      </c>
      <c r="H3224" s="8">
        <f t="shared" si="149"/>
        <v>8765.7999999999993</v>
      </c>
      <c r="I3224" s="30">
        <f t="shared" si="148"/>
        <v>0</v>
      </c>
      <c r="J3224" s="125"/>
      <c r="K3224" s="2"/>
    </row>
    <row r="3225" spans="1:11" x14ac:dyDescent="0.25">
      <c r="A3225" s="17">
        <v>42426</v>
      </c>
      <c r="B3225" s="11">
        <f t="shared" si="150"/>
        <v>6428</v>
      </c>
      <c r="C3225" s="11" t="s">
        <v>787</v>
      </c>
      <c r="D3225" s="12">
        <v>56428</v>
      </c>
      <c r="E3225" s="47" t="s">
        <v>5988</v>
      </c>
      <c r="F3225" s="14">
        <v>23800.799999999999</v>
      </c>
      <c r="G3225" s="107">
        <v>42441</v>
      </c>
      <c r="H3225" s="108">
        <v>23800.799999999999</v>
      </c>
      <c r="I3225" s="30">
        <f t="shared" si="148"/>
        <v>0</v>
      </c>
      <c r="J3225" s="125"/>
      <c r="K3225" s="2"/>
    </row>
    <row r="3226" spans="1:11" x14ac:dyDescent="0.25">
      <c r="A3226" s="17">
        <v>42426</v>
      </c>
      <c r="B3226" s="11">
        <f t="shared" si="150"/>
        <v>6429</v>
      </c>
      <c r="C3226" s="11" t="s">
        <v>787</v>
      </c>
      <c r="D3226" s="12">
        <v>56429</v>
      </c>
      <c r="E3226" s="47" t="s">
        <v>5989</v>
      </c>
      <c r="F3226" s="14">
        <v>2512.5</v>
      </c>
      <c r="G3226" s="15">
        <v>42426</v>
      </c>
      <c r="H3226" s="8">
        <f t="shared" si="149"/>
        <v>2512.5</v>
      </c>
      <c r="I3226" s="30">
        <f t="shared" si="148"/>
        <v>0</v>
      </c>
      <c r="J3226" s="125"/>
      <c r="K3226" s="2"/>
    </row>
    <row r="3227" spans="1:11" x14ac:dyDescent="0.25">
      <c r="A3227" s="17">
        <v>42426</v>
      </c>
      <c r="B3227" s="11">
        <f t="shared" si="150"/>
        <v>6430</v>
      </c>
      <c r="C3227" s="11" t="s">
        <v>787</v>
      </c>
      <c r="D3227" s="12">
        <v>56430</v>
      </c>
      <c r="E3227" s="47" t="s">
        <v>5990</v>
      </c>
      <c r="F3227" s="14">
        <v>11895</v>
      </c>
      <c r="G3227" s="107">
        <v>42441</v>
      </c>
      <c r="H3227" s="108">
        <v>11895</v>
      </c>
      <c r="I3227" s="30">
        <f t="shared" si="148"/>
        <v>0</v>
      </c>
      <c r="J3227" s="125"/>
      <c r="K3227" s="2"/>
    </row>
    <row r="3228" spans="1:11" x14ac:dyDescent="0.25">
      <c r="A3228" s="17">
        <v>42426</v>
      </c>
      <c r="B3228" s="11">
        <f t="shared" si="150"/>
        <v>6431</v>
      </c>
      <c r="C3228" s="11" t="s">
        <v>787</v>
      </c>
      <c r="D3228" s="12">
        <v>56431</v>
      </c>
      <c r="E3228" s="47" t="s">
        <v>5955</v>
      </c>
      <c r="F3228" s="14">
        <v>46857</v>
      </c>
      <c r="G3228" s="107">
        <v>42445</v>
      </c>
      <c r="H3228" s="108">
        <v>46857</v>
      </c>
      <c r="I3228" s="30">
        <f t="shared" si="148"/>
        <v>0</v>
      </c>
      <c r="J3228" s="125"/>
      <c r="K3228" s="2"/>
    </row>
    <row r="3229" spans="1:11" x14ac:dyDescent="0.25">
      <c r="A3229" s="17">
        <v>42426</v>
      </c>
      <c r="B3229" s="11">
        <f t="shared" si="150"/>
        <v>6432</v>
      </c>
      <c r="C3229" s="11" t="s">
        <v>787</v>
      </c>
      <c r="D3229" s="12">
        <v>56432</v>
      </c>
      <c r="E3229" s="47" t="s">
        <v>5991</v>
      </c>
      <c r="F3229" s="14">
        <v>5132.3999999999996</v>
      </c>
      <c r="G3229" s="15">
        <v>42426</v>
      </c>
      <c r="H3229" s="8">
        <f t="shared" si="149"/>
        <v>5132.3999999999996</v>
      </c>
      <c r="I3229" s="30">
        <f t="shared" si="148"/>
        <v>0</v>
      </c>
      <c r="J3229" s="125"/>
      <c r="K3229" s="2"/>
    </row>
    <row r="3230" spans="1:11" x14ac:dyDescent="0.25">
      <c r="A3230" s="17">
        <v>42426</v>
      </c>
      <c r="B3230" s="11">
        <f t="shared" si="150"/>
        <v>6433</v>
      </c>
      <c r="C3230" s="11" t="s">
        <v>787</v>
      </c>
      <c r="D3230" s="12">
        <v>56433</v>
      </c>
      <c r="E3230" s="47" t="s">
        <v>5992</v>
      </c>
      <c r="F3230" s="14">
        <v>16729.52</v>
      </c>
      <c r="G3230" s="107">
        <v>42434</v>
      </c>
      <c r="H3230" s="108">
        <v>16729.52</v>
      </c>
      <c r="I3230" s="30">
        <f t="shared" si="148"/>
        <v>0</v>
      </c>
      <c r="J3230" s="125"/>
      <c r="K3230" s="2"/>
    </row>
    <row r="3231" spans="1:11" x14ac:dyDescent="0.25">
      <c r="A3231" s="17">
        <v>42426</v>
      </c>
      <c r="B3231" s="11">
        <f t="shared" si="150"/>
        <v>6434</v>
      </c>
      <c r="C3231" s="11" t="s">
        <v>787</v>
      </c>
      <c r="D3231" s="12">
        <v>56434</v>
      </c>
      <c r="E3231" s="47" t="s">
        <v>5990</v>
      </c>
      <c r="F3231" s="14">
        <v>6152</v>
      </c>
      <c r="G3231" s="107">
        <v>42441</v>
      </c>
      <c r="H3231" s="108">
        <v>6152</v>
      </c>
      <c r="I3231" s="30">
        <f t="shared" si="148"/>
        <v>0</v>
      </c>
      <c r="J3231" s="125"/>
      <c r="K3231" s="2"/>
    </row>
    <row r="3232" spans="1:11" x14ac:dyDescent="0.25">
      <c r="A3232" s="17">
        <v>42426</v>
      </c>
      <c r="B3232" s="11">
        <f t="shared" si="150"/>
        <v>6435</v>
      </c>
      <c r="C3232" s="11" t="s">
        <v>787</v>
      </c>
      <c r="D3232" s="12">
        <v>56435</v>
      </c>
      <c r="E3232" s="47" t="s">
        <v>5993</v>
      </c>
      <c r="F3232" s="14">
        <v>14097.5</v>
      </c>
      <c r="G3232" s="107">
        <v>42432</v>
      </c>
      <c r="H3232" s="108">
        <v>14097.5</v>
      </c>
      <c r="I3232" s="30">
        <f t="shared" si="148"/>
        <v>0</v>
      </c>
      <c r="J3232" s="125"/>
      <c r="K3232" s="2"/>
    </row>
    <row r="3233" spans="1:11" x14ac:dyDescent="0.25">
      <c r="A3233" s="17">
        <v>42426</v>
      </c>
      <c r="B3233" s="11">
        <f t="shared" si="150"/>
        <v>6436</v>
      </c>
      <c r="C3233" s="11" t="s">
        <v>787</v>
      </c>
      <c r="D3233" s="12">
        <v>56436</v>
      </c>
      <c r="E3233" s="47" t="s">
        <v>5994</v>
      </c>
      <c r="F3233" s="14">
        <v>5155.32</v>
      </c>
      <c r="G3233" s="15">
        <v>42426</v>
      </c>
      <c r="H3233" s="8">
        <f t="shared" si="149"/>
        <v>5155.32</v>
      </c>
      <c r="I3233" s="30">
        <f t="shared" ref="I3233:I3487" si="151">F3233-H3233</f>
        <v>0</v>
      </c>
      <c r="J3233" s="125"/>
      <c r="K3233" s="2"/>
    </row>
    <row r="3234" spans="1:11" x14ac:dyDescent="0.25">
      <c r="A3234" s="17">
        <v>42426</v>
      </c>
      <c r="B3234" s="11">
        <f t="shared" si="150"/>
        <v>6437</v>
      </c>
      <c r="C3234" s="11" t="s">
        <v>787</v>
      </c>
      <c r="D3234" s="12">
        <v>56437</v>
      </c>
      <c r="E3234" s="47" t="s">
        <v>5995</v>
      </c>
      <c r="F3234" s="14">
        <v>1551.54</v>
      </c>
      <c r="G3234" s="15">
        <v>42428</v>
      </c>
      <c r="H3234" s="8">
        <v>1551.54</v>
      </c>
      <c r="I3234" s="30">
        <f t="shared" si="151"/>
        <v>0</v>
      </c>
      <c r="J3234" s="125"/>
      <c r="K3234" s="2"/>
    </row>
    <row r="3235" spans="1:11" x14ac:dyDescent="0.25">
      <c r="A3235" s="17">
        <v>42426</v>
      </c>
      <c r="B3235" s="11">
        <f t="shared" si="150"/>
        <v>6438</v>
      </c>
      <c r="C3235" s="11" t="s">
        <v>787</v>
      </c>
      <c r="D3235" s="12">
        <v>56438</v>
      </c>
      <c r="E3235" s="47" t="s">
        <v>5996</v>
      </c>
      <c r="F3235" s="14">
        <v>11583.4</v>
      </c>
      <c r="G3235" s="107" t="s">
        <v>6339</v>
      </c>
      <c r="H3235" s="108">
        <f>6583.4+5000</f>
        <v>11583.4</v>
      </c>
      <c r="I3235" s="30">
        <f t="shared" si="151"/>
        <v>0</v>
      </c>
      <c r="J3235" s="125"/>
      <c r="K3235" s="2"/>
    </row>
    <row r="3236" spans="1:11" x14ac:dyDescent="0.25">
      <c r="A3236" s="17">
        <v>42426</v>
      </c>
      <c r="B3236" s="11">
        <f t="shared" si="150"/>
        <v>6439</v>
      </c>
      <c r="C3236" s="11" t="s">
        <v>787</v>
      </c>
      <c r="D3236" s="12">
        <v>56439</v>
      </c>
      <c r="E3236" s="47" t="s">
        <v>5997</v>
      </c>
      <c r="F3236" s="14">
        <v>41603.699999999997</v>
      </c>
      <c r="G3236" s="15">
        <v>42426</v>
      </c>
      <c r="H3236" s="8">
        <f t="shared" si="149"/>
        <v>41603.699999999997</v>
      </c>
      <c r="I3236" s="30">
        <f t="shared" si="151"/>
        <v>0</v>
      </c>
      <c r="J3236" s="125"/>
      <c r="K3236" s="2"/>
    </row>
    <row r="3237" spans="1:11" x14ac:dyDescent="0.25">
      <c r="A3237" s="17">
        <v>42426</v>
      </c>
      <c r="B3237" s="11">
        <f t="shared" si="150"/>
        <v>6440</v>
      </c>
      <c r="C3237" s="11" t="s">
        <v>787</v>
      </c>
      <c r="D3237" s="12">
        <v>56440</v>
      </c>
      <c r="E3237" s="47" t="s">
        <v>5998</v>
      </c>
      <c r="F3237" s="14">
        <v>11496</v>
      </c>
      <c r="G3237" s="15">
        <v>42427</v>
      </c>
      <c r="H3237" s="8">
        <v>11496</v>
      </c>
      <c r="I3237" s="30">
        <f t="shared" si="151"/>
        <v>0</v>
      </c>
      <c r="J3237" s="125"/>
      <c r="K3237" s="2"/>
    </row>
    <row r="3238" spans="1:11" x14ac:dyDescent="0.25">
      <c r="A3238" s="17">
        <v>42426</v>
      </c>
      <c r="B3238" s="11">
        <f t="shared" si="150"/>
        <v>6441</v>
      </c>
      <c r="C3238" s="11" t="s">
        <v>787</v>
      </c>
      <c r="D3238" s="12">
        <v>56441</v>
      </c>
      <c r="E3238" s="47" t="s">
        <v>5999</v>
      </c>
      <c r="F3238" s="14">
        <v>2615.04</v>
      </c>
      <c r="G3238" s="15">
        <v>42429</v>
      </c>
      <c r="H3238" s="8">
        <v>2615.04</v>
      </c>
      <c r="I3238" s="30">
        <f t="shared" si="151"/>
        <v>0</v>
      </c>
      <c r="J3238" s="125"/>
      <c r="K3238" s="2"/>
    </row>
    <row r="3239" spans="1:11" x14ac:dyDescent="0.25">
      <c r="A3239" s="17">
        <v>42426</v>
      </c>
      <c r="B3239" s="11">
        <f t="shared" si="150"/>
        <v>6442</v>
      </c>
      <c r="C3239" s="11" t="s">
        <v>787</v>
      </c>
      <c r="D3239" s="12">
        <v>56442</v>
      </c>
      <c r="E3239" s="47" t="s">
        <v>5987</v>
      </c>
      <c r="F3239" s="14">
        <v>1386.4</v>
      </c>
      <c r="G3239" s="15">
        <v>42426</v>
      </c>
      <c r="H3239" s="8">
        <f t="shared" ref="H3239:H3302" si="152">F3239</f>
        <v>1386.4</v>
      </c>
      <c r="I3239" s="30">
        <f t="shared" si="151"/>
        <v>0</v>
      </c>
      <c r="J3239" s="125"/>
      <c r="K3239" s="2"/>
    </row>
    <row r="3240" spans="1:11" x14ac:dyDescent="0.25">
      <c r="A3240" s="17">
        <v>42426</v>
      </c>
      <c r="B3240" s="11">
        <f t="shared" si="150"/>
        <v>6443</v>
      </c>
      <c r="C3240" s="11" t="s">
        <v>787</v>
      </c>
      <c r="D3240" s="12">
        <v>56443</v>
      </c>
      <c r="E3240" s="47" t="s">
        <v>6000</v>
      </c>
      <c r="F3240" s="14">
        <v>2940</v>
      </c>
      <c r="G3240" s="15">
        <v>42426</v>
      </c>
      <c r="H3240" s="8">
        <f t="shared" si="152"/>
        <v>2940</v>
      </c>
      <c r="I3240" s="30">
        <f t="shared" si="151"/>
        <v>0</v>
      </c>
      <c r="J3240" s="125"/>
      <c r="K3240" s="2"/>
    </row>
    <row r="3241" spans="1:11" x14ac:dyDescent="0.25">
      <c r="A3241" s="17">
        <v>42426</v>
      </c>
      <c r="B3241" s="11">
        <f t="shared" si="150"/>
        <v>6444</v>
      </c>
      <c r="C3241" s="11" t="s">
        <v>787</v>
      </c>
      <c r="D3241" s="113">
        <v>56444</v>
      </c>
      <c r="E3241" s="42" t="s">
        <v>6001</v>
      </c>
      <c r="F3241" s="19">
        <v>1720</v>
      </c>
      <c r="G3241" s="15">
        <v>42426</v>
      </c>
      <c r="H3241" s="8">
        <f t="shared" si="152"/>
        <v>1720</v>
      </c>
      <c r="I3241" s="30">
        <f t="shared" si="151"/>
        <v>0</v>
      </c>
      <c r="J3241" s="125"/>
      <c r="K3241" s="2"/>
    </row>
    <row r="3242" spans="1:11" x14ac:dyDescent="0.25">
      <c r="A3242" s="17">
        <v>42426</v>
      </c>
      <c r="B3242" s="11">
        <f t="shared" si="150"/>
        <v>6445</v>
      </c>
      <c r="C3242" s="11" t="s">
        <v>787</v>
      </c>
      <c r="D3242" s="20">
        <v>56445</v>
      </c>
      <c r="E3242" s="45" t="s">
        <v>6002</v>
      </c>
      <c r="F3242" s="22">
        <v>2232</v>
      </c>
      <c r="G3242" s="15">
        <v>42426</v>
      </c>
      <c r="H3242" s="8">
        <f t="shared" si="152"/>
        <v>2232</v>
      </c>
      <c r="I3242" s="30">
        <f t="shared" si="151"/>
        <v>0</v>
      </c>
      <c r="J3242" s="125"/>
      <c r="K3242" s="2"/>
    </row>
    <row r="3243" spans="1:11" x14ac:dyDescent="0.25">
      <c r="A3243" s="17">
        <v>42426</v>
      </c>
      <c r="B3243" s="11">
        <f t="shared" si="150"/>
        <v>6446</v>
      </c>
      <c r="C3243" s="11" t="s">
        <v>787</v>
      </c>
      <c r="D3243" s="12">
        <v>56446</v>
      </c>
      <c r="E3243" s="47" t="s">
        <v>6003</v>
      </c>
      <c r="F3243" s="14">
        <v>5989.8</v>
      </c>
      <c r="G3243" s="15">
        <v>42428</v>
      </c>
      <c r="H3243" s="8">
        <v>5989.8</v>
      </c>
      <c r="I3243" s="30">
        <f t="shared" si="151"/>
        <v>0</v>
      </c>
      <c r="J3243" s="125"/>
      <c r="K3243" s="2"/>
    </row>
    <row r="3244" spans="1:11" x14ac:dyDescent="0.25">
      <c r="A3244" s="17">
        <v>42426</v>
      </c>
      <c r="B3244" s="11">
        <f t="shared" si="150"/>
        <v>6447</v>
      </c>
      <c r="C3244" s="11" t="s">
        <v>787</v>
      </c>
      <c r="D3244" s="12">
        <v>56447</v>
      </c>
      <c r="E3244" s="47" t="s">
        <v>6004</v>
      </c>
      <c r="F3244" s="14">
        <v>1669.5</v>
      </c>
      <c r="G3244" s="15">
        <v>42426</v>
      </c>
      <c r="H3244" s="8">
        <f t="shared" si="152"/>
        <v>1669.5</v>
      </c>
      <c r="I3244" s="30">
        <f t="shared" si="151"/>
        <v>0</v>
      </c>
      <c r="J3244" s="125"/>
      <c r="K3244" s="2"/>
    </row>
    <row r="3245" spans="1:11" x14ac:dyDescent="0.25">
      <c r="A3245" s="17">
        <v>42426</v>
      </c>
      <c r="B3245" s="11">
        <f t="shared" si="150"/>
        <v>6448</v>
      </c>
      <c r="C3245" s="11" t="s">
        <v>787</v>
      </c>
      <c r="D3245" s="12">
        <v>56448</v>
      </c>
      <c r="E3245" s="47" t="s">
        <v>6005</v>
      </c>
      <c r="F3245" s="14">
        <v>4274.2</v>
      </c>
      <c r="G3245" s="15">
        <v>42426</v>
      </c>
      <c r="H3245" s="8">
        <f t="shared" si="152"/>
        <v>4274.2</v>
      </c>
      <c r="I3245" s="30">
        <f t="shared" si="151"/>
        <v>0</v>
      </c>
      <c r="J3245" s="125"/>
      <c r="K3245" s="2"/>
    </row>
    <row r="3246" spans="1:11" x14ac:dyDescent="0.25">
      <c r="A3246" s="17">
        <v>42426</v>
      </c>
      <c r="B3246" s="11">
        <f t="shared" si="150"/>
        <v>6449</v>
      </c>
      <c r="C3246" s="11" t="s">
        <v>787</v>
      </c>
      <c r="D3246" s="12">
        <v>56449</v>
      </c>
      <c r="E3246" s="47" t="s">
        <v>6006</v>
      </c>
      <c r="F3246" s="14">
        <v>1261.5</v>
      </c>
      <c r="G3246" s="15">
        <v>42426</v>
      </c>
      <c r="H3246" s="8">
        <f t="shared" si="152"/>
        <v>1261.5</v>
      </c>
      <c r="I3246" s="30">
        <f t="shared" si="151"/>
        <v>0</v>
      </c>
      <c r="J3246" s="125"/>
      <c r="K3246" s="2"/>
    </row>
    <row r="3247" spans="1:11" x14ac:dyDescent="0.25">
      <c r="A3247" s="17">
        <v>42426</v>
      </c>
      <c r="B3247" s="11">
        <f t="shared" si="150"/>
        <v>6450</v>
      </c>
      <c r="C3247" s="11" t="s">
        <v>787</v>
      </c>
      <c r="D3247" s="12">
        <v>56450</v>
      </c>
      <c r="E3247" s="47" t="s">
        <v>6007</v>
      </c>
      <c r="F3247" s="14">
        <v>1122.3</v>
      </c>
      <c r="G3247" s="15">
        <v>42426</v>
      </c>
      <c r="H3247" s="8">
        <f t="shared" si="152"/>
        <v>1122.3</v>
      </c>
      <c r="I3247" s="30">
        <f t="shared" si="151"/>
        <v>0</v>
      </c>
      <c r="J3247" s="125"/>
      <c r="K3247" s="2"/>
    </row>
    <row r="3248" spans="1:11" x14ac:dyDescent="0.25">
      <c r="A3248" s="17">
        <v>42426</v>
      </c>
      <c r="B3248" s="11">
        <f t="shared" si="150"/>
        <v>6451</v>
      </c>
      <c r="C3248" s="11" t="s">
        <v>787</v>
      </c>
      <c r="D3248" s="12">
        <v>56451</v>
      </c>
      <c r="E3248" s="47" t="s">
        <v>6008</v>
      </c>
      <c r="F3248" s="14">
        <v>4355.8999999999996</v>
      </c>
      <c r="G3248" s="15">
        <v>42426</v>
      </c>
      <c r="H3248" s="8">
        <f t="shared" si="152"/>
        <v>4355.8999999999996</v>
      </c>
      <c r="I3248" s="30">
        <f t="shared" si="151"/>
        <v>0</v>
      </c>
      <c r="J3248" s="125"/>
      <c r="K3248" s="2"/>
    </row>
    <row r="3249" spans="1:11" x14ac:dyDescent="0.25">
      <c r="A3249" s="17">
        <v>42426</v>
      </c>
      <c r="B3249" s="11">
        <f t="shared" si="150"/>
        <v>6452</v>
      </c>
      <c r="C3249" s="11" t="s">
        <v>787</v>
      </c>
      <c r="D3249" s="12">
        <v>56452</v>
      </c>
      <c r="E3249" s="47" t="s">
        <v>6009</v>
      </c>
      <c r="F3249" s="14">
        <v>22019.8</v>
      </c>
      <c r="G3249" s="15">
        <v>42428</v>
      </c>
      <c r="H3249" s="8">
        <v>22019.8</v>
      </c>
      <c r="I3249" s="30">
        <f t="shared" si="151"/>
        <v>0</v>
      </c>
      <c r="J3249" s="125"/>
      <c r="K3249" s="2"/>
    </row>
    <row r="3250" spans="1:11" x14ac:dyDescent="0.25">
      <c r="A3250" s="17">
        <v>42426</v>
      </c>
      <c r="B3250" s="11">
        <f t="shared" si="150"/>
        <v>6453</v>
      </c>
      <c r="C3250" s="11" t="s">
        <v>787</v>
      </c>
      <c r="D3250" s="12">
        <v>56453</v>
      </c>
      <c r="E3250" s="47" t="s">
        <v>6010</v>
      </c>
      <c r="F3250" s="14">
        <v>3131.6</v>
      </c>
      <c r="G3250" s="15">
        <v>42426</v>
      </c>
      <c r="H3250" s="8">
        <f t="shared" si="152"/>
        <v>3131.6</v>
      </c>
      <c r="I3250" s="30">
        <f t="shared" si="151"/>
        <v>0</v>
      </c>
      <c r="J3250" s="125"/>
      <c r="K3250" s="2"/>
    </row>
    <row r="3251" spans="1:11" x14ac:dyDescent="0.25">
      <c r="A3251" s="17">
        <v>42426</v>
      </c>
      <c r="B3251" s="11">
        <f t="shared" si="150"/>
        <v>6454</v>
      </c>
      <c r="C3251" s="11" t="s">
        <v>787</v>
      </c>
      <c r="D3251" s="12">
        <v>56454</v>
      </c>
      <c r="E3251" s="47" t="s">
        <v>6011</v>
      </c>
      <c r="F3251" s="14">
        <v>2184</v>
      </c>
      <c r="G3251" s="15">
        <v>42429</v>
      </c>
      <c r="H3251" s="8">
        <v>2184</v>
      </c>
      <c r="I3251" s="30">
        <f t="shared" si="151"/>
        <v>0</v>
      </c>
      <c r="J3251" s="125"/>
      <c r="K3251" s="2"/>
    </row>
    <row r="3252" spans="1:11" x14ac:dyDescent="0.25">
      <c r="A3252" s="17">
        <v>42426</v>
      </c>
      <c r="B3252" s="11">
        <f t="shared" si="150"/>
        <v>6455</v>
      </c>
      <c r="C3252" s="11" t="s">
        <v>787</v>
      </c>
      <c r="D3252" s="12">
        <v>56455</v>
      </c>
      <c r="E3252" s="47" t="s">
        <v>6012</v>
      </c>
      <c r="F3252" s="14">
        <v>504</v>
      </c>
      <c r="G3252" s="15">
        <v>42429</v>
      </c>
      <c r="H3252" s="8">
        <v>504</v>
      </c>
      <c r="I3252" s="30">
        <f t="shared" si="151"/>
        <v>0</v>
      </c>
      <c r="J3252" s="125"/>
      <c r="K3252" s="2"/>
    </row>
    <row r="3253" spans="1:11" x14ac:dyDescent="0.25">
      <c r="A3253" s="17">
        <v>42426</v>
      </c>
      <c r="B3253" s="11">
        <f t="shared" si="150"/>
        <v>6456</v>
      </c>
      <c r="C3253" s="11" t="s">
        <v>787</v>
      </c>
      <c r="D3253" s="12">
        <v>56456</v>
      </c>
      <c r="E3253" s="47" t="s">
        <v>6013</v>
      </c>
      <c r="F3253" s="14">
        <v>1376</v>
      </c>
      <c r="G3253" s="15">
        <v>42426</v>
      </c>
      <c r="H3253" s="8">
        <f t="shared" si="152"/>
        <v>1376</v>
      </c>
      <c r="I3253" s="30">
        <f t="shared" si="151"/>
        <v>0</v>
      </c>
      <c r="J3253" s="125"/>
      <c r="K3253" s="2"/>
    </row>
    <row r="3254" spans="1:11" x14ac:dyDescent="0.25">
      <c r="A3254" s="17">
        <v>42426</v>
      </c>
      <c r="B3254" s="11">
        <f t="shared" si="150"/>
        <v>6457</v>
      </c>
      <c r="C3254" s="11" t="s">
        <v>787</v>
      </c>
      <c r="D3254" s="12">
        <v>56457</v>
      </c>
      <c r="E3254" s="47" t="s">
        <v>6014</v>
      </c>
      <c r="F3254" s="14">
        <v>3242.1</v>
      </c>
      <c r="G3254" s="15">
        <v>42426</v>
      </c>
      <c r="H3254" s="8">
        <f t="shared" si="152"/>
        <v>3242.1</v>
      </c>
      <c r="I3254" s="30">
        <f t="shared" si="151"/>
        <v>0</v>
      </c>
      <c r="J3254" s="125"/>
      <c r="K3254" s="2"/>
    </row>
    <row r="3255" spans="1:11" x14ac:dyDescent="0.25">
      <c r="A3255" s="17">
        <v>42426</v>
      </c>
      <c r="B3255" s="11">
        <f t="shared" si="150"/>
        <v>6458</v>
      </c>
      <c r="C3255" s="11" t="s">
        <v>787</v>
      </c>
      <c r="D3255" s="12">
        <v>56458</v>
      </c>
      <c r="E3255" s="47" t="s">
        <v>6015</v>
      </c>
      <c r="F3255" s="14">
        <v>9574.2000000000007</v>
      </c>
      <c r="G3255" s="15">
        <v>42429</v>
      </c>
      <c r="H3255" s="8">
        <v>9574.2000000000007</v>
      </c>
      <c r="I3255" s="30">
        <f t="shared" si="151"/>
        <v>0</v>
      </c>
      <c r="J3255" s="125"/>
      <c r="K3255" s="2"/>
    </row>
    <row r="3256" spans="1:11" x14ac:dyDescent="0.25">
      <c r="A3256" s="17">
        <v>42426</v>
      </c>
      <c r="B3256" s="11">
        <f t="shared" si="150"/>
        <v>6459</v>
      </c>
      <c r="C3256" s="11" t="s">
        <v>787</v>
      </c>
      <c r="D3256" s="12">
        <v>56459</v>
      </c>
      <c r="E3256" s="47" t="s">
        <v>6016</v>
      </c>
      <c r="F3256" s="14">
        <v>1139</v>
      </c>
      <c r="G3256" s="15">
        <v>42426</v>
      </c>
      <c r="H3256" s="8">
        <f t="shared" si="152"/>
        <v>1139</v>
      </c>
      <c r="I3256" s="30">
        <f t="shared" si="151"/>
        <v>0</v>
      </c>
      <c r="J3256" s="125"/>
      <c r="K3256" s="2"/>
    </row>
    <row r="3257" spans="1:11" x14ac:dyDescent="0.25">
      <c r="A3257" s="17">
        <v>42426</v>
      </c>
      <c r="B3257" s="11">
        <f t="shared" si="150"/>
        <v>6460</v>
      </c>
      <c r="C3257" s="11" t="s">
        <v>787</v>
      </c>
      <c r="D3257" s="12">
        <v>56460</v>
      </c>
      <c r="E3257" s="47" t="s">
        <v>6017</v>
      </c>
      <c r="F3257" s="14">
        <v>2294</v>
      </c>
      <c r="G3257" s="15">
        <v>42426</v>
      </c>
      <c r="H3257" s="8">
        <f t="shared" si="152"/>
        <v>2294</v>
      </c>
      <c r="I3257" s="30">
        <f t="shared" si="151"/>
        <v>0</v>
      </c>
      <c r="J3257" s="125"/>
      <c r="K3257" s="2"/>
    </row>
    <row r="3258" spans="1:11" x14ac:dyDescent="0.25">
      <c r="A3258" s="17">
        <v>42426</v>
      </c>
      <c r="B3258" s="11">
        <f t="shared" si="150"/>
        <v>6461</v>
      </c>
      <c r="C3258" s="11" t="s">
        <v>787</v>
      </c>
      <c r="D3258" s="12">
        <v>56461</v>
      </c>
      <c r="E3258" s="47" t="s">
        <v>5963</v>
      </c>
      <c r="F3258" s="14">
        <v>411.2</v>
      </c>
      <c r="G3258" s="15">
        <v>42426</v>
      </c>
      <c r="H3258" s="8">
        <f t="shared" si="152"/>
        <v>411.2</v>
      </c>
      <c r="I3258" s="30">
        <f t="shared" si="151"/>
        <v>0</v>
      </c>
      <c r="J3258" s="125"/>
      <c r="K3258" s="2"/>
    </row>
    <row r="3259" spans="1:11" x14ac:dyDescent="0.25">
      <c r="A3259" s="17">
        <v>42426</v>
      </c>
      <c r="B3259" s="11">
        <f t="shared" si="150"/>
        <v>6462</v>
      </c>
      <c r="C3259" s="11" t="s">
        <v>787</v>
      </c>
      <c r="D3259" s="12">
        <v>56462</v>
      </c>
      <c r="E3259" s="47" t="s">
        <v>6018</v>
      </c>
      <c r="F3259" s="14">
        <v>430</v>
      </c>
      <c r="G3259" s="15">
        <v>42426</v>
      </c>
      <c r="H3259" s="8">
        <f t="shared" si="152"/>
        <v>430</v>
      </c>
      <c r="I3259" s="30">
        <f t="shared" si="151"/>
        <v>0</v>
      </c>
      <c r="J3259" s="125"/>
      <c r="K3259" s="2"/>
    </row>
    <row r="3260" spans="1:11" x14ac:dyDescent="0.25">
      <c r="A3260" s="17">
        <v>42426</v>
      </c>
      <c r="B3260" s="11">
        <f t="shared" si="150"/>
        <v>6463</v>
      </c>
      <c r="C3260" s="11" t="s">
        <v>787</v>
      </c>
      <c r="D3260" s="12">
        <v>56463</v>
      </c>
      <c r="E3260" s="47" t="s">
        <v>6019</v>
      </c>
      <c r="F3260" s="14">
        <v>27163.599999999999</v>
      </c>
      <c r="G3260" s="15">
        <v>42426</v>
      </c>
      <c r="H3260" s="8">
        <f t="shared" si="152"/>
        <v>27163.599999999999</v>
      </c>
      <c r="I3260" s="30">
        <f t="shared" si="151"/>
        <v>0</v>
      </c>
      <c r="J3260" s="125"/>
      <c r="K3260" s="2"/>
    </row>
    <row r="3261" spans="1:11" x14ac:dyDescent="0.25">
      <c r="A3261" s="17">
        <v>42426</v>
      </c>
      <c r="B3261" s="11">
        <f t="shared" si="150"/>
        <v>6464</v>
      </c>
      <c r="C3261" s="11" t="s">
        <v>787</v>
      </c>
      <c r="D3261" s="12">
        <v>56464</v>
      </c>
      <c r="E3261" s="47" t="s">
        <v>6020</v>
      </c>
      <c r="F3261" s="14">
        <v>416</v>
      </c>
      <c r="G3261" s="15">
        <v>42426</v>
      </c>
      <c r="H3261" s="8">
        <f t="shared" si="152"/>
        <v>416</v>
      </c>
      <c r="I3261" s="30">
        <f t="shared" si="151"/>
        <v>0</v>
      </c>
      <c r="J3261" s="125"/>
      <c r="K3261" s="2"/>
    </row>
    <row r="3262" spans="1:11" x14ac:dyDescent="0.25">
      <c r="A3262" s="17">
        <v>42426</v>
      </c>
      <c r="B3262" s="11">
        <f t="shared" si="150"/>
        <v>6465</v>
      </c>
      <c r="C3262" s="11" t="s">
        <v>787</v>
      </c>
      <c r="D3262" s="12">
        <v>56465</v>
      </c>
      <c r="E3262" s="47" t="s">
        <v>6021</v>
      </c>
      <c r="F3262" s="14">
        <v>6844.8</v>
      </c>
      <c r="G3262" s="15">
        <v>42426</v>
      </c>
      <c r="H3262" s="8">
        <f t="shared" si="152"/>
        <v>6844.8</v>
      </c>
      <c r="I3262" s="30">
        <f t="shared" si="151"/>
        <v>0</v>
      </c>
      <c r="J3262" s="125"/>
      <c r="K3262" s="2"/>
    </row>
    <row r="3263" spans="1:11" x14ac:dyDescent="0.25">
      <c r="A3263" s="17">
        <v>42426</v>
      </c>
      <c r="B3263" s="11">
        <f t="shared" si="150"/>
        <v>6466</v>
      </c>
      <c r="C3263" s="11" t="s">
        <v>787</v>
      </c>
      <c r="D3263" s="12">
        <v>56466</v>
      </c>
      <c r="E3263" s="47" t="s">
        <v>6022</v>
      </c>
      <c r="F3263" s="14">
        <v>1160.3</v>
      </c>
      <c r="G3263" s="15">
        <v>42426</v>
      </c>
      <c r="H3263" s="8">
        <f t="shared" si="152"/>
        <v>1160.3</v>
      </c>
      <c r="I3263" s="30">
        <f t="shared" si="151"/>
        <v>0</v>
      </c>
      <c r="J3263" s="125"/>
      <c r="K3263" s="2"/>
    </row>
    <row r="3264" spans="1:11" x14ac:dyDescent="0.25">
      <c r="A3264" s="17">
        <v>42426</v>
      </c>
      <c r="B3264" s="11">
        <f t="shared" si="150"/>
        <v>6467</v>
      </c>
      <c r="C3264" s="11" t="s">
        <v>787</v>
      </c>
      <c r="D3264" s="12">
        <v>56467</v>
      </c>
      <c r="E3264" s="47" t="s">
        <v>6023</v>
      </c>
      <c r="F3264" s="14">
        <v>2512</v>
      </c>
      <c r="G3264" s="15">
        <v>42426</v>
      </c>
      <c r="H3264" s="8">
        <f t="shared" si="152"/>
        <v>2512</v>
      </c>
      <c r="I3264" s="30">
        <f t="shared" si="151"/>
        <v>0</v>
      </c>
      <c r="J3264" s="125"/>
      <c r="K3264" s="2"/>
    </row>
    <row r="3265" spans="1:11" x14ac:dyDescent="0.25">
      <c r="A3265" s="17">
        <v>42426</v>
      </c>
      <c r="B3265" s="11">
        <f t="shared" si="150"/>
        <v>6468</v>
      </c>
      <c r="C3265" s="11" t="s">
        <v>787</v>
      </c>
      <c r="D3265" s="12">
        <v>56468</v>
      </c>
      <c r="E3265" s="47" t="s">
        <v>6024</v>
      </c>
      <c r="F3265" s="14">
        <v>352</v>
      </c>
      <c r="G3265" s="15">
        <v>42429</v>
      </c>
      <c r="H3265" s="8">
        <v>352</v>
      </c>
      <c r="I3265" s="30">
        <f t="shared" si="151"/>
        <v>0</v>
      </c>
      <c r="J3265" s="125"/>
      <c r="K3265" s="2"/>
    </row>
    <row r="3266" spans="1:11" x14ac:dyDescent="0.25">
      <c r="A3266" s="17">
        <v>42426</v>
      </c>
      <c r="B3266" s="11">
        <f t="shared" si="150"/>
        <v>6469</v>
      </c>
      <c r="C3266" s="11" t="s">
        <v>787</v>
      </c>
      <c r="D3266" s="12">
        <v>56469</v>
      </c>
      <c r="E3266" s="47" t="s">
        <v>5951</v>
      </c>
      <c r="F3266" s="14">
        <v>933.9</v>
      </c>
      <c r="G3266" s="15">
        <v>42426</v>
      </c>
      <c r="H3266" s="8">
        <f t="shared" si="152"/>
        <v>933.9</v>
      </c>
      <c r="I3266" s="30">
        <f t="shared" si="151"/>
        <v>0</v>
      </c>
      <c r="J3266" s="125"/>
      <c r="K3266" s="2"/>
    </row>
    <row r="3267" spans="1:11" x14ac:dyDescent="0.25">
      <c r="A3267" s="17">
        <v>42426</v>
      </c>
      <c r="B3267" s="11">
        <f t="shared" si="150"/>
        <v>6470</v>
      </c>
      <c r="C3267" s="11" t="s">
        <v>787</v>
      </c>
      <c r="D3267" s="12">
        <v>56470</v>
      </c>
      <c r="E3267" s="47" t="s">
        <v>5951</v>
      </c>
      <c r="F3267" s="14">
        <v>345.4</v>
      </c>
      <c r="G3267" s="15">
        <v>42426</v>
      </c>
      <c r="H3267" s="8">
        <f t="shared" si="152"/>
        <v>345.4</v>
      </c>
      <c r="I3267" s="30">
        <f t="shared" si="151"/>
        <v>0</v>
      </c>
      <c r="J3267" s="125"/>
      <c r="K3267" s="2"/>
    </row>
    <row r="3268" spans="1:11" x14ac:dyDescent="0.25">
      <c r="A3268" s="17">
        <v>42426</v>
      </c>
      <c r="B3268" s="11">
        <f t="shared" ref="B3268:B3331" si="153">B3267+1</f>
        <v>6471</v>
      </c>
      <c r="C3268" s="11" t="s">
        <v>787</v>
      </c>
      <c r="D3268" s="12">
        <v>56471</v>
      </c>
      <c r="E3268" s="47" t="s">
        <v>6025</v>
      </c>
      <c r="F3268" s="14">
        <v>21455.200000000001</v>
      </c>
      <c r="G3268" s="15">
        <v>42429</v>
      </c>
      <c r="H3268" s="8">
        <v>21455.200000000001</v>
      </c>
      <c r="I3268" s="30">
        <f t="shared" si="151"/>
        <v>0</v>
      </c>
      <c r="J3268" s="125"/>
      <c r="K3268" s="2"/>
    </row>
    <row r="3269" spans="1:11" x14ac:dyDescent="0.25">
      <c r="A3269" s="17">
        <v>42426</v>
      </c>
      <c r="B3269" s="11">
        <f t="shared" si="153"/>
        <v>6472</v>
      </c>
      <c r="C3269" s="11" t="s">
        <v>787</v>
      </c>
      <c r="D3269" s="12">
        <v>56472</v>
      </c>
      <c r="E3269" s="47" t="s">
        <v>5996</v>
      </c>
      <c r="F3269" s="14">
        <v>484.1</v>
      </c>
      <c r="G3269" s="15">
        <v>42428</v>
      </c>
      <c r="H3269" s="8">
        <v>484.1</v>
      </c>
      <c r="I3269" s="30">
        <f t="shared" si="151"/>
        <v>0</v>
      </c>
      <c r="J3269" s="125"/>
      <c r="K3269" s="2"/>
    </row>
    <row r="3270" spans="1:11" x14ac:dyDescent="0.25">
      <c r="A3270" s="17">
        <v>42426</v>
      </c>
      <c r="B3270" s="11">
        <f t="shared" si="153"/>
        <v>6473</v>
      </c>
      <c r="C3270" s="11" t="s">
        <v>787</v>
      </c>
      <c r="D3270" s="12">
        <v>56473</v>
      </c>
      <c r="E3270" s="47" t="s">
        <v>5996</v>
      </c>
      <c r="F3270" s="14">
        <v>572.4</v>
      </c>
      <c r="G3270" s="15">
        <v>42428</v>
      </c>
      <c r="H3270" s="8">
        <v>572.4</v>
      </c>
      <c r="I3270" s="30">
        <f t="shared" si="151"/>
        <v>0</v>
      </c>
      <c r="J3270" s="125"/>
      <c r="K3270" s="2"/>
    </row>
    <row r="3271" spans="1:11" x14ac:dyDescent="0.25">
      <c r="A3271" s="17">
        <v>42426</v>
      </c>
      <c r="B3271" s="11">
        <f t="shared" si="153"/>
        <v>6474</v>
      </c>
      <c r="C3271" s="11" t="s">
        <v>787</v>
      </c>
      <c r="D3271" s="12">
        <v>56474</v>
      </c>
      <c r="E3271" s="47" t="s">
        <v>6026</v>
      </c>
      <c r="F3271" s="14">
        <v>864</v>
      </c>
      <c r="G3271" s="107">
        <v>42432</v>
      </c>
      <c r="H3271" s="108">
        <v>864</v>
      </c>
      <c r="I3271" s="30">
        <f t="shared" si="151"/>
        <v>0</v>
      </c>
      <c r="J3271" s="125"/>
      <c r="K3271" s="2"/>
    </row>
    <row r="3272" spans="1:11" x14ac:dyDescent="0.25">
      <c r="A3272" s="17">
        <v>42426</v>
      </c>
      <c r="B3272" s="11">
        <f t="shared" si="153"/>
        <v>6475</v>
      </c>
      <c r="C3272" s="11" t="s">
        <v>787</v>
      </c>
      <c r="D3272" s="12">
        <v>56475</v>
      </c>
      <c r="E3272" s="49" t="s">
        <v>105</v>
      </c>
      <c r="F3272" s="14">
        <v>0</v>
      </c>
      <c r="G3272" s="15"/>
      <c r="H3272" s="8"/>
      <c r="I3272" s="30">
        <f t="shared" si="151"/>
        <v>0</v>
      </c>
      <c r="J3272" s="125"/>
      <c r="K3272" s="2"/>
    </row>
    <row r="3273" spans="1:11" x14ac:dyDescent="0.25">
      <c r="A3273" s="17">
        <v>42426</v>
      </c>
      <c r="B3273" s="11">
        <f t="shared" si="153"/>
        <v>6476</v>
      </c>
      <c r="C3273" s="11" t="s">
        <v>787</v>
      </c>
      <c r="D3273" s="12">
        <v>56476</v>
      </c>
      <c r="E3273" s="47" t="s">
        <v>6027</v>
      </c>
      <c r="F3273" s="14">
        <v>7948.6</v>
      </c>
      <c r="G3273" s="15">
        <v>42426</v>
      </c>
      <c r="H3273" s="8">
        <f t="shared" si="152"/>
        <v>7948.6</v>
      </c>
      <c r="I3273" s="30">
        <f t="shared" si="151"/>
        <v>0</v>
      </c>
      <c r="J3273" s="125"/>
      <c r="K3273" s="2"/>
    </row>
    <row r="3274" spans="1:11" x14ac:dyDescent="0.25">
      <c r="A3274" s="17">
        <v>42426</v>
      </c>
      <c r="B3274" s="11">
        <f t="shared" si="153"/>
        <v>6477</v>
      </c>
      <c r="C3274" s="11" t="s">
        <v>787</v>
      </c>
      <c r="D3274" s="12">
        <v>56477</v>
      </c>
      <c r="E3274" s="47" t="s">
        <v>6028</v>
      </c>
      <c r="F3274" s="14">
        <v>25034.400000000001</v>
      </c>
      <c r="G3274" s="107">
        <v>11018</v>
      </c>
      <c r="H3274" s="108">
        <v>25034.400000000001</v>
      </c>
      <c r="I3274" s="30">
        <f t="shared" si="151"/>
        <v>0</v>
      </c>
      <c r="J3274" s="125"/>
      <c r="K3274" s="2"/>
    </row>
    <row r="3275" spans="1:11" x14ac:dyDescent="0.25">
      <c r="A3275" s="17">
        <v>42426</v>
      </c>
      <c r="B3275" s="11">
        <f t="shared" si="153"/>
        <v>6478</v>
      </c>
      <c r="C3275" s="11" t="s">
        <v>787</v>
      </c>
      <c r="D3275" s="12">
        <v>56478</v>
      </c>
      <c r="E3275" s="47" t="s">
        <v>6029</v>
      </c>
      <c r="F3275" s="14">
        <v>592.20000000000005</v>
      </c>
      <c r="G3275" s="15">
        <v>42427</v>
      </c>
      <c r="H3275" s="8">
        <v>592.20000000000005</v>
      </c>
      <c r="I3275" s="30">
        <f t="shared" si="151"/>
        <v>0</v>
      </c>
      <c r="J3275" s="125"/>
      <c r="K3275" s="2"/>
    </row>
    <row r="3276" spans="1:11" x14ac:dyDescent="0.25">
      <c r="A3276" s="17">
        <v>42426</v>
      </c>
      <c r="B3276" s="11">
        <f t="shared" si="153"/>
        <v>6479</v>
      </c>
      <c r="C3276" s="11" t="s">
        <v>787</v>
      </c>
      <c r="D3276" s="12">
        <v>56479</v>
      </c>
      <c r="E3276" s="47" t="s">
        <v>6030</v>
      </c>
      <c r="F3276" s="14">
        <v>7110.4</v>
      </c>
      <c r="G3276" s="15">
        <v>42426</v>
      </c>
      <c r="H3276" s="8">
        <f t="shared" si="152"/>
        <v>7110.4</v>
      </c>
      <c r="I3276" s="30">
        <f t="shared" si="151"/>
        <v>0</v>
      </c>
      <c r="J3276" s="125"/>
      <c r="K3276" s="2"/>
    </row>
    <row r="3277" spans="1:11" x14ac:dyDescent="0.25">
      <c r="A3277" s="17">
        <v>42426</v>
      </c>
      <c r="B3277" s="11">
        <f t="shared" si="153"/>
        <v>6480</v>
      </c>
      <c r="C3277" s="11" t="s">
        <v>787</v>
      </c>
      <c r="D3277" s="12">
        <v>56480</v>
      </c>
      <c r="E3277" s="47" t="s">
        <v>6031</v>
      </c>
      <c r="F3277" s="14">
        <v>2962</v>
      </c>
      <c r="G3277" s="15">
        <v>42426</v>
      </c>
      <c r="H3277" s="8">
        <f t="shared" si="152"/>
        <v>2962</v>
      </c>
      <c r="I3277" s="30">
        <f t="shared" si="151"/>
        <v>0</v>
      </c>
      <c r="J3277" s="125"/>
      <c r="K3277" s="2"/>
    </row>
    <row r="3278" spans="1:11" x14ac:dyDescent="0.25">
      <c r="A3278" s="17">
        <v>42426</v>
      </c>
      <c r="B3278" s="11">
        <f t="shared" si="153"/>
        <v>6481</v>
      </c>
      <c r="C3278" s="11" t="s">
        <v>787</v>
      </c>
      <c r="D3278" s="12">
        <v>56481</v>
      </c>
      <c r="E3278" s="47" t="s">
        <v>6032</v>
      </c>
      <c r="F3278" s="14">
        <v>8429.2800000000007</v>
      </c>
      <c r="G3278" s="15">
        <v>42427</v>
      </c>
      <c r="H3278" s="8">
        <v>8429.2800000000007</v>
      </c>
      <c r="I3278" s="30">
        <f t="shared" si="151"/>
        <v>0</v>
      </c>
      <c r="J3278" s="125"/>
      <c r="K3278" s="2"/>
    </row>
    <row r="3279" spans="1:11" x14ac:dyDescent="0.25">
      <c r="A3279" s="17">
        <v>42426</v>
      </c>
      <c r="B3279" s="11">
        <f t="shared" si="153"/>
        <v>6482</v>
      </c>
      <c r="C3279" s="11" t="s">
        <v>787</v>
      </c>
      <c r="D3279" s="12">
        <v>56482</v>
      </c>
      <c r="E3279" s="47" t="s">
        <v>6033</v>
      </c>
      <c r="F3279" s="14">
        <v>27163.599999999999</v>
      </c>
      <c r="G3279" s="107">
        <v>42431</v>
      </c>
      <c r="H3279" s="108">
        <v>27163.599999999999</v>
      </c>
      <c r="I3279" s="30">
        <f t="shared" si="151"/>
        <v>0</v>
      </c>
      <c r="J3279" s="125"/>
      <c r="K3279" s="2"/>
    </row>
    <row r="3280" spans="1:11" x14ac:dyDescent="0.25">
      <c r="A3280" s="17">
        <v>42426</v>
      </c>
      <c r="B3280" s="11">
        <f t="shared" si="153"/>
        <v>6483</v>
      </c>
      <c r="C3280" s="11" t="s">
        <v>787</v>
      </c>
      <c r="D3280" s="12">
        <v>56483</v>
      </c>
      <c r="E3280" s="47" t="s">
        <v>6030</v>
      </c>
      <c r="F3280" s="14">
        <v>205.2</v>
      </c>
      <c r="G3280" s="15">
        <v>42426</v>
      </c>
      <c r="H3280" s="8">
        <f t="shared" si="152"/>
        <v>205.2</v>
      </c>
      <c r="I3280" s="30">
        <f t="shared" si="151"/>
        <v>0</v>
      </c>
      <c r="J3280" s="125"/>
      <c r="K3280" s="2"/>
    </row>
    <row r="3281" spans="1:11" x14ac:dyDescent="0.25">
      <c r="A3281" s="17">
        <v>42426</v>
      </c>
      <c r="B3281" s="11">
        <f t="shared" si="153"/>
        <v>6484</v>
      </c>
      <c r="C3281" s="11" t="s">
        <v>787</v>
      </c>
      <c r="D3281" s="12">
        <v>56484</v>
      </c>
      <c r="E3281" s="47" t="s">
        <v>6034</v>
      </c>
      <c r="F3281" s="14">
        <v>2272</v>
      </c>
      <c r="G3281" s="15">
        <v>42426</v>
      </c>
      <c r="H3281" s="8">
        <f t="shared" si="152"/>
        <v>2272</v>
      </c>
      <c r="I3281" s="30">
        <f t="shared" si="151"/>
        <v>0</v>
      </c>
      <c r="J3281" s="125"/>
      <c r="K3281" s="2"/>
    </row>
    <row r="3282" spans="1:11" x14ac:dyDescent="0.25">
      <c r="A3282" s="17">
        <v>42426</v>
      </c>
      <c r="B3282" s="11">
        <f t="shared" si="153"/>
        <v>6485</v>
      </c>
      <c r="C3282" s="11" t="s">
        <v>787</v>
      </c>
      <c r="D3282" s="12">
        <v>56485</v>
      </c>
      <c r="E3282" s="47" t="s">
        <v>6035</v>
      </c>
      <c r="F3282" s="14">
        <v>1531.2</v>
      </c>
      <c r="G3282" s="15">
        <v>42427</v>
      </c>
      <c r="H3282" s="8">
        <v>1531.2</v>
      </c>
      <c r="I3282" s="30">
        <f t="shared" si="151"/>
        <v>0</v>
      </c>
      <c r="J3282" s="125"/>
      <c r="K3282" s="2"/>
    </row>
    <row r="3283" spans="1:11" x14ac:dyDescent="0.25">
      <c r="A3283" s="17">
        <v>42426</v>
      </c>
      <c r="B3283" s="11">
        <f t="shared" si="153"/>
        <v>6486</v>
      </c>
      <c r="C3283" s="11" t="s">
        <v>787</v>
      </c>
      <c r="D3283" s="12">
        <v>56486</v>
      </c>
      <c r="E3283" s="47" t="s">
        <v>6036</v>
      </c>
      <c r="F3283" s="14">
        <v>1361.6</v>
      </c>
      <c r="G3283" s="15">
        <v>42426</v>
      </c>
      <c r="H3283" s="8">
        <f t="shared" si="152"/>
        <v>1361.6</v>
      </c>
      <c r="I3283" s="30">
        <f t="shared" si="151"/>
        <v>0</v>
      </c>
      <c r="J3283" s="125"/>
      <c r="K3283" s="2"/>
    </row>
    <row r="3284" spans="1:11" x14ac:dyDescent="0.25">
      <c r="A3284" s="17">
        <v>42426</v>
      </c>
      <c r="B3284" s="11">
        <f t="shared" si="153"/>
        <v>6487</v>
      </c>
      <c r="C3284" s="11" t="s">
        <v>787</v>
      </c>
      <c r="D3284" s="12">
        <v>56487</v>
      </c>
      <c r="E3284" s="47" t="s">
        <v>6037</v>
      </c>
      <c r="F3284" s="14">
        <v>2123.8000000000002</v>
      </c>
      <c r="G3284" s="15">
        <v>42427</v>
      </c>
      <c r="H3284" s="8">
        <v>2123.8000000000002</v>
      </c>
      <c r="I3284" s="30">
        <f t="shared" si="151"/>
        <v>0</v>
      </c>
      <c r="J3284" s="125"/>
      <c r="K3284" s="2"/>
    </row>
    <row r="3285" spans="1:11" x14ac:dyDescent="0.25">
      <c r="A3285" s="17">
        <v>42426</v>
      </c>
      <c r="B3285" s="11">
        <f t="shared" si="153"/>
        <v>6488</v>
      </c>
      <c r="C3285" s="11" t="s">
        <v>787</v>
      </c>
      <c r="D3285" s="12">
        <v>56488</v>
      </c>
      <c r="E3285" s="47" t="s">
        <v>5977</v>
      </c>
      <c r="F3285" s="14">
        <v>19638.400000000001</v>
      </c>
      <c r="G3285" s="107">
        <v>42432</v>
      </c>
      <c r="H3285" s="108">
        <v>19638.400000000001</v>
      </c>
      <c r="I3285" s="30">
        <f t="shared" si="151"/>
        <v>0</v>
      </c>
      <c r="J3285" s="125"/>
      <c r="K3285" s="2"/>
    </row>
    <row r="3286" spans="1:11" x14ac:dyDescent="0.25">
      <c r="A3286" s="17">
        <v>42426</v>
      </c>
      <c r="B3286" s="11">
        <f t="shared" si="153"/>
        <v>6489</v>
      </c>
      <c r="C3286" s="11" t="s">
        <v>787</v>
      </c>
      <c r="D3286" s="113">
        <v>56489</v>
      </c>
      <c r="E3286" s="42" t="s">
        <v>6038</v>
      </c>
      <c r="F3286" s="19">
        <v>4206.6000000000004</v>
      </c>
      <c r="G3286" s="15">
        <v>42427</v>
      </c>
      <c r="H3286" s="8">
        <v>4206.6000000000004</v>
      </c>
      <c r="I3286" s="30">
        <f t="shared" si="151"/>
        <v>0</v>
      </c>
      <c r="J3286" s="125"/>
      <c r="K3286" s="2"/>
    </row>
    <row r="3287" spans="1:11" x14ac:dyDescent="0.25">
      <c r="A3287" s="17">
        <v>42426</v>
      </c>
      <c r="B3287" s="11">
        <f t="shared" si="153"/>
        <v>6490</v>
      </c>
      <c r="C3287" s="11" t="s">
        <v>787</v>
      </c>
      <c r="D3287" s="20">
        <v>56490</v>
      </c>
      <c r="E3287" s="45" t="s">
        <v>6039</v>
      </c>
      <c r="F3287" s="22">
        <v>2214</v>
      </c>
      <c r="G3287" s="15">
        <v>42427</v>
      </c>
      <c r="H3287" s="8">
        <v>2214</v>
      </c>
      <c r="I3287" s="30">
        <f t="shared" si="151"/>
        <v>0</v>
      </c>
      <c r="J3287" s="125"/>
      <c r="K3287" s="2"/>
    </row>
    <row r="3288" spans="1:11" x14ac:dyDescent="0.25">
      <c r="A3288" s="17">
        <v>42426</v>
      </c>
      <c r="B3288" s="11">
        <f t="shared" si="153"/>
        <v>6491</v>
      </c>
      <c r="C3288" s="11" t="s">
        <v>787</v>
      </c>
      <c r="D3288" s="12">
        <v>56491</v>
      </c>
      <c r="E3288" s="47" t="s">
        <v>6040</v>
      </c>
      <c r="F3288" s="14">
        <v>2614.5</v>
      </c>
      <c r="G3288" s="15">
        <v>42426</v>
      </c>
      <c r="H3288" s="8">
        <f t="shared" si="152"/>
        <v>2614.5</v>
      </c>
      <c r="I3288" s="30">
        <f t="shared" si="151"/>
        <v>0</v>
      </c>
      <c r="J3288" s="125"/>
      <c r="K3288" s="2"/>
    </row>
    <row r="3289" spans="1:11" x14ac:dyDescent="0.25">
      <c r="A3289" s="17">
        <v>42426</v>
      </c>
      <c r="B3289" s="11">
        <f t="shared" si="153"/>
        <v>6492</v>
      </c>
      <c r="C3289" s="11" t="s">
        <v>787</v>
      </c>
      <c r="D3289" s="12">
        <v>56492</v>
      </c>
      <c r="E3289" s="47" t="s">
        <v>5998</v>
      </c>
      <c r="F3289" s="14">
        <v>47487.4</v>
      </c>
      <c r="G3289" s="15">
        <v>42427</v>
      </c>
      <c r="H3289" s="8">
        <v>47487.4</v>
      </c>
      <c r="I3289" s="30">
        <f t="shared" si="151"/>
        <v>0</v>
      </c>
      <c r="J3289" s="125"/>
      <c r="K3289" s="2"/>
    </row>
    <row r="3290" spans="1:11" x14ac:dyDescent="0.25">
      <c r="A3290" s="17">
        <v>42426</v>
      </c>
      <c r="B3290" s="11">
        <f t="shared" si="153"/>
        <v>6493</v>
      </c>
      <c r="C3290" s="11" t="s">
        <v>787</v>
      </c>
      <c r="D3290" s="12">
        <v>56493</v>
      </c>
      <c r="E3290" s="47" t="s">
        <v>6041</v>
      </c>
      <c r="F3290" s="14">
        <v>16881.599999999999</v>
      </c>
      <c r="G3290" s="15">
        <v>42426</v>
      </c>
      <c r="H3290" s="8">
        <f t="shared" si="152"/>
        <v>16881.599999999999</v>
      </c>
      <c r="I3290" s="30">
        <f t="shared" si="151"/>
        <v>0</v>
      </c>
      <c r="J3290" s="125"/>
      <c r="K3290" s="2"/>
    </row>
    <row r="3291" spans="1:11" x14ac:dyDescent="0.25">
      <c r="A3291" s="17">
        <v>42426</v>
      </c>
      <c r="B3291" s="11">
        <f t="shared" si="153"/>
        <v>6494</v>
      </c>
      <c r="C3291" s="11" t="s">
        <v>787</v>
      </c>
      <c r="D3291" s="12">
        <v>56494</v>
      </c>
      <c r="E3291" s="47" t="s">
        <v>5977</v>
      </c>
      <c r="F3291" s="14">
        <v>155182</v>
      </c>
      <c r="G3291" s="107">
        <v>42432</v>
      </c>
      <c r="H3291" s="108">
        <v>155182</v>
      </c>
      <c r="I3291" s="30">
        <f t="shared" si="151"/>
        <v>0</v>
      </c>
      <c r="J3291" s="125"/>
      <c r="K3291" s="2"/>
    </row>
    <row r="3292" spans="1:11" x14ac:dyDescent="0.25">
      <c r="A3292" s="17">
        <v>42426</v>
      </c>
      <c r="B3292" s="11">
        <f t="shared" si="153"/>
        <v>6495</v>
      </c>
      <c r="C3292" s="11" t="s">
        <v>787</v>
      </c>
      <c r="D3292" s="12">
        <v>56495</v>
      </c>
      <c r="E3292" s="47" t="s">
        <v>5952</v>
      </c>
      <c r="F3292" s="14">
        <v>5003.3999999999996</v>
      </c>
      <c r="G3292" s="15">
        <v>42427</v>
      </c>
      <c r="H3292" s="8">
        <v>5003.3999999999996</v>
      </c>
      <c r="I3292" s="30">
        <f t="shared" si="151"/>
        <v>0</v>
      </c>
      <c r="J3292" s="125"/>
      <c r="K3292" s="2"/>
    </row>
    <row r="3293" spans="1:11" x14ac:dyDescent="0.25">
      <c r="A3293" s="17">
        <v>42426</v>
      </c>
      <c r="B3293" s="11">
        <f t="shared" si="153"/>
        <v>6496</v>
      </c>
      <c r="C3293" s="11" t="s">
        <v>787</v>
      </c>
      <c r="D3293" s="12">
        <v>56496</v>
      </c>
      <c r="E3293" s="47" t="s">
        <v>5977</v>
      </c>
      <c r="F3293" s="14">
        <v>121167.8</v>
      </c>
      <c r="G3293" s="107">
        <v>42432</v>
      </c>
      <c r="H3293" s="108">
        <v>121167.8</v>
      </c>
      <c r="I3293" s="30">
        <f t="shared" si="151"/>
        <v>0</v>
      </c>
      <c r="J3293" s="125"/>
      <c r="K3293" s="2"/>
    </row>
    <row r="3294" spans="1:11" x14ac:dyDescent="0.25">
      <c r="A3294" s="17">
        <v>42426</v>
      </c>
      <c r="B3294" s="11">
        <f t="shared" si="153"/>
        <v>6497</v>
      </c>
      <c r="C3294" s="11" t="s">
        <v>787</v>
      </c>
      <c r="D3294" s="12">
        <v>56497</v>
      </c>
      <c r="E3294" s="47" t="s">
        <v>6042</v>
      </c>
      <c r="F3294" s="14">
        <v>2155.2399999999998</v>
      </c>
      <c r="G3294" s="15">
        <v>42426</v>
      </c>
      <c r="H3294" s="8">
        <f t="shared" si="152"/>
        <v>2155.2399999999998</v>
      </c>
      <c r="I3294" s="30">
        <f t="shared" si="151"/>
        <v>0</v>
      </c>
      <c r="J3294" s="125"/>
      <c r="K3294" s="2"/>
    </row>
    <row r="3295" spans="1:11" x14ac:dyDescent="0.25">
      <c r="A3295" s="17">
        <v>42426</v>
      </c>
      <c r="B3295" s="11">
        <f t="shared" si="153"/>
        <v>6498</v>
      </c>
      <c r="C3295" s="11" t="s">
        <v>787</v>
      </c>
      <c r="D3295" s="12">
        <v>56498</v>
      </c>
      <c r="E3295" s="47" t="s">
        <v>5951</v>
      </c>
      <c r="F3295" s="14">
        <v>4250.3999999999996</v>
      </c>
      <c r="G3295" s="15">
        <v>42426</v>
      </c>
      <c r="H3295" s="8">
        <f t="shared" si="152"/>
        <v>4250.3999999999996</v>
      </c>
      <c r="I3295" s="30">
        <f t="shared" si="151"/>
        <v>0</v>
      </c>
      <c r="J3295" s="125"/>
      <c r="K3295" s="2"/>
    </row>
    <row r="3296" spans="1:11" x14ac:dyDescent="0.25">
      <c r="A3296" s="17">
        <v>42426</v>
      </c>
      <c r="B3296" s="11">
        <f t="shared" si="153"/>
        <v>6499</v>
      </c>
      <c r="C3296" s="11" t="s">
        <v>787</v>
      </c>
      <c r="D3296" s="12">
        <v>56499</v>
      </c>
      <c r="E3296" s="47" t="s">
        <v>6043</v>
      </c>
      <c r="F3296" s="14">
        <v>2061.8000000000002</v>
      </c>
      <c r="G3296" s="107">
        <v>42433</v>
      </c>
      <c r="H3296" s="108">
        <v>2061.8000000000002</v>
      </c>
      <c r="I3296" s="30">
        <f t="shared" si="151"/>
        <v>0</v>
      </c>
      <c r="J3296" s="125"/>
      <c r="K3296" s="2"/>
    </row>
    <row r="3297" spans="1:11" x14ac:dyDescent="0.25">
      <c r="A3297" s="17">
        <v>42426</v>
      </c>
      <c r="B3297" s="11">
        <f t="shared" si="153"/>
        <v>6500</v>
      </c>
      <c r="C3297" s="11" t="s">
        <v>787</v>
      </c>
      <c r="D3297" s="12">
        <v>56500</v>
      </c>
      <c r="E3297" s="47" t="s">
        <v>5948</v>
      </c>
      <c r="F3297" s="14">
        <v>620</v>
      </c>
      <c r="G3297" s="15">
        <v>42427</v>
      </c>
      <c r="H3297" s="8">
        <v>620</v>
      </c>
      <c r="I3297" s="30">
        <f t="shared" si="151"/>
        <v>0</v>
      </c>
      <c r="J3297" s="125"/>
      <c r="K3297" s="2"/>
    </row>
    <row r="3298" spans="1:11" x14ac:dyDescent="0.25">
      <c r="A3298" s="17">
        <v>42426</v>
      </c>
      <c r="B3298" s="11">
        <f t="shared" si="153"/>
        <v>6501</v>
      </c>
      <c r="C3298" s="11" t="s">
        <v>787</v>
      </c>
      <c r="D3298" s="12">
        <v>56501</v>
      </c>
      <c r="E3298" s="47" t="s">
        <v>6044</v>
      </c>
      <c r="F3298" s="14">
        <v>2278</v>
      </c>
      <c r="G3298" s="15">
        <v>42426</v>
      </c>
      <c r="H3298" s="8">
        <f t="shared" si="152"/>
        <v>2278</v>
      </c>
      <c r="I3298" s="30">
        <f t="shared" si="151"/>
        <v>0</v>
      </c>
      <c r="J3298" s="125"/>
      <c r="K3298" s="2"/>
    </row>
    <row r="3299" spans="1:11" x14ac:dyDescent="0.25">
      <c r="A3299" s="17">
        <v>42426</v>
      </c>
      <c r="B3299" s="11">
        <f t="shared" si="153"/>
        <v>6502</v>
      </c>
      <c r="C3299" s="11" t="s">
        <v>787</v>
      </c>
      <c r="D3299" s="12">
        <v>56502</v>
      </c>
      <c r="E3299" s="47" t="s">
        <v>5998</v>
      </c>
      <c r="F3299" s="14">
        <v>27322.9</v>
      </c>
      <c r="G3299" s="15">
        <v>42427</v>
      </c>
      <c r="H3299" s="8">
        <v>27322.9</v>
      </c>
      <c r="I3299" s="30">
        <f t="shared" si="151"/>
        <v>0</v>
      </c>
      <c r="J3299" s="125"/>
      <c r="K3299" s="2"/>
    </row>
    <row r="3300" spans="1:11" x14ac:dyDescent="0.25">
      <c r="A3300" s="17">
        <v>42426</v>
      </c>
      <c r="B3300" s="11">
        <f t="shared" si="153"/>
        <v>6503</v>
      </c>
      <c r="C3300" s="11" t="s">
        <v>787</v>
      </c>
      <c r="D3300" s="12">
        <v>56503</v>
      </c>
      <c r="E3300" s="47" t="s">
        <v>5977</v>
      </c>
      <c r="F3300" s="14">
        <v>3933.72</v>
      </c>
      <c r="G3300" s="107">
        <v>42432</v>
      </c>
      <c r="H3300" s="108">
        <v>3933.72</v>
      </c>
      <c r="I3300" s="30">
        <f t="shared" si="151"/>
        <v>0</v>
      </c>
      <c r="J3300" s="125"/>
      <c r="K3300" s="2"/>
    </row>
    <row r="3301" spans="1:11" x14ac:dyDescent="0.25">
      <c r="A3301" s="17">
        <v>42426</v>
      </c>
      <c r="B3301" s="11">
        <f t="shared" si="153"/>
        <v>6504</v>
      </c>
      <c r="C3301" s="11" t="s">
        <v>787</v>
      </c>
      <c r="D3301" s="12">
        <v>56504</v>
      </c>
      <c r="E3301" s="47" t="s">
        <v>6045</v>
      </c>
      <c r="F3301" s="14">
        <v>4145.2</v>
      </c>
      <c r="G3301" s="15">
        <v>42426</v>
      </c>
      <c r="H3301" s="8">
        <f t="shared" si="152"/>
        <v>4145.2</v>
      </c>
      <c r="I3301" s="30">
        <f t="shared" si="151"/>
        <v>0</v>
      </c>
      <c r="J3301" s="125"/>
      <c r="K3301" s="2"/>
    </row>
    <row r="3302" spans="1:11" x14ac:dyDescent="0.25">
      <c r="A3302" s="17">
        <v>42426</v>
      </c>
      <c r="B3302" s="11">
        <f t="shared" si="153"/>
        <v>6505</v>
      </c>
      <c r="C3302" s="11" t="s">
        <v>787</v>
      </c>
      <c r="D3302" s="12">
        <v>56505</v>
      </c>
      <c r="E3302" s="47" t="s">
        <v>6046</v>
      </c>
      <c r="F3302" s="14">
        <v>545.4</v>
      </c>
      <c r="G3302" s="15">
        <v>42426</v>
      </c>
      <c r="H3302" s="8">
        <f t="shared" si="152"/>
        <v>545.4</v>
      </c>
      <c r="I3302" s="30">
        <f t="shared" si="151"/>
        <v>0</v>
      </c>
      <c r="J3302" s="125"/>
      <c r="K3302" s="2"/>
    </row>
    <row r="3303" spans="1:11" x14ac:dyDescent="0.25">
      <c r="A3303" s="17">
        <v>42426</v>
      </c>
      <c r="B3303" s="11">
        <f t="shared" si="153"/>
        <v>6506</v>
      </c>
      <c r="C3303" s="11" t="s">
        <v>787</v>
      </c>
      <c r="D3303" s="12">
        <v>56506</v>
      </c>
      <c r="E3303" s="47" t="s">
        <v>5977</v>
      </c>
      <c r="F3303" s="14">
        <v>78578.2</v>
      </c>
      <c r="G3303" s="107">
        <v>42432</v>
      </c>
      <c r="H3303" s="108">
        <v>78578.2</v>
      </c>
      <c r="I3303" s="30">
        <f t="shared" si="151"/>
        <v>0</v>
      </c>
      <c r="J3303" s="125"/>
      <c r="K3303" s="2"/>
    </row>
    <row r="3304" spans="1:11" x14ac:dyDescent="0.25">
      <c r="A3304" s="17">
        <v>42426</v>
      </c>
      <c r="B3304" s="11">
        <f t="shared" si="153"/>
        <v>6507</v>
      </c>
      <c r="C3304" s="11" t="s">
        <v>787</v>
      </c>
      <c r="D3304" s="12">
        <v>56507</v>
      </c>
      <c r="E3304" s="47" t="s">
        <v>5394</v>
      </c>
      <c r="F3304" s="14">
        <v>24365.599999999999</v>
      </c>
      <c r="G3304" s="15">
        <v>42426</v>
      </c>
      <c r="H3304" s="8">
        <v>24365.599999999999</v>
      </c>
      <c r="I3304" s="30">
        <f t="shared" si="151"/>
        <v>0</v>
      </c>
      <c r="J3304" s="125"/>
      <c r="K3304" s="2"/>
    </row>
    <row r="3305" spans="1:11" x14ac:dyDescent="0.25">
      <c r="A3305" s="17">
        <v>42426</v>
      </c>
      <c r="B3305" s="11">
        <f t="shared" si="153"/>
        <v>6508</v>
      </c>
      <c r="C3305" s="11" t="s">
        <v>787</v>
      </c>
      <c r="D3305" s="12">
        <v>56508</v>
      </c>
      <c r="E3305" s="47" t="s">
        <v>6047</v>
      </c>
      <c r="F3305" s="14">
        <v>343070</v>
      </c>
      <c r="G3305" s="107">
        <v>42434</v>
      </c>
      <c r="H3305" s="108">
        <v>343070</v>
      </c>
      <c r="I3305" s="30">
        <f t="shared" si="151"/>
        <v>0</v>
      </c>
      <c r="J3305" s="125"/>
      <c r="K3305" s="2"/>
    </row>
    <row r="3306" spans="1:11" x14ac:dyDescent="0.25">
      <c r="A3306" s="17">
        <v>42426</v>
      </c>
      <c r="B3306" s="11">
        <f t="shared" si="153"/>
        <v>6509</v>
      </c>
      <c r="C3306" s="11" t="s">
        <v>787</v>
      </c>
      <c r="D3306" s="12">
        <v>56509</v>
      </c>
      <c r="E3306" s="47" t="s">
        <v>6048</v>
      </c>
      <c r="F3306" s="14">
        <v>30267</v>
      </c>
      <c r="G3306" s="15">
        <v>42429</v>
      </c>
      <c r="H3306" s="8">
        <v>30267</v>
      </c>
      <c r="I3306" s="30">
        <f t="shared" si="151"/>
        <v>0</v>
      </c>
      <c r="J3306" s="125"/>
      <c r="K3306" s="2"/>
    </row>
    <row r="3307" spans="1:11" x14ac:dyDescent="0.25">
      <c r="A3307" s="17">
        <v>42426</v>
      </c>
      <c r="B3307" s="11">
        <f t="shared" si="153"/>
        <v>6510</v>
      </c>
      <c r="C3307" s="11" t="s">
        <v>787</v>
      </c>
      <c r="D3307" s="12">
        <v>56510</v>
      </c>
      <c r="E3307" s="47" t="s">
        <v>6049</v>
      </c>
      <c r="F3307" s="14">
        <v>48907.1</v>
      </c>
      <c r="G3307" s="88">
        <v>42443</v>
      </c>
      <c r="H3307" s="89">
        <v>48907.1</v>
      </c>
      <c r="I3307" s="30">
        <f t="shared" si="151"/>
        <v>0</v>
      </c>
      <c r="J3307" s="125"/>
      <c r="K3307" s="2"/>
    </row>
    <row r="3308" spans="1:11" x14ac:dyDescent="0.25">
      <c r="A3308" s="17">
        <v>42426</v>
      </c>
      <c r="B3308" s="11">
        <f t="shared" si="153"/>
        <v>6511</v>
      </c>
      <c r="C3308" s="11" t="s">
        <v>787</v>
      </c>
      <c r="D3308" s="12">
        <v>56511</v>
      </c>
      <c r="E3308" s="47" t="s">
        <v>6050</v>
      </c>
      <c r="F3308" s="14">
        <v>6013.8</v>
      </c>
      <c r="G3308" s="15">
        <v>42426</v>
      </c>
      <c r="H3308" s="8">
        <f t="shared" ref="H3308:H3373" si="154">F3308</f>
        <v>6013.8</v>
      </c>
      <c r="I3308" s="30">
        <f t="shared" si="151"/>
        <v>0</v>
      </c>
      <c r="J3308" s="125"/>
      <c r="K3308" s="2"/>
    </row>
    <row r="3309" spans="1:11" x14ac:dyDescent="0.25">
      <c r="A3309" s="17">
        <v>42426</v>
      </c>
      <c r="B3309" s="11">
        <f t="shared" si="153"/>
        <v>6512</v>
      </c>
      <c r="C3309" s="11" t="s">
        <v>787</v>
      </c>
      <c r="D3309" s="12">
        <v>56512</v>
      </c>
      <c r="E3309" s="47" t="s">
        <v>6051</v>
      </c>
      <c r="F3309" s="14">
        <v>2107.4</v>
      </c>
      <c r="G3309" s="15">
        <v>42427</v>
      </c>
      <c r="H3309" s="8">
        <v>2107.4</v>
      </c>
      <c r="I3309" s="30">
        <f t="shared" si="151"/>
        <v>0</v>
      </c>
      <c r="J3309" s="125"/>
      <c r="K3309" s="2"/>
    </row>
    <row r="3310" spans="1:11" x14ac:dyDescent="0.25">
      <c r="A3310" s="17">
        <v>42426</v>
      </c>
      <c r="B3310" s="11">
        <f t="shared" si="153"/>
        <v>6513</v>
      </c>
      <c r="C3310" s="11" t="s">
        <v>787</v>
      </c>
      <c r="D3310" s="12">
        <v>56513</v>
      </c>
      <c r="E3310" s="47" t="s">
        <v>6052</v>
      </c>
      <c r="F3310" s="14">
        <v>377.6</v>
      </c>
      <c r="G3310" s="15">
        <v>42426</v>
      </c>
      <c r="H3310" s="8">
        <f t="shared" si="154"/>
        <v>377.6</v>
      </c>
      <c r="I3310" s="30">
        <f t="shared" si="151"/>
        <v>0</v>
      </c>
      <c r="J3310" s="125"/>
      <c r="K3310" s="2"/>
    </row>
    <row r="3311" spans="1:11" x14ac:dyDescent="0.25">
      <c r="A3311" s="17">
        <v>42426</v>
      </c>
      <c r="B3311" s="11">
        <f t="shared" si="153"/>
        <v>6514</v>
      </c>
      <c r="C3311" s="11" t="s">
        <v>787</v>
      </c>
      <c r="D3311" s="12">
        <v>56514</v>
      </c>
      <c r="E3311" s="47" t="s">
        <v>6053</v>
      </c>
      <c r="F3311" s="14">
        <v>3716.8</v>
      </c>
      <c r="G3311" s="15">
        <v>42426</v>
      </c>
      <c r="H3311" s="8">
        <f t="shared" si="154"/>
        <v>3716.8</v>
      </c>
      <c r="I3311" s="30">
        <f t="shared" si="151"/>
        <v>0</v>
      </c>
      <c r="J3311" s="125"/>
      <c r="K3311" s="2"/>
    </row>
    <row r="3312" spans="1:11" x14ac:dyDescent="0.25">
      <c r="A3312" s="17">
        <v>42426</v>
      </c>
      <c r="B3312" s="11">
        <f t="shared" si="153"/>
        <v>6515</v>
      </c>
      <c r="C3312" s="11" t="s">
        <v>787</v>
      </c>
      <c r="D3312" s="12">
        <v>56515</v>
      </c>
      <c r="E3312" s="47" t="s">
        <v>6054</v>
      </c>
      <c r="F3312" s="14">
        <v>1038.7</v>
      </c>
      <c r="G3312" s="15">
        <v>42426</v>
      </c>
      <c r="H3312" s="8">
        <f t="shared" si="154"/>
        <v>1038.7</v>
      </c>
      <c r="I3312" s="30">
        <f t="shared" si="151"/>
        <v>0</v>
      </c>
      <c r="J3312" s="125"/>
      <c r="K3312" s="2"/>
    </row>
    <row r="3313" spans="1:11" x14ac:dyDescent="0.25">
      <c r="A3313" s="17">
        <v>42426</v>
      </c>
      <c r="B3313" s="11">
        <f t="shared" si="153"/>
        <v>6516</v>
      </c>
      <c r="C3313" s="11" t="s">
        <v>787</v>
      </c>
      <c r="D3313" s="12">
        <v>56516</v>
      </c>
      <c r="E3313" s="47" t="s">
        <v>6053</v>
      </c>
      <c r="F3313" s="14">
        <v>53</v>
      </c>
      <c r="G3313" s="15">
        <v>42426</v>
      </c>
      <c r="H3313" s="8">
        <f t="shared" si="154"/>
        <v>53</v>
      </c>
      <c r="I3313" s="30">
        <f t="shared" si="151"/>
        <v>0</v>
      </c>
      <c r="J3313" s="125"/>
      <c r="K3313" s="2"/>
    </row>
    <row r="3314" spans="1:11" x14ac:dyDescent="0.25">
      <c r="A3314" s="17">
        <v>42426</v>
      </c>
      <c r="B3314" s="11">
        <f t="shared" si="153"/>
        <v>6517</v>
      </c>
      <c r="C3314" s="11" t="s">
        <v>787</v>
      </c>
      <c r="D3314" s="12">
        <v>56517</v>
      </c>
      <c r="E3314" s="47" t="s">
        <v>5977</v>
      </c>
      <c r="F3314" s="14">
        <v>8338.56</v>
      </c>
      <c r="G3314" s="107" t="s">
        <v>6357</v>
      </c>
      <c r="H3314" s="108">
        <f>1375.78+6962.78</f>
        <v>8338.56</v>
      </c>
      <c r="I3314" s="30">
        <f t="shared" si="151"/>
        <v>0</v>
      </c>
      <c r="J3314" s="125"/>
      <c r="K3314" s="2"/>
    </row>
    <row r="3315" spans="1:11" x14ac:dyDescent="0.25">
      <c r="A3315" s="17">
        <v>42426</v>
      </c>
      <c r="B3315" s="11">
        <f t="shared" si="153"/>
        <v>6518</v>
      </c>
      <c r="C3315" s="11" t="s">
        <v>787</v>
      </c>
      <c r="D3315" s="12">
        <v>56518</v>
      </c>
      <c r="E3315" s="47" t="s">
        <v>6055</v>
      </c>
      <c r="F3315" s="14">
        <v>35944</v>
      </c>
      <c r="G3315" s="107" t="s">
        <v>6340</v>
      </c>
      <c r="H3315" s="108">
        <f>15363.7+20200+380.3</f>
        <v>35944</v>
      </c>
      <c r="I3315" s="30">
        <f t="shared" si="151"/>
        <v>0</v>
      </c>
      <c r="J3315" s="125"/>
      <c r="K3315" s="2"/>
    </row>
    <row r="3316" spans="1:11" x14ac:dyDescent="0.25">
      <c r="A3316" s="17">
        <v>42427</v>
      </c>
      <c r="B3316" s="11">
        <f t="shared" si="153"/>
        <v>6519</v>
      </c>
      <c r="C3316" s="11" t="s">
        <v>787</v>
      </c>
      <c r="D3316" s="12">
        <v>56519</v>
      </c>
      <c r="E3316" s="47" t="s">
        <v>6056</v>
      </c>
      <c r="F3316" s="14">
        <v>19891.849999999999</v>
      </c>
      <c r="G3316" s="15">
        <v>42428</v>
      </c>
      <c r="H3316" s="8">
        <v>19891.849999999999</v>
      </c>
      <c r="I3316" s="30">
        <f t="shared" si="151"/>
        <v>0</v>
      </c>
      <c r="J3316" s="125"/>
      <c r="K3316" s="2"/>
    </row>
    <row r="3317" spans="1:11" x14ac:dyDescent="0.25">
      <c r="A3317" s="17">
        <v>42427</v>
      </c>
      <c r="B3317" s="11">
        <f t="shared" si="153"/>
        <v>6520</v>
      </c>
      <c r="C3317" s="11" t="s">
        <v>787</v>
      </c>
      <c r="D3317" s="12">
        <v>56520</v>
      </c>
      <c r="E3317" s="47" t="s">
        <v>6056</v>
      </c>
      <c r="F3317" s="14">
        <v>5457.5</v>
      </c>
      <c r="G3317" s="15">
        <v>42428</v>
      </c>
      <c r="H3317" s="8">
        <v>5457.5</v>
      </c>
      <c r="I3317" s="30">
        <f t="shared" si="151"/>
        <v>0</v>
      </c>
      <c r="J3317" s="125"/>
      <c r="K3317" s="2"/>
    </row>
    <row r="3318" spans="1:11" x14ac:dyDescent="0.25">
      <c r="A3318" s="17">
        <v>42427</v>
      </c>
      <c r="B3318" s="11">
        <f t="shared" si="153"/>
        <v>6521</v>
      </c>
      <c r="C3318" s="11" t="s">
        <v>787</v>
      </c>
      <c r="D3318" s="12">
        <v>56521</v>
      </c>
      <c r="E3318" s="47" t="s">
        <v>6057</v>
      </c>
      <c r="F3318" s="14">
        <v>20355.099999999999</v>
      </c>
      <c r="G3318" s="15">
        <v>42427</v>
      </c>
      <c r="H3318" s="8">
        <v>20355.099999999999</v>
      </c>
      <c r="I3318" s="30">
        <f t="shared" si="151"/>
        <v>0</v>
      </c>
      <c r="J3318" s="125"/>
      <c r="K3318" s="2"/>
    </row>
    <row r="3319" spans="1:11" x14ac:dyDescent="0.25">
      <c r="A3319" s="17">
        <v>42427</v>
      </c>
      <c r="B3319" s="11">
        <f t="shared" si="153"/>
        <v>6522</v>
      </c>
      <c r="C3319" s="11" t="s">
        <v>787</v>
      </c>
      <c r="D3319" s="12">
        <v>56522</v>
      </c>
      <c r="E3319" s="47" t="s">
        <v>6058</v>
      </c>
      <c r="F3319" s="14">
        <v>5358</v>
      </c>
      <c r="G3319" s="107">
        <v>42430</v>
      </c>
      <c r="H3319" s="108">
        <v>5358</v>
      </c>
      <c r="I3319" s="30">
        <f t="shared" si="151"/>
        <v>0</v>
      </c>
      <c r="J3319" s="125"/>
      <c r="K3319" s="2"/>
    </row>
    <row r="3320" spans="1:11" x14ac:dyDescent="0.25">
      <c r="A3320" s="17">
        <v>42427</v>
      </c>
      <c r="B3320" s="11">
        <f t="shared" si="153"/>
        <v>6523</v>
      </c>
      <c r="C3320" s="11" t="s">
        <v>787</v>
      </c>
      <c r="D3320" s="12">
        <v>56523</v>
      </c>
      <c r="E3320" s="47" t="s">
        <v>6059</v>
      </c>
      <c r="F3320" s="14">
        <v>27090</v>
      </c>
      <c r="G3320" s="15">
        <v>42429</v>
      </c>
      <c r="H3320" s="8">
        <v>27090</v>
      </c>
      <c r="I3320" s="30">
        <f t="shared" si="151"/>
        <v>0</v>
      </c>
      <c r="J3320" s="125"/>
      <c r="K3320" s="2"/>
    </row>
    <row r="3321" spans="1:11" x14ac:dyDescent="0.25">
      <c r="A3321" s="17">
        <v>42427</v>
      </c>
      <c r="B3321" s="11">
        <f t="shared" si="153"/>
        <v>6524</v>
      </c>
      <c r="C3321" s="11" t="s">
        <v>787</v>
      </c>
      <c r="D3321" s="12">
        <v>56524</v>
      </c>
      <c r="E3321" s="47" t="s">
        <v>6060</v>
      </c>
      <c r="F3321" s="14">
        <v>25476</v>
      </c>
      <c r="G3321" s="15" t="s">
        <v>6061</v>
      </c>
      <c r="H3321" s="8">
        <f>10000+15476</f>
        <v>25476</v>
      </c>
      <c r="I3321" s="30">
        <f t="shared" si="151"/>
        <v>0</v>
      </c>
      <c r="J3321" s="125"/>
      <c r="K3321" s="2"/>
    </row>
    <row r="3322" spans="1:11" x14ac:dyDescent="0.25">
      <c r="A3322" s="17">
        <v>42427</v>
      </c>
      <c r="B3322" s="11">
        <f t="shared" si="153"/>
        <v>6525</v>
      </c>
      <c r="C3322" s="11" t="s">
        <v>787</v>
      </c>
      <c r="D3322" s="12">
        <v>56525</v>
      </c>
      <c r="E3322" s="47" t="s">
        <v>6062</v>
      </c>
      <c r="F3322" s="14">
        <v>3692</v>
      </c>
      <c r="G3322" s="15">
        <v>42427</v>
      </c>
      <c r="H3322" s="8">
        <f t="shared" si="154"/>
        <v>3692</v>
      </c>
      <c r="I3322" s="30">
        <f t="shared" si="151"/>
        <v>0</v>
      </c>
      <c r="J3322" s="125"/>
      <c r="K3322" s="2"/>
    </row>
    <row r="3323" spans="1:11" x14ac:dyDescent="0.25">
      <c r="A3323" s="17">
        <v>42427</v>
      </c>
      <c r="B3323" s="11">
        <f t="shared" si="153"/>
        <v>6526</v>
      </c>
      <c r="C3323" s="11" t="s">
        <v>787</v>
      </c>
      <c r="D3323" s="12">
        <v>56526</v>
      </c>
      <c r="E3323" s="47" t="s">
        <v>6063</v>
      </c>
      <c r="F3323" s="14">
        <v>27432.05</v>
      </c>
      <c r="G3323" s="107">
        <v>42432</v>
      </c>
      <c r="H3323" s="108">
        <v>27432.05</v>
      </c>
      <c r="I3323" s="30">
        <f t="shared" si="151"/>
        <v>0</v>
      </c>
      <c r="J3323" s="125"/>
      <c r="K3323" s="2"/>
    </row>
    <row r="3324" spans="1:11" x14ac:dyDescent="0.25">
      <c r="A3324" s="17">
        <v>42427</v>
      </c>
      <c r="B3324" s="11">
        <f t="shared" si="153"/>
        <v>6527</v>
      </c>
      <c r="C3324" s="11" t="s">
        <v>787</v>
      </c>
      <c r="D3324" s="12">
        <v>56527</v>
      </c>
      <c r="E3324" s="47" t="s">
        <v>6064</v>
      </c>
      <c r="F3324" s="14">
        <v>7265.8</v>
      </c>
      <c r="G3324" s="107">
        <v>42432</v>
      </c>
      <c r="H3324" s="108">
        <v>7265.8</v>
      </c>
      <c r="I3324" s="30">
        <f t="shared" si="151"/>
        <v>0</v>
      </c>
      <c r="J3324" s="125"/>
      <c r="K3324" s="2"/>
    </row>
    <row r="3325" spans="1:11" x14ac:dyDescent="0.25">
      <c r="A3325" s="17">
        <v>42427</v>
      </c>
      <c r="B3325" s="11">
        <f t="shared" si="153"/>
        <v>6528</v>
      </c>
      <c r="C3325" s="11" t="s">
        <v>787</v>
      </c>
      <c r="D3325" s="12">
        <v>56528</v>
      </c>
      <c r="E3325" s="47" t="s">
        <v>6065</v>
      </c>
      <c r="F3325" s="14">
        <v>12312</v>
      </c>
      <c r="G3325" s="107">
        <v>42432</v>
      </c>
      <c r="H3325" s="108">
        <v>12312</v>
      </c>
      <c r="I3325" s="30">
        <f t="shared" si="151"/>
        <v>0</v>
      </c>
      <c r="J3325" s="125"/>
      <c r="K3325" s="2"/>
    </row>
    <row r="3326" spans="1:11" x14ac:dyDescent="0.25">
      <c r="A3326" s="17">
        <v>42427</v>
      </c>
      <c r="B3326" s="11">
        <f t="shared" si="153"/>
        <v>6529</v>
      </c>
      <c r="C3326" s="11" t="s">
        <v>787</v>
      </c>
      <c r="D3326" s="12">
        <v>56529</v>
      </c>
      <c r="E3326" s="47" t="s">
        <v>6066</v>
      </c>
      <c r="F3326" s="14">
        <v>770</v>
      </c>
      <c r="G3326" s="107">
        <v>42432</v>
      </c>
      <c r="H3326" s="108">
        <v>770</v>
      </c>
      <c r="I3326" s="30">
        <f t="shared" si="151"/>
        <v>0</v>
      </c>
      <c r="J3326" s="125"/>
      <c r="K3326" s="2"/>
    </row>
    <row r="3327" spans="1:11" x14ac:dyDescent="0.25">
      <c r="A3327" s="17">
        <v>42427</v>
      </c>
      <c r="B3327" s="11">
        <f t="shared" si="153"/>
        <v>6530</v>
      </c>
      <c r="C3327" s="11" t="s">
        <v>787</v>
      </c>
      <c r="D3327" s="12">
        <v>56530</v>
      </c>
      <c r="E3327" s="47" t="s">
        <v>6067</v>
      </c>
      <c r="F3327" s="14">
        <v>12762</v>
      </c>
      <c r="G3327" s="107">
        <v>42432</v>
      </c>
      <c r="H3327" s="108">
        <v>12762</v>
      </c>
      <c r="I3327" s="30">
        <f t="shared" si="151"/>
        <v>0</v>
      </c>
      <c r="J3327" s="125"/>
      <c r="K3327" s="2"/>
    </row>
    <row r="3328" spans="1:11" x14ac:dyDescent="0.25">
      <c r="A3328" s="17">
        <v>42427</v>
      </c>
      <c r="B3328" s="11">
        <f t="shared" si="153"/>
        <v>6531</v>
      </c>
      <c r="C3328" s="11" t="s">
        <v>787</v>
      </c>
      <c r="D3328" s="12">
        <v>56531</v>
      </c>
      <c r="E3328" s="47" t="s">
        <v>4666</v>
      </c>
      <c r="F3328" s="14">
        <v>8393.7999999999993</v>
      </c>
      <c r="G3328" s="15">
        <v>42429</v>
      </c>
      <c r="H3328" s="8">
        <v>8393.7999999999993</v>
      </c>
      <c r="I3328" s="30">
        <f t="shared" si="151"/>
        <v>0</v>
      </c>
      <c r="J3328" s="125"/>
      <c r="K3328" s="2"/>
    </row>
    <row r="3329" spans="1:11" x14ac:dyDescent="0.25">
      <c r="A3329" s="17">
        <v>42427</v>
      </c>
      <c r="B3329" s="11">
        <f t="shared" si="153"/>
        <v>6532</v>
      </c>
      <c r="C3329" s="11" t="s">
        <v>787</v>
      </c>
      <c r="D3329" s="12">
        <v>56532</v>
      </c>
      <c r="E3329" s="47" t="s">
        <v>6068</v>
      </c>
      <c r="F3329" s="14">
        <v>16362</v>
      </c>
      <c r="G3329" s="107">
        <v>42432</v>
      </c>
      <c r="H3329" s="108">
        <v>16362</v>
      </c>
      <c r="I3329" s="30">
        <f t="shared" si="151"/>
        <v>0</v>
      </c>
      <c r="J3329" s="125"/>
      <c r="K3329" s="2"/>
    </row>
    <row r="3330" spans="1:11" x14ac:dyDescent="0.25">
      <c r="A3330" s="17">
        <v>42427</v>
      </c>
      <c r="B3330" s="11">
        <f t="shared" si="153"/>
        <v>6533</v>
      </c>
      <c r="C3330" s="11" t="s">
        <v>787</v>
      </c>
      <c r="D3330" s="12">
        <v>56533</v>
      </c>
      <c r="E3330" s="47" t="s">
        <v>6069</v>
      </c>
      <c r="F3330" s="14">
        <v>926.4</v>
      </c>
      <c r="G3330" s="107">
        <v>42432</v>
      </c>
      <c r="H3330" s="108">
        <v>926.4</v>
      </c>
      <c r="I3330" s="30">
        <f t="shared" si="151"/>
        <v>0</v>
      </c>
      <c r="J3330" s="125"/>
      <c r="K3330" s="2"/>
    </row>
    <row r="3331" spans="1:11" x14ac:dyDescent="0.25">
      <c r="A3331" s="17">
        <v>42427</v>
      </c>
      <c r="B3331" s="11">
        <f t="shared" si="153"/>
        <v>6534</v>
      </c>
      <c r="C3331" s="11" t="s">
        <v>787</v>
      </c>
      <c r="D3331" s="12">
        <v>56534</v>
      </c>
      <c r="E3331" s="47" t="s">
        <v>6070</v>
      </c>
      <c r="F3331" s="14">
        <v>8403</v>
      </c>
      <c r="G3331" s="107">
        <v>42430</v>
      </c>
      <c r="H3331" s="108">
        <v>8403</v>
      </c>
      <c r="I3331" s="30">
        <f t="shared" si="151"/>
        <v>0</v>
      </c>
      <c r="J3331" s="125"/>
      <c r="K3331" s="2"/>
    </row>
    <row r="3332" spans="1:11" x14ac:dyDescent="0.25">
      <c r="A3332" s="17">
        <v>42427</v>
      </c>
      <c r="B3332" s="11">
        <f t="shared" ref="B3332:B3395" si="155">B3331+1</f>
        <v>6535</v>
      </c>
      <c r="C3332" s="11" t="s">
        <v>787</v>
      </c>
      <c r="D3332" s="12">
        <v>56535</v>
      </c>
      <c r="E3332" s="47" t="s">
        <v>6060</v>
      </c>
      <c r="F3332" s="14">
        <v>15219.5</v>
      </c>
      <c r="G3332" s="15">
        <v>42429</v>
      </c>
      <c r="H3332" s="8">
        <v>15219.5</v>
      </c>
      <c r="I3332" s="30">
        <f t="shared" si="151"/>
        <v>0</v>
      </c>
      <c r="J3332" s="125"/>
      <c r="K3332" s="2"/>
    </row>
    <row r="3333" spans="1:11" x14ac:dyDescent="0.25">
      <c r="A3333" s="17">
        <v>42427</v>
      </c>
      <c r="B3333" s="11">
        <f t="shared" si="155"/>
        <v>6536</v>
      </c>
      <c r="C3333" s="11" t="s">
        <v>787</v>
      </c>
      <c r="D3333" s="113">
        <v>56536</v>
      </c>
      <c r="E3333" s="42" t="s">
        <v>6071</v>
      </c>
      <c r="F3333" s="19">
        <v>2072</v>
      </c>
      <c r="G3333" s="15">
        <v>42427</v>
      </c>
      <c r="H3333" s="8">
        <f t="shared" si="154"/>
        <v>2072</v>
      </c>
      <c r="I3333" s="30">
        <f t="shared" si="151"/>
        <v>0</v>
      </c>
      <c r="J3333" s="125"/>
      <c r="K3333" s="2"/>
    </row>
    <row r="3334" spans="1:11" x14ac:dyDescent="0.25">
      <c r="A3334" s="17">
        <v>42427</v>
      </c>
      <c r="B3334" s="11">
        <f t="shared" si="155"/>
        <v>6537</v>
      </c>
      <c r="C3334" s="11" t="s">
        <v>787</v>
      </c>
      <c r="D3334" s="20">
        <v>56537</v>
      </c>
      <c r="E3334" s="45" t="s">
        <v>6072</v>
      </c>
      <c r="F3334" s="22">
        <v>4510</v>
      </c>
      <c r="G3334" s="15">
        <v>42427</v>
      </c>
      <c r="H3334" s="8">
        <f t="shared" si="154"/>
        <v>4510</v>
      </c>
      <c r="I3334" s="30">
        <f t="shared" si="151"/>
        <v>0</v>
      </c>
      <c r="J3334" s="125"/>
      <c r="K3334" s="2"/>
    </row>
    <row r="3335" spans="1:11" x14ac:dyDescent="0.25">
      <c r="A3335" s="17">
        <v>42427</v>
      </c>
      <c r="B3335" s="11">
        <f t="shared" si="155"/>
        <v>6538</v>
      </c>
      <c r="C3335" s="11" t="s">
        <v>787</v>
      </c>
      <c r="D3335" s="12">
        <v>56538</v>
      </c>
      <c r="E3335" s="47" t="s">
        <v>6073</v>
      </c>
      <c r="F3335" s="14">
        <v>14262</v>
      </c>
      <c r="G3335" s="15">
        <v>42427</v>
      </c>
      <c r="H3335" s="8">
        <f t="shared" si="154"/>
        <v>14262</v>
      </c>
      <c r="I3335" s="30">
        <f t="shared" si="151"/>
        <v>0</v>
      </c>
      <c r="J3335" s="125"/>
      <c r="K3335" s="2"/>
    </row>
    <row r="3336" spans="1:11" x14ac:dyDescent="0.25">
      <c r="A3336" s="17">
        <v>42427</v>
      </c>
      <c r="B3336" s="11">
        <f t="shared" si="155"/>
        <v>6539</v>
      </c>
      <c r="C3336" s="11" t="s">
        <v>787</v>
      </c>
      <c r="D3336" s="12">
        <v>56539</v>
      </c>
      <c r="E3336" s="47" t="s">
        <v>6074</v>
      </c>
      <c r="F3336" s="14">
        <v>5735.5</v>
      </c>
      <c r="G3336" s="15">
        <v>42427</v>
      </c>
      <c r="H3336" s="8">
        <f t="shared" si="154"/>
        <v>5735.5</v>
      </c>
      <c r="I3336" s="30">
        <f t="shared" si="151"/>
        <v>0</v>
      </c>
      <c r="J3336" s="125"/>
      <c r="K3336" s="2"/>
    </row>
    <row r="3337" spans="1:11" x14ac:dyDescent="0.25">
      <c r="A3337" s="17">
        <v>42427</v>
      </c>
      <c r="B3337" s="11">
        <f t="shared" si="155"/>
        <v>6540</v>
      </c>
      <c r="C3337" s="11" t="s">
        <v>787</v>
      </c>
      <c r="D3337" s="12">
        <v>56540</v>
      </c>
      <c r="E3337" s="47" t="s">
        <v>6075</v>
      </c>
      <c r="F3337" s="14">
        <v>16372.2</v>
      </c>
      <c r="G3337" s="15">
        <v>42427</v>
      </c>
      <c r="H3337" s="8">
        <f t="shared" si="154"/>
        <v>16372.2</v>
      </c>
      <c r="I3337" s="30">
        <f t="shared" si="151"/>
        <v>0</v>
      </c>
      <c r="J3337" s="125"/>
      <c r="K3337" s="2"/>
    </row>
    <row r="3338" spans="1:11" x14ac:dyDescent="0.25">
      <c r="A3338" s="17">
        <v>42427</v>
      </c>
      <c r="B3338" s="11">
        <f t="shared" si="155"/>
        <v>6541</v>
      </c>
      <c r="C3338" s="11" t="s">
        <v>787</v>
      </c>
      <c r="D3338" s="12">
        <v>56541</v>
      </c>
      <c r="E3338" s="47" t="s">
        <v>6076</v>
      </c>
      <c r="F3338" s="14">
        <v>83337</v>
      </c>
      <c r="G3338" s="107">
        <v>42445</v>
      </c>
      <c r="H3338" s="108">
        <v>83337</v>
      </c>
      <c r="I3338" s="30">
        <f t="shared" si="151"/>
        <v>0</v>
      </c>
      <c r="J3338" s="125"/>
      <c r="K3338" s="2"/>
    </row>
    <row r="3339" spans="1:11" x14ac:dyDescent="0.25">
      <c r="A3339" s="17">
        <v>42427</v>
      </c>
      <c r="B3339" s="11">
        <f t="shared" si="155"/>
        <v>6542</v>
      </c>
      <c r="C3339" s="11" t="s">
        <v>787</v>
      </c>
      <c r="D3339" s="12">
        <v>56542</v>
      </c>
      <c r="E3339" s="47" t="s">
        <v>6077</v>
      </c>
      <c r="F3339" s="14">
        <v>41098.400000000001</v>
      </c>
      <c r="G3339" s="107">
        <v>42441</v>
      </c>
      <c r="H3339" s="108">
        <v>41098.400000000001</v>
      </c>
      <c r="I3339" s="30">
        <f t="shared" si="151"/>
        <v>0</v>
      </c>
      <c r="J3339" s="125"/>
      <c r="K3339" s="2"/>
    </row>
    <row r="3340" spans="1:11" x14ac:dyDescent="0.25">
      <c r="A3340" s="17">
        <v>42427</v>
      </c>
      <c r="B3340" s="11">
        <f t="shared" si="155"/>
        <v>6543</v>
      </c>
      <c r="C3340" s="11" t="s">
        <v>787</v>
      </c>
      <c r="D3340" s="12">
        <v>56543</v>
      </c>
      <c r="E3340" s="47" t="s">
        <v>6078</v>
      </c>
      <c r="F3340" s="14">
        <v>4232</v>
      </c>
      <c r="G3340" s="15">
        <v>42427</v>
      </c>
      <c r="H3340" s="8">
        <f t="shared" si="154"/>
        <v>4232</v>
      </c>
      <c r="I3340" s="30">
        <f t="shared" si="151"/>
        <v>0</v>
      </c>
      <c r="J3340" s="125"/>
      <c r="K3340" s="2"/>
    </row>
    <row r="3341" spans="1:11" x14ac:dyDescent="0.25">
      <c r="A3341" s="17">
        <v>42427</v>
      </c>
      <c r="B3341" s="11">
        <f t="shared" si="155"/>
        <v>6544</v>
      </c>
      <c r="C3341" s="11" t="s">
        <v>787</v>
      </c>
      <c r="D3341" s="12">
        <v>56544</v>
      </c>
      <c r="E3341" s="47" t="s">
        <v>6079</v>
      </c>
      <c r="F3341" s="14">
        <v>1793.3</v>
      </c>
      <c r="G3341" s="15">
        <v>42427</v>
      </c>
      <c r="H3341" s="8">
        <f t="shared" si="154"/>
        <v>1793.3</v>
      </c>
      <c r="I3341" s="30">
        <f t="shared" si="151"/>
        <v>0</v>
      </c>
      <c r="J3341" s="125"/>
      <c r="K3341" s="2"/>
    </row>
    <row r="3342" spans="1:11" x14ac:dyDescent="0.25">
      <c r="A3342" s="17">
        <v>42427</v>
      </c>
      <c r="B3342" s="11">
        <f t="shared" si="155"/>
        <v>6545</v>
      </c>
      <c r="C3342" s="11" t="s">
        <v>787</v>
      </c>
      <c r="D3342" s="12">
        <v>56545</v>
      </c>
      <c r="E3342" s="47" t="s">
        <v>6080</v>
      </c>
      <c r="F3342" s="14">
        <v>2153.8000000000002</v>
      </c>
      <c r="G3342" s="15">
        <v>42428</v>
      </c>
      <c r="H3342" s="8">
        <v>2153.8000000000002</v>
      </c>
      <c r="I3342" s="30">
        <f t="shared" si="151"/>
        <v>0</v>
      </c>
      <c r="J3342" s="125"/>
      <c r="K3342" s="2"/>
    </row>
    <row r="3343" spans="1:11" x14ac:dyDescent="0.25">
      <c r="A3343" s="17">
        <v>42427</v>
      </c>
      <c r="B3343" s="11">
        <f t="shared" si="155"/>
        <v>6546</v>
      </c>
      <c r="C3343" s="11" t="s">
        <v>787</v>
      </c>
      <c r="D3343" s="12">
        <v>56546</v>
      </c>
      <c r="E3343" s="47" t="s">
        <v>6081</v>
      </c>
      <c r="F3343" s="14">
        <v>2776</v>
      </c>
      <c r="G3343" s="15">
        <v>42427</v>
      </c>
      <c r="H3343" s="8">
        <f t="shared" si="154"/>
        <v>2776</v>
      </c>
      <c r="I3343" s="30">
        <f t="shared" si="151"/>
        <v>0</v>
      </c>
      <c r="J3343" s="125"/>
      <c r="K3343" s="2"/>
    </row>
    <row r="3344" spans="1:11" x14ac:dyDescent="0.25">
      <c r="A3344" s="17">
        <v>42427</v>
      </c>
      <c r="B3344" s="11">
        <f t="shared" si="155"/>
        <v>6547</v>
      </c>
      <c r="C3344" s="11" t="s">
        <v>787</v>
      </c>
      <c r="D3344" s="12">
        <v>56547</v>
      </c>
      <c r="E3344" s="47" t="s">
        <v>6082</v>
      </c>
      <c r="F3344" s="14">
        <v>3672.8</v>
      </c>
      <c r="G3344" s="15">
        <v>42427</v>
      </c>
      <c r="H3344" s="8">
        <f t="shared" si="154"/>
        <v>3672.8</v>
      </c>
      <c r="I3344" s="30">
        <f t="shared" si="151"/>
        <v>0</v>
      </c>
      <c r="J3344" s="125"/>
      <c r="K3344" s="2"/>
    </row>
    <row r="3345" spans="1:11" x14ac:dyDescent="0.25">
      <c r="A3345" s="17">
        <v>42427</v>
      </c>
      <c r="B3345" s="11">
        <f t="shared" si="155"/>
        <v>6548</v>
      </c>
      <c r="C3345" s="11" t="s">
        <v>787</v>
      </c>
      <c r="D3345" s="12">
        <v>56548</v>
      </c>
      <c r="E3345" s="47" t="s">
        <v>6083</v>
      </c>
      <c r="F3345" s="14">
        <v>7037.6</v>
      </c>
      <c r="G3345" s="107">
        <v>42432</v>
      </c>
      <c r="H3345" s="108">
        <v>7037.6</v>
      </c>
      <c r="I3345" s="30">
        <f t="shared" si="151"/>
        <v>0</v>
      </c>
      <c r="J3345" s="125"/>
      <c r="K3345" s="2"/>
    </row>
    <row r="3346" spans="1:11" x14ac:dyDescent="0.25">
      <c r="A3346" s="17">
        <v>42427</v>
      </c>
      <c r="B3346" s="11">
        <f t="shared" si="155"/>
        <v>6549</v>
      </c>
      <c r="C3346" s="11" t="s">
        <v>787</v>
      </c>
      <c r="D3346" s="12">
        <v>56549</v>
      </c>
      <c r="E3346" s="47" t="s">
        <v>6084</v>
      </c>
      <c r="F3346" s="14">
        <v>2308.8000000000002</v>
      </c>
      <c r="G3346" s="107">
        <v>42432</v>
      </c>
      <c r="H3346" s="108">
        <v>2308.8000000000002</v>
      </c>
      <c r="I3346" s="30">
        <f t="shared" si="151"/>
        <v>0</v>
      </c>
      <c r="J3346" s="125"/>
      <c r="K3346" s="2"/>
    </row>
    <row r="3347" spans="1:11" x14ac:dyDescent="0.25">
      <c r="A3347" s="17">
        <v>42427</v>
      </c>
      <c r="B3347" s="11">
        <f t="shared" si="155"/>
        <v>6550</v>
      </c>
      <c r="C3347" s="11" t="s">
        <v>787</v>
      </c>
      <c r="D3347" s="12">
        <v>56550</v>
      </c>
      <c r="E3347" s="47" t="s">
        <v>6085</v>
      </c>
      <c r="F3347" s="14">
        <v>3157</v>
      </c>
      <c r="G3347" s="15">
        <v>42429</v>
      </c>
      <c r="H3347" s="8">
        <v>3157</v>
      </c>
      <c r="I3347" s="30">
        <f t="shared" si="151"/>
        <v>0</v>
      </c>
      <c r="J3347" s="125"/>
      <c r="K3347" s="2"/>
    </row>
    <row r="3348" spans="1:11" x14ac:dyDescent="0.25">
      <c r="A3348" s="17">
        <v>42427</v>
      </c>
      <c r="B3348" s="11">
        <f t="shared" si="155"/>
        <v>6551</v>
      </c>
      <c r="C3348" s="11" t="s">
        <v>787</v>
      </c>
      <c r="D3348" s="12">
        <v>56551</v>
      </c>
      <c r="E3348" s="47" t="s">
        <v>6086</v>
      </c>
      <c r="F3348" s="14">
        <v>1680</v>
      </c>
      <c r="G3348" s="15">
        <v>42429</v>
      </c>
      <c r="H3348" s="8">
        <v>1680</v>
      </c>
      <c r="I3348" s="30">
        <f t="shared" si="151"/>
        <v>0</v>
      </c>
      <c r="J3348" s="125"/>
      <c r="K3348" s="2"/>
    </row>
    <row r="3349" spans="1:11" x14ac:dyDescent="0.25">
      <c r="A3349" s="17">
        <v>42427</v>
      </c>
      <c r="B3349" s="11">
        <f t="shared" si="155"/>
        <v>6552</v>
      </c>
      <c r="C3349" s="11" t="s">
        <v>787</v>
      </c>
      <c r="D3349" s="12">
        <v>56552</v>
      </c>
      <c r="E3349" s="47" t="s">
        <v>6087</v>
      </c>
      <c r="F3349" s="14">
        <v>25552.2</v>
      </c>
      <c r="G3349" s="15">
        <v>42429</v>
      </c>
      <c r="H3349" s="8">
        <v>25552.2</v>
      </c>
      <c r="I3349" s="30">
        <f t="shared" si="151"/>
        <v>0</v>
      </c>
      <c r="J3349" s="125"/>
      <c r="K3349" s="2"/>
    </row>
    <row r="3350" spans="1:11" x14ac:dyDescent="0.25">
      <c r="A3350" s="17">
        <v>42427</v>
      </c>
      <c r="B3350" s="11">
        <f t="shared" si="155"/>
        <v>6553</v>
      </c>
      <c r="C3350" s="11" t="s">
        <v>787</v>
      </c>
      <c r="D3350" s="12">
        <v>56553</v>
      </c>
      <c r="E3350" s="47" t="s">
        <v>6088</v>
      </c>
      <c r="F3350" s="14">
        <v>3922.56</v>
      </c>
      <c r="G3350" s="15">
        <v>42429</v>
      </c>
      <c r="H3350" s="8">
        <v>3922.56</v>
      </c>
      <c r="I3350" s="30">
        <f t="shared" si="151"/>
        <v>0</v>
      </c>
      <c r="J3350" s="125"/>
      <c r="K3350" s="2"/>
    </row>
    <row r="3351" spans="1:11" x14ac:dyDescent="0.25">
      <c r="A3351" s="17">
        <v>42427</v>
      </c>
      <c r="B3351" s="11">
        <f t="shared" si="155"/>
        <v>6554</v>
      </c>
      <c r="C3351" s="11" t="s">
        <v>787</v>
      </c>
      <c r="D3351" s="12">
        <v>56554</v>
      </c>
      <c r="E3351" s="49" t="s">
        <v>105</v>
      </c>
      <c r="F3351" s="14">
        <v>0</v>
      </c>
      <c r="G3351" s="15"/>
      <c r="H3351" s="8"/>
      <c r="I3351" s="30">
        <f t="shared" si="151"/>
        <v>0</v>
      </c>
      <c r="J3351" s="125"/>
      <c r="K3351" s="2"/>
    </row>
    <row r="3352" spans="1:11" x14ac:dyDescent="0.25">
      <c r="A3352" s="17">
        <v>42427</v>
      </c>
      <c r="B3352" s="11">
        <f t="shared" si="155"/>
        <v>6555</v>
      </c>
      <c r="C3352" s="11" t="s">
        <v>787</v>
      </c>
      <c r="D3352" s="12">
        <v>56555</v>
      </c>
      <c r="E3352" s="117" t="s">
        <v>4666</v>
      </c>
      <c r="F3352" s="14">
        <v>6596.8</v>
      </c>
      <c r="G3352" s="15">
        <v>42429</v>
      </c>
      <c r="H3352" s="8">
        <v>6596.8</v>
      </c>
      <c r="I3352" s="30">
        <f t="shared" si="151"/>
        <v>0</v>
      </c>
      <c r="J3352" s="125"/>
      <c r="K3352" s="2"/>
    </row>
    <row r="3353" spans="1:11" x14ac:dyDescent="0.25">
      <c r="A3353" s="17">
        <v>42427</v>
      </c>
      <c r="B3353" s="11">
        <f t="shared" si="155"/>
        <v>6556</v>
      </c>
      <c r="C3353" s="11" t="s">
        <v>787</v>
      </c>
      <c r="D3353" s="12">
        <v>56556</v>
      </c>
      <c r="E3353" s="47" t="s">
        <v>6089</v>
      </c>
      <c r="F3353" s="14">
        <v>2585.1999999999998</v>
      </c>
      <c r="G3353" s="15">
        <v>42429</v>
      </c>
      <c r="H3353" s="8">
        <v>2585.1999999999998</v>
      </c>
      <c r="I3353" s="30">
        <f t="shared" si="151"/>
        <v>0</v>
      </c>
      <c r="J3353" s="125"/>
      <c r="K3353" s="2"/>
    </row>
    <row r="3354" spans="1:11" x14ac:dyDescent="0.25">
      <c r="A3354" s="17">
        <v>42427</v>
      </c>
      <c r="B3354" s="11">
        <f t="shared" si="155"/>
        <v>6557</v>
      </c>
      <c r="C3354" s="11" t="s">
        <v>787</v>
      </c>
      <c r="D3354" s="12">
        <v>56557</v>
      </c>
      <c r="E3354" s="47" t="s">
        <v>6090</v>
      </c>
      <c r="F3354" s="14">
        <v>24920.400000000001</v>
      </c>
      <c r="G3354" s="107">
        <v>42432</v>
      </c>
      <c r="H3354" s="108">
        <v>24920.400000000001</v>
      </c>
      <c r="I3354" s="30">
        <f t="shared" si="151"/>
        <v>0</v>
      </c>
      <c r="J3354" s="125"/>
      <c r="K3354" s="2"/>
    </row>
    <row r="3355" spans="1:11" x14ac:dyDescent="0.25">
      <c r="A3355" s="17">
        <v>42427</v>
      </c>
      <c r="B3355" s="11">
        <f t="shared" si="155"/>
        <v>6558</v>
      </c>
      <c r="C3355" s="11" t="s">
        <v>787</v>
      </c>
      <c r="D3355" s="12">
        <v>56558</v>
      </c>
      <c r="E3355" s="47" t="s">
        <v>6091</v>
      </c>
      <c r="F3355" s="14">
        <v>6562.2</v>
      </c>
      <c r="G3355" s="15">
        <v>42427</v>
      </c>
      <c r="H3355" s="8">
        <f t="shared" si="154"/>
        <v>6562.2</v>
      </c>
      <c r="I3355" s="30">
        <f t="shared" si="151"/>
        <v>0</v>
      </c>
      <c r="J3355" s="125"/>
      <c r="K3355" s="2"/>
    </row>
    <row r="3356" spans="1:11" x14ac:dyDescent="0.25">
      <c r="A3356" s="17">
        <v>42427</v>
      </c>
      <c r="B3356" s="11">
        <f t="shared" si="155"/>
        <v>6559</v>
      </c>
      <c r="C3356" s="11" t="s">
        <v>787</v>
      </c>
      <c r="D3356" s="12">
        <v>56559</v>
      </c>
      <c r="E3356" s="47" t="s">
        <v>6092</v>
      </c>
      <c r="F3356" s="14">
        <v>26735.85</v>
      </c>
      <c r="G3356" s="15">
        <v>42429</v>
      </c>
      <c r="H3356" s="8">
        <v>26735.85</v>
      </c>
      <c r="I3356" s="30">
        <f t="shared" si="151"/>
        <v>0</v>
      </c>
      <c r="J3356" s="125"/>
      <c r="K3356" s="2"/>
    </row>
    <row r="3357" spans="1:11" x14ac:dyDescent="0.25">
      <c r="A3357" s="17">
        <v>42427</v>
      </c>
      <c r="B3357" s="11">
        <f t="shared" si="155"/>
        <v>6560</v>
      </c>
      <c r="C3357" s="11" t="s">
        <v>787</v>
      </c>
      <c r="D3357" s="12">
        <v>56560</v>
      </c>
      <c r="E3357" s="47" t="s">
        <v>6093</v>
      </c>
      <c r="F3357" s="14">
        <v>1307.52</v>
      </c>
      <c r="G3357" s="15">
        <v>42429</v>
      </c>
      <c r="H3357" s="8">
        <v>1307.52</v>
      </c>
      <c r="I3357" s="30">
        <f t="shared" si="151"/>
        <v>0</v>
      </c>
      <c r="J3357" s="125"/>
      <c r="K3357" s="2"/>
    </row>
    <row r="3358" spans="1:11" x14ac:dyDescent="0.25">
      <c r="A3358" s="17">
        <v>42427</v>
      </c>
      <c r="B3358" s="11">
        <f t="shared" si="155"/>
        <v>6561</v>
      </c>
      <c r="C3358" s="11" t="s">
        <v>787</v>
      </c>
      <c r="D3358" s="12">
        <v>56561</v>
      </c>
      <c r="E3358" s="47" t="s">
        <v>6094</v>
      </c>
      <c r="F3358" s="14">
        <v>105</v>
      </c>
      <c r="G3358" s="15">
        <v>42427</v>
      </c>
      <c r="H3358" s="8">
        <f t="shared" si="154"/>
        <v>105</v>
      </c>
      <c r="I3358" s="30">
        <f t="shared" si="151"/>
        <v>0</v>
      </c>
      <c r="J3358" s="125"/>
      <c r="K3358" s="2"/>
    </row>
    <row r="3359" spans="1:11" x14ac:dyDescent="0.25">
      <c r="A3359" s="17">
        <v>42427</v>
      </c>
      <c r="B3359" s="11">
        <f t="shared" si="155"/>
        <v>6562</v>
      </c>
      <c r="C3359" s="11" t="s">
        <v>787</v>
      </c>
      <c r="D3359" s="12">
        <v>56562</v>
      </c>
      <c r="E3359" s="47" t="s">
        <v>6095</v>
      </c>
      <c r="F3359" s="14">
        <v>4644</v>
      </c>
      <c r="G3359" s="15">
        <v>42429</v>
      </c>
      <c r="H3359" s="8">
        <v>4644</v>
      </c>
      <c r="I3359" s="30">
        <f t="shared" si="151"/>
        <v>0</v>
      </c>
      <c r="J3359" s="125"/>
      <c r="K3359" s="2"/>
    </row>
    <row r="3360" spans="1:11" x14ac:dyDescent="0.25">
      <c r="A3360" s="17">
        <v>42427</v>
      </c>
      <c r="B3360" s="11">
        <f t="shared" si="155"/>
        <v>6563</v>
      </c>
      <c r="C3360" s="11" t="s">
        <v>787</v>
      </c>
      <c r="D3360" s="12">
        <v>56563</v>
      </c>
      <c r="E3360" s="47" t="s">
        <v>6096</v>
      </c>
      <c r="F3360" s="14">
        <v>14556.7</v>
      </c>
      <c r="G3360" s="15">
        <v>42429</v>
      </c>
      <c r="H3360" s="8">
        <v>14556.7</v>
      </c>
      <c r="I3360" s="30">
        <f t="shared" si="151"/>
        <v>0</v>
      </c>
      <c r="J3360" s="125"/>
      <c r="K3360" s="2"/>
    </row>
    <row r="3361" spans="1:11" x14ac:dyDescent="0.25">
      <c r="A3361" s="17">
        <v>42427</v>
      </c>
      <c r="B3361" s="11">
        <f t="shared" si="155"/>
        <v>6564</v>
      </c>
      <c r="C3361" s="11" t="s">
        <v>787</v>
      </c>
      <c r="D3361" s="12">
        <v>56564</v>
      </c>
      <c r="E3361" s="47" t="s">
        <v>6097</v>
      </c>
      <c r="F3361" s="14">
        <v>2065.5</v>
      </c>
      <c r="G3361" s="15">
        <v>42429</v>
      </c>
      <c r="H3361" s="8">
        <v>2065.5</v>
      </c>
      <c r="I3361" s="30">
        <f t="shared" si="151"/>
        <v>0</v>
      </c>
      <c r="J3361" s="125"/>
      <c r="K3361" s="2"/>
    </row>
    <row r="3362" spans="1:11" x14ac:dyDescent="0.25">
      <c r="A3362" s="17">
        <v>42427</v>
      </c>
      <c r="B3362" s="11">
        <f t="shared" si="155"/>
        <v>6565</v>
      </c>
      <c r="C3362" s="11" t="s">
        <v>787</v>
      </c>
      <c r="D3362" s="12">
        <v>56565</v>
      </c>
      <c r="E3362" s="47" t="s">
        <v>6098</v>
      </c>
      <c r="F3362" s="14">
        <v>3906</v>
      </c>
      <c r="G3362" s="107">
        <v>42430</v>
      </c>
      <c r="H3362" s="108">
        <v>3906</v>
      </c>
      <c r="I3362" s="30">
        <f t="shared" si="151"/>
        <v>0</v>
      </c>
      <c r="J3362" s="125"/>
      <c r="K3362" s="2"/>
    </row>
    <row r="3363" spans="1:11" x14ac:dyDescent="0.25">
      <c r="A3363" s="17">
        <v>42427</v>
      </c>
      <c r="B3363" s="11">
        <f t="shared" si="155"/>
        <v>6566</v>
      </c>
      <c r="C3363" s="11" t="s">
        <v>787</v>
      </c>
      <c r="D3363" s="12">
        <v>56566</v>
      </c>
      <c r="E3363" s="47" t="s">
        <v>6099</v>
      </c>
      <c r="F3363" s="14">
        <v>6138.8</v>
      </c>
      <c r="G3363" s="15">
        <v>42429</v>
      </c>
      <c r="H3363" s="8">
        <v>6138.8</v>
      </c>
      <c r="I3363" s="30">
        <f t="shared" si="151"/>
        <v>0</v>
      </c>
      <c r="J3363" s="125"/>
      <c r="K3363" s="2"/>
    </row>
    <row r="3364" spans="1:11" x14ac:dyDescent="0.25">
      <c r="A3364" s="17">
        <v>42427</v>
      </c>
      <c r="B3364" s="11">
        <f t="shared" si="155"/>
        <v>6567</v>
      </c>
      <c r="C3364" s="11" t="s">
        <v>787</v>
      </c>
      <c r="D3364" s="12">
        <v>56567</v>
      </c>
      <c r="E3364" s="47" t="s">
        <v>6100</v>
      </c>
      <c r="F3364" s="14">
        <v>8487</v>
      </c>
      <c r="G3364" s="15">
        <v>42429</v>
      </c>
      <c r="H3364" s="8">
        <v>8487</v>
      </c>
      <c r="I3364" s="30">
        <f t="shared" si="151"/>
        <v>0</v>
      </c>
      <c r="J3364" s="125"/>
      <c r="K3364" s="2"/>
    </row>
    <row r="3365" spans="1:11" x14ac:dyDescent="0.25">
      <c r="A3365" s="17">
        <v>42427</v>
      </c>
      <c r="B3365" s="11">
        <f t="shared" si="155"/>
        <v>6568</v>
      </c>
      <c r="C3365" s="11" t="s">
        <v>787</v>
      </c>
      <c r="D3365" s="12">
        <v>56568</v>
      </c>
      <c r="E3365" s="47" t="s">
        <v>6101</v>
      </c>
      <c r="F3365" s="14">
        <v>1239.5999999999999</v>
      </c>
      <c r="G3365" s="15">
        <v>42429</v>
      </c>
      <c r="H3365" s="8">
        <v>1239.5999999999999</v>
      </c>
      <c r="I3365" s="30">
        <f t="shared" si="151"/>
        <v>0</v>
      </c>
      <c r="J3365" s="125"/>
      <c r="K3365" s="2"/>
    </row>
    <row r="3366" spans="1:11" x14ac:dyDescent="0.25">
      <c r="A3366" s="17">
        <v>42427</v>
      </c>
      <c r="B3366" s="11">
        <f t="shared" si="155"/>
        <v>6569</v>
      </c>
      <c r="C3366" s="11" t="s">
        <v>787</v>
      </c>
      <c r="D3366" s="12">
        <v>56569</v>
      </c>
      <c r="E3366" s="47" t="s">
        <v>6102</v>
      </c>
      <c r="F3366" s="14">
        <v>7011</v>
      </c>
      <c r="G3366" s="15">
        <v>42429</v>
      </c>
      <c r="H3366" s="8">
        <v>7011</v>
      </c>
      <c r="I3366" s="30">
        <f t="shared" si="151"/>
        <v>0</v>
      </c>
      <c r="J3366" s="125"/>
      <c r="K3366" s="2"/>
    </row>
    <row r="3367" spans="1:11" x14ac:dyDescent="0.25">
      <c r="A3367" s="17">
        <v>42427</v>
      </c>
      <c r="B3367" s="11">
        <f t="shared" si="155"/>
        <v>6570</v>
      </c>
      <c r="C3367" s="11" t="s">
        <v>787</v>
      </c>
      <c r="D3367" s="12">
        <v>56570</v>
      </c>
      <c r="E3367" s="47" t="s">
        <v>6103</v>
      </c>
      <c r="F3367" s="14">
        <v>336.6</v>
      </c>
      <c r="G3367" s="15">
        <v>42429</v>
      </c>
      <c r="H3367" s="8">
        <v>336.6</v>
      </c>
      <c r="I3367" s="30">
        <f t="shared" si="151"/>
        <v>0</v>
      </c>
      <c r="J3367" s="125"/>
      <c r="K3367" s="2"/>
    </row>
    <row r="3368" spans="1:11" x14ac:dyDescent="0.25">
      <c r="A3368" s="17">
        <v>42427</v>
      </c>
      <c r="B3368" s="11">
        <f t="shared" si="155"/>
        <v>6571</v>
      </c>
      <c r="C3368" s="11" t="s">
        <v>787</v>
      </c>
      <c r="D3368" s="12">
        <v>56571</v>
      </c>
      <c r="E3368" s="47" t="s">
        <v>5394</v>
      </c>
      <c r="F3368" s="14">
        <v>23258.720000000001</v>
      </c>
      <c r="G3368" s="15">
        <v>42427</v>
      </c>
      <c r="H3368" s="8">
        <v>23258.720000000001</v>
      </c>
      <c r="I3368" s="30">
        <f t="shared" si="151"/>
        <v>0</v>
      </c>
      <c r="J3368" s="125"/>
      <c r="K3368" s="2"/>
    </row>
    <row r="3369" spans="1:11" x14ac:dyDescent="0.25">
      <c r="A3369" s="17">
        <v>42427</v>
      </c>
      <c r="B3369" s="11">
        <f t="shared" si="155"/>
        <v>6572</v>
      </c>
      <c r="C3369" s="11" t="s">
        <v>787</v>
      </c>
      <c r="D3369" s="12">
        <v>56572</v>
      </c>
      <c r="E3369" s="47" t="s">
        <v>6104</v>
      </c>
      <c r="F3369" s="14">
        <v>11288.1</v>
      </c>
      <c r="G3369" s="107">
        <v>42437</v>
      </c>
      <c r="H3369" s="108">
        <v>11288.1</v>
      </c>
      <c r="I3369" s="30">
        <f t="shared" si="151"/>
        <v>0</v>
      </c>
      <c r="J3369" s="125"/>
      <c r="K3369" s="2"/>
    </row>
    <row r="3370" spans="1:11" x14ac:dyDescent="0.25">
      <c r="A3370" s="17">
        <v>42427</v>
      </c>
      <c r="B3370" s="11">
        <f t="shared" si="155"/>
        <v>6573</v>
      </c>
      <c r="C3370" s="11" t="s">
        <v>787</v>
      </c>
      <c r="D3370" s="12">
        <v>56573</v>
      </c>
      <c r="E3370" s="47" t="s">
        <v>6105</v>
      </c>
      <c r="F3370" s="14">
        <v>1594.6</v>
      </c>
      <c r="G3370" s="15">
        <v>42427</v>
      </c>
      <c r="H3370" s="8">
        <f t="shared" si="154"/>
        <v>1594.6</v>
      </c>
      <c r="I3370" s="30">
        <f t="shared" si="151"/>
        <v>0</v>
      </c>
      <c r="J3370" s="125"/>
      <c r="K3370" s="2"/>
    </row>
    <row r="3371" spans="1:11" x14ac:dyDescent="0.25">
      <c r="A3371" s="17">
        <v>42427</v>
      </c>
      <c r="B3371" s="11">
        <f t="shared" si="155"/>
        <v>6574</v>
      </c>
      <c r="C3371" s="11" t="s">
        <v>787</v>
      </c>
      <c r="D3371" s="12">
        <v>56574</v>
      </c>
      <c r="E3371" s="47" t="s">
        <v>6106</v>
      </c>
      <c r="F3371" s="14">
        <v>1644</v>
      </c>
      <c r="G3371" s="15">
        <v>42427</v>
      </c>
      <c r="H3371" s="8">
        <f t="shared" si="154"/>
        <v>1644</v>
      </c>
      <c r="I3371" s="30">
        <f t="shared" si="151"/>
        <v>0</v>
      </c>
      <c r="J3371" s="125"/>
      <c r="K3371" s="2"/>
    </row>
    <row r="3372" spans="1:11" x14ac:dyDescent="0.25">
      <c r="A3372" s="17">
        <v>42427</v>
      </c>
      <c r="B3372" s="11">
        <f t="shared" si="155"/>
        <v>6575</v>
      </c>
      <c r="C3372" s="11" t="s">
        <v>787</v>
      </c>
      <c r="D3372" s="12">
        <v>56575</v>
      </c>
      <c r="E3372" s="47" t="s">
        <v>6107</v>
      </c>
      <c r="F3372" s="14">
        <v>3010.8</v>
      </c>
      <c r="G3372" s="15">
        <v>42427</v>
      </c>
      <c r="H3372" s="8">
        <f t="shared" si="154"/>
        <v>3010.8</v>
      </c>
      <c r="I3372" s="30">
        <f t="shared" si="151"/>
        <v>0</v>
      </c>
      <c r="J3372" s="125"/>
      <c r="K3372" s="2"/>
    </row>
    <row r="3373" spans="1:11" x14ac:dyDescent="0.25">
      <c r="A3373" s="17">
        <v>42427</v>
      </c>
      <c r="B3373" s="11">
        <f t="shared" si="155"/>
        <v>6576</v>
      </c>
      <c r="C3373" s="11" t="s">
        <v>787</v>
      </c>
      <c r="D3373" s="12">
        <v>56576</v>
      </c>
      <c r="E3373" s="47" t="s">
        <v>6108</v>
      </c>
      <c r="F3373" s="14">
        <v>2061</v>
      </c>
      <c r="G3373" s="15">
        <v>42427</v>
      </c>
      <c r="H3373" s="8">
        <f t="shared" si="154"/>
        <v>2061</v>
      </c>
      <c r="I3373" s="30">
        <f t="shared" si="151"/>
        <v>0</v>
      </c>
      <c r="J3373" s="125"/>
      <c r="K3373" s="2"/>
    </row>
    <row r="3374" spans="1:11" x14ac:dyDescent="0.25">
      <c r="A3374" s="17">
        <v>42427</v>
      </c>
      <c r="B3374" s="11">
        <f t="shared" si="155"/>
        <v>6577</v>
      </c>
      <c r="C3374" s="11" t="s">
        <v>787</v>
      </c>
      <c r="D3374" s="12">
        <v>56577</v>
      </c>
      <c r="E3374" s="47" t="s">
        <v>6104</v>
      </c>
      <c r="F3374" s="14">
        <v>26345</v>
      </c>
      <c r="G3374" s="107">
        <v>42434</v>
      </c>
      <c r="H3374" s="108">
        <v>26345</v>
      </c>
      <c r="I3374" s="30">
        <f t="shared" si="151"/>
        <v>0</v>
      </c>
      <c r="J3374" s="125"/>
      <c r="K3374" s="2"/>
    </row>
    <row r="3375" spans="1:11" x14ac:dyDescent="0.25">
      <c r="A3375" s="17">
        <v>42427</v>
      </c>
      <c r="B3375" s="11">
        <f t="shared" si="155"/>
        <v>6578</v>
      </c>
      <c r="C3375" s="11" t="s">
        <v>787</v>
      </c>
      <c r="D3375" s="12">
        <v>56578</v>
      </c>
      <c r="E3375" s="47" t="s">
        <v>6109</v>
      </c>
      <c r="F3375" s="14">
        <v>2724</v>
      </c>
      <c r="G3375" s="15">
        <v>42429</v>
      </c>
      <c r="H3375" s="8">
        <v>2724</v>
      </c>
      <c r="I3375" s="30">
        <f t="shared" si="151"/>
        <v>0</v>
      </c>
      <c r="J3375" s="125"/>
      <c r="K3375" s="2"/>
    </row>
    <row r="3376" spans="1:11" x14ac:dyDescent="0.25">
      <c r="A3376" s="17">
        <v>42427</v>
      </c>
      <c r="B3376" s="11">
        <f t="shared" si="155"/>
        <v>6579</v>
      </c>
      <c r="C3376" s="11" t="s">
        <v>787</v>
      </c>
      <c r="D3376" s="12">
        <v>56579</v>
      </c>
      <c r="E3376" s="47" t="s">
        <v>6110</v>
      </c>
      <c r="F3376" s="14">
        <v>8475.4</v>
      </c>
      <c r="G3376" s="15">
        <v>42429</v>
      </c>
      <c r="H3376" s="8">
        <v>8475.4</v>
      </c>
      <c r="I3376" s="30">
        <f t="shared" si="151"/>
        <v>0</v>
      </c>
      <c r="J3376" s="125"/>
      <c r="K3376" s="2"/>
    </row>
    <row r="3377" spans="1:11" x14ac:dyDescent="0.25">
      <c r="A3377" s="17">
        <v>42427</v>
      </c>
      <c r="B3377" s="11">
        <f t="shared" si="155"/>
        <v>6580</v>
      </c>
      <c r="C3377" s="11" t="s">
        <v>787</v>
      </c>
      <c r="D3377" s="12">
        <v>56580</v>
      </c>
      <c r="E3377" s="47" t="s">
        <v>6111</v>
      </c>
      <c r="F3377" s="14">
        <v>1225.9000000000001</v>
      </c>
      <c r="G3377" s="107">
        <v>42432</v>
      </c>
      <c r="H3377" s="108">
        <v>1225.9000000000001</v>
      </c>
      <c r="I3377" s="30">
        <f t="shared" si="151"/>
        <v>0</v>
      </c>
      <c r="J3377" s="125"/>
      <c r="K3377" s="2"/>
    </row>
    <row r="3378" spans="1:11" x14ac:dyDescent="0.25">
      <c r="A3378" s="17">
        <v>42427</v>
      </c>
      <c r="B3378" s="11">
        <f t="shared" si="155"/>
        <v>6581</v>
      </c>
      <c r="C3378" s="11" t="s">
        <v>787</v>
      </c>
      <c r="D3378" s="12">
        <v>56581</v>
      </c>
      <c r="E3378" s="47" t="s">
        <v>6112</v>
      </c>
      <c r="F3378" s="14">
        <v>4496.6000000000004</v>
      </c>
      <c r="G3378" s="15">
        <v>42427</v>
      </c>
      <c r="H3378" s="8">
        <f t="shared" ref="H3378:H3448" si="156">F3378</f>
        <v>4496.6000000000004</v>
      </c>
      <c r="I3378" s="30">
        <f t="shared" si="151"/>
        <v>0</v>
      </c>
      <c r="J3378" s="125"/>
      <c r="K3378" s="2"/>
    </row>
    <row r="3379" spans="1:11" x14ac:dyDescent="0.25">
      <c r="A3379" s="17">
        <v>42427</v>
      </c>
      <c r="B3379" s="11">
        <f t="shared" si="155"/>
        <v>6582</v>
      </c>
      <c r="C3379" s="11" t="s">
        <v>787</v>
      </c>
      <c r="D3379" s="12">
        <v>56582</v>
      </c>
      <c r="E3379" s="47" t="s">
        <v>6113</v>
      </c>
      <c r="F3379" s="14">
        <v>1904.1</v>
      </c>
      <c r="G3379" s="15">
        <v>42427</v>
      </c>
      <c r="H3379" s="8">
        <f t="shared" si="156"/>
        <v>1904.1</v>
      </c>
      <c r="I3379" s="30">
        <f t="shared" si="151"/>
        <v>0</v>
      </c>
      <c r="J3379" s="125"/>
      <c r="K3379" s="2"/>
    </row>
    <row r="3380" spans="1:11" x14ac:dyDescent="0.25">
      <c r="A3380" s="17">
        <v>42427</v>
      </c>
      <c r="B3380" s="11">
        <f t="shared" si="155"/>
        <v>6583</v>
      </c>
      <c r="C3380" s="11" t="s">
        <v>787</v>
      </c>
      <c r="D3380" s="113">
        <v>56583</v>
      </c>
      <c r="E3380" s="42" t="s">
        <v>6114</v>
      </c>
      <c r="F3380" s="19">
        <v>4383</v>
      </c>
      <c r="G3380" s="15">
        <v>42428</v>
      </c>
      <c r="H3380" s="8">
        <v>4383</v>
      </c>
      <c r="I3380" s="30">
        <f t="shared" si="151"/>
        <v>0</v>
      </c>
      <c r="J3380" s="125"/>
      <c r="K3380" s="2"/>
    </row>
    <row r="3381" spans="1:11" x14ac:dyDescent="0.25">
      <c r="A3381" s="17">
        <v>42427</v>
      </c>
      <c r="B3381" s="11">
        <f t="shared" si="155"/>
        <v>6584</v>
      </c>
      <c r="C3381" s="11" t="s">
        <v>787</v>
      </c>
      <c r="D3381" s="20">
        <v>56584</v>
      </c>
      <c r="E3381" s="45" t="s">
        <v>6115</v>
      </c>
      <c r="F3381" s="22">
        <v>458.6</v>
      </c>
      <c r="G3381" s="15">
        <v>42427</v>
      </c>
      <c r="H3381" s="8">
        <f t="shared" si="156"/>
        <v>458.6</v>
      </c>
      <c r="I3381" s="30">
        <f t="shared" si="151"/>
        <v>0</v>
      </c>
      <c r="J3381" s="125"/>
      <c r="K3381" s="2"/>
    </row>
    <row r="3382" spans="1:11" x14ac:dyDescent="0.25">
      <c r="A3382" s="17">
        <v>42427</v>
      </c>
      <c r="B3382" s="11">
        <f t="shared" si="155"/>
        <v>6585</v>
      </c>
      <c r="C3382" s="11" t="s">
        <v>787</v>
      </c>
      <c r="D3382" s="12">
        <v>56585</v>
      </c>
      <c r="E3382" s="47" t="s">
        <v>6115</v>
      </c>
      <c r="F3382" s="14">
        <v>222.2</v>
      </c>
      <c r="G3382" s="15">
        <v>42427</v>
      </c>
      <c r="H3382" s="8">
        <f t="shared" si="156"/>
        <v>222.2</v>
      </c>
      <c r="I3382" s="30">
        <f t="shared" si="151"/>
        <v>0</v>
      </c>
      <c r="J3382" s="125"/>
      <c r="K3382" s="2"/>
    </row>
    <row r="3383" spans="1:11" x14ac:dyDescent="0.25">
      <c r="A3383" s="17">
        <v>42427</v>
      </c>
      <c r="B3383" s="11">
        <f t="shared" si="155"/>
        <v>6586</v>
      </c>
      <c r="C3383" s="11" t="s">
        <v>787</v>
      </c>
      <c r="D3383" s="12">
        <v>56586</v>
      </c>
      <c r="E3383" s="47" t="s">
        <v>6116</v>
      </c>
      <c r="F3383" s="14">
        <v>1307.52</v>
      </c>
      <c r="G3383" s="15">
        <v>42427</v>
      </c>
      <c r="H3383" s="8">
        <f t="shared" si="156"/>
        <v>1307.52</v>
      </c>
      <c r="I3383" s="30">
        <f t="shared" si="151"/>
        <v>0</v>
      </c>
      <c r="J3383" s="125"/>
      <c r="K3383" s="2"/>
    </row>
    <row r="3384" spans="1:11" x14ac:dyDescent="0.25">
      <c r="A3384" s="17">
        <v>42427</v>
      </c>
      <c r="B3384" s="11">
        <f t="shared" si="155"/>
        <v>6587</v>
      </c>
      <c r="C3384" s="11" t="s">
        <v>787</v>
      </c>
      <c r="D3384" s="12">
        <v>56587</v>
      </c>
      <c r="E3384" s="47" t="s">
        <v>6116</v>
      </c>
      <c r="F3384" s="14">
        <v>432</v>
      </c>
      <c r="G3384" s="15">
        <v>42427</v>
      </c>
      <c r="H3384" s="8">
        <f t="shared" si="156"/>
        <v>432</v>
      </c>
      <c r="I3384" s="30">
        <f t="shared" si="151"/>
        <v>0</v>
      </c>
      <c r="J3384" s="125"/>
      <c r="K3384" s="2"/>
    </row>
    <row r="3385" spans="1:11" x14ac:dyDescent="0.25">
      <c r="A3385" s="17">
        <v>42427</v>
      </c>
      <c r="B3385" s="11">
        <f t="shared" si="155"/>
        <v>6588</v>
      </c>
      <c r="C3385" s="11" t="s">
        <v>787</v>
      </c>
      <c r="D3385" s="12">
        <v>56588</v>
      </c>
      <c r="E3385" s="47" t="s">
        <v>6117</v>
      </c>
      <c r="F3385" s="14">
        <v>5868</v>
      </c>
      <c r="G3385" s="15">
        <v>42427</v>
      </c>
      <c r="H3385" s="8">
        <f t="shared" si="156"/>
        <v>5868</v>
      </c>
      <c r="I3385" s="30">
        <f t="shared" si="151"/>
        <v>0</v>
      </c>
      <c r="J3385" s="125"/>
      <c r="K3385" s="2"/>
    </row>
    <row r="3386" spans="1:11" x14ac:dyDescent="0.25">
      <c r="A3386" s="17">
        <v>42427</v>
      </c>
      <c r="B3386" s="11">
        <f t="shared" si="155"/>
        <v>6589</v>
      </c>
      <c r="C3386" s="11" t="s">
        <v>787</v>
      </c>
      <c r="D3386" s="12">
        <v>56589</v>
      </c>
      <c r="E3386" s="49" t="s">
        <v>105</v>
      </c>
      <c r="F3386" s="14">
        <v>0</v>
      </c>
      <c r="G3386" s="15"/>
      <c r="H3386" s="8">
        <f t="shared" si="156"/>
        <v>0</v>
      </c>
      <c r="I3386" s="30">
        <f t="shared" si="151"/>
        <v>0</v>
      </c>
      <c r="J3386" s="125"/>
      <c r="K3386" s="2"/>
    </row>
    <row r="3387" spans="1:11" x14ac:dyDescent="0.25">
      <c r="A3387" s="17">
        <v>42427</v>
      </c>
      <c r="B3387" s="11">
        <f t="shared" si="155"/>
        <v>6590</v>
      </c>
      <c r="C3387" s="11" t="s">
        <v>787</v>
      </c>
      <c r="D3387" s="12">
        <v>56590</v>
      </c>
      <c r="E3387" s="47" t="s">
        <v>6118</v>
      </c>
      <c r="F3387" s="14">
        <v>990</v>
      </c>
      <c r="G3387" s="15">
        <v>42429</v>
      </c>
      <c r="H3387" s="8">
        <v>990</v>
      </c>
      <c r="I3387" s="30">
        <f t="shared" si="151"/>
        <v>0</v>
      </c>
      <c r="J3387" s="125"/>
      <c r="K3387" s="2"/>
    </row>
    <row r="3388" spans="1:11" x14ac:dyDescent="0.25">
      <c r="A3388" s="17">
        <v>42427</v>
      </c>
      <c r="B3388" s="11">
        <f t="shared" si="155"/>
        <v>6591</v>
      </c>
      <c r="C3388" s="11" t="s">
        <v>787</v>
      </c>
      <c r="D3388" s="12">
        <v>56591</v>
      </c>
      <c r="E3388" s="47" t="s">
        <v>6119</v>
      </c>
      <c r="F3388" s="14">
        <v>3690</v>
      </c>
      <c r="G3388" s="15">
        <v>42429</v>
      </c>
      <c r="H3388" s="8">
        <v>3690</v>
      </c>
      <c r="I3388" s="30">
        <f t="shared" si="151"/>
        <v>0</v>
      </c>
      <c r="J3388" s="125"/>
      <c r="K3388" s="2"/>
    </row>
    <row r="3389" spans="1:11" x14ac:dyDescent="0.25">
      <c r="A3389" s="17">
        <v>42427</v>
      </c>
      <c r="B3389" s="11">
        <f t="shared" si="155"/>
        <v>6592</v>
      </c>
      <c r="C3389" s="11" t="s">
        <v>787</v>
      </c>
      <c r="D3389" s="12">
        <v>56592</v>
      </c>
      <c r="E3389" s="47" t="s">
        <v>6120</v>
      </c>
      <c r="F3389" s="14">
        <v>3234</v>
      </c>
      <c r="G3389" s="15">
        <v>42429</v>
      </c>
      <c r="H3389" s="8">
        <v>3234</v>
      </c>
      <c r="I3389" s="30">
        <f t="shared" si="151"/>
        <v>0</v>
      </c>
      <c r="J3389" s="125"/>
      <c r="K3389" s="2"/>
    </row>
    <row r="3390" spans="1:11" x14ac:dyDescent="0.25">
      <c r="A3390" s="17">
        <v>42427</v>
      </c>
      <c r="B3390" s="11">
        <f t="shared" si="155"/>
        <v>6593</v>
      </c>
      <c r="C3390" s="11" t="s">
        <v>787</v>
      </c>
      <c r="D3390" s="12">
        <v>56593</v>
      </c>
      <c r="E3390" s="47" t="s">
        <v>6121</v>
      </c>
      <c r="F3390" s="14">
        <v>1618</v>
      </c>
      <c r="G3390" s="15">
        <v>42427</v>
      </c>
      <c r="H3390" s="8">
        <f t="shared" si="156"/>
        <v>1618</v>
      </c>
      <c r="I3390" s="30">
        <f t="shared" si="151"/>
        <v>0</v>
      </c>
      <c r="J3390" s="125"/>
      <c r="K3390" s="2"/>
    </row>
    <row r="3391" spans="1:11" x14ac:dyDescent="0.25">
      <c r="A3391" s="17">
        <v>42427</v>
      </c>
      <c r="B3391" s="11">
        <f t="shared" si="155"/>
        <v>6594</v>
      </c>
      <c r="C3391" s="11" t="s">
        <v>787</v>
      </c>
      <c r="D3391" s="12">
        <v>56594</v>
      </c>
      <c r="E3391" s="47" t="s">
        <v>6122</v>
      </c>
      <c r="F3391" s="14">
        <v>6156.8</v>
      </c>
      <c r="G3391" s="15">
        <v>42429</v>
      </c>
      <c r="H3391" s="8">
        <v>6156.8</v>
      </c>
      <c r="I3391" s="30">
        <f t="shared" si="151"/>
        <v>0</v>
      </c>
      <c r="J3391" s="125"/>
      <c r="K3391" s="2"/>
    </row>
    <row r="3392" spans="1:11" x14ac:dyDescent="0.25">
      <c r="A3392" s="17">
        <v>42427</v>
      </c>
      <c r="B3392" s="11">
        <f t="shared" si="155"/>
        <v>6595</v>
      </c>
      <c r="C3392" s="11" t="s">
        <v>787</v>
      </c>
      <c r="D3392" s="12">
        <v>56595</v>
      </c>
      <c r="E3392" s="47" t="s">
        <v>5910</v>
      </c>
      <c r="F3392" s="14">
        <v>3739.2</v>
      </c>
      <c r="G3392" s="107"/>
      <c r="H3392" s="108"/>
      <c r="I3392" s="30">
        <f t="shared" si="151"/>
        <v>3739.2</v>
      </c>
      <c r="J3392" s="125"/>
      <c r="K3392" s="2"/>
    </row>
    <row r="3393" spans="1:11" x14ac:dyDescent="0.25">
      <c r="A3393" s="17">
        <v>42427</v>
      </c>
      <c r="B3393" s="11">
        <f t="shared" si="155"/>
        <v>6596</v>
      </c>
      <c r="C3393" s="11" t="s">
        <v>787</v>
      </c>
      <c r="D3393" s="12">
        <v>56596</v>
      </c>
      <c r="E3393" s="47" t="s">
        <v>6123</v>
      </c>
      <c r="F3393" s="14">
        <v>3879</v>
      </c>
      <c r="G3393" s="15">
        <v>42427</v>
      </c>
      <c r="H3393" s="8">
        <f t="shared" si="156"/>
        <v>3879</v>
      </c>
      <c r="I3393" s="30">
        <f t="shared" si="151"/>
        <v>0</v>
      </c>
      <c r="J3393" s="125"/>
      <c r="K3393" s="2"/>
    </row>
    <row r="3394" spans="1:11" x14ac:dyDescent="0.25">
      <c r="A3394" s="17">
        <v>42427</v>
      </c>
      <c r="B3394" s="11">
        <f t="shared" si="155"/>
        <v>6597</v>
      </c>
      <c r="C3394" s="11" t="s">
        <v>787</v>
      </c>
      <c r="D3394" s="12">
        <v>56597</v>
      </c>
      <c r="E3394" s="47" t="s">
        <v>6124</v>
      </c>
      <c r="F3394" s="14">
        <v>26815.5</v>
      </c>
      <c r="G3394" s="107">
        <v>42434</v>
      </c>
      <c r="H3394" s="108">
        <v>26815.5</v>
      </c>
      <c r="I3394" s="30">
        <f t="shared" si="151"/>
        <v>0</v>
      </c>
      <c r="J3394" s="125"/>
      <c r="K3394" s="2"/>
    </row>
    <row r="3395" spans="1:11" x14ac:dyDescent="0.25">
      <c r="A3395" s="17">
        <v>42427</v>
      </c>
      <c r="B3395" s="11">
        <f t="shared" si="155"/>
        <v>6598</v>
      </c>
      <c r="C3395" s="11" t="s">
        <v>787</v>
      </c>
      <c r="D3395" s="12">
        <v>56598</v>
      </c>
      <c r="E3395" s="47" t="s">
        <v>6125</v>
      </c>
      <c r="F3395" s="14">
        <v>1368.9</v>
      </c>
      <c r="G3395" s="15">
        <v>42429</v>
      </c>
      <c r="H3395" s="8">
        <v>1368.9</v>
      </c>
      <c r="I3395" s="30">
        <f t="shared" si="151"/>
        <v>0</v>
      </c>
      <c r="J3395" s="125"/>
      <c r="K3395" s="2"/>
    </row>
    <row r="3396" spans="1:11" x14ac:dyDescent="0.25">
      <c r="A3396" s="17">
        <v>42427</v>
      </c>
      <c r="B3396" s="11">
        <f t="shared" ref="B3396:B3459" si="157">B3395+1</f>
        <v>6599</v>
      </c>
      <c r="C3396" s="11" t="s">
        <v>787</v>
      </c>
      <c r="D3396" s="12">
        <v>56599</v>
      </c>
      <c r="E3396" s="47" t="s">
        <v>6126</v>
      </c>
      <c r="F3396" s="14">
        <v>3325.1</v>
      </c>
      <c r="G3396" s="15">
        <v>42429</v>
      </c>
      <c r="H3396" s="8">
        <v>3325.1</v>
      </c>
      <c r="I3396" s="30">
        <f t="shared" si="151"/>
        <v>0</v>
      </c>
      <c r="J3396" s="125"/>
      <c r="K3396" s="2"/>
    </row>
    <row r="3397" spans="1:11" x14ac:dyDescent="0.25">
      <c r="A3397" s="17">
        <v>42427</v>
      </c>
      <c r="B3397" s="11">
        <f t="shared" si="157"/>
        <v>6600</v>
      </c>
      <c r="C3397" s="11" t="s">
        <v>787</v>
      </c>
      <c r="D3397" s="12">
        <v>56600</v>
      </c>
      <c r="E3397" s="47" t="s">
        <v>6127</v>
      </c>
      <c r="F3397" s="14">
        <v>4362.3999999999996</v>
      </c>
      <c r="G3397" s="15">
        <v>42429</v>
      </c>
      <c r="H3397" s="8">
        <v>4362.3999999999996</v>
      </c>
      <c r="I3397" s="30">
        <f t="shared" si="151"/>
        <v>0</v>
      </c>
      <c r="J3397" s="125"/>
      <c r="K3397" s="2"/>
    </row>
    <row r="3398" spans="1:11" x14ac:dyDescent="0.25">
      <c r="A3398" s="17">
        <v>42427</v>
      </c>
      <c r="B3398" s="11">
        <f t="shared" si="157"/>
        <v>6601</v>
      </c>
      <c r="C3398" s="11" t="s">
        <v>787</v>
      </c>
      <c r="D3398" s="12">
        <v>56601</v>
      </c>
      <c r="E3398" s="47" t="s">
        <v>6128</v>
      </c>
      <c r="F3398" s="14">
        <v>24209.599999999999</v>
      </c>
      <c r="G3398" s="107" t="s">
        <v>6348</v>
      </c>
      <c r="H3398" s="108">
        <f>19071.7+5137.9</f>
        <v>24209.599999999999</v>
      </c>
      <c r="I3398" s="30">
        <f t="shared" si="151"/>
        <v>0</v>
      </c>
      <c r="J3398" s="125"/>
      <c r="K3398" s="2"/>
    </row>
    <row r="3399" spans="1:11" x14ac:dyDescent="0.25">
      <c r="A3399" s="17">
        <v>42427</v>
      </c>
      <c r="B3399" s="11">
        <f t="shared" si="157"/>
        <v>6602</v>
      </c>
      <c r="C3399" s="11" t="s">
        <v>787</v>
      </c>
      <c r="D3399" s="12">
        <v>56602</v>
      </c>
      <c r="E3399" s="47" t="s">
        <v>6129</v>
      </c>
      <c r="F3399" s="14">
        <v>5839.4</v>
      </c>
      <c r="G3399" s="15">
        <v>42427</v>
      </c>
      <c r="H3399" s="8">
        <f t="shared" si="156"/>
        <v>5839.4</v>
      </c>
      <c r="I3399" s="30">
        <f t="shared" si="151"/>
        <v>0</v>
      </c>
      <c r="J3399" s="125"/>
      <c r="K3399" s="2"/>
    </row>
    <row r="3400" spans="1:11" x14ac:dyDescent="0.25">
      <c r="A3400" s="17">
        <v>42427</v>
      </c>
      <c r="B3400" s="11">
        <f t="shared" si="157"/>
        <v>6603</v>
      </c>
      <c r="C3400" s="11" t="s">
        <v>787</v>
      </c>
      <c r="D3400" s="12">
        <v>56603</v>
      </c>
      <c r="E3400" s="47" t="s">
        <v>6130</v>
      </c>
      <c r="F3400" s="14">
        <v>14411.3</v>
      </c>
      <c r="G3400" s="15">
        <v>42429</v>
      </c>
      <c r="H3400" s="8">
        <v>14411.3</v>
      </c>
      <c r="I3400" s="30">
        <f t="shared" si="151"/>
        <v>0</v>
      </c>
      <c r="J3400" s="125"/>
      <c r="K3400" s="2"/>
    </row>
    <row r="3401" spans="1:11" x14ac:dyDescent="0.25">
      <c r="A3401" s="17">
        <v>42427</v>
      </c>
      <c r="B3401" s="11">
        <f t="shared" si="157"/>
        <v>6604</v>
      </c>
      <c r="C3401" s="11" t="s">
        <v>787</v>
      </c>
      <c r="D3401" s="12">
        <v>56604</v>
      </c>
      <c r="E3401" s="47" t="s">
        <v>6131</v>
      </c>
      <c r="F3401" s="14">
        <v>4211.8</v>
      </c>
      <c r="G3401" s="15">
        <v>42429</v>
      </c>
      <c r="H3401" s="8">
        <v>4211.8</v>
      </c>
      <c r="I3401" s="30">
        <f t="shared" si="151"/>
        <v>0</v>
      </c>
      <c r="J3401" s="125"/>
      <c r="K3401" s="2"/>
    </row>
    <row r="3402" spans="1:11" x14ac:dyDescent="0.25">
      <c r="A3402" s="17">
        <v>42427</v>
      </c>
      <c r="B3402" s="11">
        <f t="shared" si="157"/>
        <v>6605</v>
      </c>
      <c r="C3402" s="11" t="s">
        <v>787</v>
      </c>
      <c r="D3402" s="12">
        <v>58605</v>
      </c>
      <c r="E3402" s="49" t="s">
        <v>105</v>
      </c>
      <c r="F3402" s="14">
        <v>0</v>
      </c>
      <c r="G3402" s="15"/>
      <c r="H3402" s="8"/>
      <c r="I3402" s="30">
        <f t="shared" si="151"/>
        <v>0</v>
      </c>
      <c r="J3402" s="125"/>
      <c r="K3402" s="2"/>
    </row>
    <row r="3403" spans="1:11" x14ac:dyDescent="0.25">
      <c r="A3403" s="17">
        <v>42427</v>
      </c>
      <c r="B3403" s="11">
        <f t="shared" si="157"/>
        <v>6606</v>
      </c>
      <c r="C3403" s="11" t="s">
        <v>787</v>
      </c>
      <c r="D3403" s="12">
        <v>56606</v>
      </c>
      <c r="E3403" s="47" t="s">
        <v>6132</v>
      </c>
      <c r="F3403" s="14">
        <v>3841.2</v>
      </c>
      <c r="G3403" s="15">
        <v>42429</v>
      </c>
      <c r="H3403" s="8">
        <v>3841.2</v>
      </c>
      <c r="I3403" s="30">
        <f t="shared" si="151"/>
        <v>0</v>
      </c>
      <c r="J3403" s="125"/>
      <c r="K3403" s="2"/>
    </row>
    <row r="3404" spans="1:11" x14ac:dyDescent="0.25">
      <c r="A3404" s="17">
        <v>42427</v>
      </c>
      <c r="B3404" s="11">
        <f t="shared" si="157"/>
        <v>6607</v>
      </c>
      <c r="C3404" s="11" t="s">
        <v>787</v>
      </c>
      <c r="D3404" s="12">
        <v>56607</v>
      </c>
      <c r="E3404" s="47" t="s">
        <v>6133</v>
      </c>
      <c r="F3404" s="14">
        <v>2529.4499999999998</v>
      </c>
      <c r="G3404" s="15">
        <v>42429</v>
      </c>
      <c r="H3404" s="8">
        <v>2529.4499999999998</v>
      </c>
      <c r="I3404" s="30">
        <f t="shared" si="151"/>
        <v>0</v>
      </c>
      <c r="J3404" s="125"/>
      <c r="K3404" s="2"/>
    </row>
    <row r="3405" spans="1:11" x14ac:dyDescent="0.25">
      <c r="A3405" s="17">
        <v>42427</v>
      </c>
      <c r="B3405" s="11">
        <f t="shared" si="157"/>
        <v>6608</v>
      </c>
      <c r="C3405" s="11" t="s">
        <v>787</v>
      </c>
      <c r="D3405" s="12">
        <v>56608</v>
      </c>
      <c r="E3405" s="47" t="s">
        <v>6134</v>
      </c>
      <c r="F3405" s="14">
        <v>691.2</v>
      </c>
      <c r="G3405" s="15">
        <v>42429</v>
      </c>
      <c r="H3405" s="8">
        <v>691.2</v>
      </c>
      <c r="I3405" s="30">
        <f t="shared" si="151"/>
        <v>0</v>
      </c>
      <c r="J3405" s="125"/>
      <c r="K3405" s="2"/>
    </row>
    <row r="3406" spans="1:11" x14ac:dyDescent="0.25">
      <c r="A3406" s="17">
        <v>42427</v>
      </c>
      <c r="B3406" s="11">
        <f t="shared" si="157"/>
        <v>6609</v>
      </c>
      <c r="C3406" s="11" t="s">
        <v>787</v>
      </c>
      <c r="D3406" s="12">
        <v>56609</v>
      </c>
      <c r="E3406" s="47" t="s">
        <v>6135</v>
      </c>
      <c r="F3406" s="14">
        <v>598.6</v>
      </c>
      <c r="G3406" s="15">
        <v>42429</v>
      </c>
      <c r="H3406" s="8">
        <v>598.6</v>
      </c>
      <c r="I3406" s="30">
        <f t="shared" si="151"/>
        <v>0</v>
      </c>
      <c r="J3406" s="125"/>
      <c r="K3406" s="2"/>
    </row>
    <row r="3407" spans="1:11" x14ac:dyDescent="0.25">
      <c r="A3407" s="17">
        <v>42427</v>
      </c>
      <c r="B3407" s="11">
        <f t="shared" si="157"/>
        <v>6610</v>
      </c>
      <c r="C3407" s="11" t="s">
        <v>787</v>
      </c>
      <c r="D3407" s="12">
        <v>56610</v>
      </c>
      <c r="E3407" s="47" t="s">
        <v>6136</v>
      </c>
      <c r="F3407" s="14">
        <v>6184.5</v>
      </c>
      <c r="G3407" s="15">
        <v>42429</v>
      </c>
      <c r="H3407" s="8">
        <v>6184.5</v>
      </c>
      <c r="I3407" s="30">
        <f t="shared" si="151"/>
        <v>0</v>
      </c>
      <c r="J3407" s="125"/>
      <c r="K3407" s="2"/>
    </row>
    <row r="3408" spans="1:11" x14ac:dyDescent="0.25">
      <c r="A3408" s="17">
        <v>42427</v>
      </c>
      <c r="B3408" s="11">
        <f t="shared" si="157"/>
        <v>6611</v>
      </c>
      <c r="C3408" s="11" t="s">
        <v>787</v>
      </c>
      <c r="D3408" s="12">
        <v>56611</v>
      </c>
      <c r="E3408" s="47" t="s">
        <v>6137</v>
      </c>
      <c r="F3408" s="14">
        <v>1121.2</v>
      </c>
      <c r="G3408" s="15">
        <v>42429</v>
      </c>
      <c r="H3408" s="8">
        <v>1121.2</v>
      </c>
      <c r="I3408" s="30">
        <f t="shared" si="151"/>
        <v>0</v>
      </c>
      <c r="J3408" s="125"/>
      <c r="K3408" s="2"/>
    </row>
    <row r="3409" spans="1:11" x14ac:dyDescent="0.25">
      <c r="A3409" s="17">
        <v>42427</v>
      </c>
      <c r="B3409" s="11">
        <f t="shared" si="157"/>
        <v>6612</v>
      </c>
      <c r="C3409" s="11" t="s">
        <v>787</v>
      </c>
      <c r="D3409" s="12">
        <v>56612</v>
      </c>
      <c r="E3409" s="47" t="s">
        <v>6056</v>
      </c>
      <c r="F3409" s="14">
        <v>5230.3500000000004</v>
      </c>
      <c r="G3409" s="15">
        <v>42428</v>
      </c>
      <c r="H3409" s="8">
        <v>5230.3500000000004</v>
      </c>
      <c r="I3409" s="30">
        <f t="shared" si="151"/>
        <v>0</v>
      </c>
      <c r="J3409" s="125"/>
      <c r="K3409" s="2"/>
    </row>
    <row r="3410" spans="1:11" x14ac:dyDescent="0.25">
      <c r="A3410" s="17">
        <v>42427</v>
      </c>
      <c r="B3410" s="11">
        <f t="shared" si="157"/>
        <v>6613</v>
      </c>
      <c r="C3410" s="11" t="s">
        <v>787</v>
      </c>
      <c r="D3410" s="12">
        <v>56613</v>
      </c>
      <c r="E3410" s="47" t="s">
        <v>6116</v>
      </c>
      <c r="F3410" s="14">
        <v>1402.2</v>
      </c>
      <c r="G3410" s="15">
        <v>42429</v>
      </c>
      <c r="H3410" s="8">
        <v>1402.2</v>
      </c>
      <c r="I3410" s="30">
        <f t="shared" si="151"/>
        <v>0</v>
      </c>
      <c r="J3410" s="125"/>
      <c r="K3410" s="2"/>
    </row>
    <row r="3411" spans="1:11" x14ac:dyDescent="0.25">
      <c r="A3411" s="17">
        <v>42427</v>
      </c>
      <c r="B3411" s="11">
        <f t="shared" si="157"/>
        <v>6614</v>
      </c>
      <c r="C3411" s="11" t="s">
        <v>787</v>
      </c>
      <c r="D3411" s="12">
        <v>56614</v>
      </c>
      <c r="E3411" s="47" t="s">
        <v>6138</v>
      </c>
      <c r="F3411" s="14">
        <v>1920</v>
      </c>
      <c r="G3411" s="15">
        <v>42429</v>
      </c>
      <c r="H3411" s="8">
        <v>1920</v>
      </c>
      <c r="I3411" s="30">
        <f t="shared" si="151"/>
        <v>0</v>
      </c>
      <c r="J3411" s="125"/>
      <c r="K3411" s="2"/>
    </row>
    <row r="3412" spans="1:11" x14ac:dyDescent="0.25">
      <c r="A3412" s="17">
        <v>42427</v>
      </c>
      <c r="B3412" s="11">
        <f t="shared" si="157"/>
        <v>6615</v>
      </c>
      <c r="C3412" s="11" t="s">
        <v>787</v>
      </c>
      <c r="D3412" s="12">
        <v>56615</v>
      </c>
      <c r="E3412" s="47" t="s">
        <v>6139</v>
      </c>
      <c r="F3412" s="14">
        <v>7752</v>
      </c>
      <c r="G3412" s="107">
        <v>42430</v>
      </c>
      <c r="H3412" s="108">
        <v>7752</v>
      </c>
      <c r="I3412" s="30">
        <f t="shared" si="151"/>
        <v>0</v>
      </c>
      <c r="J3412" s="125"/>
      <c r="K3412" s="2"/>
    </row>
    <row r="3413" spans="1:11" x14ac:dyDescent="0.25">
      <c r="A3413" s="17">
        <v>42427</v>
      </c>
      <c r="B3413" s="11">
        <f t="shared" si="157"/>
        <v>6616</v>
      </c>
      <c r="C3413" s="11" t="s">
        <v>787</v>
      </c>
      <c r="D3413" s="12">
        <v>56616</v>
      </c>
      <c r="E3413" s="47" t="s">
        <v>6140</v>
      </c>
      <c r="F3413" s="14">
        <v>100.8</v>
      </c>
      <c r="G3413" s="15">
        <v>42429</v>
      </c>
      <c r="H3413" s="8">
        <v>100.8</v>
      </c>
      <c r="I3413" s="30">
        <f t="shared" si="151"/>
        <v>0</v>
      </c>
      <c r="J3413" s="125"/>
      <c r="K3413" s="2"/>
    </row>
    <row r="3414" spans="1:11" x14ac:dyDescent="0.25">
      <c r="A3414" s="17">
        <v>42427</v>
      </c>
      <c r="B3414" s="11">
        <f t="shared" si="157"/>
        <v>6617</v>
      </c>
      <c r="C3414" s="11" t="s">
        <v>787</v>
      </c>
      <c r="D3414" s="12">
        <v>56617</v>
      </c>
      <c r="E3414" s="47" t="s">
        <v>6141</v>
      </c>
      <c r="F3414" s="14">
        <v>180743.8</v>
      </c>
      <c r="G3414" s="107">
        <v>42433</v>
      </c>
      <c r="H3414" s="108">
        <v>180743.8</v>
      </c>
      <c r="I3414" s="30">
        <f t="shared" si="151"/>
        <v>0</v>
      </c>
      <c r="J3414" s="125"/>
      <c r="K3414" s="2"/>
    </row>
    <row r="3415" spans="1:11" x14ac:dyDescent="0.25">
      <c r="A3415" s="17">
        <v>42427</v>
      </c>
      <c r="B3415" s="11">
        <f t="shared" si="157"/>
        <v>6618</v>
      </c>
      <c r="C3415" s="11" t="s">
        <v>787</v>
      </c>
      <c r="D3415" s="12">
        <v>56618</v>
      </c>
      <c r="E3415" s="47" t="s">
        <v>6142</v>
      </c>
      <c r="F3415" s="14">
        <v>29658.25</v>
      </c>
      <c r="G3415" s="15">
        <v>42427</v>
      </c>
      <c r="H3415" s="8">
        <f t="shared" si="156"/>
        <v>29658.25</v>
      </c>
      <c r="I3415" s="30">
        <f t="shared" si="151"/>
        <v>0</v>
      </c>
      <c r="J3415" s="125"/>
      <c r="K3415" s="2"/>
    </row>
    <row r="3416" spans="1:11" x14ac:dyDescent="0.25">
      <c r="A3416" s="17">
        <v>42427</v>
      </c>
      <c r="B3416" s="11">
        <f t="shared" si="157"/>
        <v>6619</v>
      </c>
      <c r="C3416" s="11" t="s">
        <v>787</v>
      </c>
      <c r="D3416" s="12">
        <v>56619</v>
      </c>
      <c r="E3416" s="47" t="s">
        <v>6143</v>
      </c>
      <c r="F3416" s="14">
        <v>11278.8</v>
      </c>
      <c r="G3416" s="15">
        <v>42427</v>
      </c>
      <c r="H3416" s="8">
        <f t="shared" si="156"/>
        <v>11278.8</v>
      </c>
      <c r="I3416" s="30">
        <f t="shared" si="151"/>
        <v>0</v>
      </c>
      <c r="J3416" s="125"/>
      <c r="K3416" s="2"/>
    </row>
    <row r="3417" spans="1:11" x14ac:dyDescent="0.25">
      <c r="A3417" s="17">
        <v>42427</v>
      </c>
      <c r="B3417" s="11">
        <f t="shared" si="157"/>
        <v>6620</v>
      </c>
      <c r="C3417" s="11" t="s">
        <v>787</v>
      </c>
      <c r="D3417" s="12">
        <v>56620</v>
      </c>
      <c r="E3417" s="47" t="s">
        <v>6144</v>
      </c>
      <c r="F3417" s="14">
        <v>966.1</v>
      </c>
      <c r="G3417" s="15">
        <v>42427</v>
      </c>
      <c r="H3417" s="8">
        <f t="shared" si="156"/>
        <v>966.1</v>
      </c>
      <c r="I3417" s="30">
        <f t="shared" si="151"/>
        <v>0</v>
      </c>
      <c r="J3417" s="125"/>
      <c r="K3417" s="2"/>
    </row>
    <row r="3418" spans="1:11" x14ac:dyDescent="0.25">
      <c r="A3418" s="17">
        <v>42427</v>
      </c>
      <c r="B3418" s="11">
        <f t="shared" si="157"/>
        <v>6621</v>
      </c>
      <c r="C3418" s="11" t="s">
        <v>787</v>
      </c>
      <c r="D3418" s="12">
        <v>56621</v>
      </c>
      <c r="E3418" s="47" t="s">
        <v>6145</v>
      </c>
      <c r="F3418" s="14">
        <v>33494.300000000003</v>
      </c>
      <c r="G3418" s="107">
        <v>42432</v>
      </c>
      <c r="H3418" s="108">
        <v>33494.300000000003</v>
      </c>
      <c r="I3418" s="30">
        <f t="shared" si="151"/>
        <v>0</v>
      </c>
      <c r="J3418" s="125"/>
      <c r="K3418" s="2"/>
    </row>
    <row r="3419" spans="1:11" x14ac:dyDescent="0.25">
      <c r="A3419" s="17">
        <v>42427</v>
      </c>
      <c r="B3419" s="11">
        <f t="shared" si="157"/>
        <v>6622</v>
      </c>
      <c r="C3419" s="11" t="s">
        <v>787</v>
      </c>
      <c r="D3419" s="12">
        <v>56622</v>
      </c>
      <c r="E3419" s="47" t="s">
        <v>6146</v>
      </c>
      <c r="F3419" s="14">
        <v>8116.7</v>
      </c>
      <c r="G3419" s="15">
        <v>42427</v>
      </c>
      <c r="H3419" s="8">
        <f t="shared" si="156"/>
        <v>8116.7</v>
      </c>
      <c r="I3419" s="30">
        <f t="shared" si="151"/>
        <v>0</v>
      </c>
      <c r="J3419" s="125"/>
      <c r="K3419" s="2"/>
    </row>
    <row r="3420" spans="1:11" x14ac:dyDescent="0.25">
      <c r="A3420" s="17">
        <v>42427</v>
      </c>
      <c r="B3420" s="11">
        <f t="shared" si="157"/>
        <v>6623</v>
      </c>
      <c r="C3420" s="11" t="s">
        <v>787</v>
      </c>
      <c r="D3420" s="12">
        <v>56623</v>
      </c>
      <c r="E3420" s="47" t="s">
        <v>6147</v>
      </c>
      <c r="F3420" s="14">
        <v>10716.9</v>
      </c>
      <c r="G3420" s="107">
        <v>42460</v>
      </c>
      <c r="H3420" s="108">
        <v>10716.9</v>
      </c>
      <c r="I3420" s="30">
        <f t="shared" si="151"/>
        <v>0</v>
      </c>
      <c r="J3420" s="125"/>
      <c r="K3420" s="2"/>
    </row>
    <row r="3421" spans="1:11" x14ac:dyDescent="0.25">
      <c r="A3421" s="17">
        <v>42427</v>
      </c>
      <c r="B3421" s="11">
        <f t="shared" si="157"/>
        <v>6624</v>
      </c>
      <c r="C3421" s="11" t="s">
        <v>787</v>
      </c>
      <c r="D3421" s="12">
        <v>56624</v>
      </c>
      <c r="E3421" s="47" t="s">
        <v>6124</v>
      </c>
      <c r="F3421" s="14">
        <v>327754</v>
      </c>
      <c r="G3421" s="107">
        <v>42434</v>
      </c>
      <c r="H3421" s="108">
        <v>327754</v>
      </c>
      <c r="I3421" s="30">
        <f t="shared" si="151"/>
        <v>0</v>
      </c>
      <c r="J3421" s="125"/>
      <c r="K3421" s="2"/>
    </row>
    <row r="3422" spans="1:11" x14ac:dyDescent="0.25">
      <c r="A3422" s="17">
        <v>42427</v>
      </c>
      <c r="B3422" s="11">
        <f t="shared" si="157"/>
        <v>6625</v>
      </c>
      <c r="C3422" s="11" t="s">
        <v>787</v>
      </c>
      <c r="D3422" s="12">
        <v>56625</v>
      </c>
      <c r="E3422" s="47" t="s">
        <v>6148</v>
      </c>
      <c r="F3422" s="14">
        <v>2301.6</v>
      </c>
      <c r="G3422" s="15">
        <v>42427</v>
      </c>
      <c r="H3422" s="8">
        <f t="shared" si="156"/>
        <v>2301.6</v>
      </c>
      <c r="I3422" s="30">
        <f t="shared" si="151"/>
        <v>0</v>
      </c>
      <c r="J3422" s="125"/>
      <c r="K3422" s="2"/>
    </row>
    <row r="3423" spans="1:11" x14ac:dyDescent="0.25">
      <c r="A3423" s="17">
        <v>42427</v>
      </c>
      <c r="B3423" s="11">
        <f t="shared" si="157"/>
        <v>6626</v>
      </c>
      <c r="C3423" s="11" t="s">
        <v>787</v>
      </c>
      <c r="D3423" s="12">
        <v>56626</v>
      </c>
      <c r="E3423" s="47" t="s">
        <v>6149</v>
      </c>
      <c r="F3423" s="14">
        <v>96805.29</v>
      </c>
      <c r="G3423" s="107">
        <v>42432</v>
      </c>
      <c r="H3423" s="108">
        <v>96805.29</v>
      </c>
      <c r="I3423" s="30">
        <f t="shared" si="151"/>
        <v>0</v>
      </c>
      <c r="J3423" s="125"/>
      <c r="K3423" s="2"/>
    </row>
    <row r="3424" spans="1:11" x14ac:dyDescent="0.25">
      <c r="A3424" s="17">
        <v>42427</v>
      </c>
      <c r="B3424" s="11">
        <f t="shared" si="157"/>
        <v>6627</v>
      </c>
      <c r="C3424" s="11" t="s">
        <v>787</v>
      </c>
      <c r="D3424" s="12">
        <v>56627</v>
      </c>
      <c r="E3424" s="47" t="s">
        <v>6150</v>
      </c>
      <c r="F3424" s="14">
        <v>3042</v>
      </c>
      <c r="G3424" s="15">
        <v>42427</v>
      </c>
      <c r="H3424" s="8">
        <f t="shared" si="156"/>
        <v>3042</v>
      </c>
      <c r="I3424" s="30">
        <f t="shared" si="151"/>
        <v>0</v>
      </c>
      <c r="J3424" s="125"/>
      <c r="K3424" s="2"/>
    </row>
    <row r="3425" spans="1:11" x14ac:dyDescent="0.25">
      <c r="A3425" s="17">
        <v>42427</v>
      </c>
      <c r="B3425" s="11">
        <f t="shared" si="157"/>
        <v>6628</v>
      </c>
      <c r="C3425" s="11" t="s">
        <v>787</v>
      </c>
      <c r="D3425" s="12">
        <v>56628</v>
      </c>
      <c r="E3425" s="47" t="s">
        <v>4362</v>
      </c>
      <c r="F3425" s="14">
        <v>8878.2999999999993</v>
      </c>
      <c r="G3425" s="15">
        <v>42427</v>
      </c>
      <c r="H3425" s="8">
        <v>8878.2999999999993</v>
      </c>
      <c r="I3425" s="30">
        <f t="shared" si="151"/>
        <v>0</v>
      </c>
      <c r="J3425" s="125"/>
      <c r="K3425" s="2"/>
    </row>
    <row r="3426" spans="1:11" x14ac:dyDescent="0.25">
      <c r="A3426" s="17">
        <v>42427</v>
      </c>
      <c r="B3426" s="11">
        <f t="shared" si="157"/>
        <v>6629</v>
      </c>
      <c r="C3426" s="11" t="s">
        <v>787</v>
      </c>
      <c r="D3426" s="12">
        <v>56629</v>
      </c>
      <c r="E3426" s="47" t="s">
        <v>6151</v>
      </c>
      <c r="F3426" s="14">
        <v>10674.8</v>
      </c>
      <c r="G3426" s="88">
        <v>42438</v>
      </c>
      <c r="H3426" s="89">
        <v>10674.8</v>
      </c>
      <c r="I3426" s="30">
        <f t="shared" si="151"/>
        <v>0</v>
      </c>
      <c r="J3426" s="125"/>
      <c r="K3426" s="2"/>
    </row>
    <row r="3427" spans="1:11" x14ac:dyDescent="0.25">
      <c r="A3427" s="17">
        <v>42427</v>
      </c>
      <c r="B3427" s="11">
        <f t="shared" si="157"/>
        <v>6630</v>
      </c>
      <c r="C3427" s="11" t="s">
        <v>787</v>
      </c>
      <c r="D3427" s="12">
        <v>56630</v>
      </c>
      <c r="E3427" s="47" t="s">
        <v>6152</v>
      </c>
      <c r="F3427" s="14">
        <v>5164.2</v>
      </c>
      <c r="G3427" s="15">
        <v>42427</v>
      </c>
      <c r="H3427" s="8">
        <f t="shared" si="156"/>
        <v>5164.2</v>
      </c>
      <c r="I3427" s="30">
        <f t="shared" si="151"/>
        <v>0</v>
      </c>
      <c r="J3427" s="125"/>
      <c r="K3427" s="2"/>
    </row>
    <row r="3428" spans="1:11" x14ac:dyDescent="0.25">
      <c r="A3428" s="17">
        <v>42427</v>
      </c>
      <c r="B3428" s="11">
        <f t="shared" si="157"/>
        <v>6631</v>
      </c>
      <c r="C3428" s="11" t="s">
        <v>787</v>
      </c>
      <c r="D3428" s="113">
        <v>56631</v>
      </c>
      <c r="E3428" s="42" t="s">
        <v>6116</v>
      </c>
      <c r="F3428" s="19">
        <v>630</v>
      </c>
      <c r="G3428" s="15">
        <v>42427</v>
      </c>
      <c r="H3428" s="8">
        <f t="shared" si="156"/>
        <v>630</v>
      </c>
      <c r="I3428" s="30">
        <f t="shared" si="151"/>
        <v>0</v>
      </c>
      <c r="J3428" s="125"/>
      <c r="K3428" s="2"/>
    </row>
    <row r="3429" spans="1:11" x14ac:dyDescent="0.25">
      <c r="A3429" s="17">
        <v>42427</v>
      </c>
      <c r="B3429" s="11">
        <f t="shared" si="157"/>
        <v>6632</v>
      </c>
      <c r="C3429" s="11" t="s">
        <v>787</v>
      </c>
      <c r="D3429" s="20">
        <v>56632</v>
      </c>
      <c r="E3429" s="45" t="s">
        <v>6142</v>
      </c>
      <c r="F3429" s="22">
        <v>2548</v>
      </c>
      <c r="G3429" s="15">
        <v>42427</v>
      </c>
      <c r="H3429" s="8">
        <f t="shared" si="156"/>
        <v>2548</v>
      </c>
      <c r="I3429" s="30">
        <f t="shared" si="151"/>
        <v>0</v>
      </c>
      <c r="J3429" s="125"/>
      <c r="K3429" s="2"/>
    </row>
    <row r="3430" spans="1:11" x14ac:dyDescent="0.25">
      <c r="A3430" s="17">
        <v>42427</v>
      </c>
      <c r="B3430" s="11">
        <f t="shared" si="157"/>
        <v>6633</v>
      </c>
      <c r="C3430" s="11" t="s">
        <v>787</v>
      </c>
      <c r="D3430" s="12">
        <v>56633</v>
      </c>
      <c r="E3430" s="47" t="s">
        <v>6153</v>
      </c>
      <c r="F3430" s="14">
        <v>2475.1999999999998</v>
      </c>
      <c r="G3430" s="15">
        <v>42427</v>
      </c>
      <c r="H3430" s="8">
        <f t="shared" si="156"/>
        <v>2475.1999999999998</v>
      </c>
      <c r="I3430" s="30">
        <f t="shared" si="151"/>
        <v>0</v>
      </c>
      <c r="J3430" s="125"/>
      <c r="K3430" s="2"/>
    </row>
    <row r="3431" spans="1:11" x14ac:dyDescent="0.25">
      <c r="A3431" s="17">
        <v>42427</v>
      </c>
      <c r="B3431" s="11">
        <f t="shared" si="157"/>
        <v>6634</v>
      </c>
      <c r="C3431" s="11" t="s">
        <v>787</v>
      </c>
      <c r="D3431" s="12">
        <v>56634</v>
      </c>
      <c r="E3431" s="49" t="s">
        <v>105</v>
      </c>
      <c r="F3431" s="14">
        <v>0</v>
      </c>
      <c r="G3431" s="15"/>
      <c r="H3431" s="8">
        <f t="shared" si="156"/>
        <v>0</v>
      </c>
      <c r="I3431" s="30">
        <f t="shared" si="151"/>
        <v>0</v>
      </c>
      <c r="J3431" s="125"/>
      <c r="K3431" s="2"/>
    </row>
    <row r="3432" spans="1:11" x14ac:dyDescent="0.25">
      <c r="A3432" s="17">
        <v>42427</v>
      </c>
      <c r="B3432" s="11">
        <f t="shared" si="157"/>
        <v>6635</v>
      </c>
      <c r="C3432" s="11" t="s">
        <v>787</v>
      </c>
      <c r="D3432" s="12">
        <v>56635</v>
      </c>
      <c r="E3432" s="47" t="s">
        <v>6154</v>
      </c>
      <c r="F3432" s="14">
        <v>2216.8000000000002</v>
      </c>
      <c r="G3432" s="107" t="s">
        <v>6341</v>
      </c>
      <c r="H3432" s="108">
        <f>1400+816.8</f>
        <v>2216.8000000000002</v>
      </c>
      <c r="I3432" s="30">
        <f t="shared" si="151"/>
        <v>0</v>
      </c>
      <c r="J3432" s="125"/>
      <c r="K3432" s="2"/>
    </row>
    <row r="3433" spans="1:11" x14ac:dyDescent="0.25">
      <c r="A3433" s="17">
        <v>42427</v>
      </c>
      <c r="B3433" s="11">
        <f t="shared" si="157"/>
        <v>6636</v>
      </c>
      <c r="C3433" s="11" t="s">
        <v>787</v>
      </c>
      <c r="D3433" s="12">
        <v>56636</v>
      </c>
      <c r="E3433" s="47" t="s">
        <v>6108</v>
      </c>
      <c r="F3433" s="14">
        <v>1366.8</v>
      </c>
      <c r="G3433" s="15">
        <v>42427</v>
      </c>
      <c r="H3433" s="8">
        <f t="shared" si="156"/>
        <v>1366.8</v>
      </c>
      <c r="I3433" s="30">
        <f t="shared" si="151"/>
        <v>0</v>
      </c>
      <c r="J3433" s="125"/>
      <c r="K3433" s="2"/>
    </row>
    <row r="3434" spans="1:11" x14ac:dyDescent="0.25">
      <c r="A3434" s="17">
        <v>42427</v>
      </c>
      <c r="B3434" s="11">
        <f t="shared" si="157"/>
        <v>6637</v>
      </c>
      <c r="C3434" s="11" t="s">
        <v>787</v>
      </c>
      <c r="D3434" s="12">
        <v>56637</v>
      </c>
      <c r="E3434" s="47" t="s">
        <v>6145</v>
      </c>
      <c r="F3434" s="14">
        <v>54327.199999999997</v>
      </c>
      <c r="G3434" s="107">
        <v>42432</v>
      </c>
      <c r="H3434" s="108">
        <v>54327.199999999997</v>
      </c>
      <c r="I3434" s="30">
        <f t="shared" si="151"/>
        <v>0</v>
      </c>
      <c r="J3434" s="125"/>
      <c r="K3434" s="2"/>
    </row>
    <row r="3435" spans="1:11" x14ac:dyDescent="0.25">
      <c r="A3435" s="17">
        <v>42427</v>
      </c>
      <c r="B3435" s="11">
        <f t="shared" si="157"/>
        <v>6638</v>
      </c>
      <c r="C3435" s="11" t="s">
        <v>787</v>
      </c>
      <c r="D3435" s="12">
        <v>56638</v>
      </c>
      <c r="E3435" s="47" t="s">
        <v>6116</v>
      </c>
      <c r="F3435" s="14">
        <v>66</v>
      </c>
      <c r="G3435" s="107" t="s">
        <v>6155</v>
      </c>
      <c r="H3435" s="131">
        <f t="shared" si="156"/>
        <v>66</v>
      </c>
      <c r="I3435" s="132">
        <f t="shared" si="151"/>
        <v>0</v>
      </c>
      <c r="J3435" s="125"/>
      <c r="K3435" s="2"/>
    </row>
    <row r="3436" spans="1:11" x14ac:dyDescent="0.25">
      <c r="A3436" s="17">
        <v>42427</v>
      </c>
      <c r="B3436" s="11">
        <f t="shared" si="157"/>
        <v>6639</v>
      </c>
      <c r="C3436" s="11" t="s">
        <v>787</v>
      </c>
      <c r="D3436" s="12">
        <v>56639</v>
      </c>
      <c r="E3436" s="49" t="s">
        <v>105</v>
      </c>
      <c r="F3436" s="14">
        <v>0</v>
      </c>
      <c r="G3436" s="15"/>
      <c r="H3436" s="8"/>
      <c r="I3436" s="30">
        <f t="shared" si="151"/>
        <v>0</v>
      </c>
      <c r="J3436" s="125"/>
      <c r="K3436" s="2"/>
    </row>
    <row r="3437" spans="1:11" x14ac:dyDescent="0.25">
      <c r="A3437" s="17">
        <v>42427</v>
      </c>
      <c r="B3437" s="11">
        <f t="shared" si="157"/>
        <v>6640</v>
      </c>
      <c r="C3437" s="11" t="s">
        <v>787</v>
      </c>
      <c r="D3437" s="12">
        <v>56640</v>
      </c>
      <c r="E3437" s="47" t="s">
        <v>6156</v>
      </c>
      <c r="F3437" s="14">
        <v>5573.12</v>
      </c>
      <c r="G3437" s="15">
        <v>42427</v>
      </c>
      <c r="H3437" s="8">
        <f t="shared" si="156"/>
        <v>5573.12</v>
      </c>
      <c r="I3437" s="30">
        <f t="shared" si="151"/>
        <v>0</v>
      </c>
      <c r="J3437" s="125"/>
      <c r="K3437" s="2"/>
    </row>
    <row r="3438" spans="1:11" x14ac:dyDescent="0.25">
      <c r="A3438" s="17">
        <v>42427</v>
      </c>
      <c r="B3438" s="11">
        <f t="shared" si="157"/>
        <v>6641</v>
      </c>
      <c r="C3438" s="11" t="s">
        <v>787</v>
      </c>
      <c r="D3438" s="12">
        <v>56641</v>
      </c>
      <c r="E3438" s="49" t="s">
        <v>105</v>
      </c>
      <c r="F3438" s="14">
        <v>0</v>
      </c>
      <c r="G3438" s="15"/>
      <c r="H3438" s="8"/>
      <c r="I3438" s="30">
        <f t="shared" si="151"/>
        <v>0</v>
      </c>
      <c r="J3438" s="125"/>
      <c r="K3438" s="2"/>
    </row>
    <row r="3439" spans="1:11" x14ac:dyDescent="0.25">
      <c r="A3439" s="17">
        <v>42427</v>
      </c>
      <c r="B3439" s="11">
        <f t="shared" si="157"/>
        <v>6642</v>
      </c>
      <c r="C3439" s="11" t="s">
        <v>787</v>
      </c>
      <c r="D3439" s="12">
        <v>56642</v>
      </c>
      <c r="E3439" s="47" t="s">
        <v>6157</v>
      </c>
      <c r="F3439" s="14">
        <v>88541.48</v>
      </c>
      <c r="G3439" s="107">
        <v>42432</v>
      </c>
      <c r="H3439" s="108">
        <v>88541.48</v>
      </c>
      <c r="I3439" s="30">
        <f t="shared" si="151"/>
        <v>0</v>
      </c>
      <c r="J3439" s="125"/>
      <c r="K3439" s="2"/>
    </row>
    <row r="3440" spans="1:11" x14ac:dyDescent="0.25">
      <c r="A3440" s="17">
        <v>42427</v>
      </c>
      <c r="B3440" s="11">
        <f t="shared" si="157"/>
        <v>6643</v>
      </c>
      <c r="C3440" s="11" t="s">
        <v>787</v>
      </c>
      <c r="D3440" s="12">
        <v>56643</v>
      </c>
      <c r="E3440" s="47" t="s">
        <v>6157</v>
      </c>
      <c r="F3440" s="14">
        <v>237830.05</v>
      </c>
      <c r="G3440" s="107">
        <v>42432</v>
      </c>
      <c r="H3440" s="108">
        <v>237830.05</v>
      </c>
      <c r="I3440" s="30">
        <f t="shared" si="151"/>
        <v>0</v>
      </c>
      <c r="J3440" s="125"/>
      <c r="K3440" s="2"/>
    </row>
    <row r="3441" spans="1:11" x14ac:dyDescent="0.25">
      <c r="A3441" s="17">
        <v>42427</v>
      </c>
      <c r="B3441" s="11">
        <f t="shared" si="157"/>
        <v>6644</v>
      </c>
      <c r="C3441" s="11" t="s">
        <v>787</v>
      </c>
      <c r="D3441" s="12">
        <v>56644</v>
      </c>
      <c r="E3441" s="47" t="s">
        <v>6158</v>
      </c>
      <c r="F3441" s="14">
        <v>2452.8000000000002</v>
      </c>
      <c r="G3441" s="15">
        <v>42427</v>
      </c>
      <c r="H3441" s="8">
        <f t="shared" si="156"/>
        <v>2452.8000000000002</v>
      </c>
      <c r="I3441" s="30">
        <f t="shared" si="151"/>
        <v>0</v>
      </c>
      <c r="J3441" s="125"/>
      <c r="K3441" s="2"/>
    </row>
    <row r="3442" spans="1:11" x14ac:dyDescent="0.25">
      <c r="A3442" s="17">
        <v>42427</v>
      </c>
      <c r="B3442" s="11">
        <f t="shared" si="157"/>
        <v>6645</v>
      </c>
      <c r="C3442" s="11" t="s">
        <v>787</v>
      </c>
      <c r="D3442" s="12">
        <v>56645</v>
      </c>
      <c r="E3442" s="47" t="s">
        <v>6159</v>
      </c>
      <c r="F3442" s="14">
        <v>13275</v>
      </c>
      <c r="G3442" s="107">
        <v>42433</v>
      </c>
      <c r="H3442" s="108">
        <v>13275</v>
      </c>
      <c r="I3442" s="30">
        <f t="shared" si="151"/>
        <v>0</v>
      </c>
      <c r="J3442" s="125"/>
      <c r="K3442" s="2"/>
    </row>
    <row r="3443" spans="1:11" x14ac:dyDescent="0.25">
      <c r="A3443" s="17">
        <v>42427</v>
      </c>
      <c r="B3443" s="11">
        <f t="shared" si="157"/>
        <v>6646</v>
      </c>
      <c r="C3443" s="11" t="s">
        <v>787</v>
      </c>
      <c r="D3443" s="12">
        <v>56646</v>
      </c>
      <c r="E3443" s="47" t="s">
        <v>6116</v>
      </c>
      <c r="F3443" s="14">
        <v>266.60000000000002</v>
      </c>
      <c r="G3443" s="15">
        <v>42427</v>
      </c>
      <c r="H3443" s="8">
        <f t="shared" si="156"/>
        <v>266.60000000000002</v>
      </c>
      <c r="I3443" s="30">
        <f t="shared" si="151"/>
        <v>0</v>
      </c>
      <c r="J3443" s="125"/>
      <c r="K3443" s="2"/>
    </row>
    <row r="3444" spans="1:11" x14ac:dyDescent="0.25">
      <c r="A3444" s="17">
        <v>42428</v>
      </c>
      <c r="B3444" s="11">
        <f t="shared" si="157"/>
        <v>6647</v>
      </c>
      <c r="C3444" s="11" t="s">
        <v>787</v>
      </c>
      <c r="D3444" s="12">
        <v>56647</v>
      </c>
      <c r="E3444" s="49" t="s">
        <v>105</v>
      </c>
      <c r="F3444" s="14">
        <v>0</v>
      </c>
      <c r="G3444" s="15"/>
      <c r="H3444" s="8"/>
      <c r="I3444" s="30">
        <f t="shared" si="151"/>
        <v>0</v>
      </c>
      <c r="J3444" s="125"/>
      <c r="K3444" s="2"/>
    </row>
    <row r="3445" spans="1:11" x14ac:dyDescent="0.25">
      <c r="A3445" s="17">
        <v>42428</v>
      </c>
      <c r="B3445" s="11">
        <f t="shared" si="157"/>
        <v>6648</v>
      </c>
      <c r="C3445" s="11" t="s">
        <v>787</v>
      </c>
      <c r="D3445" s="12">
        <v>56648</v>
      </c>
      <c r="E3445" s="47" t="s">
        <v>6160</v>
      </c>
      <c r="F3445" s="14">
        <v>5457.5</v>
      </c>
      <c r="G3445" s="15">
        <v>42429</v>
      </c>
      <c r="H3445" s="8">
        <v>5457.5</v>
      </c>
      <c r="I3445" s="30">
        <f t="shared" si="151"/>
        <v>0</v>
      </c>
      <c r="J3445" s="125"/>
      <c r="K3445" s="2"/>
    </row>
    <row r="3446" spans="1:11" x14ac:dyDescent="0.25">
      <c r="A3446" s="17">
        <v>42428</v>
      </c>
      <c r="B3446" s="11">
        <f t="shared" si="157"/>
        <v>6649</v>
      </c>
      <c r="C3446" s="11" t="s">
        <v>787</v>
      </c>
      <c r="D3446" s="12">
        <v>56649</v>
      </c>
      <c r="E3446" s="47" t="s">
        <v>6161</v>
      </c>
      <c r="F3446" s="14">
        <v>2548.1999999999998</v>
      </c>
      <c r="G3446" s="15">
        <v>42428</v>
      </c>
      <c r="H3446" s="8">
        <f t="shared" si="156"/>
        <v>2548.1999999999998</v>
      </c>
      <c r="I3446" s="30">
        <f t="shared" si="151"/>
        <v>0</v>
      </c>
      <c r="J3446" s="125"/>
      <c r="K3446" s="2"/>
    </row>
    <row r="3447" spans="1:11" x14ac:dyDescent="0.25">
      <c r="A3447" s="17">
        <v>42428</v>
      </c>
      <c r="B3447" s="11">
        <f t="shared" si="157"/>
        <v>6650</v>
      </c>
      <c r="C3447" s="11" t="s">
        <v>787</v>
      </c>
      <c r="D3447" s="12">
        <v>56650</v>
      </c>
      <c r="E3447" s="47" t="s">
        <v>6160</v>
      </c>
      <c r="F3447" s="14">
        <v>20711.95</v>
      </c>
      <c r="G3447" s="15">
        <v>42429</v>
      </c>
      <c r="H3447" s="8">
        <v>20711.952000000001</v>
      </c>
      <c r="I3447" s="30">
        <f t="shared" si="151"/>
        <v>-2.0000000004074536E-3</v>
      </c>
      <c r="J3447" s="125"/>
      <c r="K3447" s="2"/>
    </row>
    <row r="3448" spans="1:11" x14ac:dyDescent="0.25">
      <c r="A3448" s="17">
        <v>42428</v>
      </c>
      <c r="B3448" s="11">
        <f t="shared" si="157"/>
        <v>6651</v>
      </c>
      <c r="C3448" s="11" t="s">
        <v>787</v>
      </c>
      <c r="D3448" s="12">
        <v>56651</v>
      </c>
      <c r="E3448" s="47" t="s">
        <v>6162</v>
      </c>
      <c r="F3448" s="14">
        <v>26508.7</v>
      </c>
      <c r="G3448" s="15">
        <v>42428</v>
      </c>
      <c r="H3448" s="8">
        <f t="shared" si="156"/>
        <v>26508.7</v>
      </c>
      <c r="I3448" s="30">
        <f t="shared" si="151"/>
        <v>0</v>
      </c>
      <c r="J3448" s="125"/>
      <c r="K3448" s="2"/>
    </row>
    <row r="3449" spans="1:11" x14ac:dyDescent="0.25">
      <c r="A3449" s="17">
        <v>42428</v>
      </c>
      <c r="B3449" s="11">
        <f t="shared" si="157"/>
        <v>6652</v>
      </c>
      <c r="C3449" s="11" t="s">
        <v>787</v>
      </c>
      <c r="D3449" s="12">
        <v>56652</v>
      </c>
      <c r="E3449" s="47" t="s">
        <v>6163</v>
      </c>
      <c r="F3449" s="14">
        <v>6925.5</v>
      </c>
      <c r="G3449" s="88">
        <v>42436</v>
      </c>
      <c r="H3449" s="89">
        <v>6925.5</v>
      </c>
      <c r="I3449" s="30">
        <f t="shared" si="151"/>
        <v>0</v>
      </c>
      <c r="J3449" s="125"/>
      <c r="K3449" s="2"/>
    </row>
    <row r="3450" spans="1:11" x14ac:dyDescent="0.25">
      <c r="A3450" s="17">
        <v>42428</v>
      </c>
      <c r="B3450" s="11">
        <f t="shared" si="157"/>
        <v>6653</v>
      </c>
      <c r="C3450" s="11" t="s">
        <v>787</v>
      </c>
      <c r="D3450" s="12">
        <v>56653</v>
      </c>
      <c r="E3450" s="47" t="s">
        <v>6164</v>
      </c>
      <c r="F3450" s="14">
        <v>5387.8</v>
      </c>
      <c r="G3450" s="15">
        <v>42429</v>
      </c>
      <c r="H3450" s="8">
        <v>5387.8</v>
      </c>
      <c r="I3450" s="30">
        <f t="shared" si="151"/>
        <v>0</v>
      </c>
      <c r="J3450" s="125"/>
      <c r="K3450" s="2"/>
    </row>
    <row r="3451" spans="1:11" x14ac:dyDescent="0.25">
      <c r="A3451" s="17">
        <v>42428</v>
      </c>
      <c r="B3451" s="11">
        <f t="shared" si="157"/>
        <v>6654</v>
      </c>
      <c r="C3451" s="11" t="s">
        <v>787</v>
      </c>
      <c r="D3451" s="12">
        <v>56654</v>
      </c>
      <c r="E3451" s="47" t="s">
        <v>6165</v>
      </c>
      <c r="F3451" s="14">
        <v>10272.6</v>
      </c>
      <c r="G3451" s="15">
        <v>42429</v>
      </c>
      <c r="H3451" s="8">
        <v>10272.6</v>
      </c>
      <c r="I3451" s="30">
        <f t="shared" si="151"/>
        <v>0</v>
      </c>
      <c r="J3451" s="125"/>
      <c r="K3451" s="2"/>
    </row>
    <row r="3452" spans="1:11" x14ac:dyDescent="0.25">
      <c r="A3452" s="17">
        <v>42428</v>
      </c>
      <c r="B3452" s="11">
        <f t="shared" si="157"/>
        <v>6655</v>
      </c>
      <c r="C3452" s="11" t="s">
        <v>787</v>
      </c>
      <c r="D3452" s="12">
        <v>56655</v>
      </c>
      <c r="E3452" s="47" t="s">
        <v>6166</v>
      </c>
      <c r="F3452" s="14">
        <v>27632.65</v>
      </c>
      <c r="G3452" s="107" t="s">
        <v>6349</v>
      </c>
      <c r="H3452" s="108">
        <f>20000+7632.65</f>
        <v>27632.65</v>
      </c>
      <c r="I3452" s="30">
        <f t="shared" si="151"/>
        <v>0</v>
      </c>
      <c r="J3452" s="125"/>
      <c r="K3452" s="2"/>
    </row>
    <row r="3453" spans="1:11" x14ac:dyDescent="0.25">
      <c r="A3453" s="17">
        <v>42428</v>
      </c>
      <c r="B3453" s="11">
        <f t="shared" si="157"/>
        <v>6656</v>
      </c>
      <c r="C3453" s="11" t="s">
        <v>787</v>
      </c>
      <c r="D3453" s="12">
        <v>56656</v>
      </c>
      <c r="E3453" s="47" t="s">
        <v>6167</v>
      </c>
      <c r="F3453" s="14">
        <v>19257.2</v>
      </c>
      <c r="G3453" s="107">
        <v>42441</v>
      </c>
      <c r="H3453" s="108">
        <v>19257.2</v>
      </c>
      <c r="I3453" s="30">
        <f t="shared" si="151"/>
        <v>0</v>
      </c>
      <c r="J3453" s="125"/>
      <c r="K3453" s="2"/>
    </row>
    <row r="3454" spans="1:11" x14ac:dyDescent="0.25">
      <c r="A3454" s="17">
        <v>42428</v>
      </c>
      <c r="B3454" s="11">
        <f t="shared" si="157"/>
        <v>6657</v>
      </c>
      <c r="C3454" s="11" t="s">
        <v>787</v>
      </c>
      <c r="D3454" s="12">
        <v>56657</v>
      </c>
      <c r="E3454" s="47" t="s">
        <v>6168</v>
      </c>
      <c r="F3454" s="14">
        <v>4100</v>
      </c>
      <c r="G3454" s="15">
        <v>42428</v>
      </c>
      <c r="H3454" s="8">
        <f t="shared" ref="H3454:H3517" si="158">F3454</f>
        <v>4100</v>
      </c>
      <c r="I3454" s="30">
        <f t="shared" si="151"/>
        <v>0</v>
      </c>
      <c r="J3454" s="125"/>
      <c r="K3454" s="2"/>
    </row>
    <row r="3455" spans="1:11" x14ac:dyDescent="0.25">
      <c r="A3455" s="17">
        <v>42428</v>
      </c>
      <c r="B3455" s="11">
        <f t="shared" si="157"/>
        <v>6658</v>
      </c>
      <c r="C3455" s="11" t="s">
        <v>787</v>
      </c>
      <c r="D3455" s="12">
        <v>56658</v>
      </c>
      <c r="E3455" s="47" t="s">
        <v>6169</v>
      </c>
      <c r="F3455" s="14">
        <v>4608.3999999999996</v>
      </c>
      <c r="G3455" s="15">
        <v>42428</v>
      </c>
      <c r="H3455" s="8">
        <f t="shared" si="158"/>
        <v>4608.3999999999996</v>
      </c>
      <c r="I3455" s="30">
        <f t="shared" si="151"/>
        <v>0</v>
      </c>
      <c r="J3455" s="125"/>
      <c r="K3455" s="2"/>
    </row>
    <row r="3456" spans="1:11" x14ac:dyDescent="0.25">
      <c r="A3456" s="17">
        <v>42428</v>
      </c>
      <c r="B3456" s="11">
        <f t="shared" si="157"/>
        <v>6659</v>
      </c>
      <c r="C3456" s="11" t="s">
        <v>787</v>
      </c>
      <c r="D3456" s="12">
        <v>56659</v>
      </c>
      <c r="E3456" s="47" t="s">
        <v>6170</v>
      </c>
      <c r="F3456" s="14">
        <v>4868</v>
      </c>
      <c r="G3456" s="15">
        <v>42428</v>
      </c>
      <c r="H3456" s="8">
        <f t="shared" si="158"/>
        <v>4868</v>
      </c>
      <c r="I3456" s="30">
        <f t="shared" si="151"/>
        <v>0</v>
      </c>
      <c r="J3456" s="125"/>
      <c r="K3456" s="2"/>
    </row>
    <row r="3457" spans="1:11" x14ac:dyDescent="0.25">
      <c r="A3457" s="17">
        <v>42428</v>
      </c>
      <c r="B3457" s="11">
        <f t="shared" si="157"/>
        <v>6660</v>
      </c>
      <c r="C3457" s="11" t="s">
        <v>787</v>
      </c>
      <c r="D3457" s="12">
        <v>56660</v>
      </c>
      <c r="E3457" s="47" t="s">
        <v>6171</v>
      </c>
      <c r="F3457" s="14">
        <v>2790</v>
      </c>
      <c r="G3457" s="88">
        <v>42444</v>
      </c>
      <c r="H3457" s="89">
        <v>2790</v>
      </c>
      <c r="I3457" s="30">
        <f t="shared" si="151"/>
        <v>0</v>
      </c>
      <c r="J3457" s="125"/>
      <c r="K3457" s="2"/>
    </row>
    <row r="3458" spans="1:11" x14ac:dyDescent="0.25">
      <c r="A3458" s="17">
        <v>42428</v>
      </c>
      <c r="B3458" s="11">
        <f t="shared" si="157"/>
        <v>6661</v>
      </c>
      <c r="C3458" s="11" t="s">
        <v>787</v>
      </c>
      <c r="D3458" s="12">
        <v>56661</v>
      </c>
      <c r="E3458" s="47" t="s">
        <v>6172</v>
      </c>
      <c r="F3458" s="14">
        <v>4087</v>
      </c>
      <c r="G3458" s="15">
        <v>42428</v>
      </c>
      <c r="H3458" s="8">
        <f t="shared" si="158"/>
        <v>4087</v>
      </c>
      <c r="I3458" s="30">
        <f t="shared" si="151"/>
        <v>0</v>
      </c>
      <c r="J3458" s="125"/>
      <c r="K3458" s="2"/>
    </row>
    <row r="3459" spans="1:11" x14ac:dyDescent="0.25">
      <c r="A3459" s="17">
        <v>42428</v>
      </c>
      <c r="B3459" s="11">
        <f t="shared" si="157"/>
        <v>6662</v>
      </c>
      <c r="C3459" s="11" t="s">
        <v>787</v>
      </c>
      <c r="D3459" s="12">
        <v>56662</v>
      </c>
      <c r="E3459" s="47" t="s">
        <v>6173</v>
      </c>
      <c r="F3459" s="14">
        <v>4411.8</v>
      </c>
      <c r="G3459" s="107">
        <v>42436</v>
      </c>
      <c r="H3459" s="108">
        <v>4411.8</v>
      </c>
      <c r="I3459" s="30">
        <f t="shared" si="151"/>
        <v>0</v>
      </c>
      <c r="J3459" s="125"/>
      <c r="K3459" s="2"/>
    </row>
    <row r="3460" spans="1:11" x14ac:dyDescent="0.25">
      <c r="A3460" s="17">
        <v>42428</v>
      </c>
      <c r="B3460" s="11">
        <f t="shared" ref="B3460:B3523" si="159">B3459+1</f>
        <v>6663</v>
      </c>
      <c r="C3460" s="11" t="s">
        <v>787</v>
      </c>
      <c r="D3460" s="12">
        <v>56663</v>
      </c>
      <c r="E3460" s="47" t="s">
        <v>6174</v>
      </c>
      <c r="F3460" s="14">
        <v>27587.25</v>
      </c>
      <c r="G3460" s="107">
        <v>42436</v>
      </c>
      <c r="H3460" s="108">
        <v>27587.25</v>
      </c>
      <c r="I3460" s="30">
        <f t="shared" si="151"/>
        <v>0</v>
      </c>
      <c r="J3460" s="125"/>
      <c r="K3460" s="2"/>
    </row>
    <row r="3461" spans="1:11" x14ac:dyDescent="0.25">
      <c r="A3461" s="17">
        <v>42428</v>
      </c>
      <c r="B3461" s="11">
        <f t="shared" si="159"/>
        <v>6664</v>
      </c>
      <c r="C3461" s="11" t="s">
        <v>787</v>
      </c>
      <c r="D3461" s="12">
        <v>56664</v>
      </c>
      <c r="E3461" s="47" t="s">
        <v>6175</v>
      </c>
      <c r="F3461" s="14">
        <v>27269.8</v>
      </c>
      <c r="G3461" s="107">
        <v>42431</v>
      </c>
      <c r="H3461" s="108">
        <v>27269.8</v>
      </c>
      <c r="I3461" s="30">
        <f t="shared" si="151"/>
        <v>0</v>
      </c>
      <c r="J3461" s="125"/>
      <c r="K3461" s="2"/>
    </row>
    <row r="3462" spans="1:11" x14ac:dyDescent="0.25">
      <c r="A3462" s="17">
        <v>42428</v>
      </c>
      <c r="B3462" s="11">
        <f t="shared" si="159"/>
        <v>6665</v>
      </c>
      <c r="C3462" s="11" t="s">
        <v>787</v>
      </c>
      <c r="D3462" s="12">
        <v>56665</v>
      </c>
      <c r="E3462" s="47" t="s">
        <v>6176</v>
      </c>
      <c r="F3462" s="14">
        <v>3600.7</v>
      </c>
      <c r="G3462" s="15">
        <v>42428</v>
      </c>
      <c r="H3462" s="8">
        <f t="shared" si="158"/>
        <v>3600.7</v>
      </c>
      <c r="I3462" s="30">
        <f t="shared" si="151"/>
        <v>0</v>
      </c>
      <c r="J3462" s="125"/>
      <c r="K3462" s="2"/>
    </row>
    <row r="3463" spans="1:11" x14ac:dyDescent="0.25">
      <c r="A3463" s="17">
        <v>42428</v>
      </c>
      <c r="B3463" s="11">
        <f t="shared" si="159"/>
        <v>6666</v>
      </c>
      <c r="C3463" s="11" t="s">
        <v>787</v>
      </c>
      <c r="D3463" s="12">
        <v>56666</v>
      </c>
      <c r="E3463" s="47" t="s">
        <v>6177</v>
      </c>
      <c r="F3463" s="14">
        <v>27185.200000000001</v>
      </c>
      <c r="G3463" s="107">
        <v>42432</v>
      </c>
      <c r="H3463" s="108">
        <v>27185.200000000001</v>
      </c>
      <c r="I3463" s="30">
        <f t="shared" si="151"/>
        <v>0</v>
      </c>
      <c r="J3463" s="125"/>
      <c r="K3463" s="2"/>
    </row>
    <row r="3464" spans="1:11" x14ac:dyDescent="0.25">
      <c r="A3464" s="17">
        <v>42428</v>
      </c>
      <c r="B3464" s="11">
        <f t="shared" si="159"/>
        <v>6667</v>
      </c>
      <c r="C3464" s="11" t="s">
        <v>787</v>
      </c>
      <c r="D3464" s="12">
        <v>56667</v>
      </c>
      <c r="E3464" s="47" t="s">
        <v>6178</v>
      </c>
      <c r="F3464" s="14">
        <v>4643.6000000000004</v>
      </c>
      <c r="G3464" s="15">
        <v>42429</v>
      </c>
      <c r="H3464" s="8">
        <v>4643.6000000000004</v>
      </c>
      <c r="I3464" s="30">
        <f t="shared" si="151"/>
        <v>0</v>
      </c>
      <c r="J3464" s="125"/>
      <c r="K3464" s="2"/>
    </row>
    <row r="3465" spans="1:11" x14ac:dyDescent="0.25">
      <c r="A3465" s="17">
        <v>42428</v>
      </c>
      <c r="B3465" s="11">
        <f t="shared" si="159"/>
        <v>6668</v>
      </c>
      <c r="C3465" s="11" t="s">
        <v>787</v>
      </c>
      <c r="D3465" s="12">
        <v>56668</v>
      </c>
      <c r="E3465" s="47" t="s">
        <v>6179</v>
      </c>
      <c r="F3465" s="14">
        <v>1804</v>
      </c>
      <c r="G3465" s="15">
        <v>42428</v>
      </c>
      <c r="H3465" s="8">
        <f t="shared" si="158"/>
        <v>1804</v>
      </c>
      <c r="I3465" s="30">
        <f t="shared" si="151"/>
        <v>0</v>
      </c>
      <c r="J3465" s="125"/>
      <c r="K3465" s="2"/>
    </row>
    <row r="3466" spans="1:11" x14ac:dyDescent="0.25">
      <c r="A3466" s="17">
        <v>42428</v>
      </c>
      <c r="B3466" s="11">
        <f t="shared" si="159"/>
        <v>6669</v>
      </c>
      <c r="C3466" s="11" t="s">
        <v>787</v>
      </c>
      <c r="D3466" s="12">
        <v>56669</v>
      </c>
      <c r="E3466" s="47" t="s">
        <v>6180</v>
      </c>
      <c r="F3466" s="14">
        <v>2808</v>
      </c>
      <c r="G3466" s="15">
        <v>42429</v>
      </c>
      <c r="H3466" s="8">
        <v>2808</v>
      </c>
      <c r="I3466" s="30">
        <f t="shared" si="151"/>
        <v>0</v>
      </c>
      <c r="J3466" s="125"/>
      <c r="K3466" s="2"/>
    </row>
    <row r="3467" spans="1:11" x14ac:dyDescent="0.25">
      <c r="A3467" s="17">
        <v>42428</v>
      </c>
      <c r="B3467" s="11">
        <f t="shared" si="159"/>
        <v>6670</v>
      </c>
      <c r="C3467" s="11" t="s">
        <v>787</v>
      </c>
      <c r="D3467" s="12">
        <v>56670</v>
      </c>
      <c r="E3467" s="47" t="s">
        <v>6181</v>
      </c>
      <c r="F3467" s="14">
        <v>9574.4</v>
      </c>
      <c r="G3467" s="15">
        <v>42429</v>
      </c>
      <c r="H3467" s="8">
        <v>9574.4</v>
      </c>
      <c r="I3467" s="30">
        <f t="shared" si="151"/>
        <v>0</v>
      </c>
      <c r="J3467" s="125"/>
      <c r="K3467" s="2"/>
    </row>
    <row r="3468" spans="1:11" x14ac:dyDescent="0.25">
      <c r="A3468" s="17">
        <v>42428</v>
      </c>
      <c r="B3468" s="11">
        <f t="shared" si="159"/>
        <v>6671</v>
      </c>
      <c r="C3468" s="11" t="s">
        <v>787</v>
      </c>
      <c r="D3468" s="12">
        <v>56671</v>
      </c>
      <c r="E3468" s="47" t="s">
        <v>6182</v>
      </c>
      <c r="F3468" s="14">
        <v>1176.5</v>
      </c>
      <c r="G3468" s="15">
        <v>42428</v>
      </c>
      <c r="H3468" s="8">
        <f t="shared" si="158"/>
        <v>1176.5</v>
      </c>
      <c r="I3468" s="30">
        <f t="shared" si="151"/>
        <v>0</v>
      </c>
      <c r="J3468" s="125"/>
      <c r="K3468" s="2"/>
    </row>
    <row r="3469" spans="1:11" x14ac:dyDescent="0.25">
      <c r="A3469" s="17">
        <v>42428</v>
      </c>
      <c r="B3469" s="11">
        <f t="shared" si="159"/>
        <v>6672</v>
      </c>
      <c r="C3469" s="11" t="s">
        <v>787</v>
      </c>
      <c r="D3469" s="12">
        <v>56672</v>
      </c>
      <c r="E3469" s="47" t="s">
        <v>6183</v>
      </c>
      <c r="F3469" s="14">
        <v>2248</v>
      </c>
      <c r="G3469" s="15">
        <v>42429</v>
      </c>
      <c r="H3469" s="8">
        <v>2248</v>
      </c>
      <c r="I3469" s="30">
        <f t="shared" si="151"/>
        <v>0</v>
      </c>
      <c r="J3469" s="125"/>
      <c r="K3469" s="2"/>
    </row>
    <row r="3470" spans="1:11" x14ac:dyDescent="0.25">
      <c r="A3470" s="17">
        <v>42428</v>
      </c>
      <c r="B3470" s="11">
        <f t="shared" si="159"/>
        <v>6673</v>
      </c>
      <c r="C3470" s="11" t="s">
        <v>787</v>
      </c>
      <c r="D3470" s="12">
        <v>56673</v>
      </c>
      <c r="E3470" s="47" t="s">
        <v>6184</v>
      </c>
      <c r="F3470" s="14">
        <v>2665.6</v>
      </c>
      <c r="G3470" s="107">
        <v>42432</v>
      </c>
      <c r="H3470" s="108">
        <v>2665.6</v>
      </c>
      <c r="I3470" s="30">
        <f t="shared" si="151"/>
        <v>0</v>
      </c>
      <c r="J3470" s="125"/>
      <c r="K3470" s="2"/>
    </row>
    <row r="3471" spans="1:11" x14ac:dyDescent="0.25">
      <c r="A3471" s="17">
        <v>42428</v>
      </c>
      <c r="B3471" s="11">
        <f t="shared" si="159"/>
        <v>6674</v>
      </c>
      <c r="C3471" s="11" t="s">
        <v>787</v>
      </c>
      <c r="D3471" s="12">
        <v>56674</v>
      </c>
      <c r="E3471" s="47" t="s">
        <v>6185</v>
      </c>
      <c r="F3471" s="14">
        <v>1763.1</v>
      </c>
      <c r="G3471" s="15">
        <v>42428</v>
      </c>
      <c r="H3471" s="8">
        <f t="shared" si="158"/>
        <v>1763.1</v>
      </c>
      <c r="I3471" s="30">
        <f t="shared" si="151"/>
        <v>0</v>
      </c>
      <c r="J3471" s="125"/>
      <c r="K3471" s="2"/>
    </row>
    <row r="3472" spans="1:11" x14ac:dyDescent="0.25">
      <c r="A3472" s="17">
        <v>42428</v>
      </c>
      <c r="B3472" s="11">
        <f t="shared" si="159"/>
        <v>6675</v>
      </c>
      <c r="C3472" s="11" t="s">
        <v>787</v>
      </c>
      <c r="D3472" s="12">
        <v>56675</v>
      </c>
      <c r="E3472" s="47" t="s">
        <v>6186</v>
      </c>
      <c r="F3472" s="14">
        <v>3700.7</v>
      </c>
      <c r="G3472" s="15">
        <v>42428</v>
      </c>
      <c r="H3472" s="8">
        <f t="shared" si="158"/>
        <v>3700.7</v>
      </c>
      <c r="I3472" s="30">
        <f t="shared" si="151"/>
        <v>0</v>
      </c>
      <c r="J3472" s="125"/>
      <c r="K3472" s="2"/>
    </row>
    <row r="3473" spans="1:11" x14ac:dyDescent="0.25">
      <c r="A3473" s="17">
        <v>42428</v>
      </c>
      <c r="B3473" s="11">
        <f t="shared" si="159"/>
        <v>6676</v>
      </c>
      <c r="C3473" s="11" t="s">
        <v>787</v>
      </c>
      <c r="D3473" s="12">
        <v>56676</v>
      </c>
      <c r="E3473" s="47" t="s">
        <v>6187</v>
      </c>
      <c r="F3473" s="14">
        <v>264</v>
      </c>
      <c r="G3473" s="15">
        <v>42428</v>
      </c>
      <c r="H3473" s="8">
        <f t="shared" si="158"/>
        <v>264</v>
      </c>
      <c r="I3473" s="30">
        <f t="shared" si="151"/>
        <v>0</v>
      </c>
      <c r="J3473" s="125"/>
      <c r="K3473" s="2"/>
    </row>
    <row r="3474" spans="1:11" x14ac:dyDescent="0.25">
      <c r="A3474" s="17">
        <v>42428</v>
      </c>
      <c r="B3474" s="11">
        <f t="shared" si="159"/>
        <v>6677</v>
      </c>
      <c r="C3474" s="11" t="s">
        <v>787</v>
      </c>
      <c r="D3474" s="12">
        <v>56677</v>
      </c>
      <c r="E3474" s="47" t="s">
        <v>6188</v>
      </c>
      <c r="F3474" s="14">
        <v>6537.6</v>
      </c>
      <c r="G3474" s="107">
        <v>42432</v>
      </c>
      <c r="H3474" s="108">
        <v>6537.6</v>
      </c>
      <c r="I3474" s="30">
        <f t="shared" si="151"/>
        <v>0</v>
      </c>
      <c r="J3474" s="125"/>
      <c r="K3474" s="2"/>
    </row>
    <row r="3475" spans="1:11" x14ac:dyDescent="0.25">
      <c r="A3475" s="17">
        <v>42428</v>
      </c>
      <c r="B3475" s="11">
        <f t="shared" si="159"/>
        <v>6678</v>
      </c>
      <c r="C3475" s="11" t="s">
        <v>787</v>
      </c>
      <c r="D3475" s="12">
        <v>56678</v>
      </c>
      <c r="E3475" s="47" t="s">
        <v>5910</v>
      </c>
      <c r="F3475" s="14">
        <v>2209.9</v>
      </c>
      <c r="G3475" s="107">
        <v>42430</v>
      </c>
      <c r="H3475" s="108">
        <v>2209.9</v>
      </c>
      <c r="I3475" s="30">
        <f t="shared" si="151"/>
        <v>0</v>
      </c>
      <c r="J3475" s="125"/>
      <c r="K3475" s="2"/>
    </row>
    <row r="3476" spans="1:11" x14ac:dyDescent="0.25">
      <c r="A3476" s="17">
        <v>42428</v>
      </c>
      <c r="B3476" s="11">
        <f t="shared" si="159"/>
        <v>6679</v>
      </c>
      <c r="C3476" s="11" t="s">
        <v>787</v>
      </c>
      <c r="D3476" s="12">
        <v>56679</v>
      </c>
      <c r="E3476" s="47" t="s">
        <v>6189</v>
      </c>
      <c r="F3476" s="14">
        <v>1096</v>
      </c>
      <c r="G3476" s="15">
        <v>42428</v>
      </c>
      <c r="H3476" s="8">
        <f t="shared" si="158"/>
        <v>1096</v>
      </c>
      <c r="I3476" s="30">
        <f t="shared" si="151"/>
        <v>0</v>
      </c>
      <c r="J3476" s="125"/>
      <c r="K3476" s="2"/>
    </row>
    <row r="3477" spans="1:11" x14ac:dyDescent="0.25">
      <c r="A3477" s="17">
        <v>42428</v>
      </c>
      <c r="B3477" s="11">
        <f>B3476+1</f>
        <v>6680</v>
      </c>
      <c r="C3477" s="11" t="s">
        <v>787</v>
      </c>
      <c r="D3477" s="12">
        <v>56680</v>
      </c>
      <c r="E3477" s="47" t="s">
        <v>6190</v>
      </c>
      <c r="F3477" s="14">
        <v>14319</v>
      </c>
      <c r="G3477" s="15">
        <v>42429</v>
      </c>
      <c r="H3477" s="8">
        <v>14319</v>
      </c>
      <c r="I3477" s="30">
        <f t="shared" si="151"/>
        <v>0</v>
      </c>
      <c r="J3477" s="125"/>
      <c r="K3477" s="2"/>
    </row>
    <row r="3478" spans="1:11" x14ac:dyDescent="0.25">
      <c r="A3478" s="17">
        <v>42428</v>
      </c>
      <c r="B3478" s="11">
        <f t="shared" si="159"/>
        <v>6681</v>
      </c>
      <c r="C3478" s="11" t="s">
        <v>787</v>
      </c>
      <c r="D3478" s="113">
        <v>56681</v>
      </c>
      <c r="E3478" s="42" t="s">
        <v>6191</v>
      </c>
      <c r="F3478" s="19">
        <v>359.6</v>
      </c>
      <c r="G3478" s="15">
        <v>42428</v>
      </c>
      <c r="H3478" s="8">
        <f t="shared" si="158"/>
        <v>359.6</v>
      </c>
      <c r="I3478" s="30">
        <f t="shared" si="151"/>
        <v>0</v>
      </c>
      <c r="J3478" s="125"/>
      <c r="K3478" s="2"/>
    </row>
    <row r="3479" spans="1:11" x14ac:dyDescent="0.25">
      <c r="A3479" s="17">
        <v>42428</v>
      </c>
      <c r="B3479" s="11">
        <f t="shared" si="159"/>
        <v>6682</v>
      </c>
      <c r="C3479" s="11" t="s">
        <v>787</v>
      </c>
      <c r="D3479" s="20">
        <v>56682</v>
      </c>
      <c r="E3479" s="45" t="s">
        <v>6192</v>
      </c>
      <c r="F3479" s="22">
        <v>2556</v>
      </c>
      <c r="G3479" s="15">
        <v>42428</v>
      </c>
      <c r="H3479" s="8">
        <f t="shared" si="158"/>
        <v>2556</v>
      </c>
      <c r="I3479" s="30">
        <f t="shared" si="151"/>
        <v>0</v>
      </c>
      <c r="J3479" s="125"/>
      <c r="K3479" s="2"/>
    </row>
    <row r="3480" spans="1:11" x14ac:dyDescent="0.25">
      <c r="A3480" s="17">
        <v>42428</v>
      </c>
      <c r="B3480" s="11">
        <f t="shared" si="159"/>
        <v>6683</v>
      </c>
      <c r="C3480" s="11" t="s">
        <v>787</v>
      </c>
      <c r="D3480" s="12">
        <v>56683</v>
      </c>
      <c r="E3480" s="47" t="s">
        <v>6193</v>
      </c>
      <c r="F3480" s="14">
        <v>1648.2</v>
      </c>
      <c r="G3480" s="15">
        <v>42429</v>
      </c>
      <c r="H3480" s="8">
        <v>1648.2</v>
      </c>
      <c r="I3480" s="30">
        <f t="shared" si="151"/>
        <v>0</v>
      </c>
      <c r="J3480" s="125"/>
      <c r="K3480" s="2"/>
    </row>
    <row r="3481" spans="1:11" x14ac:dyDescent="0.25">
      <c r="A3481" s="17">
        <v>42428</v>
      </c>
      <c r="B3481" s="11">
        <f t="shared" si="159"/>
        <v>6684</v>
      </c>
      <c r="C3481" s="11" t="s">
        <v>787</v>
      </c>
      <c r="D3481" s="12">
        <v>56684</v>
      </c>
      <c r="E3481" s="47" t="s">
        <v>6188</v>
      </c>
      <c r="F3481" s="14">
        <v>4462.2</v>
      </c>
      <c r="G3481" s="107">
        <v>42432</v>
      </c>
      <c r="H3481" s="108">
        <v>4462.2</v>
      </c>
      <c r="I3481" s="30">
        <f t="shared" si="151"/>
        <v>0</v>
      </c>
      <c r="J3481" s="125"/>
      <c r="K3481" s="2"/>
    </row>
    <row r="3482" spans="1:11" x14ac:dyDescent="0.25">
      <c r="A3482" s="17">
        <v>42428</v>
      </c>
      <c r="B3482" s="11">
        <f t="shared" si="159"/>
        <v>6685</v>
      </c>
      <c r="C3482" s="11" t="s">
        <v>787</v>
      </c>
      <c r="D3482" s="12">
        <v>56685</v>
      </c>
      <c r="E3482" s="47" t="s">
        <v>6194</v>
      </c>
      <c r="F3482" s="14">
        <v>3994</v>
      </c>
      <c r="G3482" s="15">
        <v>42429</v>
      </c>
      <c r="H3482" s="8">
        <v>3994</v>
      </c>
      <c r="I3482" s="30">
        <f t="shared" si="151"/>
        <v>0</v>
      </c>
      <c r="J3482" s="125"/>
      <c r="K3482" s="2"/>
    </row>
    <row r="3483" spans="1:11" x14ac:dyDescent="0.25">
      <c r="A3483" s="17">
        <v>42428</v>
      </c>
      <c r="B3483" s="11">
        <f t="shared" si="159"/>
        <v>6686</v>
      </c>
      <c r="C3483" s="11" t="s">
        <v>787</v>
      </c>
      <c r="D3483" s="12">
        <v>56686</v>
      </c>
      <c r="E3483" s="47" t="s">
        <v>6195</v>
      </c>
      <c r="F3483" s="14">
        <v>922.2</v>
      </c>
      <c r="G3483" s="15">
        <v>42428</v>
      </c>
      <c r="H3483" s="8">
        <f t="shared" si="158"/>
        <v>922.2</v>
      </c>
      <c r="I3483" s="30">
        <f t="shared" si="151"/>
        <v>0</v>
      </c>
      <c r="J3483" s="125"/>
      <c r="K3483" s="2"/>
    </row>
    <row r="3484" spans="1:11" x14ac:dyDescent="0.25">
      <c r="A3484" s="17">
        <v>42428</v>
      </c>
      <c r="B3484" s="11">
        <f t="shared" si="159"/>
        <v>6687</v>
      </c>
      <c r="C3484" s="11" t="s">
        <v>787</v>
      </c>
      <c r="D3484" s="12">
        <v>56687</v>
      </c>
      <c r="E3484" s="47" t="s">
        <v>6196</v>
      </c>
      <c r="F3484" s="14">
        <v>4528</v>
      </c>
      <c r="G3484" s="15">
        <v>42428</v>
      </c>
      <c r="H3484" s="8">
        <f t="shared" si="158"/>
        <v>4528</v>
      </c>
      <c r="I3484" s="30">
        <f t="shared" si="151"/>
        <v>0</v>
      </c>
      <c r="J3484" s="125"/>
      <c r="K3484" s="2"/>
    </row>
    <row r="3485" spans="1:11" x14ac:dyDescent="0.25">
      <c r="A3485" s="17">
        <v>42428</v>
      </c>
      <c r="B3485" s="11">
        <f t="shared" si="159"/>
        <v>6688</v>
      </c>
      <c r="C3485" s="11" t="s">
        <v>787</v>
      </c>
      <c r="D3485" s="12">
        <v>56688</v>
      </c>
      <c r="E3485" s="47" t="s">
        <v>6197</v>
      </c>
      <c r="F3485" s="14">
        <v>4730.2</v>
      </c>
      <c r="G3485" s="15">
        <v>42428</v>
      </c>
      <c r="H3485" s="8">
        <f t="shared" si="158"/>
        <v>4730.2</v>
      </c>
      <c r="I3485" s="30">
        <f t="shared" si="151"/>
        <v>0</v>
      </c>
      <c r="J3485" s="125"/>
      <c r="K3485" s="2"/>
    </row>
    <row r="3486" spans="1:11" x14ac:dyDescent="0.25">
      <c r="A3486" s="17">
        <v>42428</v>
      </c>
      <c r="B3486" s="11">
        <f t="shared" si="159"/>
        <v>6689</v>
      </c>
      <c r="C3486" s="11" t="s">
        <v>787</v>
      </c>
      <c r="D3486" s="12">
        <v>56689</v>
      </c>
      <c r="E3486" s="47" t="s">
        <v>6160</v>
      </c>
      <c r="F3486" s="14">
        <v>1520.4</v>
      </c>
      <c r="G3486" s="15">
        <v>42428</v>
      </c>
      <c r="H3486" s="8">
        <f t="shared" si="158"/>
        <v>1520.4</v>
      </c>
      <c r="I3486" s="30">
        <f t="shared" si="151"/>
        <v>0</v>
      </c>
      <c r="J3486" s="125"/>
      <c r="K3486" s="2"/>
    </row>
    <row r="3487" spans="1:11" x14ac:dyDescent="0.25">
      <c r="A3487" s="17">
        <v>42428</v>
      </c>
      <c r="B3487" s="11">
        <f t="shared" si="159"/>
        <v>6690</v>
      </c>
      <c r="C3487" s="11" t="s">
        <v>787</v>
      </c>
      <c r="D3487" s="12">
        <v>56690</v>
      </c>
      <c r="E3487" s="47" t="s">
        <v>6198</v>
      </c>
      <c r="F3487" s="14">
        <v>2926.4</v>
      </c>
      <c r="G3487" s="15">
        <v>42429</v>
      </c>
      <c r="H3487" s="8">
        <v>2926.4</v>
      </c>
      <c r="I3487" s="30">
        <f t="shared" si="151"/>
        <v>0</v>
      </c>
      <c r="J3487" s="125"/>
      <c r="K3487" s="2"/>
    </row>
    <row r="3488" spans="1:11" x14ac:dyDescent="0.25">
      <c r="A3488" s="17">
        <v>42428</v>
      </c>
      <c r="B3488" s="11">
        <f t="shared" si="159"/>
        <v>6691</v>
      </c>
      <c r="C3488" s="11" t="s">
        <v>787</v>
      </c>
      <c r="D3488" s="12">
        <v>56691</v>
      </c>
      <c r="E3488" s="47" t="s">
        <v>6199</v>
      </c>
      <c r="F3488" s="14">
        <v>3818.4</v>
      </c>
      <c r="G3488" s="15">
        <v>42429</v>
      </c>
      <c r="H3488" s="8">
        <v>3818.4</v>
      </c>
      <c r="I3488" s="30">
        <f t="shared" ref="I3488:I3555" si="160">F3488-H3488</f>
        <v>0</v>
      </c>
      <c r="J3488" s="125"/>
      <c r="K3488" s="2"/>
    </row>
    <row r="3489" spans="1:11" x14ac:dyDescent="0.25">
      <c r="A3489" s="17">
        <v>42428</v>
      </c>
      <c r="B3489" s="11">
        <f t="shared" si="159"/>
        <v>6692</v>
      </c>
      <c r="C3489" s="11" t="s">
        <v>787</v>
      </c>
      <c r="D3489" s="12">
        <v>56692</v>
      </c>
      <c r="E3489" s="47" t="s">
        <v>6199</v>
      </c>
      <c r="F3489" s="14">
        <v>84</v>
      </c>
      <c r="G3489" s="15">
        <v>42429</v>
      </c>
      <c r="H3489" s="8">
        <v>84</v>
      </c>
      <c r="I3489" s="30">
        <f t="shared" si="160"/>
        <v>0</v>
      </c>
      <c r="J3489" s="125"/>
      <c r="K3489" s="2"/>
    </row>
    <row r="3490" spans="1:11" x14ac:dyDescent="0.25">
      <c r="A3490" s="17">
        <v>42428</v>
      </c>
      <c r="B3490" s="11">
        <f t="shared" si="159"/>
        <v>6693</v>
      </c>
      <c r="C3490" s="11" t="s">
        <v>787</v>
      </c>
      <c r="D3490" s="12">
        <v>56693</v>
      </c>
      <c r="E3490" s="47" t="s">
        <v>6200</v>
      </c>
      <c r="F3490" s="14">
        <v>445.2</v>
      </c>
      <c r="G3490" s="15">
        <v>42428</v>
      </c>
      <c r="H3490" s="8">
        <f t="shared" si="158"/>
        <v>445.2</v>
      </c>
      <c r="I3490" s="30">
        <f t="shared" si="160"/>
        <v>0</v>
      </c>
      <c r="J3490" s="125"/>
      <c r="K3490" s="2"/>
    </row>
    <row r="3491" spans="1:11" x14ac:dyDescent="0.25">
      <c r="A3491" s="17">
        <v>42428</v>
      </c>
      <c r="B3491" s="11">
        <f t="shared" si="159"/>
        <v>6694</v>
      </c>
      <c r="C3491" s="11" t="s">
        <v>787</v>
      </c>
      <c r="D3491" s="12">
        <v>56694</v>
      </c>
      <c r="E3491" s="47" t="s">
        <v>6201</v>
      </c>
      <c r="F3491" s="14">
        <v>938.4</v>
      </c>
      <c r="G3491" s="15">
        <v>42428</v>
      </c>
      <c r="H3491" s="8">
        <f t="shared" si="158"/>
        <v>938.4</v>
      </c>
      <c r="I3491" s="30">
        <f t="shared" si="160"/>
        <v>0</v>
      </c>
      <c r="J3491" s="125"/>
      <c r="K3491" s="2"/>
    </row>
    <row r="3492" spans="1:11" x14ac:dyDescent="0.25">
      <c r="A3492" s="17">
        <v>42428</v>
      </c>
      <c r="B3492" s="11">
        <f t="shared" si="159"/>
        <v>6695</v>
      </c>
      <c r="C3492" s="11" t="s">
        <v>787</v>
      </c>
      <c r="D3492" s="12">
        <v>56695</v>
      </c>
      <c r="E3492" s="47" t="s">
        <v>6187</v>
      </c>
      <c r="F3492" s="14">
        <v>5695.6</v>
      </c>
      <c r="G3492" s="107">
        <v>42432</v>
      </c>
      <c r="H3492" s="108">
        <v>5695.6</v>
      </c>
      <c r="I3492" s="30">
        <f t="shared" si="160"/>
        <v>0</v>
      </c>
      <c r="J3492" s="125"/>
      <c r="K3492" s="2"/>
    </row>
    <row r="3493" spans="1:11" x14ac:dyDescent="0.25">
      <c r="A3493" s="17">
        <v>42428</v>
      </c>
      <c r="B3493" s="11">
        <f t="shared" si="159"/>
        <v>6696</v>
      </c>
      <c r="C3493" s="11" t="s">
        <v>787</v>
      </c>
      <c r="D3493" s="12">
        <v>56696</v>
      </c>
      <c r="E3493" s="47" t="s">
        <v>6171</v>
      </c>
      <c r="F3493" s="14">
        <v>22351</v>
      </c>
      <c r="G3493" s="107">
        <v>42430</v>
      </c>
      <c r="H3493" s="108">
        <v>22351</v>
      </c>
      <c r="I3493" s="30">
        <f t="shared" si="160"/>
        <v>0</v>
      </c>
      <c r="J3493" s="125"/>
      <c r="K3493" s="2"/>
    </row>
    <row r="3494" spans="1:11" x14ac:dyDescent="0.25">
      <c r="A3494" s="17">
        <v>42428</v>
      </c>
      <c r="B3494" s="11">
        <f t="shared" si="159"/>
        <v>6697</v>
      </c>
      <c r="C3494" s="11" t="s">
        <v>787</v>
      </c>
      <c r="D3494" s="12">
        <v>56697</v>
      </c>
      <c r="E3494" s="47" t="s">
        <v>6202</v>
      </c>
      <c r="F3494" s="14">
        <v>7599.6</v>
      </c>
      <c r="G3494" s="107">
        <v>42434</v>
      </c>
      <c r="H3494" s="108">
        <v>7599.6</v>
      </c>
      <c r="I3494" s="30">
        <f t="shared" si="160"/>
        <v>0</v>
      </c>
      <c r="J3494" s="125"/>
      <c r="K3494" s="2"/>
    </row>
    <row r="3495" spans="1:11" x14ac:dyDescent="0.25">
      <c r="A3495" s="17">
        <v>42428</v>
      </c>
      <c r="B3495" s="11">
        <f t="shared" si="159"/>
        <v>6698</v>
      </c>
      <c r="C3495" s="11" t="s">
        <v>787</v>
      </c>
      <c r="D3495" s="12">
        <v>56698</v>
      </c>
      <c r="E3495" s="47" t="s">
        <v>5394</v>
      </c>
      <c r="F3495" s="14">
        <v>15029.4</v>
      </c>
      <c r="G3495" s="15">
        <v>42429</v>
      </c>
      <c r="H3495" s="8">
        <v>15029.4</v>
      </c>
      <c r="I3495" s="30">
        <f t="shared" si="160"/>
        <v>0</v>
      </c>
      <c r="J3495" s="125"/>
      <c r="K3495" s="2"/>
    </row>
    <row r="3496" spans="1:11" x14ac:dyDescent="0.25">
      <c r="A3496" s="17">
        <v>42428</v>
      </c>
      <c r="B3496" s="11">
        <f t="shared" si="159"/>
        <v>6699</v>
      </c>
      <c r="C3496" s="11" t="s">
        <v>787</v>
      </c>
      <c r="D3496" s="12">
        <v>56699</v>
      </c>
      <c r="E3496" s="47" t="s">
        <v>6203</v>
      </c>
      <c r="F3496" s="14">
        <v>41048</v>
      </c>
      <c r="G3496" s="107">
        <v>42430</v>
      </c>
      <c r="H3496" s="108">
        <v>41048</v>
      </c>
      <c r="I3496" s="30">
        <f t="shared" si="160"/>
        <v>0</v>
      </c>
      <c r="J3496" s="125"/>
      <c r="K3496" s="2"/>
    </row>
    <row r="3497" spans="1:11" x14ac:dyDescent="0.25">
      <c r="A3497" s="17">
        <v>42428</v>
      </c>
      <c r="B3497" s="11">
        <f t="shared" si="159"/>
        <v>6700</v>
      </c>
      <c r="C3497" s="11" t="s">
        <v>787</v>
      </c>
      <c r="D3497" s="12">
        <v>56700</v>
      </c>
      <c r="E3497" s="47" t="s">
        <v>6204</v>
      </c>
      <c r="F3497" s="14">
        <v>903.7</v>
      </c>
      <c r="G3497" s="15">
        <v>42428</v>
      </c>
      <c r="H3497" s="8">
        <f t="shared" si="158"/>
        <v>903.7</v>
      </c>
      <c r="I3497" s="30">
        <f t="shared" si="160"/>
        <v>0</v>
      </c>
      <c r="J3497" s="125"/>
      <c r="K3497" s="2"/>
    </row>
    <row r="3498" spans="1:11" x14ac:dyDescent="0.25">
      <c r="A3498" s="17">
        <v>42428</v>
      </c>
      <c r="B3498" s="11">
        <f t="shared" si="159"/>
        <v>6701</v>
      </c>
      <c r="C3498" s="11" t="s">
        <v>787</v>
      </c>
      <c r="D3498" s="12">
        <v>56701</v>
      </c>
      <c r="E3498" s="47" t="s">
        <v>6205</v>
      </c>
      <c r="F3498" s="14">
        <v>2774.4</v>
      </c>
      <c r="G3498" s="15">
        <v>42428</v>
      </c>
      <c r="H3498" s="8">
        <f t="shared" si="158"/>
        <v>2774.4</v>
      </c>
      <c r="I3498" s="30">
        <f t="shared" si="160"/>
        <v>0</v>
      </c>
      <c r="J3498" s="125"/>
      <c r="K3498" s="2"/>
    </row>
    <row r="3499" spans="1:11" x14ac:dyDescent="0.25">
      <c r="A3499" s="17">
        <v>42428</v>
      </c>
      <c r="B3499" s="11">
        <f t="shared" si="159"/>
        <v>6702</v>
      </c>
      <c r="C3499" s="11" t="s">
        <v>787</v>
      </c>
      <c r="D3499" s="12">
        <v>56702</v>
      </c>
      <c r="E3499" s="47" t="s">
        <v>6206</v>
      </c>
      <c r="F3499" s="14">
        <v>795.9</v>
      </c>
      <c r="G3499" s="15">
        <v>42428</v>
      </c>
      <c r="H3499" s="8">
        <f t="shared" si="158"/>
        <v>795.9</v>
      </c>
      <c r="I3499" s="30">
        <f t="shared" si="160"/>
        <v>0</v>
      </c>
      <c r="J3499" s="125"/>
      <c r="K3499" s="2"/>
    </row>
    <row r="3500" spans="1:11" x14ac:dyDescent="0.25">
      <c r="A3500" s="17">
        <v>42428</v>
      </c>
      <c r="B3500" s="11">
        <f t="shared" si="159"/>
        <v>6703</v>
      </c>
      <c r="C3500" s="11" t="s">
        <v>787</v>
      </c>
      <c r="D3500" s="12">
        <v>56703</v>
      </c>
      <c r="E3500" s="47" t="s">
        <v>6165</v>
      </c>
      <c r="F3500" s="14">
        <v>4438.2</v>
      </c>
      <c r="G3500" s="15">
        <v>42428</v>
      </c>
      <c r="H3500" s="8">
        <f t="shared" si="158"/>
        <v>4438.2</v>
      </c>
      <c r="I3500" s="30">
        <f t="shared" si="160"/>
        <v>0</v>
      </c>
      <c r="J3500" s="125"/>
      <c r="K3500" s="2"/>
    </row>
    <row r="3501" spans="1:11" x14ac:dyDescent="0.25">
      <c r="A3501" s="17">
        <v>42428</v>
      </c>
      <c r="B3501" s="11">
        <f t="shared" si="159"/>
        <v>6704</v>
      </c>
      <c r="C3501" s="11" t="s">
        <v>787</v>
      </c>
      <c r="D3501" s="12">
        <v>56704</v>
      </c>
      <c r="E3501" s="47" t="s">
        <v>6207</v>
      </c>
      <c r="F3501" s="14">
        <v>27057.4</v>
      </c>
      <c r="G3501" s="15">
        <v>42428</v>
      </c>
      <c r="H3501" s="8">
        <f t="shared" si="158"/>
        <v>27057.4</v>
      </c>
      <c r="I3501" s="30">
        <f t="shared" si="160"/>
        <v>0</v>
      </c>
      <c r="J3501" s="125"/>
      <c r="K3501" s="2"/>
    </row>
    <row r="3502" spans="1:11" x14ac:dyDescent="0.25">
      <c r="A3502" s="17">
        <v>42428</v>
      </c>
      <c r="B3502" s="11">
        <f t="shared" si="159"/>
        <v>6705</v>
      </c>
      <c r="C3502" s="11" t="s">
        <v>787</v>
      </c>
      <c r="D3502" s="12">
        <v>56705</v>
      </c>
      <c r="E3502" s="47" t="s">
        <v>6208</v>
      </c>
      <c r="F3502" s="14">
        <v>671</v>
      </c>
      <c r="G3502" s="15">
        <v>42428</v>
      </c>
      <c r="H3502" s="8">
        <f t="shared" si="158"/>
        <v>671</v>
      </c>
      <c r="I3502" s="30">
        <f t="shared" si="160"/>
        <v>0</v>
      </c>
      <c r="J3502" s="125"/>
      <c r="K3502" s="2"/>
    </row>
    <row r="3503" spans="1:11" x14ac:dyDescent="0.25">
      <c r="A3503" s="17">
        <v>42428</v>
      </c>
      <c r="B3503" s="11">
        <f t="shared" si="159"/>
        <v>6706</v>
      </c>
      <c r="C3503" s="11" t="s">
        <v>787</v>
      </c>
      <c r="D3503" s="12">
        <v>56706</v>
      </c>
      <c r="E3503" s="47" t="s">
        <v>6209</v>
      </c>
      <c r="F3503" s="14">
        <v>10192</v>
      </c>
      <c r="G3503" s="107">
        <v>42445</v>
      </c>
      <c r="H3503" s="108">
        <v>10192</v>
      </c>
      <c r="I3503" s="30">
        <f t="shared" si="160"/>
        <v>0</v>
      </c>
      <c r="J3503" s="125"/>
      <c r="K3503" s="2"/>
    </row>
    <row r="3504" spans="1:11" x14ac:dyDescent="0.25">
      <c r="A3504" s="17">
        <v>42428</v>
      </c>
      <c r="B3504" s="11">
        <f t="shared" si="159"/>
        <v>6707</v>
      </c>
      <c r="C3504" s="11" t="s">
        <v>787</v>
      </c>
      <c r="D3504" s="12">
        <v>56707</v>
      </c>
      <c r="E3504" s="47" t="s">
        <v>6210</v>
      </c>
      <c r="F3504" s="14">
        <v>3088</v>
      </c>
      <c r="G3504" s="15">
        <v>42429</v>
      </c>
      <c r="H3504" s="8">
        <v>3088</v>
      </c>
      <c r="I3504" s="30">
        <f t="shared" si="160"/>
        <v>0</v>
      </c>
      <c r="J3504" s="125"/>
      <c r="K3504" s="2"/>
    </row>
    <row r="3505" spans="1:11" x14ac:dyDescent="0.25">
      <c r="A3505" s="17">
        <v>42428</v>
      </c>
      <c r="B3505" s="11">
        <f t="shared" si="159"/>
        <v>6708</v>
      </c>
      <c r="C3505" s="11" t="s">
        <v>787</v>
      </c>
      <c r="D3505" s="12">
        <v>56708</v>
      </c>
      <c r="E3505" s="47" t="s">
        <v>6211</v>
      </c>
      <c r="F3505" s="14">
        <v>537.1</v>
      </c>
      <c r="G3505" s="15">
        <v>42429</v>
      </c>
      <c r="H3505" s="8">
        <v>537.1</v>
      </c>
      <c r="I3505" s="30">
        <f t="shared" si="160"/>
        <v>0</v>
      </c>
      <c r="J3505" s="125"/>
      <c r="K3505" s="2"/>
    </row>
    <row r="3506" spans="1:11" x14ac:dyDescent="0.25">
      <c r="A3506" s="17">
        <v>42428</v>
      </c>
      <c r="B3506" s="11">
        <f t="shared" si="159"/>
        <v>6709</v>
      </c>
      <c r="C3506" s="11" t="s">
        <v>787</v>
      </c>
      <c r="D3506" s="12">
        <v>56709</v>
      </c>
      <c r="E3506" s="47" t="s">
        <v>6212</v>
      </c>
      <c r="F3506" s="14">
        <v>1127.5</v>
      </c>
      <c r="G3506" s="15">
        <v>42429</v>
      </c>
      <c r="H3506" s="8">
        <v>1127.5</v>
      </c>
      <c r="I3506" s="30">
        <f t="shared" si="160"/>
        <v>0</v>
      </c>
      <c r="J3506" s="125"/>
      <c r="K3506" s="2"/>
    </row>
    <row r="3507" spans="1:11" x14ac:dyDescent="0.25">
      <c r="A3507" s="17">
        <v>42428</v>
      </c>
      <c r="B3507" s="11">
        <f t="shared" si="159"/>
        <v>6710</v>
      </c>
      <c r="C3507" s="11" t="s">
        <v>787</v>
      </c>
      <c r="D3507" s="12">
        <v>56710</v>
      </c>
      <c r="E3507" s="47" t="s">
        <v>4666</v>
      </c>
      <c r="F3507" s="14">
        <v>592.79999999999995</v>
      </c>
      <c r="G3507" s="15">
        <v>42429</v>
      </c>
      <c r="H3507" s="8">
        <v>592.79999999999995</v>
      </c>
      <c r="I3507" s="30">
        <f t="shared" si="160"/>
        <v>0</v>
      </c>
      <c r="J3507" s="125"/>
      <c r="K3507" s="2"/>
    </row>
    <row r="3508" spans="1:11" x14ac:dyDescent="0.25">
      <c r="A3508" s="17">
        <v>42428</v>
      </c>
      <c r="B3508" s="11">
        <f t="shared" si="159"/>
        <v>6711</v>
      </c>
      <c r="C3508" s="11" t="s">
        <v>787</v>
      </c>
      <c r="D3508" s="12">
        <v>56711</v>
      </c>
      <c r="E3508" s="47" t="s">
        <v>6213</v>
      </c>
      <c r="F3508" s="14">
        <v>1104</v>
      </c>
      <c r="G3508" s="15">
        <v>42428</v>
      </c>
      <c r="H3508" s="8">
        <v>1104</v>
      </c>
      <c r="I3508" s="30">
        <f t="shared" si="160"/>
        <v>0</v>
      </c>
      <c r="J3508" s="125"/>
      <c r="K3508" s="2"/>
    </row>
    <row r="3509" spans="1:11" x14ac:dyDescent="0.25">
      <c r="A3509" s="17">
        <v>42428</v>
      </c>
      <c r="B3509" s="11">
        <f t="shared" si="159"/>
        <v>6712</v>
      </c>
      <c r="C3509" s="11" t="s">
        <v>787</v>
      </c>
      <c r="D3509" s="12">
        <v>56712</v>
      </c>
      <c r="E3509" s="47" t="s">
        <v>6214</v>
      </c>
      <c r="F3509" s="14">
        <v>2651</v>
      </c>
      <c r="G3509" s="15">
        <v>42429</v>
      </c>
      <c r="H3509" s="8">
        <v>2651</v>
      </c>
      <c r="I3509" s="30">
        <f t="shared" si="160"/>
        <v>0</v>
      </c>
      <c r="J3509" s="125"/>
      <c r="K3509" s="2"/>
    </row>
    <row r="3510" spans="1:11" x14ac:dyDescent="0.25">
      <c r="A3510" s="17">
        <v>42428</v>
      </c>
      <c r="B3510" s="11">
        <f t="shared" si="159"/>
        <v>6713</v>
      </c>
      <c r="C3510" s="11" t="s">
        <v>787</v>
      </c>
      <c r="D3510" s="12">
        <v>56713</v>
      </c>
      <c r="E3510" s="47" t="s">
        <v>6215</v>
      </c>
      <c r="F3510" s="14">
        <v>5496.4</v>
      </c>
      <c r="G3510" s="15">
        <v>42428</v>
      </c>
      <c r="H3510" s="8">
        <f t="shared" si="158"/>
        <v>5496.4</v>
      </c>
      <c r="I3510" s="30">
        <f t="shared" si="160"/>
        <v>0</v>
      </c>
      <c r="J3510" s="125"/>
      <c r="K3510" s="2"/>
    </row>
    <row r="3511" spans="1:11" x14ac:dyDescent="0.25">
      <c r="A3511" s="17">
        <v>42428</v>
      </c>
      <c r="B3511" s="11">
        <f t="shared" si="159"/>
        <v>6714</v>
      </c>
      <c r="C3511" s="11" t="s">
        <v>787</v>
      </c>
      <c r="D3511" s="12">
        <v>56714</v>
      </c>
      <c r="E3511" s="47" t="s">
        <v>6216</v>
      </c>
      <c r="F3511" s="14">
        <v>345.6</v>
      </c>
      <c r="G3511" s="15">
        <v>42428</v>
      </c>
      <c r="H3511" s="8">
        <f t="shared" si="158"/>
        <v>345.6</v>
      </c>
      <c r="I3511" s="30">
        <f t="shared" si="160"/>
        <v>0</v>
      </c>
      <c r="J3511" s="125"/>
      <c r="K3511" s="2"/>
    </row>
    <row r="3512" spans="1:11" x14ac:dyDescent="0.25">
      <c r="A3512" s="17">
        <v>42428</v>
      </c>
      <c r="B3512" s="11">
        <f t="shared" si="159"/>
        <v>6715</v>
      </c>
      <c r="C3512" s="11" t="s">
        <v>787</v>
      </c>
      <c r="D3512" s="12">
        <v>56715</v>
      </c>
      <c r="E3512" s="47" t="s">
        <v>6184</v>
      </c>
      <c r="F3512" s="14">
        <v>38714.6</v>
      </c>
      <c r="G3512" s="107">
        <v>42432</v>
      </c>
      <c r="H3512" s="108">
        <v>38714.6</v>
      </c>
      <c r="I3512" s="30">
        <f t="shared" si="160"/>
        <v>0</v>
      </c>
      <c r="J3512" s="125"/>
      <c r="K3512" s="2"/>
    </row>
    <row r="3513" spans="1:11" x14ac:dyDescent="0.25">
      <c r="A3513" s="17">
        <v>42428</v>
      </c>
      <c r="B3513" s="11">
        <f t="shared" si="159"/>
        <v>6716</v>
      </c>
      <c r="C3513" s="11" t="s">
        <v>787</v>
      </c>
      <c r="D3513" s="12">
        <v>56716</v>
      </c>
      <c r="E3513" s="47" t="s">
        <v>6217</v>
      </c>
      <c r="F3513" s="14">
        <v>7268.8</v>
      </c>
      <c r="G3513" s="107">
        <v>42432</v>
      </c>
      <c r="H3513" s="108">
        <v>7268.8</v>
      </c>
      <c r="I3513" s="30">
        <f t="shared" si="160"/>
        <v>0</v>
      </c>
      <c r="J3513" s="125"/>
      <c r="K3513" s="2"/>
    </row>
    <row r="3514" spans="1:11" x14ac:dyDescent="0.25">
      <c r="A3514" s="17">
        <v>42428</v>
      </c>
      <c r="B3514" s="11">
        <f t="shared" si="159"/>
        <v>6717</v>
      </c>
      <c r="C3514" s="11" t="s">
        <v>787</v>
      </c>
      <c r="D3514" s="12">
        <v>56717</v>
      </c>
      <c r="E3514" s="47" t="s">
        <v>6206</v>
      </c>
      <c r="F3514" s="14">
        <v>5577.3</v>
      </c>
      <c r="G3514" s="15">
        <v>42429</v>
      </c>
      <c r="H3514" s="8">
        <v>5577.3</v>
      </c>
      <c r="I3514" s="30">
        <f t="shared" si="160"/>
        <v>0</v>
      </c>
      <c r="J3514" s="125"/>
      <c r="K3514" s="2"/>
    </row>
    <row r="3515" spans="1:11" x14ac:dyDescent="0.25">
      <c r="A3515" s="17">
        <v>42428</v>
      </c>
      <c r="B3515" s="11">
        <f t="shared" si="159"/>
        <v>6718</v>
      </c>
      <c r="C3515" s="11" t="s">
        <v>787</v>
      </c>
      <c r="D3515" s="12">
        <v>56718</v>
      </c>
      <c r="E3515" s="47" t="s">
        <v>6218</v>
      </c>
      <c r="F3515" s="14">
        <v>1696</v>
      </c>
      <c r="G3515" s="15">
        <v>42428</v>
      </c>
      <c r="H3515" s="8">
        <f t="shared" si="158"/>
        <v>1696</v>
      </c>
      <c r="I3515" s="30">
        <f t="shared" si="160"/>
        <v>0</v>
      </c>
      <c r="J3515" s="125"/>
      <c r="K3515" s="2"/>
    </row>
    <row r="3516" spans="1:11" x14ac:dyDescent="0.25">
      <c r="A3516" s="17">
        <v>42428</v>
      </c>
      <c r="B3516" s="11">
        <f t="shared" si="159"/>
        <v>6719</v>
      </c>
      <c r="C3516" s="11" t="s">
        <v>787</v>
      </c>
      <c r="D3516" s="12">
        <v>56719</v>
      </c>
      <c r="E3516" s="47" t="s">
        <v>6218</v>
      </c>
      <c r="F3516" s="14">
        <v>1891.3</v>
      </c>
      <c r="G3516" s="15">
        <v>42428</v>
      </c>
      <c r="H3516" s="8">
        <f t="shared" si="158"/>
        <v>1891.3</v>
      </c>
      <c r="I3516" s="30">
        <f t="shared" si="160"/>
        <v>0</v>
      </c>
      <c r="J3516" s="125"/>
      <c r="K3516" s="2"/>
    </row>
    <row r="3517" spans="1:11" x14ac:dyDescent="0.25">
      <c r="A3517" s="17">
        <v>42428</v>
      </c>
      <c r="B3517" s="11">
        <f t="shared" si="159"/>
        <v>6720</v>
      </c>
      <c r="C3517" s="11" t="s">
        <v>787</v>
      </c>
      <c r="D3517" s="12">
        <v>56720</v>
      </c>
      <c r="E3517" s="47" t="s">
        <v>6204</v>
      </c>
      <c r="F3517" s="14">
        <v>882.3</v>
      </c>
      <c r="G3517" s="15">
        <v>42428</v>
      </c>
      <c r="H3517" s="8">
        <f t="shared" si="158"/>
        <v>882.3</v>
      </c>
      <c r="I3517" s="30">
        <f t="shared" si="160"/>
        <v>0</v>
      </c>
      <c r="J3517" s="125"/>
      <c r="K3517" s="2"/>
    </row>
    <row r="3518" spans="1:11" x14ac:dyDescent="0.25">
      <c r="A3518" s="17">
        <v>42428</v>
      </c>
      <c r="B3518" s="11">
        <f t="shared" si="159"/>
        <v>6721</v>
      </c>
      <c r="C3518" s="11" t="s">
        <v>787</v>
      </c>
      <c r="D3518" s="12">
        <v>56721</v>
      </c>
      <c r="E3518" s="47" t="s">
        <v>6219</v>
      </c>
      <c r="F3518" s="14">
        <v>27432.05</v>
      </c>
      <c r="G3518" s="15">
        <v>42429</v>
      </c>
      <c r="H3518" s="8">
        <v>27432.05</v>
      </c>
      <c r="I3518" s="30">
        <f t="shared" si="160"/>
        <v>0</v>
      </c>
      <c r="J3518" s="125"/>
      <c r="K3518" s="2"/>
    </row>
    <row r="3519" spans="1:11" x14ac:dyDescent="0.25">
      <c r="A3519" s="17">
        <v>42428</v>
      </c>
      <c r="B3519" s="11">
        <f t="shared" si="159"/>
        <v>6722</v>
      </c>
      <c r="C3519" s="11" t="s">
        <v>787</v>
      </c>
      <c r="D3519" s="12">
        <v>56722</v>
      </c>
      <c r="E3519" s="47" t="s">
        <v>6220</v>
      </c>
      <c r="F3519" s="14">
        <v>39697.5</v>
      </c>
      <c r="G3519" s="107">
        <v>42460</v>
      </c>
      <c r="H3519" s="108">
        <v>39697.5</v>
      </c>
      <c r="I3519" s="30">
        <f t="shared" si="160"/>
        <v>0</v>
      </c>
      <c r="J3519" s="125"/>
      <c r="K3519" s="2"/>
    </row>
    <row r="3520" spans="1:11" x14ac:dyDescent="0.25">
      <c r="A3520" s="17">
        <v>42428</v>
      </c>
      <c r="B3520" s="11">
        <f t="shared" si="159"/>
        <v>6723</v>
      </c>
      <c r="C3520" s="11" t="s">
        <v>787</v>
      </c>
      <c r="D3520" s="12">
        <v>56723</v>
      </c>
      <c r="E3520" s="47" t="s">
        <v>6166</v>
      </c>
      <c r="F3520" s="14">
        <v>4182</v>
      </c>
      <c r="G3520" s="107">
        <v>42433</v>
      </c>
      <c r="H3520" s="108">
        <v>4182</v>
      </c>
      <c r="I3520" s="30">
        <f t="shared" si="160"/>
        <v>0</v>
      </c>
      <c r="J3520" s="125"/>
      <c r="K3520" s="2"/>
    </row>
    <row r="3521" spans="1:11" x14ac:dyDescent="0.25">
      <c r="A3521" s="17">
        <v>42429</v>
      </c>
      <c r="B3521" s="11">
        <f t="shared" si="159"/>
        <v>6724</v>
      </c>
      <c r="C3521" s="11" t="s">
        <v>787</v>
      </c>
      <c r="D3521" s="12">
        <v>56724</v>
      </c>
      <c r="E3521" s="47" t="s">
        <v>6221</v>
      </c>
      <c r="F3521" s="14">
        <v>5298</v>
      </c>
      <c r="G3521" s="107">
        <v>42430</v>
      </c>
      <c r="H3521" s="108">
        <v>5298</v>
      </c>
      <c r="I3521" s="30">
        <f t="shared" si="160"/>
        <v>0</v>
      </c>
      <c r="J3521" s="125"/>
      <c r="K3521" s="2"/>
    </row>
    <row r="3522" spans="1:11" x14ac:dyDescent="0.25">
      <c r="A3522" s="17">
        <v>42429</v>
      </c>
      <c r="B3522" s="11">
        <f t="shared" si="159"/>
        <v>6725</v>
      </c>
      <c r="C3522" s="11" t="s">
        <v>787</v>
      </c>
      <c r="D3522" s="12">
        <v>56725</v>
      </c>
      <c r="E3522" s="47" t="s">
        <v>6221</v>
      </c>
      <c r="F3522" s="14">
        <v>21448.3</v>
      </c>
      <c r="G3522" s="107">
        <v>42430</v>
      </c>
      <c r="H3522" s="108">
        <v>21448.3</v>
      </c>
      <c r="I3522" s="30">
        <f t="shared" si="160"/>
        <v>0</v>
      </c>
      <c r="J3522" s="125"/>
      <c r="K3522" s="2"/>
    </row>
    <row r="3523" spans="1:11" x14ac:dyDescent="0.25">
      <c r="A3523" s="17">
        <v>42429</v>
      </c>
      <c r="B3523" s="11">
        <f t="shared" si="159"/>
        <v>6726</v>
      </c>
      <c r="C3523" s="11" t="s">
        <v>787</v>
      </c>
      <c r="D3523" s="12">
        <v>56726</v>
      </c>
      <c r="E3523" s="47" t="s">
        <v>6222</v>
      </c>
      <c r="F3523" s="14">
        <v>3598</v>
      </c>
      <c r="G3523" s="15">
        <v>42429</v>
      </c>
      <c r="H3523" s="8">
        <f t="shared" ref="H3523:H3529" si="161">F3523</f>
        <v>3598</v>
      </c>
      <c r="I3523" s="30">
        <f t="shared" si="160"/>
        <v>0</v>
      </c>
      <c r="J3523" s="125"/>
      <c r="K3523" s="2"/>
    </row>
    <row r="3524" spans="1:11" x14ac:dyDescent="0.25">
      <c r="A3524" s="17">
        <v>42429</v>
      </c>
      <c r="B3524" s="11">
        <f t="shared" ref="B3524:B3587" si="162">B3523+1</f>
        <v>6727</v>
      </c>
      <c r="C3524" s="11" t="s">
        <v>787</v>
      </c>
      <c r="D3524" s="12">
        <v>56727</v>
      </c>
      <c r="E3524" s="47" t="s">
        <v>6057</v>
      </c>
      <c r="F3524" s="14">
        <v>19159.8</v>
      </c>
      <c r="G3524" s="15">
        <v>42429</v>
      </c>
      <c r="H3524" s="8">
        <v>19159.8</v>
      </c>
      <c r="I3524" s="30">
        <f t="shared" si="160"/>
        <v>0</v>
      </c>
      <c r="J3524" s="125"/>
      <c r="K3524" s="2"/>
    </row>
    <row r="3525" spans="1:11" x14ac:dyDescent="0.25">
      <c r="A3525" s="17">
        <v>42429</v>
      </c>
      <c r="B3525" s="11">
        <f t="shared" si="162"/>
        <v>6728</v>
      </c>
      <c r="C3525" s="11" t="s">
        <v>787</v>
      </c>
      <c r="D3525" s="113">
        <v>56728</v>
      </c>
      <c r="E3525" s="42" t="s">
        <v>6223</v>
      </c>
      <c r="F3525" s="19">
        <v>3106.4</v>
      </c>
      <c r="G3525" s="15">
        <v>42429</v>
      </c>
      <c r="H3525" s="8">
        <f t="shared" si="161"/>
        <v>3106.4</v>
      </c>
      <c r="I3525" s="30">
        <f t="shared" si="160"/>
        <v>0</v>
      </c>
      <c r="J3525" s="125"/>
      <c r="K3525" s="2"/>
    </row>
    <row r="3526" spans="1:11" x14ac:dyDescent="0.25">
      <c r="A3526" s="17">
        <v>42429</v>
      </c>
      <c r="B3526" s="11">
        <f t="shared" si="162"/>
        <v>6729</v>
      </c>
      <c r="C3526" s="11" t="s">
        <v>787</v>
      </c>
      <c r="D3526" s="20">
        <v>56729</v>
      </c>
      <c r="E3526" s="45" t="s">
        <v>6224</v>
      </c>
      <c r="F3526" s="22">
        <v>9343.4</v>
      </c>
      <c r="G3526" s="107">
        <v>42432</v>
      </c>
      <c r="H3526" s="108">
        <v>9343.4</v>
      </c>
      <c r="I3526" s="30">
        <f t="shared" si="160"/>
        <v>0</v>
      </c>
      <c r="J3526" s="125"/>
      <c r="K3526" s="2"/>
    </row>
    <row r="3527" spans="1:11" x14ac:dyDescent="0.25">
      <c r="A3527" s="17">
        <v>42429</v>
      </c>
      <c r="B3527" s="11">
        <f t="shared" si="162"/>
        <v>6730</v>
      </c>
      <c r="C3527" s="11" t="s">
        <v>787</v>
      </c>
      <c r="D3527" s="12">
        <v>56730</v>
      </c>
      <c r="E3527" s="47" t="s">
        <v>6225</v>
      </c>
      <c r="F3527" s="14">
        <v>2558.4</v>
      </c>
      <c r="G3527" s="107">
        <v>42432</v>
      </c>
      <c r="H3527" s="108">
        <v>2558.4</v>
      </c>
      <c r="I3527" s="30">
        <f t="shared" si="160"/>
        <v>0</v>
      </c>
      <c r="J3527" s="125"/>
      <c r="K3527" s="2"/>
    </row>
    <row r="3528" spans="1:11" x14ac:dyDescent="0.25">
      <c r="A3528" s="17">
        <v>42429</v>
      </c>
      <c r="B3528" s="11">
        <f t="shared" si="162"/>
        <v>6731</v>
      </c>
      <c r="C3528" s="11" t="s">
        <v>787</v>
      </c>
      <c r="D3528" s="12">
        <v>56731</v>
      </c>
      <c r="E3528" s="47" t="s">
        <v>6226</v>
      </c>
      <c r="F3528" s="14">
        <v>799.8</v>
      </c>
      <c r="G3528" s="107">
        <v>42430</v>
      </c>
      <c r="H3528" s="108">
        <v>799.8</v>
      </c>
      <c r="I3528" s="30">
        <f t="shared" si="160"/>
        <v>0</v>
      </c>
      <c r="J3528" s="125"/>
      <c r="K3528" s="2"/>
    </row>
    <row r="3529" spans="1:11" x14ac:dyDescent="0.25">
      <c r="A3529" s="17">
        <v>42429</v>
      </c>
      <c r="B3529" s="11">
        <f t="shared" si="162"/>
        <v>6732</v>
      </c>
      <c r="C3529" s="11" t="s">
        <v>787</v>
      </c>
      <c r="D3529" s="12">
        <v>56732</v>
      </c>
      <c r="E3529" s="47" t="s">
        <v>6227</v>
      </c>
      <c r="F3529" s="14">
        <v>4641</v>
      </c>
      <c r="G3529" s="15">
        <v>42429</v>
      </c>
      <c r="H3529" s="8">
        <f t="shared" si="161"/>
        <v>4641</v>
      </c>
      <c r="I3529" s="30">
        <f t="shared" si="160"/>
        <v>0</v>
      </c>
      <c r="J3529" s="125"/>
      <c r="K3529" s="2"/>
    </row>
    <row r="3530" spans="1:11" x14ac:dyDescent="0.25">
      <c r="A3530" s="17">
        <v>42429</v>
      </c>
      <c r="B3530" s="11">
        <f t="shared" si="162"/>
        <v>6733</v>
      </c>
      <c r="C3530" s="11" t="s">
        <v>787</v>
      </c>
      <c r="D3530" s="12">
        <v>56733</v>
      </c>
      <c r="E3530" s="47" t="s">
        <v>6224</v>
      </c>
      <c r="F3530" s="14">
        <v>399.9</v>
      </c>
      <c r="G3530" s="107">
        <v>42432</v>
      </c>
      <c r="H3530" s="108">
        <v>399.9</v>
      </c>
      <c r="I3530" s="30">
        <f t="shared" si="160"/>
        <v>0</v>
      </c>
      <c r="J3530" s="125"/>
      <c r="K3530" s="2"/>
    </row>
    <row r="3531" spans="1:11" x14ac:dyDescent="0.25">
      <c r="A3531" s="17">
        <v>42429</v>
      </c>
      <c r="B3531" s="11">
        <f t="shared" si="162"/>
        <v>6734</v>
      </c>
      <c r="C3531" s="11" t="s">
        <v>787</v>
      </c>
      <c r="D3531" s="12">
        <v>56734</v>
      </c>
      <c r="E3531" s="47" t="s">
        <v>6228</v>
      </c>
      <c r="F3531" s="14">
        <v>48852</v>
      </c>
      <c r="G3531" s="107">
        <v>42445</v>
      </c>
      <c r="H3531" s="108">
        <v>48852</v>
      </c>
      <c r="I3531" s="30">
        <f t="shared" si="160"/>
        <v>0</v>
      </c>
      <c r="J3531" s="125"/>
      <c r="K3531" s="2"/>
    </row>
    <row r="3532" spans="1:11" x14ac:dyDescent="0.25">
      <c r="A3532" s="17">
        <v>42429</v>
      </c>
      <c r="B3532" s="11">
        <f t="shared" si="162"/>
        <v>6735</v>
      </c>
      <c r="C3532" s="11" t="s">
        <v>787</v>
      </c>
      <c r="D3532" s="12">
        <v>56735</v>
      </c>
      <c r="E3532" s="47" t="s">
        <v>6229</v>
      </c>
      <c r="F3532" s="14">
        <v>1640</v>
      </c>
      <c r="G3532" s="15">
        <v>42429</v>
      </c>
      <c r="H3532" s="8">
        <f t="shared" ref="H3532:H3586" si="163">F3532</f>
        <v>1640</v>
      </c>
      <c r="I3532" s="30">
        <f t="shared" si="160"/>
        <v>0</v>
      </c>
      <c r="J3532" s="125"/>
      <c r="K3532" s="2"/>
    </row>
    <row r="3533" spans="1:11" x14ac:dyDescent="0.25">
      <c r="A3533" s="17">
        <v>42429</v>
      </c>
      <c r="B3533" s="11">
        <f t="shared" si="162"/>
        <v>6736</v>
      </c>
      <c r="C3533" s="11" t="s">
        <v>787</v>
      </c>
      <c r="D3533" s="12">
        <v>56736</v>
      </c>
      <c r="E3533" s="47" t="s">
        <v>6230</v>
      </c>
      <c r="F3533" s="14">
        <v>4977.8999999999996</v>
      </c>
      <c r="G3533" s="15">
        <v>42429</v>
      </c>
      <c r="H3533" s="8">
        <f t="shared" si="163"/>
        <v>4977.8999999999996</v>
      </c>
      <c r="I3533" s="30">
        <f t="shared" si="160"/>
        <v>0</v>
      </c>
      <c r="J3533" s="125"/>
      <c r="K3533" s="2"/>
    </row>
    <row r="3534" spans="1:11" x14ac:dyDescent="0.25">
      <c r="A3534" s="17">
        <v>42429</v>
      </c>
      <c r="B3534" s="11">
        <f t="shared" si="162"/>
        <v>6737</v>
      </c>
      <c r="C3534" s="11" t="s">
        <v>787</v>
      </c>
      <c r="D3534" s="12">
        <v>56737</v>
      </c>
      <c r="E3534" s="47" t="s">
        <v>6231</v>
      </c>
      <c r="F3534" s="14">
        <v>2455.1999999999998</v>
      </c>
      <c r="G3534" s="15">
        <v>42429</v>
      </c>
      <c r="H3534" s="8">
        <f t="shared" si="163"/>
        <v>2455.1999999999998</v>
      </c>
      <c r="I3534" s="30">
        <f t="shared" si="160"/>
        <v>0</v>
      </c>
      <c r="J3534" s="125"/>
      <c r="K3534" s="2"/>
    </row>
    <row r="3535" spans="1:11" x14ac:dyDescent="0.25">
      <c r="A3535" s="17">
        <v>42429</v>
      </c>
      <c r="B3535" s="11">
        <f t="shared" si="162"/>
        <v>6738</v>
      </c>
      <c r="C3535" s="11" t="s">
        <v>787</v>
      </c>
      <c r="D3535" s="12">
        <v>56738</v>
      </c>
      <c r="E3535" s="47" t="s">
        <v>6232</v>
      </c>
      <c r="F3535" s="14">
        <v>6404.2</v>
      </c>
      <c r="G3535" s="15">
        <v>42429</v>
      </c>
      <c r="H3535" s="8">
        <f t="shared" si="163"/>
        <v>6404.2</v>
      </c>
      <c r="I3535" s="30">
        <f t="shared" si="160"/>
        <v>0</v>
      </c>
      <c r="J3535" s="125"/>
      <c r="K3535" s="2"/>
    </row>
    <row r="3536" spans="1:11" x14ac:dyDescent="0.25">
      <c r="A3536" s="17">
        <v>42429</v>
      </c>
      <c r="B3536" s="11">
        <f t="shared" si="162"/>
        <v>6739</v>
      </c>
      <c r="C3536" s="11" t="s">
        <v>787</v>
      </c>
      <c r="D3536" s="12">
        <v>56739</v>
      </c>
      <c r="E3536" s="47" t="s">
        <v>6233</v>
      </c>
      <c r="F3536" s="14">
        <v>1992</v>
      </c>
      <c r="G3536" s="15">
        <v>42429</v>
      </c>
      <c r="H3536" s="8">
        <f t="shared" si="163"/>
        <v>1992</v>
      </c>
      <c r="I3536" s="30">
        <f t="shared" si="160"/>
        <v>0</v>
      </c>
      <c r="J3536" s="125"/>
      <c r="K3536" s="2"/>
    </row>
    <row r="3537" spans="1:11" x14ac:dyDescent="0.25">
      <c r="A3537" s="17">
        <v>42429</v>
      </c>
      <c r="B3537" s="11">
        <f t="shared" si="162"/>
        <v>6740</v>
      </c>
      <c r="C3537" s="11" t="s">
        <v>787</v>
      </c>
      <c r="D3537" s="12">
        <v>56740</v>
      </c>
      <c r="E3537" s="47" t="s">
        <v>6234</v>
      </c>
      <c r="F3537" s="14">
        <v>11957.9</v>
      </c>
      <c r="G3537" s="107">
        <v>42430</v>
      </c>
      <c r="H3537" s="108">
        <v>11957.9</v>
      </c>
      <c r="I3537" s="30">
        <f t="shared" si="160"/>
        <v>0</v>
      </c>
      <c r="J3537" s="125"/>
      <c r="K3537" s="2"/>
    </row>
    <row r="3538" spans="1:11" x14ac:dyDescent="0.25">
      <c r="A3538" s="17">
        <v>42429</v>
      </c>
      <c r="B3538" s="11">
        <f t="shared" si="162"/>
        <v>6741</v>
      </c>
      <c r="C3538" s="11" t="s">
        <v>787</v>
      </c>
      <c r="D3538" s="12">
        <v>56741</v>
      </c>
      <c r="E3538" s="47" t="s">
        <v>6235</v>
      </c>
      <c r="F3538" s="14">
        <v>9828</v>
      </c>
      <c r="G3538" s="107">
        <v>42431</v>
      </c>
      <c r="H3538" s="108">
        <v>9828</v>
      </c>
      <c r="I3538" s="30">
        <f t="shared" si="160"/>
        <v>0</v>
      </c>
      <c r="J3538" s="125"/>
      <c r="K3538" s="2"/>
    </row>
    <row r="3539" spans="1:11" x14ac:dyDescent="0.25">
      <c r="A3539" s="17">
        <v>42429</v>
      </c>
      <c r="B3539" s="11">
        <f t="shared" si="162"/>
        <v>6742</v>
      </c>
      <c r="C3539" s="11" t="s">
        <v>787</v>
      </c>
      <c r="D3539" s="12">
        <v>56742</v>
      </c>
      <c r="E3539" s="47" t="s">
        <v>6236</v>
      </c>
      <c r="F3539" s="14">
        <v>1539.4</v>
      </c>
      <c r="G3539" s="107">
        <v>42430</v>
      </c>
      <c r="H3539" s="108">
        <v>1539.4</v>
      </c>
      <c r="I3539" s="30">
        <f t="shared" si="160"/>
        <v>0</v>
      </c>
      <c r="J3539" s="125"/>
      <c r="K3539" s="2"/>
    </row>
    <row r="3540" spans="1:11" x14ac:dyDescent="0.25">
      <c r="A3540" s="17">
        <v>42429</v>
      </c>
      <c r="B3540" s="11">
        <f t="shared" si="162"/>
        <v>6743</v>
      </c>
      <c r="C3540" s="11" t="s">
        <v>787</v>
      </c>
      <c r="D3540" s="12">
        <v>56743</v>
      </c>
      <c r="E3540" s="47" t="s">
        <v>6237</v>
      </c>
      <c r="F3540" s="14">
        <v>2574</v>
      </c>
      <c r="G3540" s="107">
        <v>42431</v>
      </c>
      <c r="H3540" s="108">
        <v>2574</v>
      </c>
      <c r="I3540" s="30">
        <f t="shared" si="160"/>
        <v>0</v>
      </c>
      <c r="J3540" s="125"/>
      <c r="K3540" s="2"/>
    </row>
    <row r="3541" spans="1:11" x14ac:dyDescent="0.25">
      <c r="A3541" s="17">
        <v>42429</v>
      </c>
      <c r="B3541" s="11">
        <f t="shared" si="162"/>
        <v>6744</v>
      </c>
      <c r="C3541" s="11" t="s">
        <v>787</v>
      </c>
      <c r="D3541" s="12">
        <v>56744</v>
      </c>
      <c r="E3541" s="47" t="s">
        <v>6238</v>
      </c>
      <c r="F3541" s="14">
        <v>2512</v>
      </c>
      <c r="G3541" s="15">
        <v>42429</v>
      </c>
      <c r="H3541" s="8">
        <v>2512</v>
      </c>
      <c r="I3541" s="30">
        <f t="shared" si="160"/>
        <v>0</v>
      </c>
      <c r="J3541" s="125"/>
      <c r="K3541" s="2"/>
    </row>
    <row r="3542" spans="1:11" x14ac:dyDescent="0.25">
      <c r="A3542" s="17">
        <v>42429</v>
      </c>
      <c r="B3542" s="11">
        <f t="shared" si="162"/>
        <v>6745</v>
      </c>
      <c r="C3542" s="11" t="s">
        <v>787</v>
      </c>
      <c r="D3542" s="12">
        <v>56745</v>
      </c>
      <c r="E3542" s="47" t="s">
        <v>6239</v>
      </c>
      <c r="F3542" s="14">
        <v>1640</v>
      </c>
      <c r="G3542" s="15">
        <v>42429</v>
      </c>
      <c r="H3542" s="8">
        <f t="shared" si="163"/>
        <v>1640</v>
      </c>
      <c r="I3542" s="30">
        <f t="shared" si="160"/>
        <v>0</v>
      </c>
      <c r="J3542" s="125"/>
      <c r="K3542" s="2"/>
    </row>
    <row r="3543" spans="1:11" x14ac:dyDescent="0.25">
      <c r="A3543" s="17">
        <v>42429</v>
      </c>
      <c r="B3543" s="11">
        <f t="shared" si="162"/>
        <v>6746</v>
      </c>
      <c r="C3543" s="11" t="s">
        <v>787</v>
      </c>
      <c r="D3543" s="12">
        <v>56746</v>
      </c>
      <c r="E3543" s="47" t="s">
        <v>6240</v>
      </c>
      <c r="F3543" s="14">
        <v>30163.75</v>
      </c>
      <c r="G3543" s="107">
        <v>42432</v>
      </c>
      <c r="H3543" s="108">
        <v>30163.75</v>
      </c>
      <c r="I3543" s="30">
        <f t="shared" si="160"/>
        <v>0</v>
      </c>
      <c r="J3543" s="125"/>
      <c r="K3543" s="2"/>
    </row>
    <row r="3544" spans="1:11" x14ac:dyDescent="0.25">
      <c r="A3544" s="17">
        <v>42429</v>
      </c>
      <c r="B3544" s="11">
        <f t="shared" si="162"/>
        <v>6747</v>
      </c>
      <c r="C3544" s="11" t="s">
        <v>787</v>
      </c>
      <c r="D3544" s="12">
        <v>56747</v>
      </c>
      <c r="E3544" s="47" t="s">
        <v>6241</v>
      </c>
      <c r="F3544" s="14">
        <v>2002</v>
      </c>
      <c r="G3544" s="15">
        <v>42429</v>
      </c>
      <c r="H3544" s="8">
        <f t="shared" si="163"/>
        <v>2002</v>
      </c>
      <c r="I3544" s="30">
        <f t="shared" si="160"/>
        <v>0</v>
      </c>
      <c r="J3544" s="125"/>
      <c r="K3544" s="2"/>
    </row>
    <row r="3545" spans="1:11" x14ac:dyDescent="0.25">
      <c r="A3545" s="17">
        <v>42429</v>
      </c>
      <c r="B3545" s="11">
        <f t="shared" si="162"/>
        <v>6748</v>
      </c>
      <c r="C3545" s="11" t="s">
        <v>787</v>
      </c>
      <c r="D3545" s="12">
        <v>56748</v>
      </c>
      <c r="E3545" s="47" t="s">
        <v>6242</v>
      </c>
      <c r="F3545" s="14">
        <v>369.6</v>
      </c>
      <c r="G3545" s="15">
        <v>42429</v>
      </c>
      <c r="H3545" s="8">
        <f t="shared" si="163"/>
        <v>369.6</v>
      </c>
      <c r="I3545" s="30">
        <f t="shared" si="160"/>
        <v>0</v>
      </c>
      <c r="J3545" s="125"/>
      <c r="K3545" s="2"/>
    </row>
    <row r="3546" spans="1:11" x14ac:dyDescent="0.25">
      <c r="A3546" s="17">
        <v>42429</v>
      </c>
      <c r="B3546" s="11">
        <f t="shared" si="162"/>
        <v>6749</v>
      </c>
      <c r="C3546" s="11" t="s">
        <v>787</v>
      </c>
      <c r="D3546" s="12">
        <v>56749</v>
      </c>
      <c r="E3546" s="47" t="s">
        <v>4666</v>
      </c>
      <c r="F3546" s="14">
        <v>470.4</v>
      </c>
      <c r="G3546" s="107">
        <v>42430</v>
      </c>
      <c r="H3546" s="108">
        <v>470.4</v>
      </c>
      <c r="I3546" s="30">
        <f t="shared" si="160"/>
        <v>0</v>
      </c>
      <c r="J3546" s="125"/>
      <c r="K3546" s="2"/>
    </row>
    <row r="3547" spans="1:11" x14ac:dyDescent="0.25">
      <c r="A3547" s="17">
        <v>42429</v>
      </c>
      <c r="B3547" s="11">
        <f t="shared" si="162"/>
        <v>6750</v>
      </c>
      <c r="C3547" s="11" t="s">
        <v>787</v>
      </c>
      <c r="D3547" s="12">
        <v>56750</v>
      </c>
      <c r="E3547" s="47" t="s">
        <v>6234</v>
      </c>
      <c r="F3547" s="14">
        <v>195.3</v>
      </c>
      <c r="G3547" s="107">
        <v>42430</v>
      </c>
      <c r="H3547" s="108">
        <v>195.3</v>
      </c>
      <c r="I3547" s="30">
        <f t="shared" si="160"/>
        <v>0</v>
      </c>
      <c r="J3547" s="125"/>
      <c r="K3547" s="2"/>
    </row>
    <row r="3548" spans="1:11" x14ac:dyDescent="0.25">
      <c r="A3548" s="17">
        <v>42429</v>
      </c>
      <c r="B3548" s="11">
        <f t="shared" si="162"/>
        <v>6751</v>
      </c>
      <c r="C3548" s="11" t="s">
        <v>787</v>
      </c>
      <c r="D3548" s="12">
        <v>56751</v>
      </c>
      <c r="E3548" s="47" t="s">
        <v>6243</v>
      </c>
      <c r="F3548" s="14">
        <v>5949.2</v>
      </c>
      <c r="G3548" s="107">
        <v>42430</v>
      </c>
      <c r="H3548" s="108">
        <v>5949.2</v>
      </c>
      <c r="I3548" s="30">
        <f t="shared" si="160"/>
        <v>0</v>
      </c>
      <c r="J3548" s="125"/>
      <c r="K3548" s="2"/>
    </row>
    <row r="3549" spans="1:11" x14ac:dyDescent="0.25">
      <c r="A3549" s="17">
        <v>42429</v>
      </c>
      <c r="B3549" s="11">
        <f t="shared" si="162"/>
        <v>6752</v>
      </c>
      <c r="C3549" s="11" t="s">
        <v>787</v>
      </c>
      <c r="D3549" s="12">
        <v>56752</v>
      </c>
      <c r="E3549" s="47" t="s">
        <v>6244</v>
      </c>
      <c r="F3549" s="14">
        <v>4543.2</v>
      </c>
      <c r="G3549" s="15">
        <v>42429</v>
      </c>
      <c r="H3549" s="8">
        <f t="shared" si="163"/>
        <v>4543.2</v>
      </c>
      <c r="I3549" s="30">
        <f t="shared" si="160"/>
        <v>0</v>
      </c>
      <c r="J3549" s="125"/>
      <c r="K3549" s="2"/>
    </row>
    <row r="3550" spans="1:11" x14ac:dyDescent="0.25">
      <c r="A3550" s="17">
        <v>42429</v>
      </c>
      <c r="B3550" s="11">
        <f t="shared" si="162"/>
        <v>6753</v>
      </c>
      <c r="C3550" s="11" t="s">
        <v>787</v>
      </c>
      <c r="D3550" s="12">
        <v>56753</v>
      </c>
      <c r="E3550" s="47" t="s">
        <v>6245</v>
      </c>
      <c r="F3550" s="14">
        <v>1721</v>
      </c>
      <c r="G3550" s="107">
        <v>42403</v>
      </c>
      <c r="H3550" s="108">
        <v>1721</v>
      </c>
      <c r="I3550" s="30">
        <f t="shared" si="160"/>
        <v>0</v>
      </c>
      <c r="J3550" s="125"/>
      <c r="K3550" s="2"/>
    </row>
    <row r="3551" spans="1:11" x14ac:dyDescent="0.25">
      <c r="A3551" s="17">
        <v>42429</v>
      </c>
      <c r="B3551" s="11">
        <f t="shared" si="162"/>
        <v>6754</v>
      </c>
      <c r="C3551" s="11" t="s">
        <v>787</v>
      </c>
      <c r="D3551" s="12">
        <v>56754</v>
      </c>
      <c r="E3551" s="47" t="s">
        <v>6246</v>
      </c>
      <c r="F3551" s="14">
        <v>12264</v>
      </c>
      <c r="G3551" s="107">
        <v>42432</v>
      </c>
      <c r="H3551" s="108">
        <v>12264</v>
      </c>
      <c r="I3551" s="30">
        <f t="shared" si="160"/>
        <v>0</v>
      </c>
      <c r="J3551" s="125"/>
      <c r="K3551" s="2"/>
    </row>
    <row r="3552" spans="1:11" x14ac:dyDescent="0.25">
      <c r="A3552" s="17">
        <v>42429</v>
      </c>
      <c r="B3552" s="11">
        <f t="shared" si="162"/>
        <v>6755</v>
      </c>
      <c r="C3552" s="11" t="s">
        <v>787</v>
      </c>
      <c r="D3552" s="12">
        <v>56755</v>
      </c>
      <c r="E3552" s="47" t="s">
        <v>6247</v>
      </c>
      <c r="F3552" s="14">
        <v>12922.8</v>
      </c>
      <c r="G3552" s="107">
        <v>42432</v>
      </c>
      <c r="H3552" s="108">
        <v>12922.8</v>
      </c>
      <c r="I3552" s="30">
        <f t="shared" si="160"/>
        <v>0</v>
      </c>
      <c r="J3552" s="125"/>
      <c r="K3552" s="2"/>
    </row>
    <row r="3553" spans="1:11" x14ac:dyDescent="0.25">
      <c r="A3553" s="17">
        <v>42429</v>
      </c>
      <c r="B3553" s="11">
        <f t="shared" si="162"/>
        <v>6756</v>
      </c>
      <c r="C3553" s="11" t="s">
        <v>787</v>
      </c>
      <c r="D3553" s="12">
        <v>56756</v>
      </c>
      <c r="E3553" s="49" t="s">
        <v>105</v>
      </c>
      <c r="F3553" s="14">
        <v>0</v>
      </c>
      <c r="G3553" s="15"/>
      <c r="H3553" s="8"/>
      <c r="I3553" s="30">
        <f t="shared" si="160"/>
        <v>0</v>
      </c>
      <c r="J3553" s="125"/>
      <c r="K3553" s="2"/>
    </row>
    <row r="3554" spans="1:11" x14ac:dyDescent="0.25">
      <c r="A3554" s="17">
        <v>42429</v>
      </c>
      <c r="B3554" s="11">
        <f t="shared" si="162"/>
        <v>6757</v>
      </c>
      <c r="C3554" s="11" t="s">
        <v>787</v>
      </c>
      <c r="D3554" s="12">
        <v>56757</v>
      </c>
      <c r="E3554" s="47" t="s">
        <v>6248</v>
      </c>
      <c r="F3554" s="14">
        <v>2747.2</v>
      </c>
      <c r="G3554" s="15">
        <v>42429</v>
      </c>
      <c r="H3554" s="8">
        <f t="shared" si="163"/>
        <v>2747.2</v>
      </c>
      <c r="I3554" s="30">
        <f t="shared" si="160"/>
        <v>0</v>
      </c>
      <c r="J3554" s="125"/>
      <c r="K3554" s="2"/>
    </row>
    <row r="3555" spans="1:11" x14ac:dyDescent="0.25">
      <c r="A3555" s="17">
        <v>42429</v>
      </c>
      <c r="B3555" s="11">
        <f t="shared" si="162"/>
        <v>6758</v>
      </c>
      <c r="C3555" s="11" t="s">
        <v>787</v>
      </c>
      <c r="D3555" s="12">
        <v>56758</v>
      </c>
      <c r="E3555" s="47" t="s">
        <v>6249</v>
      </c>
      <c r="F3555" s="14">
        <v>2760</v>
      </c>
      <c r="G3555" s="107">
        <v>42432</v>
      </c>
      <c r="H3555" s="108">
        <v>2760</v>
      </c>
      <c r="I3555" s="30">
        <f t="shared" si="160"/>
        <v>0</v>
      </c>
      <c r="J3555" s="125"/>
      <c r="K3555" s="2"/>
    </row>
    <row r="3556" spans="1:11" x14ac:dyDescent="0.25">
      <c r="A3556" s="17">
        <v>42429</v>
      </c>
      <c r="B3556" s="11">
        <f t="shared" si="162"/>
        <v>6759</v>
      </c>
      <c r="C3556" s="11" t="s">
        <v>787</v>
      </c>
      <c r="D3556" s="12">
        <v>56759</v>
      </c>
      <c r="E3556" s="47" t="s">
        <v>6250</v>
      </c>
      <c r="F3556" s="14">
        <v>3411.2</v>
      </c>
      <c r="G3556" s="15">
        <v>42429</v>
      </c>
      <c r="H3556" s="8">
        <f t="shared" si="163"/>
        <v>3411.2</v>
      </c>
      <c r="I3556" s="30">
        <f t="shared" ref="I3556:I3666" si="164">F3556-H3556</f>
        <v>0</v>
      </c>
      <c r="J3556" s="125"/>
      <c r="K3556" s="2"/>
    </row>
    <row r="3557" spans="1:11" x14ac:dyDescent="0.25">
      <c r="A3557" s="17">
        <v>42429</v>
      </c>
      <c r="B3557" s="11">
        <f t="shared" si="162"/>
        <v>6760</v>
      </c>
      <c r="C3557" s="11" t="s">
        <v>787</v>
      </c>
      <c r="D3557" s="12">
        <v>56760</v>
      </c>
      <c r="E3557" s="47" t="s">
        <v>6251</v>
      </c>
      <c r="F3557" s="14">
        <v>4551</v>
      </c>
      <c r="G3557" s="107">
        <v>42432</v>
      </c>
      <c r="H3557" s="108">
        <v>4551</v>
      </c>
      <c r="I3557" s="30">
        <f t="shared" si="164"/>
        <v>0</v>
      </c>
      <c r="J3557" s="125"/>
      <c r="K3557" s="2"/>
    </row>
    <row r="3558" spans="1:11" x14ac:dyDescent="0.25">
      <c r="A3558" s="17">
        <v>42429</v>
      </c>
      <c r="B3558" s="11">
        <f t="shared" si="162"/>
        <v>6761</v>
      </c>
      <c r="C3558" s="11" t="s">
        <v>787</v>
      </c>
      <c r="D3558" s="12">
        <v>56761</v>
      </c>
      <c r="E3558" s="47" t="s">
        <v>6248</v>
      </c>
      <c r="F3558" s="14">
        <v>749.7</v>
      </c>
      <c r="G3558" s="15">
        <v>42429</v>
      </c>
      <c r="H3558" s="8">
        <f t="shared" si="163"/>
        <v>749.7</v>
      </c>
      <c r="I3558" s="30">
        <f t="shared" si="164"/>
        <v>0</v>
      </c>
      <c r="J3558" s="125"/>
      <c r="K3558" s="2"/>
    </row>
    <row r="3559" spans="1:11" x14ac:dyDescent="0.25">
      <c r="A3559" s="17">
        <v>42429</v>
      </c>
      <c r="B3559" s="11">
        <f t="shared" si="162"/>
        <v>6762</v>
      </c>
      <c r="C3559" s="11" t="s">
        <v>787</v>
      </c>
      <c r="D3559" s="12">
        <v>56762</v>
      </c>
      <c r="E3559" s="47" t="s">
        <v>6248</v>
      </c>
      <c r="F3559" s="14">
        <v>4023.4</v>
      </c>
      <c r="G3559" s="15">
        <v>42429</v>
      </c>
      <c r="H3559" s="8">
        <f t="shared" si="163"/>
        <v>4023.4</v>
      </c>
      <c r="I3559" s="30">
        <f t="shared" si="164"/>
        <v>0</v>
      </c>
      <c r="J3559" s="125"/>
      <c r="K3559" s="2"/>
    </row>
    <row r="3560" spans="1:11" x14ac:dyDescent="0.25">
      <c r="A3560" s="17">
        <v>42429</v>
      </c>
      <c r="B3560" s="11">
        <f t="shared" si="162"/>
        <v>6763</v>
      </c>
      <c r="C3560" s="11" t="s">
        <v>787</v>
      </c>
      <c r="D3560" s="12">
        <v>56763</v>
      </c>
      <c r="E3560" s="47" t="s">
        <v>6252</v>
      </c>
      <c r="F3560" s="14">
        <v>14440.8</v>
      </c>
      <c r="G3560" s="107">
        <v>42431</v>
      </c>
      <c r="H3560" s="108">
        <v>14440.8</v>
      </c>
      <c r="I3560" s="30">
        <f t="shared" si="164"/>
        <v>0</v>
      </c>
      <c r="J3560" s="125"/>
      <c r="K3560" s="2"/>
    </row>
    <row r="3561" spans="1:11" x14ac:dyDescent="0.25">
      <c r="A3561" s="17">
        <v>42429</v>
      </c>
      <c r="B3561" s="11">
        <f t="shared" si="162"/>
        <v>6764</v>
      </c>
      <c r="C3561" s="11" t="s">
        <v>787</v>
      </c>
      <c r="D3561" s="12">
        <v>56764</v>
      </c>
      <c r="E3561" s="47" t="s">
        <v>6253</v>
      </c>
      <c r="F3561" s="14">
        <v>1293.5999999999999</v>
      </c>
      <c r="G3561" s="15">
        <v>42429</v>
      </c>
      <c r="H3561" s="8">
        <f t="shared" si="163"/>
        <v>1293.5999999999999</v>
      </c>
      <c r="I3561" s="30">
        <f t="shared" si="164"/>
        <v>0</v>
      </c>
      <c r="J3561" s="125"/>
      <c r="K3561" s="2"/>
    </row>
    <row r="3562" spans="1:11" x14ac:dyDescent="0.25">
      <c r="A3562" s="17">
        <v>42429</v>
      </c>
      <c r="B3562" s="11">
        <f t="shared" si="162"/>
        <v>6765</v>
      </c>
      <c r="C3562" s="11" t="s">
        <v>787</v>
      </c>
      <c r="D3562" s="12">
        <v>56765</v>
      </c>
      <c r="E3562" s="47" t="s">
        <v>4666</v>
      </c>
      <c r="F3562" s="14">
        <v>700.1</v>
      </c>
      <c r="G3562" s="15">
        <v>42429</v>
      </c>
      <c r="H3562" s="8">
        <v>700.1</v>
      </c>
      <c r="I3562" s="30">
        <f t="shared" si="164"/>
        <v>0</v>
      </c>
      <c r="J3562" s="125"/>
      <c r="K3562" s="2"/>
    </row>
    <row r="3563" spans="1:11" x14ac:dyDescent="0.25">
      <c r="A3563" s="17">
        <v>42429</v>
      </c>
      <c r="B3563" s="11">
        <f t="shared" si="162"/>
        <v>6766</v>
      </c>
      <c r="C3563" s="11" t="s">
        <v>787</v>
      </c>
      <c r="D3563" s="12">
        <v>56766</v>
      </c>
      <c r="E3563" s="47" t="s">
        <v>6254</v>
      </c>
      <c r="F3563" s="14">
        <v>6782.12</v>
      </c>
      <c r="G3563" s="107">
        <v>42431</v>
      </c>
      <c r="H3563" s="108">
        <v>6782.12</v>
      </c>
      <c r="I3563" s="30">
        <f t="shared" si="164"/>
        <v>0</v>
      </c>
      <c r="J3563" s="125"/>
      <c r="K3563" s="2"/>
    </row>
    <row r="3564" spans="1:11" x14ac:dyDescent="0.25">
      <c r="A3564" s="17">
        <v>42429</v>
      </c>
      <c r="B3564" s="11">
        <f t="shared" si="162"/>
        <v>6767</v>
      </c>
      <c r="C3564" s="11" t="s">
        <v>787</v>
      </c>
      <c r="D3564" s="12">
        <v>56767</v>
      </c>
      <c r="E3564" s="47" t="s">
        <v>6255</v>
      </c>
      <c r="F3564" s="14">
        <v>1812.4</v>
      </c>
      <c r="G3564" s="15">
        <v>42429</v>
      </c>
      <c r="H3564" s="8">
        <f t="shared" si="163"/>
        <v>1812.4</v>
      </c>
      <c r="I3564" s="30">
        <f t="shared" si="164"/>
        <v>0</v>
      </c>
      <c r="J3564" s="125"/>
      <c r="K3564" s="2"/>
    </row>
    <row r="3565" spans="1:11" x14ac:dyDescent="0.25">
      <c r="A3565" s="17">
        <v>42429</v>
      </c>
      <c r="B3565" s="11">
        <f t="shared" si="162"/>
        <v>6768</v>
      </c>
      <c r="C3565" s="11" t="s">
        <v>787</v>
      </c>
      <c r="D3565" s="12">
        <v>56768</v>
      </c>
      <c r="E3565" s="47" t="s">
        <v>6256</v>
      </c>
      <c r="F3565" s="14">
        <v>5612</v>
      </c>
      <c r="G3565" s="107">
        <v>42431</v>
      </c>
      <c r="H3565" s="108">
        <v>5612</v>
      </c>
      <c r="I3565" s="30">
        <f t="shared" si="164"/>
        <v>0</v>
      </c>
      <c r="J3565" s="125"/>
      <c r="K3565" s="2"/>
    </row>
    <row r="3566" spans="1:11" x14ac:dyDescent="0.25">
      <c r="A3566" s="17">
        <v>42429</v>
      </c>
      <c r="B3566" s="11">
        <f t="shared" si="162"/>
        <v>6769</v>
      </c>
      <c r="C3566" s="11" t="s">
        <v>787</v>
      </c>
      <c r="D3566" s="12">
        <v>56769</v>
      </c>
      <c r="E3566" s="47" t="s">
        <v>6257</v>
      </c>
      <c r="F3566" s="14">
        <v>26508.799999999999</v>
      </c>
      <c r="G3566" s="107">
        <v>42440</v>
      </c>
      <c r="H3566" s="108">
        <v>26508.799999999999</v>
      </c>
      <c r="I3566" s="30">
        <f t="shared" si="164"/>
        <v>0</v>
      </c>
      <c r="J3566" s="125"/>
      <c r="K3566" s="2"/>
    </row>
    <row r="3567" spans="1:11" x14ac:dyDescent="0.25">
      <c r="A3567" s="17">
        <v>42429</v>
      </c>
      <c r="B3567" s="11">
        <f t="shared" si="162"/>
        <v>6770</v>
      </c>
      <c r="C3567" s="11" t="s">
        <v>787</v>
      </c>
      <c r="D3567" s="12">
        <v>56770</v>
      </c>
      <c r="E3567" s="47" t="s">
        <v>6258</v>
      </c>
      <c r="F3567" s="14">
        <v>5018.8999999999996</v>
      </c>
      <c r="G3567" s="15">
        <v>42429</v>
      </c>
      <c r="H3567" s="8">
        <f t="shared" si="163"/>
        <v>5018.8999999999996</v>
      </c>
      <c r="I3567" s="30">
        <f t="shared" si="164"/>
        <v>0</v>
      </c>
      <c r="J3567" s="125"/>
      <c r="K3567" s="2"/>
    </row>
    <row r="3568" spans="1:11" x14ac:dyDescent="0.25">
      <c r="A3568" s="17">
        <v>42429</v>
      </c>
      <c r="B3568" s="11">
        <f t="shared" si="162"/>
        <v>6771</v>
      </c>
      <c r="C3568" s="11" t="s">
        <v>787</v>
      </c>
      <c r="D3568" s="12">
        <v>56771</v>
      </c>
      <c r="E3568" s="47" t="s">
        <v>6259</v>
      </c>
      <c r="F3568" s="14">
        <v>4088</v>
      </c>
      <c r="G3568" s="107">
        <v>42431</v>
      </c>
      <c r="H3568" s="108">
        <v>4088</v>
      </c>
      <c r="I3568" s="30">
        <f t="shared" si="164"/>
        <v>0</v>
      </c>
      <c r="J3568" s="125"/>
      <c r="K3568" s="2"/>
    </row>
    <row r="3569" spans="1:11" x14ac:dyDescent="0.25">
      <c r="A3569" s="17">
        <v>42429</v>
      </c>
      <c r="B3569" s="11">
        <f t="shared" si="162"/>
        <v>6772</v>
      </c>
      <c r="C3569" s="11" t="s">
        <v>787</v>
      </c>
      <c r="D3569" s="12">
        <v>56772</v>
      </c>
      <c r="E3569" s="47" t="s">
        <v>6260</v>
      </c>
      <c r="F3569" s="14">
        <v>10053.299999999999</v>
      </c>
      <c r="G3569" s="15">
        <v>42429</v>
      </c>
      <c r="H3569" s="8">
        <f t="shared" si="163"/>
        <v>10053.299999999999</v>
      </c>
      <c r="I3569" s="30">
        <f t="shared" si="164"/>
        <v>0</v>
      </c>
      <c r="J3569" s="125"/>
      <c r="K3569" s="2"/>
    </row>
    <row r="3570" spans="1:11" x14ac:dyDescent="0.25">
      <c r="A3570" s="17">
        <v>42429</v>
      </c>
      <c r="B3570" s="11">
        <f t="shared" si="162"/>
        <v>6773</v>
      </c>
      <c r="C3570" s="11" t="s">
        <v>787</v>
      </c>
      <c r="D3570" s="12">
        <v>56773</v>
      </c>
      <c r="E3570" s="47" t="s">
        <v>6261</v>
      </c>
      <c r="F3570" s="14">
        <v>26842.05</v>
      </c>
      <c r="G3570" s="107">
        <v>42431</v>
      </c>
      <c r="H3570" s="108">
        <v>26842.05</v>
      </c>
      <c r="I3570" s="30">
        <f t="shared" si="164"/>
        <v>0</v>
      </c>
      <c r="J3570" s="125"/>
      <c r="K3570" s="2"/>
    </row>
    <row r="3571" spans="1:11" x14ac:dyDescent="0.25">
      <c r="A3571" s="17">
        <v>42429</v>
      </c>
      <c r="B3571" s="11">
        <f t="shared" si="162"/>
        <v>6774</v>
      </c>
      <c r="C3571" s="11" t="s">
        <v>787</v>
      </c>
      <c r="D3571" s="12">
        <v>56774</v>
      </c>
      <c r="E3571" s="47" t="s">
        <v>6262</v>
      </c>
      <c r="F3571" s="14">
        <v>424</v>
      </c>
      <c r="G3571" s="15">
        <v>42429</v>
      </c>
      <c r="H3571" s="8">
        <f t="shared" si="163"/>
        <v>424</v>
      </c>
      <c r="I3571" s="30">
        <f t="shared" si="164"/>
        <v>0</v>
      </c>
      <c r="J3571" s="125"/>
      <c r="K3571" s="2"/>
    </row>
    <row r="3572" spans="1:11" x14ac:dyDescent="0.25">
      <c r="A3572" s="17">
        <v>42429</v>
      </c>
      <c r="B3572" s="11">
        <f t="shared" si="162"/>
        <v>6775</v>
      </c>
      <c r="C3572" s="11" t="s">
        <v>787</v>
      </c>
      <c r="D3572" s="113">
        <v>56775</v>
      </c>
      <c r="E3572" s="42" t="s">
        <v>6263</v>
      </c>
      <c r="F3572" s="19">
        <v>1759.8</v>
      </c>
      <c r="G3572" s="15">
        <v>42429</v>
      </c>
      <c r="H3572" s="8">
        <f t="shared" si="163"/>
        <v>1759.8</v>
      </c>
      <c r="I3572" s="30">
        <f t="shared" si="164"/>
        <v>0</v>
      </c>
      <c r="J3572" s="125"/>
      <c r="K3572" s="2"/>
    </row>
    <row r="3573" spans="1:11" x14ac:dyDescent="0.25">
      <c r="A3573" s="17">
        <v>42429</v>
      </c>
      <c r="B3573" s="11">
        <f t="shared" si="162"/>
        <v>6776</v>
      </c>
      <c r="C3573" s="11" t="s">
        <v>787</v>
      </c>
      <c r="D3573" s="20">
        <v>56776</v>
      </c>
      <c r="E3573" s="45" t="s">
        <v>6264</v>
      </c>
      <c r="F3573" s="22">
        <v>4577.6000000000004</v>
      </c>
      <c r="G3573" s="15">
        <v>42429</v>
      </c>
      <c r="H3573" s="8">
        <f t="shared" si="163"/>
        <v>4577.6000000000004</v>
      </c>
      <c r="I3573" s="30">
        <f t="shared" si="164"/>
        <v>0</v>
      </c>
      <c r="J3573" s="125"/>
      <c r="K3573" s="2"/>
    </row>
    <row r="3574" spans="1:11" x14ac:dyDescent="0.25">
      <c r="A3574" s="17">
        <v>42429</v>
      </c>
      <c r="B3574" s="11">
        <f t="shared" si="162"/>
        <v>6777</v>
      </c>
      <c r="C3574" s="11" t="s">
        <v>787</v>
      </c>
      <c r="D3574" s="12">
        <v>56777</v>
      </c>
      <c r="E3574" s="47" t="s">
        <v>6265</v>
      </c>
      <c r="F3574" s="14">
        <v>8780.6</v>
      </c>
      <c r="G3574" s="107">
        <v>42431</v>
      </c>
      <c r="H3574" s="108">
        <v>8780.6</v>
      </c>
      <c r="I3574" s="30">
        <f t="shared" si="164"/>
        <v>0</v>
      </c>
      <c r="J3574" s="125"/>
      <c r="K3574" s="2"/>
    </row>
    <row r="3575" spans="1:11" x14ac:dyDescent="0.25">
      <c r="A3575" s="17">
        <v>42429</v>
      </c>
      <c r="B3575" s="11">
        <f t="shared" si="162"/>
        <v>6778</v>
      </c>
      <c r="C3575" s="11" t="s">
        <v>787</v>
      </c>
      <c r="D3575" s="12">
        <v>56778</v>
      </c>
      <c r="E3575" s="47" t="s">
        <v>6266</v>
      </c>
      <c r="F3575" s="14">
        <v>2279.9</v>
      </c>
      <c r="G3575" s="107">
        <v>42432</v>
      </c>
      <c r="H3575" s="108">
        <v>2279.9</v>
      </c>
      <c r="I3575" s="30">
        <f t="shared" si="164"/>
        <v>0</v>
      </c>
      <c r="J3575" s="125"/>
      <c r="K3575" s="2"/>
    </row>
    <row r="3576" spans="1:11" x14ac:dyDescent="0.25">
      <c r="A3576" s="17">
        <v>42429</v>
      </c>
      <c r="B3576" s="11">
        <f t="shared" si="162"/>
        <v>6779</v>
      </c>
      <c r="C3576" s="11" t="s">
        <v>787</v>
      </c>
      <c r="D3576" s="12">
        <v>56779</v>
      </c>
      <c r="E3576" s="47" t="s">
        <v>6267</v>
      </c>
      <c r="F3576" s="14">
        <v>2683.2</v>
      </c>
      <c r="G3576" s="15">
        <v>42429</v>
      </c>
      <c r="H3576" s="8">
        <f t="shared" si="163"/>
        <v>2683.2</v>
      </c>
      <c r="I3576" s="30">
        <f t="shared" si="164"/>
        <v>0</v>
      </c>
      <c r="J3576" s="125"/>
      <c r="K3576" s="2"/>
    </row>
    <row r="3577" spans="1:11" x14ac:dyDescent="0.25">
      <c r="A3577" s="17">
        <v>42429</v>
      </c>
      <c r="B3577" s="11">
        <f t="shared" si="162"/>
        <v>6780</v>
      </c>
      <c r="C3577" s="11" t="s">
        <v>787</v>
      </c>
      <c r="D3577" s="12">
        <v>56780</v>
      </c>
      <c r="E3577" s="47" t="s">
        <v>6268</v>
      </c>
      <c r="F3577" s="14">
        <v>746.2</v>
      </c>
      <c r="G3577" s="15">
        <v>42429</v>
      </c>
      <c r="H3577" s="8">
        <f t="shared" si="163"/>
        <v>746.2</v>
      </c>
      <c r="I3577" s="30">
        <f t="shared" si="164"/>
        <v>0</v>
      </c>
      <c r="J3577" s="125"/>
      <c r="K3577" s="2"/>
    </row>
    <row r="3578" spans="1:11" x14ac:dyDescent="0.25">
      <c r="A3578" s="17">
        <v>42429</v>
      </c>
      <c r="B3578" s="11">
        <f t="shared" si="162"/>
        <v>6781</v>
      </c>
      <c r="C3578" s="11" t="s">
        <v>787</v>
      </c>
      <c r="D3578" s="12">
        <v>56781</v>
      </c>
      <c r="E3578" s="47" t="s">
        <v>6269</v>
      </c>
      <c r="F3578" s="14">
        <v>8783.2999999999993</v>
      </c>
      <c r="G3578" s="15">
        <v>42429</v>
      </c>
      <c r="H3578" s="8">
        <f t="shared" si="163"/>
        <v>8783.2999999999993</v>
      </c>
      <c r="I3578" s="30">
        <f t="shared" si="164"/>
        <v>0</v>
      </c>
      <c r="J3578" s="125"/>
      <c r="K3578" s="2"/>
    </row>
    <row r="3579" spans="1:11" x14ac:dyDescent="0.25">
      <c r="A3579" s="17">
        <v>42429</v>
      </c>
      <c r="B3579" s="11">
        <f t="shared" si="162"/>
        <v>6782</v>
      </c>
      <c r="C3579" s="11" t="s">
        <v>787</v>
      </c>
      <c r="D3579" s="12">
        <v>56782</v>
      </c>
      <c r="E3579" s="47" t="s">
        <v>6270</v>
      </c>
      <c r="F3579" s="14">
        <v>2532</v>
      </c>
      <c r="G3579" s="107">
        <v>42430</v>
      </c>
      <c r="H3579" s="108">
        <v>2532</v>
      </c>
      <c r="I3579" s="30">
        <f t="shared" si="164"/>
        <v>0</v>
      </c>
      <c r="J3579" s="125"/>
      <c r="K3579" s="2"/>
    </row>
    <row r="3580" spans="1:11" x14ac:dyDescent="0.25">
      <c r="A3580" s="17">
        <v>42429</v>
      </c>
      <c r="B3580" s="11">
        <f t="shared" si="162"/>
        <v>6783</v>
      </c>
      <c r="C3580" s="11" t="s">
        <v>787</v>
      </c>
      <c r="D3580" s="12">
        <v>56783</v>
      </c>
      <c r="E3580" s="47" t="s">
        <v>6271</v>
      </c>
      <c r="F3580" s="14">
        <v>561.20000000000005</v>
      </c>
      <c r="G3580" s="15">
        <v>42429</v>
      </c>
      <c r="H3580" s="8">
        <f t="shared" si="163"/>
        <v>561.20000000000005</v>
      </c>
      <c r="I3580" s="30">
        <f t="shared" si="164"/>
        <v>0</v>
      </c>
      <c r="J3580" s="125"/>
      <c r="K3580" s="2"/>
    </row>
    <row r="3581" spans="1:11" x14ac:dyDescent="0.25">
      <c r="A3581" s="17">
        <v>42429</v>
      </c>
      <c r="B3581" s="11">
        <f t="shared" si="162"/>
        <v>6784</v>
      </c>
      <c r="C3581" s="11" t="s">
        <v>787</v>
      </c>
      <c r="D3581" s="12">
        <v>56784</v>
      </c>
      <c r="E3581" s="47" t="s">
        <v>6272</v>
      </c>
      <c r="F3581" s="14">
        <v>2799.3</v>
      </c>
      <c r="G3581" s="107">
        <v>42430</v>
      </c>
      <c r="H3581" s="108">
        <v>2799.3</v>
      </c>
      <c r="I3581" s="30">
        <f t="shared" si="164"/>
        <v>0</v>
      </c>
      <c r="J3581" s="125"/>
      <c r="K3581" s="2"/>
    </row>
    <row r="3582" spans="1:11" x14ac:dyDescent="0.25">
      <c r="A3582" s="17">
        <v>42429</v>
      </c>
      <c r="B3582" s="11">
        <f t="shared" si="162"/>
        <v>6785</v>
      </c>
      <c r="C3582" s="11" t="s">
        <v>787</v>
      </c>
      <c r="D3582" s="12">
        <v>56785</v>
      </c>
      <c r="E3582" s="47" t="s">
        <v>6273</v>
      </c>
      <c r="F3582" s="14">
        <v>18632.8</v>
      </c>
      <c r="G3582" s="107">
        <v>42447</v>
      </c>
      <c r="H3582" s="108">
        <v>18632.8</v>
      </c>
      <c r="I3582" s="30">
        <f t="shared" si="164"/>
        <v>0</v>
      </c>
      <c r="J3582" s="125"/>
      <c r="K3582" s="2"/>
    </row>
    <row r="3583" spans="1:11" x14ac:dyDescent="0.25">
      <c r="A3583" s="17">
        <v>42429</v>
      </c>
      <c r="B3583" s="11">
        <f t="shared" si="162"/>
        <v>6786</v>
      </c>
      <c r="C3583" s="11" t="s">
        <v>787</v>
      </c>
      <c r="D3583" s="12">
        <v>56786</v>
      </c>
      <c r="E3583" s="47" t="s">
        <v>4666</v>
      </c>
      <c r="F3583" s="14">
        <v>410</v>
      </c>
      <c r="G3583" s="15">
        <v>42429</v>
      </c>
      <c r="H3583" s="8">
        <v>410</v>
      </c>
      <c r="I3583" s="30">
        <f t="shared" si="164"/>
        <v>0</v>
      </c>
      <c r="J3583" s="125"/>
      <c r="K3583" s="2"/>
    </row>
    <row r="3584" spans="1:11" x14ac:dyDescent="0.25">
      <c r="A3584" s="17">
        <v>42429</v>
      </c>
      <c r="B3584" s="11">
        <f t="shared" si="162"/>
        <v>6787</v>
      </c>
      <c r="C3584" s="11" t="s">
        <v>787</v>
      </c>
      <c r="D3584" s="12">
        <v>56787</v>
      </c>
      <c r="E3584" s="49" t="s">
        <v>105</v>
      </c>
      <c r="F3584" s="14">
        <v>0</v>
      </c>
      <c r="G3584" s="15"/>
      <c r="H3584" s="8"/>
      <c r="I3584" s="30">
        <f t="shared" si="164"/>
        <v>0</v>
      </c>
      <c r="J3584" s="125"/>
      <c r="K3584" s="2"/>
    </row>
    <row r="3585" spans="1:11" x14ac:dyDescent="0.25">
      <c r="A3585" s="17">
        <v>42429</v>
      </c>
      <c r="B3585" s="11">
        <f t="shared" si="162"/>
        <v>6788</v>
      </c>
      <c r="C3585" s="11" t="s">
        <v>787</v>
      </c>
      <c r="D3585" s="12">
        <v>56788</v>
      </c>
      <c r="E3585" s="47" t="s">
        <v>6274</v>
      </c>
      <c r="F3585" s="14">
        <v>7928.8</v>
      </c>
      <c r="G3585" s="107">
        <v>42441</v>
      </c>
      <c r="H3585" s="108">
        <v>7928.8</v>
      </c>
      <c r="I3585" s="30">
        <f t="shared" si="164"/>
        <v>0</v>
      </c>
      <c r="J3585" s="125"/>
      <c r="K3585" s="2"/>
    </row>
    <row r="3586" spans="1:11" x14ac:dyDescent="0.25">
      <c r="A3586" s="17">
        <v>42429</v>
      </c>
      <c r="B3586" s="11">
        <f t="shared" si="162"/>
        <v>6789</v>
      </c>
      <c r="C3586" s="11" t="s">
        <v>787</v>
      </c>
      <c r="D3586" s="12">
        <v>56789</v>
      </c>
      <c r="E3586" s="47" t="s">
        <v>6275</v>
      </c>
      <c r="F3586" s="14">
        <v>11669.6</v>
      </c>
      <c r="G3586" s="15">
        <v>42429</v>
      </c>
      <c r="H3586" s="8">
        <f t="shared" si="163"/>
        <v>11669.6</v>
      </c>
      <c r="I3586" s="30">
        <f t="shared" si="164"/>
        <v>0</v>
      </c>
      <c r="J3586" s="125"/>
      <c r="K3586" s="2"/>
    </row>
    <row r="3587" spans="1:11" x14ac:dyDescent="0.25">
      <c r="A3587" s="17">
        <v>42429</v>
      </c>
      <c r="B3587" s="11">
        <f t="shared" si="162"/>
        <v>6790</v>
      </c>
      <c r="C3587" s="11" t="s">
        <v>787</v>
      </c>
      <c r="D3587" s="12">
        <v>56790</v>
      </c>
      <c r="E3587" s="47" t="s">
        <v>6276</v>
      </c>
      <c r="F3587" s="14">
        <v>5676.7</v>
      </c>
      <c r="G3587" s="107">
        <v>42432</v>
      </c>
      <c r="H3587" s="108">
        <v>5676.7</v>
      </c>
      <c r="I3587" s="30">
        <f t="shared" si="164"/>
        <v>0</v>
      </c>
      <c r="J3587" s="125"/>
      <c r="K3587" s="2"/>
    </row>
    <row r="3588" spans="1:11" x14ac:dyDescent="0.25">
      <c r="A3588" s="17">
        <v>42429</v>
      </c>
      <c r="B3588" s="11">
        <f t="shared" ref="B3588:B3651" si="165">B3587+1</f>
        <v>6791</v>
      </c>
      <c r="C3588" s="11" t="s">
        <v>787</v>
      </c>
      <c r="D3588" s="12">
        <v>56791</v>
      </c>
      <c r="E3588" s="47" t="s">
        <v>6277</v>
      </c>
      <c r="F3588" s="14">
        <v>12682.8</v>
      </c>
      <c r="G3588" s="107">
        <v>42434</v>
      </c>
      <c r="H3588" s="108">
        <v>12682.8</v>
      </c>
      <c r="I3588" s="30">
        <f t="shared" si="164"/>
        <v>0</v>
      </c>
      <c r="J3588" s="125"/>
      <c r="K3588" s="2"/>
    </row>
    <row r="3589" spans="1:11" x14ac:dyDescent="0.25">
      <c r="A3589" s="17">
        <v>42429</v>
      </c>
      <c r="B3589" s="11">
        <f t="shared" si="165"/>
        <v>6792</v>
      </c>
      <c r="C3589" s="11" t="s">
        <v>787</v>
      </c>
      <c r="D3589" s="12">
        <v>56792</v>
      </c>
      <c r="E3589" s="47" t="s">
        <v>6272</v>
      </c>
      <c r="F3589" s="14">
        <v>1033.5</v>
      </c>
      <c r="G3589" s="107">
        <v>42430</v>
      </c>
      <c r="H3589" s="108">
        <v>1033.5</v>
      </c>
      <c r="I3589" s="30">
        <f t="shared" si="164"/>
        <v>0</v>
      </c>
      <c r="J3589" s="125"/>
      <c r="K3589" s="2"/>
    </row>
    <row r="3590" spans="1:11" x14ac:dyDescent="0.25">
      <c r="A3590" s="17">
        <v>42429</v>
      </c>
      <c r="B3590" s="11">
        <f t="shared" si="165"/>
        <v>6793</v>
      </c>
      <c r="C3590" s="11" t="s">
        <v>787</v>
      </c>
      <c r="D3590" s="12">
        <v>56793</v>
      </c>
      <c r="E3590" s="47" t="s">
        <v>6278</v>
      </c>
      <c r="F3590" s="14">
        <v>7989</v>
      </c>
      <c r="G3590" s="15">
        <v>42429</v>
      </c>
      <c r="H3590" s="8">
        <f t="shared" ref="H3590:H3646" si="166">F3590</f>
        <v>7989</v>
      </c>
      <c r="I3590" s="30">
        <f t="shared" si="164"/>
        <v>0</v>
      </c>
      <c r="J3590" s="125"/>
      <c r="K3590" s="2"/>
    </row>
    <row r="3591" spans="1:11" x14ac:dyDescent="0.25">
      <c r="A3591" s="17">
        <v>42429</v>
      </c>
      <c r="B3591" s="11">
        <f t="shared" si="165"/>
        <v>6794</v>
      </c>
      <c r="C3591" s="11" t="s">
        <v>787</v>
      </c>
      <c r="D3591" s="12">
        <v>56794</v>
      </c>
      <c r="E3591" s="47" t="s">
        <v>6228</v>
      </c>
      <c r="F3591" s="14">
        <v>24141</v>
      </c>
      <c r="G3591" s="107">
        <v>42445</v>
      </c>
      <c r="H3591" s="108">
        <v>24141</v>
      </c>
      <c r="I3591" s="30">
        <f t="shared" si="164"/>
        <v>0</v>
      </c>
      <c r="J3591" s="125"/>
      <c r="K3591" s="2"/>
    </row>
    <row r="3592" spans="1:11" x14ac:dyDescent="0.25">
      <c r="A3592" s="17">
        <v>42429</v>
      </c>
      <c r="B3592" s="11">
        <f t="shared" si="165"/>
        <v>6795</v>
      </c>
      <c r="C3592" s="11" t="s">
        <v>787</v>
      </c>
      <c r="D3592" s="12">
        <v>56795</v>
      </c>
      <c r="E3592" s="47" t="s">
        <v>6279</v>
      </c>
      <c r="F3592" s="14">
        <v>26510</v>
      </c>
      <c r="G3592" s="107">
        <v>42447</v>
      </c>
      <c r="H3592" s="108">
        <v>26510</v>
      </c>
      <c r="I3592" s="30">
        <f t="shared" si="164"/>
        <v>0</v>
      </c>
      <c r="J3592" s="125"/>
      <c r="K3592" s="2"/>
    </row>
    <row r="3593" spans="1:11" x14ac:dyDescent="0.25">
      <c r="A3593" s="17">
        <v>42429</v>
      </c>
      <c r="B3593" s="11">
        <f t="shared" si="165"/>
        <v>6796</v>
      </c>
      <c r="C3593" s="11" t="s">
        <v>787</v>
      </c>
      <c r="D3593" s="12">
        <v>56796</v>
      </c>
      <c r="E3593" s="47" t="s">
        <v>6280</v>
      </c>
      <c r="F3593" s="14">
        <v>33955.1</v>
      </c>
      <c r="G3593" s="107">
        <v>42441</v>
      </c>
      <c r="H3593" s="108">
        <v>33955.1</v>
      </c>
      <c r="I3593" s="30">
        <f t="shared" si="164"/>
        <v>0</v>
      </c>
      <c r="J3593" s="125"/>
      <c r="K3593" s="2"/>
    </row>
    <row r="3594" spans="1:11" x14ac:dyDescent="0.25">
      <c r="A3594" s="17">
        <v>42429</v>
      </c>
      <c r="B3594" s="11">
        <f t="shared" si="165"/>
        <v>6797</v>
      </c>
      <c r="C3594" s="11" t="s">
        <v>787</v>
      </c>
      <c r="D3594" s="12">
        <v>56797</v>
      </c>
      <c r="E3594" s="47" t="s">
        <v>6281</v>
      </c>
      <c r="F3594" s="14">
        <v>20873.599999999999</v>
      </c>
      <c r="G3594" s="107">
        <v>42430</v>
      </c>
      <c r="H3594" s="108">
        <v>20873.599999999999</v>
      </c>
      <c r="I3594" s="30">
        <f t="shared" si="164"/>
        <v>0</v>
      </c>
      <c r="J3594" s="125"/>
      <c r="K3594" s="2"/>
    </row>
    <row r="3595" spans="1:11" x14ac:dyDescent="0.25">
      <c r="A3595" s="17">
        <v>42429</v>
      </c>
      <c r="B3595" s="11">
        <f t="shared" si="165"/>
        <v>6798</v>
      </c>
      <c r="C3595" s="11" t="s">
        <v>787</v>
      </c>
      <c r="D3595" s="12">
        <v>56798</v>
      </c>
      <c r="E3595" s="47" t="s">
        <v>6282</v>
      </c>
      <c r="F3595" s="14">
        <v>3993.9</v>
      </c>
      <c r="G3595" s="15">
        <v>42429</v>
      </c>
      <c r="H3595" s="8">
        <f t="shared" si="166"/>
        <v>3993.9</v>
      </c>
      <c r="I3595" s="30">
        <f t="shared" si="164"/>
        <v>0</v>
      </c>
      <c r="J3595" s="125"/>
      <c r="K3595" s="2"/>
    </row>
    <row r="3596" spans="1:11" x14ac:dyDescent="0.25">
      <c r="A3596" s="17">
        <v>42429</v>
      </c>
      <c r="B3596" s="11">
        <f t="shared" si="165"/>
        <v>6799</v>
      </c>
      <c r="C3596" s="11" t="s">
        <v>787</v>
      </c>
      <c r="D3596" s="12">
        <v>56799</v>
      </c>
      <c r="E3596" s="47" t="s">
        <v>6283</v>
      </c>
      <c r="F3596" s="14">
        <v>8749.4</v>
      </c>
      <c r="G3596" s="107">
        <v>42430</v>
      </c>
      <c r="H3596" s="108">
        <v>8749.4</v>
      </c>
      <c r="I3596" s="30">
        <f t="shared" si="164"/>
        <v>0</v>
      </c>
      <c r="J3596" s="125"/>
      <c r="K3596" s="2"/>
    </row>
    <row r="3597" spans="1:11" x14ac:dyDescent="0.25">
      <c r="A3597" s="17">
        <v>42429</v>
      </c>
      <c r="B3597" s="11">
        <f t="shared" si="165"/>
        <v>6800</v>
      </c>
      <c r="C3597" s="11" t="s">
        <v>787</v>
      </c>
      <c r="D3597" s="12">
        <v>56800</v>
      </c>
      <c r="E3597" s="49" t="s">
        <v>105</v>
      </c>
      <c r="F3597" s="14">
        <v>0</v>
      </c>
      <c r="G3597" s="15"/>
      <c r="H3597" s="8"/>
      <c r="I3597" s="30">
        <f t="shared" si="164"/>
        <v>0</v>
      </c>
      <c r="J3597" s="125"/>
      <c r="K3597" s="2"/>
    </row>
    <row r="3598" spans="1:11" x14ac:dyDescent="0.25">
      <c r="A3598" s="17">
        <v>42429</v>
      </c>
      <c r="B3598" s="11">
        <f t="shared" si="165"/>
        <v>6801</v>
      </c>
      <c r="C3598" s="11" t="s">
        <v>787</v>
      </c>
      <c r="D3598" s="12">
        <v>56801</v>
      </c>
      <c r="E3598" s="47" t="s">
        <v>6284</v>
      </c>
      <c r="F3598" s="14">
        <v>1865.6</v>
      </c>
      <c r="G3598" s="15">
        <v>42429</v>
      </c>
      <c r="H3598" s="8">
        <f t="shared" si="166"/>
        <v>1865.6</v>
      </c>
      <c r="I3598" s="30">
        <f t="shared" si="164"/>
        <v>0</v>
      </c>
      <c r="J3598" s="125"/>
      <c r="K3598" s="2"/>
    </row>
    <row r="3599" spans="1:11" x14ac:dyDescent="0.25">
      <c r="A3599" s="17">
        <v>42429</v>
      </c>
      <c r="B3599" s="11">
        <f t="shared" si="165"/>
        <v>6802</v>
      </c>
      <c r="C3599" s="11" t="s">
        <v>787</v>
      </c>
      <c r="D3599" s="12">
        <v>56802</v>
      </c>
      <c r="E3599" s="47" t="s">
        <v>6282</v>
      </c>
      <c r="F3599" s="14">
        <v>421.4</v>
      </c>
      <c r="G3599" s="15">
        <v>42429</v>
      </c>
      <c r="H3599" s="8">
        <f t="shared" si="166"/>
        <v>421.4</v>
      </c>
      <c r="I3599" s="30">
        <f t="shared" si="164"/>
        <v>0</v>
      </c>
      <c r="J3599" s="125"/>
      <c r="K3599" s="2"/>
    </row>
    <row r="3600" spans="1:11" x14ac:dyDescent="0.25">
      <c r="A3600" s="17">
        <v>42429</v>
      </c>
      <c r="B3600" s="11">
        <f t="shared" si="165"/>
        <v>6803</v>
      </c>
      <c r="C3600" s="11" t="s">
        <v>787</v>
      </c>
      <c r="D3600" s="12">
        <v>56803</v>
      </c>
      <c r="E3600" s="47" t="s">
        <v>6285</v>
      </c>
      <c r="F3600" s="14">
        <v>14735.6</v>
      </c>
      <c r="G3600" s="107" t="s">
        <v>6347</v>
      </c>
      <c r="H3600" s="108">
        <f>11733.6+3002</f>
        <v>14735.6</v>
      </c>
      <c r="I3600" s="30">
        <f t="shared" si="164"/>
        <v>0</v>
      </c>
      <c r="J3600" s="125"/>
      <c r="K3600" s="2"/>
    </row>
    <row r="3601" spans="1:11" x14ac:dyDescent="0.25">
      <c r="A3601" s="17">
        <v>42429</v>
      </c>
      <c r="B3601" s="11">
        <f t="shared" si="165"/>
        <v>6804</v>
      </c>
      <c r="C3601" s="11" t="s">
        <v>787</v>
      </c>
      <c r="D3601" s="12">
        <v>56804</v>
      </c>
      <c r="E3601" s="47" t="s">
        <v>6286</v>
      </c>
      <c r="F3601" s="14">
        <v>10984.1</v>
      </c>
      <c r="G3601" s="15">
        <v>42429</v>
      </c>
      <c r="H3601" s="8">
        <f t="shared" si="166"/>
        <v>10984.1</v>
      </c>
      <c r="I3601" s="30">
        <f t="shared" si="164"/>
        <v>0</v>
      </c>
      <c r="J3601" s="125"/>
      <c r="K3601" s="2"/>
    </row>
    <row r="3602" spans="1:11" x14ac:dyDescent="0.25">
      <c r="A3602" s="17">
        <v>42429</v>
      </c>
      <c r="B3602" s="11">
        <f t="shared" si="165"/>
        <v>6805</v>
      </c>
      <c r="C3602" s="11" t="s">
        <v>787</v>
      </c>
      <c r="D3602" s="12">
        <v>56805</v>
      </c>
      <c r="E3602" s="47" t="s">
        <v>6287</v>
      </c>
      <c r="F3602" s="14">
        <v>3261.2</v>
      </c>
      <c r="G3602" s="107">
        <v>42430</v>
      </c>
      <c r="H3602" s="108">
        <v>3261.2</v>
      </c>
      <c r="I3602" s="30">
        <f t="shared" si="164"/>
        <v>0</v>
      </c>
      <c r="J3602" s="125"/>
      <c r="K3602" s="2"/>
    </row>
    <row r="3603" spans="1:11" x14ac:dyDescent="0.25">
      <c r="A3603" s="17">
        <v>42429</v>
      </c>
      <c r="B3603" s="11">
        <f t="shared" si="165"/>
        <v>6806</v>
      </c>
      <c r="C3603" s="11" t="s">
        <v>787</v>
      </c>
      <c r="D3603" s="12">
        <v>56806</v>
      </c>
      <c r="E3603" s="47" t="s">
        <v>6288</v>
      </c>
      <c r="F3603" s="14">
        <v>3700.8</v>
      </c>
      <c r="G3603" s="107">
        <v>42430</v>
      </c>
      <c r="H3603" s="108">
        <v>3700.8</v>
      </c>
      <c r="I3603" s="30">
        <f t="shared" si="164"/>
        <v>0</v>
      </c>
      <c r="J3603" s="125"/>
      <c r="K3603" s="2"/>
    </row>
    <row r="3604" spans="1:11" x14ac:dyDescent="0.25">
      <c r="A3604" s="17">
        <v>42429</v>
      </c>
      <c r="B3604" s="11">
        <f t="shared" si="165"/>
        <v>6807</v>
      </c>
      <c r="C3604" s="11" t="s">
        <v>787</v>
      </c>
      <c r="D3604" s="12">
        <v>56807</v>
      </c>
      <c r="E3604" s="47" t="s">
        <v>6289</v>
      </c>
      <c r="F3604" s="14">
        <v>2137.1999999999998</v>
      </c>
      <c r="G3604" s="107">
        <v>42436</v>
      </c>
      <c r="H3604" s="108">
        <v>2137.1999999999998</v>
      </c>
      <c r="I3604" s="30">
        <f t="shared" si="164"/>
        <v>0</v>
      </c>
      <c r="J3604" s="125"/>
      <c r="K3604" s="2"/>
    </row>
    <row r="3605" spans="1:11" x14ac:dyDescent="0.25">
      <c r="A3605" s="17">
        <v>42429</v>
      </c>
      <c r="B3605" s="11">
        <f t="shared" si="165"/>
        <v>6808</v>
      </c>
      <c r="C3605" s="11" t="s">
        <v>787</v>
      </c>
      <c r="D3605" s="12">
        <v>56808</v>
      </c>
      <c r="E3605" s="47" t="s">
        <v>6290</v>
      </c>
      <c r="F3605" s="14">
        <v>3225</v>
      </c>
      <c r="G3605" s="107">
        <v>42430</v>
      </c>
      <c r="H3605" s="108">
        <v>3225</v>
      </c>
      <c r="I3605" s="30">
        <f t="shared" si="164"/>
        <v>0</v>
      </c>
      <c r="J3605" s="125"/>
      <c r="K3605" s="2"/>
    </row>
    <row r="3606" spans="1:11" x14ac:dyDescent="0.25">
      <c r="A3606" s="17">
        <v>42429</v>
      </c>
      <c r="B3606" s="11">
        <f t="shared" si="165"/>
        <v>6809</v>
      </c>
      <c r="C3606" s="11" t="s">
        <v>787</v>
      </c>
      <c r="D3606" s="12">
        <v>56809</v>
      </c>
      <c r="E3606" s="47" t="s">
        <v>6291</v>
      </c>
      <c r="F3606" s="14">
        <v>1124</v>
      </c>
      <c r="G3606" s="107">
        <v>42430</v>
      </c>
      <c r="H3606" s="108">
        <v>1124</v>
      </c>
      <c r="I3606" s="30">
        <f t="shared" si="164"/>
        <v>0</v>
      </c>
      <c r="J3606" s="125"/>
      <c r="K3606" s="2"/>
    </row>
    <row r="3607" spans="1:11" x14ac:dyDescent="0.25">
      <c r="A3607" s="17">
        <v>42429</v>
      </c>
      <c r="B3607" s="11">
        <f t="shared" si="165"/>
        <v>6810</v>
      </c>
      <c r="C3607" s="11" t="s">
        <v>787</v>
      </c>
      <c r="D3607" s="12">
        <v>56810</v>
      </c>
      <c r="E3607" s="47" t="s">
        <v>6292</v>
      </c>
      <c r="F3607" s="14">
        <v>2436.6</v>
      </c>
      <c r="G3607" s="15">
        <v>42429</v>
      </c>
      <c r="H3607" s="8">
        <f t="shared" si="166"/>
        <v>2436.6</v>
      </c>
      <c r="I3607" s="30">
        <f t="shared" si="164"/>
        <v>0</v>
      </c>
      <c r="J3607" s="125"/>
      <c r="K3607" s="2"/>
    </row>
    <row r="3608" spans="1:11" x14ac:dyDescent="0.25">
      <c r="A3608" s="17">
        <v>42429</v>
      </c>
      <c r="B3608" s="11">
        <f t="shared" si="165"/>
        <v>6811</v>
      </c>
      <c r="C3608" s="11" t="s">
        <v>787</v>
      </c>
      <c r="D3608" s="12">
        <v>56811</v>
      </c>
      <c r="E3608" s="47" t="s">
        <v>6293</v>
      </c>
      <c r="F3608" s="14">
        <v>1230</v>
      </c>
      <c r="G3608" s="107">
        <v>42430</v>
      </c>
      <c r="H3608" s="108">
        <v>1230</v>
      </c>
      <c r="I3608" s="30">
        <f t="shared" si="164"/>
        <v>0</v>
      </c>
      <c r="J3608" s="125"/>
      <c r="K3608" s="2"/>
    </row>
    <row r="3609" spans="1:11" x14ac:dyDescent="0.25">
      <c r="A3609" s="17">
        <v>42429</v>
      </c>
      <c r="B3609" s="11">
        <f t="shared" si="165"/>
        <v>6812</v>
      </c>
      <c r="C3609" s="11" t="s">
        <v>787</v>
      </c>
      <c r="D3609" s="12">
        <v>56812</v>
      </c>
      <c r="E3609" s="47" t="s">
        <v>6294</v>
      </c>
      <c r="F3609" s="14">
        <v>820</v>
      </c>
      <c r="G3609" s="107">
        <v>42430</v>
      </c>
      <c r="H3609" s="108">
        <v>820</v>
      </c>
      <c r="I3609" s="30">
        <f t="shared" si="164"/>
        <v>0</v>
      </c>
      <c r="J3609" s="125"/>
      <c r="K3609" s="2"/>
    </row>
    <row r="3610" spans="1:11" x14ac:dyDescent="0.25">
      <c r="A3610" s="17">
        <v>42429</v>
      </c>
      <c r="B3610" s="11">
        <f t="shared" si="165"/>
        <v>6813</v>
      </c>
      <c r="C3610" s="11" t="s">
        <v>787</v>
      </c>
      <c r="D3610" s="12">
        <v>56813</v>
      </c>
      <c r="E3610" s="47" t="s">
        <v>6295</v>
      </c>
      <c r="F3610" s="14">
        <v>2504</v>
      </c>
      <c r="G3610" s="107">
        <v>42430</v>
      </c>
      <c r="H3610" s="108">
        <v>2504</v>
      </c>
      <c r="I3610" s="30">
        <f t="shared" si="164"/>
        <v>0</v>
      </c>
      <c r="J3610" s="125"/>
      <c r="K3610" s="2"/>
    </row>
    <row r="3611" spans="1:11" x14ac:dyDescent="0.25">
      <c r="A3611" s="17">
        <v>42429</v>
      </c>
      <c r="B3611" s="11">
        <f t="shared" si="165"/>
        <v>6814</v>
      </c>
      <c r="C3611" s="11" t="s">
        <v>787</v>
      </c>
      <c r="D3611" s="12">
        <v>56814</v>
      </c>
      <c r="E3611" s="47" t="s">
        <v>6296</v>
      </c>
      <c r="F3611" s="14">
        <v>12700.8</v>
      </c>
      <c r="G3611" s="107">
        <v>42430</v>
      </c>
      <c r="H3611" s="108">
        <v>12700.8</v>
      </c>
      <c r="I3611" s="30">
        <f t="shared" si="164"/>
        <v>0</v>
      </c>
      <c r="J3611" s="125"/>
      <c r="K3611" s="2"/>
    </row>
    <row r="3612" spans="1:11" x14ac:dyDescent="0.25">
      <c r="A3612" s="17">
        <v>42429</v>
      </c>
      <c r="B3612" s="11">
        <f t="shared" si="165"/>
        <v>6815</v>
      </c>
      <c r="C3612" s="11" t="s">
        <v>787</v>
      </c>
      <c r="D3612" s="12">
        <v>56815</v>
      </c>
      <c r="E3612" s="47" t="s">
        <v>6297</v>
      </c>
      <c r="F3612" s="14">
        <v>2455.1999999999998</v>
      </c>
      <c r="G3612" s="107">
        <v>42432</v>
      </c>
      <c r="H3612" s="108">
        <v>2455.1999999999998</v>
      </c>
      <c r="I3612" s="30">
        <f t="shared" si="164"/>
        <v>0</v>
      </c>
      <c r="J3612" s="125"/>
      <c r="K3612" s="2"/>
    </row>
    <row r="3613" spans="1:11" x14ac:dyDescent="0.25">
      <c r="A3613" s="17">
        <v>42429</v>
      </c>
      <c r="B3613" s="11">
        <f t="shared" si="165"/>
        <v>6816</v>
      </c>
      <c r="C3613" s="11" t="s">
        <v>787</v>
      </c>
      <c r="D3613" s="12">
        <v>56816</v>
      </c>
      <c r="E3613" s="47" t="s">
        <v>6298</v>
      </c>
      <c r="F3613" s="14">
        <v>2400</v>
      </c>
      <c r="G3613" s="107">
        <v>42430</v>
      </c>
      <c r="H3613" s="108">
        <v>2400</v>
      </c>
      <c r="I3613" s="30">
        <f t="shared" si="164"/>
        <v>0</v>
      </c>
      <c r="J3613" s="125"/>
      <c r="K3613" s="2"/>
    </row>
    <row r="3614" spans="1:11" x14ac:dyDescent="0.25">
      <c r="A3614" s="17">
        <v>42429</v>
      </c>
      <c r="B3614" s="11">
        <f t="shared" si="165"/>
        <v>6817</v>
      </c>
      <c r="C3614" s="11" t="s">
        <v>787</v>
      </c>
      <c r="D3614" s="12">
        <v>56817</v>
      </c>
      <c r="E3614" s="47" t="s">
        <v>6299</v>
      </c>
      <c r="F3614" s="14">
        <v>49673.5</v>
      </c>
      <c r="G3614" s="107">
        <v>42433</v>
      </c>
      <c r="H3614" s="108">
        <v>49673.5</v>
      </c>
      <c r="I3614" s="30">
        <f t="shared" si="164"/>
        <v>0</v>
      </c>
      <c r="J3614" s="125"/>
      <c r="K3614" s="2"/>
    </row>
    <row r="3615" spans="1:11" x14ac:dyDescent="0.25">
      <c r="A3615" s="17">
        <v>42429</v>
      </c>
      <c r="B3615" s="11">
        <f t="shared" si="165"/>
        <v>6818</v>
      </c>
      <c r="C3615" s="11" t="s">
        <v>787</v>
      </c>
      <c r="D3615" s="12">
        <v>56818</v>
      </c>
      <c r="E3615" s="47" t="s">
        <v>6300</v>
      </c>
      <c r="F3615" s="14">
        <v>4382.3999999999996</v>
      </c>
      <c r="G3615" s="107">
        <v>42430</v>
      </c>
      <c r="H3615" s="108">
        <v>4382.3999999999996</v>
      </c>
      <c r="I3615" s="30">
        <f t="shared" si="164"/>
        <v>0</v>
      </c>
      <c r="J3615" s="125"/>
      <c r="K3615" s="2"/>
    </row>
    <row r="3616" spans="1:11" x14ac:dyDescent="0.25">
      <c r="A3616" s="17">
        <v>42429</v>
      </c>
      <c r="B3616" s="11">
        <f t="shared" si="165"/>
        <v>6819</v>
      </c>
      <c r="C3616" s="11" t="s">
        <v>787</v>
      </c>
      <c r="D3616" s="12">
        <v>56819</v>
      </c>
      <c r="E3616" s="47" t="s">
        <v>6301</v>
      </c>
      <c r="F3616" s="14">
        <v>390</v>
      </c>
      <c r="G3616" s="107">
        <v>42430</v>
      </c>
      <c r="H3616" s="108">
        <v>390</v>
      </c>
      <c r="I3616" s="30">
        <f t="shared" si="164"/>
        <v>0</v>
      </c>
      <c r="J3616" s="125"/>
      <c r="K3616" s="2"/>
    </row>
    <row r="3617" spans="1:11" x14ac:dyDescent="0.25">
      <c r="A3617" s="17">
        <v>42429</v>
      </c>
      <c r="B3617" s="11">
        <f t="shared" si="165"/>
        <v>6820</v>
      </c>
      <c r="C3617" s="11" t="s">
        <v>787</v>
      </c>
      <c r="D3617" s="12">
        <v>56820</v>
      </c>
      <c r="E3617" s="47" t="s">
        <v>6302</v>
      </c>
      <c r="F3617" s="14">
        <v>1702.8</v>
      </c>
      <c r="G3617" s="107">
        <v>42430</v>
      </c>
      <c r="H3617" s="108">
        <v>1702.8</v>
      </c>
      <c r="I3617" s="30">
        <f t="shared" si="164"/>
        <v>0</v>
      </c>
      <c r="J3617" s="125"/>
      <c r="K3617" s="2"/>
    </row>
    <row r="3618" spans="1:11" x14ac:dyDescent="0.25">
      <c r="A3618" s="17">
        <v>42429</v>
      </c>
      <c r="B3618" s="11">
        <f t="shared" si="165"/>
        <v>6821</v>
      </c>
      <c r="C3618" s="11" t="s">
        <v>787</v>
      </c>
      <c r="D3618" s="12">
        <v>56821</v>
      </c>
      <c r="E3618" s="47" t="s">
        <v>6303</v>
      </c>
      <c r="F3618" s="14">
        <v>553.4</v>
      </c>
      <c r="G3618" s="15">
        <v>42429</v>
      </c>
      <c r="H3618" s="8">
        <f t="shared" si="166"/>
        <v>553.4</v>
      </c>
      <c r="I3618" s="30">
        <f t="shared" si="164"/>
        <v>0</v>
      </c>
      <c r="J3618" s="125"/>
      <c r="K3618" s="2"/>
    </row>
    <row r="3619" spans="1:11" x14ac:dyDescent="0.25">
      <c r="A3619" s="17">
        <v>42429</v>
      </c>
      <c r="B3619" s="11">
        <f t="shared" si="165"/>
        <v>6822</v>
      </c>
      <c r="C3619" s="11" t="s">
        <v>787</v>
      </c>
      <c r="D3619" s="113">
        <v>56822</v>
      </c>
      <c r="E3619" s="42" t="s">
        <v>6304</v>
      </c>
      <c r="F3619" s="19">
        <v>35234.800000000003</v>
      </c>
      <c r="G3619" s="15">
        <v>42429</v>
      </c>
      <c r="H3619" s="8">
        <f t="shared" si="166"/>
        <v>35234.800000000003</v>
      </c>
      <c r="I3619" s="30">
        <f t="shared" si="164"/>
        <v>0</v>
      </c>
      <c r="J3619" s="125"/>
      <c r="K3619" s="2"/>
    </row>
    <row r="3620" spans="1:11" x14ac:dyDescent="0.25">
      <c r="A3620" s="17">
        <v>42429</v>
      </c>
      <c r="B3620" s="11">
        <f t="shared" si="165"/>
        <v>6823</v>
      </c>
      <c r="C3620" s="11" t="s">
        <v>787</v>
      </c>
      <c r="D3620" s="20">
        <v>56823</v>
      </c>
      <c r="E3620" s="45" t="s">
        <v>6305</v>
      </c>
      <c r="F3620" s="22">
        <v>4068.5</v>
      </c>
      <c r="G3620" s="15">
        <v>42429</v>
      </c>
      <c r="H3620" s="8">
        <f t="shared" si="166"/>
        <v>4068.5</v>
      </c>
      <c r="I3620" s="30">
        <f t="shared" si="164"/>
        <v>0</v>
      </c>
      <c r="J3620" s="125"/>
      <c r="K3620" s="2"/>
    </row>
    <row r="3621" spans="1:11" x14ac:dyDescent="0.25">
      <c r="A3621" s="17">
        <v>42429</v>
      </c>
      <c r="B3621" s="11">
        <f t="shared" si="165"/>
        <v>6824</v>
      </c>
      <c r="C3621" s="11" t="s">
        <v>787</v>
      </c>
      <c r="D3621" s="12">
        <v>56824</v>
      </c>
      <c r="E3621" s="47" t="s">
        <v>6306</v>
      </c>
      <c r="F3621" s="14">
        <v>14584.5</v>
      </c>
      <c r="G3621" s="107">
        <v>42438</v>
      </c>
      <c r="H3621" s="108">
        <v>14584.5</v>
      </c>
      <c r="I3621" s="30">
        <f t="shared" si="164"/>
        <v>0</v>
      </c>
      <c r="J3621" s="125"/>
      <c r="K3621" s="2"/>
    </row>
    <row r="3622" spans="1:11" x14ac:dyDescent="0.25">
      <c r="A3622" s="17">
        <v>42429</v>
      </c>
      <c r="B3622" s="11">
        <f t="shared" si="165"/>
        <v>6825</v>
      </c>
      <c r="C3622" s="11" t="s">
        <v>787</v>
      </c>
      <c r="D3622" s="12">
        <v>56825</v>
      </c>
      <c r="E3622" s="47" t="s">
        <v>6307</v>
      </c>
      <c r="F3622" s="14">
        <v>2287.8000000000002</v>
      </c>
      <c r="G3622" s="107">
        <v>42434</v>
      </c>
      <c r="H3622" s="108">
        <v>2287.8000000000002</v>
      </c>
      <c r="I3622" s="30">
        <f t="shared" si="164"/>
        <v>0</v>
      </c>
      <c r="J3622" s="125"/>
      <c r="K3622" s="2"/>
    </row>
    <row r="3623" spans="1:11" x14ac:dyDescent="0.25">
      <c r="A3623" s="17">
        <v>42429</v>
      </c>
      <c r="B3623" s="11">
        <f t="shared" si="165"/>
        <v>6826</v>
      </c>
      <c r="C3623" s="11" t="s">
        <v>787</v>
      </c>
      <c r="D3623" s="12">
        <v>56826</v>
      </c>
      <c r="E3623" s="49" t="s">
        <v>105</v>
      </c>
      <c r="F3623" s="14">
        <v>0</v>
      </c>
      <c r="G3623" s="107"/>
      <c r="H3623" s="108"/>
      <c r="I3623" s="30">
        <f t="shared" si="164"/>
        <v>0</v>
      </c>
      <c r="J3623" s="125"/>
      <c r="K3623" s="2"/>
    </row>
    <row r="3624" spans="1:11" x14ac:dyDescent="0.25">
      <c r="A3624" s="17">
        <v>42429</v>
      </c>
      <c r="B3624" s="11">
        <f t="shared" si="165"/>
        <v>6827</v>
      </c>
      <c r="C3624" s="11" t="s">
        <v>787</v>
      </c>
      <c r="D3624" s="12">
        <v>56827</v>
      </c>
      <c r="E3624" s="47" t="s">
        <v>6308</v>
      </c>
      <c r="F3624" s="14">
        <v>3751.5</v>
      </c>
      <c r="G3624" s="107">
        <v>42430</v>
      </c>
      <c r="H3624" s="108">
        <v>3751.5</v>
      </c>
      <c r="I3624" s="30">
        <f t="shared" si="164"/>
        <v>0</v>
      </c>
      <c r="J3624" s="125"/>
      <c r="K3624" s="2"/>
    </row>
    <row r="3625" spans="1:11" x14ac:dyDescent="0.25">
      <c r="A3625" s="17">
        <v>42429</v>
      </c>
      <c r="B3625" s="11">
        <f t="shared" si="165"/>
        <v>6828</v>
      </c>
      <c r="C3625" s="11" t="s">
        <v>787</v>
      </c>
      <c r="D3625" s="12">
        <v>56828</v>
      </c>
      <c r="E3625" s="47" t="s">
        <v>6309</v>
      </c>
      <c r="F3625" s="14">
        <v>1326.2</v>
      </c>
      <c r="G3625" s="107">
        <v>42431</v>
      </c>
      <c r="H3625" s="108">
        <v>1326.2</v>
      </c>
      <c r="I3625" s="30">
        <f t="shared" si="164"/>
        <v>0</v>
      </c>
      <c r="J3625" s="125"/>
      <c r="K3625" s="2"/>
    </row>
    <row r="3626" spans="1:11" x14ac:dyDescent="0.25">
      <c r="A3626" s="17">
        <v>42429</v>
      </c>
      <c r="B3626" s="11">
        <f t="shared" si="165"/>
        <v>6829</v>
      </c>
      <c r="C3626" s="11" t="s">
        <v>787</v>
      </c>
      <c r="D3626" s="12">
        <v>56829</v>
      </c>
      <c r="E3626" s="47" t="s">
        <v>6310</v>
      </c>
      <c r="F3626" s="14">
        <v>3084.9</v>
      </c>
      <c r="G3626" s="107">
        <v>42431</v>
      </c>
      <c r="H3626" s="108">
        <v>3084.9</v>
      </c>
      <c r="I3626" s="30">
        <f t="shared" si="164"/>
        <v>0</v>
      </c>
      <c r="J3626" s="125"/>
      <c r="K3626" s="2"/>
    </row>
    <row r="3627" spans="1:11" x14ac:dyDescent="0.25">
      <c r="A3627" s="17">
        <v>42429</v>
      </c>
      <c r="B3627" s="11">
        <f t="shared" si="165"/>
        <v>6830</v>
      </c>
      <c r="C3627" s="11" t="s">
        <v>787</v>
      </c>
      <c r="D3627" s="12">
        <v>56830</v>
      </c>
      <c r="E3627" s="47" t="s">
        <v>6311</v>
      </c>
      <c r="F3627" s="14">
        <v>1664</v>
      </c>
      <c r="G3627" s="107">
        <v>42431</v>
      </c>
      <c r="H3627" s="108">
        <v>1664</v>
      </c>
      <c r="I3627" s="30">
        <f t="shared" si="164"/>
        <v>0</v>
      </c>
      <c r="J3627" s="125"/>
      <c r="K3627" s="2"/>
    </row>
    <row r="3628" spans="1:11" x14ac:dyDescent="0.25">
      <c r="A3628" s="17">
        <v>42429</v>
      </c>
      <c r="B3628" s="11">
        <f t="shared" si="165"/>
        <v>6831</v>
      </c>
      <c r="C3628" s="11" t="s">
        <v>787</v>
      </c>
      <c r="D3628" s="12">
        <v>56831</v>
      </c>
      <c r="E3628" s="47" t="s">
        <v>6312</v>
      </c>
      <c r="F3628" s="14">
        <v>2352</v>
      </c>
      <c r="G3628" s="107">
        <v>42431</v>
      </c>
      <c r="H3628" s="108">
        <v>2352</v>
      </c>
      <c r="I3628" s="30">
        <f t="shared" si="164"/>
        <v>0</v>
      </c>
      <c r="J3628" s="125"/>
      <c r="K3628" s="2"/>
    </row>
    <row r="3629" spans="1:11" x14ac:dyDescent="0.25">
      <c r="A3629" s="17">
        <v>42429</v>
      </c>
      <c r="B3629" s="11">
        <f t="shared" si="165"/>
        <v>6832</v>
      </c>
      <c r="C3629" s="11" t="s">
        <v>787</v>
      </c>
      <c r="D3629" s="12">
        <v>56832</v>
      </c>
      <c r="E3629" s="47" t="s">
        <v>5910</v>
      </c>
      <c r="F3629" s="14">
        <v>284.39999999999998</v>
      </c>
      <c r="G3629" s="107">
        <v>42430</v>
      </c>
      <c r="H3629" s="108">
        <v>284.39999999999998</v>
      </c>
      <c r="I3629" s="30">
        <f t="shared" si="164"/>
        <v>0</v>
      </c>
      <c r="J3629" s="125"/>
      <c r="K3629" s="2"/>
    </row>
    <row r="3630" spans="1:11" x14ac:dyDescent="0.25">
      <c r="A3630" s="17">
        <v>42429</v>
      </c>
      <c r="B3630" s="11">
        <f t="shared" si="165"/>
        <v>6833</v>
      </c>
      <c r="C3630" s="11" t="s">
        <v>787</v>
      </c>
      <c r="D3630" s="12">
        <v>56833</v>
      </c>
      <c r="E3630" s="47" t="s">
        <v>6313</v>
      </c>
      <c r="F3630" s="14">
        <v>12758.4</v>
      </c>
      <c r="G3630" s="107">
        <v>42431</v>
      </c>
      <c r="H3630" s="108">
        <v>12758.4</v>
      </c>
      <c r="I3630" s="30">
        <f t="shared" si="164"/>
        <v>0</v>
      </c>
      <c r="J3630" s="125"/>
      <c r="K3630" s="2"/>
    </row>
    <row r="3631" spans="1:11" x14ac:dyDescent="0.25">
      <c r="A3631" s="17">
        <v>42429</v>
      </c>
      <c r="B3631" s="11">
        <f t="shared" si="165"/>
        <v>6834</v>
      </c>
      <c r="C3631" s="11" t="s">
        <v>787</v>
      </c>
      <c r="D3631" s="12">
        <v>56834</v>
      </c>
      <c r="E3631" s="47" t="s">
        <v>6314</v>
      </c>
      <c r="F3631" s="14">
        <v>4580.3999999999996</v>
      </c>
      <c r="G3631" s="107">
        <v>42431</v>
      </c>
      <c r="H3631" s="108">
        <v>4580.3999999999996</v>
      </c>
      <c r="I3631" s="30">
        <f t="shared" si="164"/>
        <v>0</v>
      </c>
      <c r="J3631" s="125"/>
      <c r="K3631" s="2"/>
    </row>
    <row r="3632" spans="1:11" x14ac:dyDescent="0.25">
      <c r="A3632" s="17">
        <v>42429</v>
      </c>
      <c r="B3632" s="11">
        <f t="shared" si="165"/>
        <v>6835</v>
      </c>
      <c r="C3632" s="11" t="s">
        <v>787</v>
      </c>
      <c r="D3632" s="12">
        <v>56835</v>
      </c>
      <c r="E3632" s="49" t="s">
        <v>105</v>
      </c>
      <c r="F3632" s="14">
        <v>0</v>
      </c>
      <c r="G3632" s="129" t="s">
        <v>6315</v>
      </c>
      <c r="H3632" s="8"/>
      <c r="I3632" s="30">
        <f t="shared" si="164"/>
        <v>0</v>
      </c>
      <c r="J3632" s="125"/>
      <c r="K3632" s="2"/>
    </row>
    <row r="3633" spans="1:11" x14ac:dyDescent="0.25">
      <c r="A3633" s="17">
        <v>42429</v>
      </c>
      <c r="B3633" s="11">
        <f t="shared" si="165"/>
        <v>6836</v>
      </c>
      <c r="C3633" s="11" t="s">
        <v>787</v>
      </c>
      <c r="D3633" s="12">
        <v>56836</v>
      </c>
      <c r="E3633" s="47" t="s">
        <v>6316</v>
      </c>
      <c r="F3633" s="14">
        <v>38294.400000000001</v>
      </c>
      <c r="G3633" s="107">
        <v>42434</v>
      </c>
      <c r="H3633" s="108">
        <f t="shared" si="166"/>
        <v>38294.400000000001</v>
      </c>
      <c r="I3633" s="30">
        <f t="shared" si="164"/>
        <v>0</v>
      </c>
      <c r="J3633" s="125"/>
      <c r="K3633" s="2"/>
    </row>
    <row r="3634" spans="1:11" x14ac:dyDescent="0.25">
      <c r="A3634" s="17">
        <v>42429</v>
      </c>
      <c r="B3634" s="11">
        <f t="shared" si="165"/>
        <v>6837</v>
      </c>
      <c r="C3634" s="11" t="s">
        <v>787</v>
      </c>
      <c r="D3634" s="12">
        <v>56837</v>
      </c>
      <c r="E3634" s="47" t="s">
        <v>4888</v>
      </c>
      <c r="F3634" s="14">
        <v>26018.400000000001</v>
      </c>
      <c r="G3634" s="107">
        <v>42430</v>
      </c>
      <c r="H3634" s="108">
        <v>26018.400000000001</v>
      </c>
      <c r="I3634" s="30">
        <f t="shared" si="164"/>
        <v>0</v>
      </c>
      <c r="J3634" s="125"/>
      <c r="K3634" s="2"/>
    </row>
    <row r="3635" spans="1:11" x14ac:dyDescent="0.25">
      <c r="A3635" s="17">
        <v>42429</v>
      </c>
      <c r="B3635" s="11">
        <f t="shared" si="165"/>
        <v>6838</v>
      </c>
      <c r="C3635" s="11" t="s">
        <v>787</v>
      </c>
      <c r="D3635" s="12">
        <v>56838</v>
      </c>
      <c r="E3635" s="47" t="s">
        <v>6317</v>
      </c>
      <c r="F3635" s="14">
        <v>2230</v>
      </c>
      <c r="G3635" s="107">
        <v>42431</v>
      </c>
      <c r="H3635" s="108">
        <v>2230</v>
      </c>
      <c r="I3635" s="30">
        <f t="shared" si="164"/>
        <v>0</v>
      </c>
      <c r="J3635" s="125"/>
      <c r="K3635" s="2"/>
    </row>
    <row r="3636" spans="1:11" x14ac:dyDescent="0.25">
      <c r="A3636" s="17">
        <v>42429</v>
      </c>
      <c r="B3636" s="11">
        <f t="shared" si="165"/>
        <v>6839</v>
      </c>
      <c r="C3636" s="11" t="s">
        <v>787</v>
      </c>
      <c r="D3636" s="12">
        <v>56839</v>
      </c>
      <c r="E3636" s="49" t="s">
        <v>105</v>
      </c>
      <c r="F3636" s="14">
        <v>0</v>
      </c>
      <c r="G3636" s="107"/>
      <c r="H3636" s="108"/>
      <c r="I3636" s="30">
        <f t="shared" si="164"/>
        <v>0</v>
      </c>
      <c r="J3636" s="125"/>
      <c r="K3636" s="2"/>
    </row>
    <row r="3637" spans="1:11" x14ac:dyDescent="0.25">
      <c r="A3637" s="17">
        <v>42429</v>
      </c>
      <c r="B3637" s="11">
        <f t="shared" si="165"/>
        <v>6840</v>
      </c>
      <c r="C3637" s="11" t="s">
        <v>787</v>
      </c>
      <c r="D3637" s="12">
        <v>56840</v>
      </c>
      <c r="E3637" s="47" t="s">
        <v>6318</v>
      </c>
      <c r="F3637" s="14">
        <v>14373.8</v>
      </c>
      <c r="G3637" s="107">
        <v>42431</v>
      </c>
      <c r="H3637" s="108">
        <v>14373.8</v>
      </c>
      <c r="I3637" s="30">
        <f t="shared" si="164"/>
        <v>0</v>
      </c>
      <c r="J3637" s="125"/>
      <c r="K3637" s="2"/>
    </row>
    <row r="3638" spans="1:11" x14ac:dyDescent="0.25">
      <c r="A3638" s="17">
        <v>42429</v>
      </c>
      <c r="B3638" s="11">
        <f t="shared" si="165"/>
        <v>6841</v>
      </c>
      <c r="C3638" s="11" t="s">
        <v>787</v>
      </c>
      <c r="D3638" s="12">
        <v>56841</v>
      </c>
      <c r="E3638" s="47" t="s">
        <v>6319</v>
      </c>
      <c r="F3638" s="14">
        <v>653.76</v>
      </c>
      <c r="G3638" s="107">
        <v>42431</v>
      </c>
      <c r="H3638" s="108">
        <v>653.76</v>
      </c>
      <c r="I3638" s="30">
        <f t="shared" si="164"/>
        <v>0</v>
      </c>
      <c r="J3638" s="125"/>
      <c r="K3638" s="2"/>
    </row>
    <row r="3639" spans="1:11" x14ac:dyDescent="0.25">
      <c r="A3639" s="17">
        <v>42429</v>
      </c>
      <c r="B3639" s="11">
        <f t="shared" si="165"/>
        <v>6842</v>
      </c>
      <c r="C3639" s="11" t="s">
        <v>787</v>
      </c>
      <c r="D3639" s="12">
        <v>56842</v>
      </c>
      <c r="E3639" s="47" t="s">
        <v>6320</v>
      </c>
      <c r="F3639" s="14">
        <v>13582.8</v>
      </c>
      <c r="G3639" s="107">
        <v>42433</v>
      </c>
      <c r="H3639" s="108">
        <v>13582.8</v>
      </c>
      <c r="I3639" s="30">
        <f t="shared" si="164"/>
        <v>0</v>
      </c>
      <c r="J3639" s="125"/>
      <c r="K3639" s="2"/>
    </row>
    <row r="3640" spans="1:11" x14ac:dyDescent="0.25">
      <c r="A3640" s="17">
        <v>42429</v>
      </c>
      <c r="B3640" s="11">
        <f t="shared" si="165"/>
        <v>6843</v>
      </c>
      <c r="C3640" s="11" t="s">
        <v>787</v>
      </c>
      <c r="D3640" s="12">
        <v>56843</v>
      </c>
      <c r="E3640" s="47" t="s">
        <v>6321</v>
      </c>
      <c r="F3640" s="14">
        <v>15476.5</v>
      </c>
      <c r="G3640" s="107">
        <v>42462</v>
      </c>
      <c r="H3640" s="108">
        <v>15476.5</v>
      </c>
      <c r="I3640" s="30">
        <f t="shared" si="164"/>
        <v>0</v>
      </c>
      <c r="J3640" s="125"/>
      <c r="K3640" s="2"/>
    </row>
    <row r="3641" spans="1:11" x14ac:dyDescent="0.25">
      <c r="A3641" s="17">
        <v>42429</v>
      </c>
      <c r="B3641" s="11">
        <f t="shared" si="165"/>
        <v>6844</v>
      </c>
      <c r="C3641" s="11" t="s">
        <v>787</v>
      </c>
      <c r="D3641" s="12">
        <v>56844</v>
      </c>
      <c r="E3641" s="47" t="s">
        <v>6322</v>
      </c>
      <c r="F3641" s="14">
        <v>3395.04</v>
      </c>
      <c r="G3641" s="107">
        <v>42431</v>
      </c>
      <c r="H3641" s="108">
        <v>3395.04</v>
      </c>
      <c r="I3641" s="30">
        <f t="shared" si="164"/>
        <v>0</v>
      </c>
      <c r="J3641" s="125"/>
      <c r="K3641" s="2"/>
    </row>
    <row r="3642" spans="1:11" x14ac:dyDescent="0.25">
      <c r="A3642" s="17">
        <v>42429</v>
      </c>
      <c r="B3642" s="11">
        <f t="shared" si="165"/>
        <v>6845</v>
      </c>
      <c r="C3642" s="11" t="s">
        <v>787</v>
      </c>
      <c r="D3642" s="12">
        <v>56845</v>
      </c>
      <c r="E3642" s="47" t="s">
        <v>6323</v>
      </c>
      <c r="F3642" s="14">
        <v>190952.6</v>
      </c>
      <c r="G3642" s="107">
        <v>42431</v>
      </c>
      <c r="H3642" s="108">
        <v>190952.6</v>
      </c>
      <c r="I3642" s="30">
        <f t="shared" si="164"/>
        <v>0</v>
      </c>
      <c r="J3642" s="125"/>
      <c r="K3642" s="2"/>
    </row>
    <row r="3643" spans="1:11" x14ac:dyDescent="0.25">
      <c r="A3643" s="17">
        <v>42429</v>
      </c>
      <c r="B3643" s="11">
        <f t="shared" si="165"/>
        <v>6846</v>
      </c>
      <c r="C3643" s="11" t="s">
        <v>787</v>
      </c>
      <c r="D3643" s="12">
        <v>56846</v>
      </c>
      <c r="E3643" s="49" t="s">
        <v>105</v>
      </c>
      <c r="F3643" s="14">
        <v>0</v>
      </c>
      <c r="G3643" s="107"/>
      <c r="H3643" s="108"/>
      <c r="I3643" s="30">
        <f t="shared" si="164"/>
        <v>0</v>
      </c>
      <c r="J3643" s="125"/>
      <c r="K3643" s="2"/>
    </row>
    <row r="3644" spans="1:11" x14ac:dyDescent="0.25">
      <c r="A3644" s="17">
        <v>42429</v>
      </c>
      <c r="B3644" s="11">
        <f t="shared" si="165"/>
        <v>6847</v>
      </c>
      <c r="C3644" s="11" t="s">
        <v>787</v>
      </c>
      <c r="D3644" s="12">
        <v>56847</v>
      </c>
      <c r="E3644" s="47" t="s">
        <v>6324</v>
      </c>
      <c r="F3644" s="14">
        <v>2548.8000000000002</v>
      </c>
      <c r="G3644" s="107">
        <v>42431</v>
      </c>
      <c r="H3644" s="108">
        <v>2548.8000000000002</v>
      </c>
      <c r="I3644" s="30">
        <f t="shared" si="164"/>
        <v>0</v>
      </c>
      <c r="J3644" s="125"/>
      <c r="K3644" s="2"/>
    </row>
    <row r="3645" spans="1:11" x14ac:dyDescent="0.25">
      <c r="A3645" s="17">
        <v>42429</v>
      </c>
      <c r="B3645" s="11">
        <f t="shared" si="165"/>
        <v>6848</v>
      </c>
      <c r="C3645" s="11" t="s">
        <v>787</v>
      </c>
      <c r="D3645" s="12">
        <v>56848</v>
      </c>
      <c r="E3645" s="47" t="s">
        <v>6325</v>
      </c>
      <c r="F3645" s="14">
        <v>16815</v>
      </c>
      <c r="G3645" s="107">
        <v>42431</v>
      </c>
      <c r="H3645" s="108">
        <v>16815</v>
      </c>
      <c r="I3645" s="30">
        <f t="shared" si="164"/>
        <v>0</v>
      </c>
      <c r="J3645" s="125"/>
      <c r="K3645" s="2"/>
    </row>
    <row r="3646" spans="1:11" x14ac:dyDescent="0.25">
      <c r="A3646" s="17">
        <v>42429</v>
      </c>
      <c r="B3646" s="11">
        <f t="shared" si="165"/>
        <v>6849</v>
      </c>
      <c r="C3646" s="11" t="s">
        <v>787</v>
      </c>
      <c r="D3646" s="12">
        <v>56849</v>
      </c>
      <c r="E3646" s="47" t="s">
        <v>6326</v>
      </c>
      <c r="F3646" s="14">
        <v>1056.4000000000001</v>
      </c>
      <c r="G3646" s="15">
        <v>42429</v>
      </c>
      <c r="H3646" s="8">
        <f t="shared" si="166"/>
        <v>1056.4000000000001</v>
      </c>
      <c r="I3646" s="30">
        <f t="shared" si="164"/>
        <v>0</v>
      </c>
      <c r="J3646" s="125"/>
      <c r="K3646" s="2"/>
    </row>
    <row r="3647" spans="1:11" x14ac:dyDescent="0.25">
      <c r="A3647" s="17">
        <v>42429</v>
      </c>
      <c r="B3647" s="11">
        <f t="shared" si="165"/>
        <v>6850</v>
      </c>
      <c r="C3647" s="11" t="s">
        <v>787</v>
      </c>
      <c r="D3647" s="12">
        <v>56850</v>
      </c>
      <c r="E3647" s="47" t="s">
        <v>6327</v>
      </c>
      <c r="F3647" s="14">
        <v>22685.040000000001</v>
      </c>
      <c r="G3647" s="107">
        <v>42445</v>
      </c>
      <c r="H3647" s="108">
        <v>22685.040000000001</v>
      </c>
      <c r="I3647" s="30">
        <f t="shared" si="164"/>
        <v>0</v>
      </c>
      <c r="J3647" s="125"/>
      <c r="K3647" s="2"/>
    </row>
    <row r="3648" spans="1:11" x14ac:dyDescent="0.25">
      <c r="A3648" s="17">
        <v>42429</v>
      </c>
      <c r="B3648" s="11">
        <f t="shared" si="165"/>
        <v>6851</v>
      </c>
      <c r="C3648" s="11" t="s">
        <v>787</v>
      </c>
      <c r="D3648" s="12">
        <v>56851</v>
      </c>
      <c r="E3648" s="47" t="s">
        <v>6328</v>
      </c>
      <c r="F3648" s="14">
        <v>12920.4</v>
      </c>
      <c r="G3648" s="107">
        <v>42441</v>
      </c>
      <c r="H3648" s="108">
        <v>12920.4</v>
      </c>
      <c r="I3648" s="30">
        <f t="shared" si="164"/>
        <v>0</v>
      </c>
      <c r="J3648" s="125"/>
      <c r="K3648" s="2"/>
    </row>
    <row r="3649" spans="1:11" x14ac:dyDescent="0.25">
      <c r="A3649" s="17">
        <v>42429</v>
      </c>
      <c r="B3649" s="11">
        <f t="shared" si="165"/>
        <v>6852</v>
      </c>
      <c r="C3649" s="11" t="s">
        <v>787</v>
      </c>
      <c r="D3649" s="12">
        <v>56852</v>
      </c>
      <c r="E3649" s="47" t="s">
        <v>6329</v>
      </c>
      <c r="F3649" s="14">
        <v>8916.56</v>
      </c>
      <c r="G3649" s="107">
        <v>42431</v>
      </c>
      <c r="H3649" s="108">
        <v>8916.56</v>
      </c>
      <c r="I3649" s="30">
        <f t="shared" si="164"/>
        <v>0</v>
      </c>
      <c r="J3649" s="125"/>
      <c r="K3649" s="2"/>
    </row>
    <row r="3650" spans="1:11" x14ac:dyDescent="0.25">
      <c r="A3650" s="17">
        <v>42429</v>
      </c>
      <c r="B3650" s="11">
        <f t="shared" si="165"/>
        <v>6853</v>
      </c>
      <c r="C3650" s="11" t="s">
        <v>787</v>
      </c>
      <c r="D3650" s="12">
        <v>56853</v>
      </c>
      <c r="E3650" s="47" t="s">
        <v>6330</v>
      </c>
      <c r="F3650" s="14">
        <v>10922.48</v>
      </c>
      <c r="G3650" s="107">
        <v>42431</v>
      </c>
      <c r="H3650" s="108">
        <v>10922.48</v>
      </c>
      <c r="I3650" s="30">
        <f t="shared" si="164"/>
        <v>0</v>
      </c>
      <c r="J3650" s="125"/>
      <c r="K3650" s="2"/>
    </row>
    <row r="3651" spans="1:11" x14ac:dyDescent="0.25">
      <c r="A3651" s="17">
        <v>42429</v>
      </c>
      <c r="B3651" s="11">
        <f t="shared" si="165"/>
        <v>6854</v>
      </c>
      <c r="C3651" s="11" t="s">
        <v>787</v>
      </c>
      <c r="D3651" s="12">
        <v>56854</v>
      </c>
      <c r="E3651" s="47" t="s">
        <v>6331</v>
      </c>
      <c r="F3651" s="14">
        <v>7497</v>
      </c>
      <c r="G3651" s="107">
        <v>42431</v>
      </c>
      <c r="H3651" s="108">
        <v>7497</v>
      </c>
      <c r="I3651" s="30">
        <f t="shared" si="164"/>
        <v>0</v>
      </c>
      <c r="J3651" s="125"/>
      <c r="K3651" s="2"/>
    </row>
    <row r="3652" spans="1:11" x14ac:dyDescent="0.25">
      <c r="A3652" s="17">
        <v>42429</v>
      </c>
      <c r="B3652" s="11">
        <f t="shared" ref="B3652:B3662" si="167">B3651+1</f>
        <v>6855</v>
      </c>
      <c r="C3652" s="11" t="s">
        <v>787</v>
      </c>
      <c r="D3652" s="12">
        <v>56855</v>
      </c>
      <c r="E3652" s="47" t="s">
        <v>6250</v>
      </c>
      <c r="F3652" s="14">
        <v>1847.7</v>
      </c>
      <c r="G3652" s="15">
        <v>42429</v>
      </c>
      <c r="H3652" s="8">
        <f t="shared" ref="H3652:H3661" si="168">F3652</f>
        <v>1847.7</v>
      </c>
      <c r="I3652" s="30">
        <f t="shared" si="164"/>
        <v>0</v>
      </c>
      <c r="J3652" s="125"/>
      <c r="K3652" s="2"/>
    </row>
    <row r="3653" spans="1:11" x14ac:dyDescent="0.25">
      <c r="A3653" s="17">
        <v>42429</v>
      </c>
      <c r="B3653" s="11">
        <f t="shared" si="167"/>
        <v>6856</v>
      </c>
      <c r="C3653" s="11" t="s">
        <v>787</v>
      </c>
      <c r="D3653" s="12">
        <v>56856</v>
      </c>
      <c r="E3653" s="47" t="s">
        <v>4935</v>
      </c>
      <c r="F3653" s="14">
        <v>12116.68</v>
      </c>
      <c r="G3653" s="107">
        <v>42432</v>
      </c>
      <c r="H3653" s="108">
        <v>12116.68</v>
      </c>
      <c r="I3653" s="30">
        <f t="shared" si="164"/>
        <v>0</v>
      </c>
      <c r="J3653" s="125"/>
      <c r="K3653" s="2"/>
    </row>
    <row r="3654" spans="1:11" x14ac:dyDescent="0.25">
      <c r="A3654" s="17">
        <v>42429</v>
      </c>
      <c r="B3654" s="11">
        <f t="shared" si="167"/>
        <v>6857</v>
      </c>
      <c r="C3654" s="11" t="s">
        <v>787</v>
      </c>
      <c r="D3654" s="12">
        <v>56857</v>
      </c>
      <c r="E3654" s="47" t="s">
        <v>6332</v>
      </c>
      <c r="F3654" s="14">
        <v>2015.2</v>
      </c>
      <c r="G3654" s="107">
        <v>42430</v>
      </c>
      <c r="H3654" s="108">
        <v>2015.2</v>
      </c>
      <c r="I3654" s="30">
        <f t="shared" si="164"/>
        <v>0</v>
      </c>
      <c r="J3654" s="125"/>
      <c r="K3654" s="2"/>
    </row>
    <row r="3655" spans="1:11" x14ac:dyDescent="0.25">
      <c r="A3655" s="17">
        <v>42429</v>
      </c>
      <c r="B3655" s="11">
        <f t="shared" si="167"/>
        <v>6858</v>
      </c>
      <c r="C3655" s="11" t="s">
        <v>787</v>
      </c>
      <c r="D3655" s="12">
        <v>56858</v>
      </c>
      <c r="E3655" s="47" t="s">
        <v>6333</v>
      </c>
      <c r="F3655" s="14">
        <v>107878.55</v>
      </c>
      <c r="G3655" s="107">
        <v>42445</v>
      </c>
      <c r="H3655" s="108">
        <v>107878.55</v>
      </c>
      <c r="I3655" s="30">
        <f t="shared" si="164"/>
        <v>0</v>
      </c>
      <c r="J3655" s="125"/>
      <c r="K3655" s="2"/>
    </row>
    <row r="3656" spans="1:11" x14ac:dyDescent="0.25">
      <c r="A3656" s="17">
        <v>42429</v>
      </c>
      <c r="B3656" s="11">
        <f t="shared" si="167"/>
        <v>6859</v>
      </c>
      <c r="C3656" s="11" t="s">
        <v>787</v>
      </c>
      <c r="D3656" s="12">
        <v>56859</v>
      </c>
      <c r="E3656" s="47" t="s">
        <v>6334</v>
      </c>
      <c r="F3656" s="14">
        <v>5200</v>
      </c>
      <c r="G3656" s="15">
        <v>42429</v>
      </c>
      <c r="H3656" s="8">
        <f t="shared" si="168"/>
        <v>5200</v>
      </c>
      <c r="I3656" s="30">
        <f t="shared" si="164"/>
        <v>0</v>
      </c>
      <c r="J3656" s="125"/>
      <c r="K3656" s="2"/>
    </row>
    <row r="3657" spans="1:11" x14ac:dyDescent="0.25">
      <c r="A3657" s="17">
        <v>42429</v>
      </c>
      <c r="B3657" s="11">
        <f t="shared" si="167"/>
        <v>6860</v>
      </c>
      <c r="C3657" s="11" t="s">
        <v>787</v>
      </c>
      <c r="D3657" s="12">
        <v>56860</v>
      </c>
      <c r="E3657" s="49" t="s">
        <v>105</v>
      </c>
      <c r="F3657" s="14">
        <v>0</v>
      </c>
      <c r="G3657" s="129" t="s">
        <v>6335</v>
      </c>
      <c r="H3657" s="8"/>
      <c r="I3657" s="30">
        <f t="shared" si="164"/>
        <v>0</v>
      </c>
      <c r="J3657" s="125"/>
      <c r="K3657" s="2"/>
    </row>
    <row r="3658" spans="1:11" x14ac:dyDescent="0.25">
      <c r="A3658" s="17">
        <v>42429</v>
      </c>
      <c r="B3658" s="11">
        <f t="shared" si="167"/>
        <v>6861</v>
      </c>
      <c r="C3658" s="11" t="s">
        <v>787</v>
      </c>
      <c r="D3658" s="12">
        <v>56861</v>
      </c>
      <c r="E3658" s="47" t="s">
        <v>6336</v>
      </c>
      <c r="F3658" s="14">
        <v>323192</v>
      </c>
      <c r="G3658" s="107">
        <v>42434</v>
      </c>
      <c r="H3658" s="108">
        <v>323192</v>
      </c>
      <c r="I3658" s="30">
        <f t="shared" si="164"/>
        <v>0</v>
      </c>
      <c r="J3658" s="125"/>
      <c r="K3658" s="2"/>
    </row>
    <row r="3659" spans="1:11" x14ac:dyDescent="0.25">
      <c r="A3659" s="17">
        <v>42429</v>
      </c>
      <c r="B3659" s="11">
        <f t="shared" si="167"/>
        <v>6862</v>
      </c>
      <c r="C3659" s="11" t="s">
        <v>787</v>
      </c>
      <c r="D3659" s="12">
        <v>56862</v>
      </c>
      <c r="E3659" s="47" t="s">
        <v>6321</v>
      </c>
      <c r="F3659" s="14">
        <v>522552.81</v>
      </c>
      <c r="G3659" s="107"/>
      <c r="H3659" s="108"/>
      <c r="I3659" s="30">
        <f t="shared" si="164"/>
        <v>522552.81</v>
      </c>
      <c r="J3659" s="125"/>
      <c r="K3659" s="2"/>
    </row>
    <row r="3660" spans="1:11" x14ac:dyDescent="0.25">
      <c r="A3660" s="17">
        <v>42429</v>
      </c>
      <c r="B3660" s="11">
        <f t="shared" si="167"/>
        <v>6863</v>
      </c>
      <c r="C3660" s="11" t="s">
        <v>787</v>
      </c>
      <c r="D3660" s="12">
        <v>56863</v>
      </c>
      <c r="E3660" s="47" t="s">
        <v>6337</v>
      </c>
      <c r="F3660" s="14">
        <v>7618.2</v>
      </c>
      <c r="G3660" s="15">
        <v>42429</v>
      </c>
      <c r="H3660" s="8">
        <f t="shared" si="168"/>
        <v>7618.2</v>
      </c>
      <c r="I3660" s="30">
        <f t="shared" si="164"/>
        <v>0</v>
      </c>
      <c r="J3660" s="125"/>
      <c r="K3660" s="2"/>
    </row>
    <row r="3661" spans="1:11" x14ac:dyDescent="0.25">
      <c r="A3661" s="17">
        <v>42429</v>
      </c>
      <c r="B3661" s="11">
        <f t="shared" si="167"/>
        <v>6864</v>
      </c>
      <c r="C3661" s="11" t="s">
        <v>787</v>
      </c>
      <c r="D3661" s="12">
        <v>56864</v>
      </c>
      <c r="E3661" s="117" t="s">
        <v>6342</v>
      </c>
      <c r="F3661" s="14">
        <v>12310.8</v>
      </c>
      <c r="G3661" s="107">
        <v>42430</v>
      </c>
      <c r="H3661" s="108">
        <f t="shared" si="168"/>
        <v>12310.8</v>
      </c>
      <c r="I3661" s="30">
        <f t="shared" si="164"/>
        <v>0</v>
      </c>
      <c r="J3661" s="125"/>
      <c r="K3661" s="2"/>
    </row>
    <row r="3662" spans="1:11" x14ac:dyDescent="0.25">
      <c r="A3662" s="17">
        <v>42429</v>
      </c>
      <c r="B3662" s="11">
        <f t="shared" si="167"/>
        <v>6865</v>
      </c>
      <c r="C3662" s="11" t="s">
        <v>787</v>
      </c>
      <c r="D3662" s="12">
        <v>56865</v>
      </c>
      <c r="E3662" s="47" t="s">
        <v>6338</v>
      </c>
      <c r="F3662" s="14">
        <v>52679</v>
      </c>
      <c r="G3662" s="107">
        <v>42452</v>
      </c>
      <c r="H3662" s="108">
        <v>52679</v>
      </c>
      <c r="I3662" s="30">
        <f t="shared" si="164"/>
        <v>0</v>
      </c>
      <c r="J3662" s="125"/>
      <c r="K3662" s="2"/>
    </row>
    <row r="3663" spans="1:11" x14ac:dyDescent="0.25">
      <c r="A3663" s="17"/>
      <c r="B3663" s="11"/>
      <c r="C3663" s="11"/>
      <c r="D3663" s="11"/>
      <c r="E3663" s="62"/>
      <c r="F3663" s="63"/>
      <c r="G3663" s="15"/>
      <c r="H3663" s="8"/>
      <c r="I3663" s="30">
        <f t="shared" si="164"/>
        <v>0</v>
      </c>
      <c r="J3663" s="125"/>
      <c r="K3663" s="2"/>
    </row>
    <row r="3664" spans="1:11" x14ac:dyDescent="0.25">
      <c r="A3664" s="17"/>
      <c r="B3664" s="11"/>
      <c r="C3664" s="11"/>
      <c r="D3664" s="11"/>
      <c r="E3664" s="62"/>
      <c r="F3664" s="63"/>
      <c r="G3664" s="15"/>
      <c r="H3664" s="8"/>
      <c r="I3664" s="30">
        <f t="shared" si="164"/>
        <v>0</v>
      </c>
      <c r="J3664" s="125"/>
      <c r="K3664" s="2"/>
    </row>
    <row r="3665" spans="1:11" x14ac:dyDescent="0.25">
      <c r="A3665" s="17"/>
      <c r="B3665" s="11"/>
      <c r="C3665" s="11"/>
      <c r="D3665" s="11"/>
      <c r="E3665" s="62" t="s">
        <v>3368</v>
      </c>
      <c r="F3665" s="63"/>
      <c r="G3665" s="15"/>
      <c r="H3665" s="8"/>
      <c r="I3665" s="30">
        <f t="shared" si="164"/>
        <v>0</v>
      </c>
      <c r="J3665" s="125"/>
      <c r="K3665" s="2"/>
    </row>
    <row r="3666" spans="1:11" ht="16.5" thickBot="1" x14ac:dyDescent="0.3">
      <c r="A3666" s="17"/>
      <c r="B3666" s="11"/>
      <c r="C3666" s="11"/>
      <c r="D3666" s="11"/>
      <c r="E3666" s="64" t="s">
        <v>3368</v>
      </c>
      <c r="F3666" s="65"/>
      <c r="G3666" s="66"/>
      <c r="H3666" s="67"/>
      <c r="I3666" s="16">
        <f t="shared" si="164"/>
        <v>0</v>
      </c>
      <c r="K3666" s="2"/>
    </row>
    <row r="3667" spans="1:11" x14ac:dyDescent="0.25">
      <c r="A3667" s="68"/>
      <c r="B3667" s="69"/>
      <c r="C3667" s="69"/>
      <c r="D3667" s="70"/>
      <c r="E3667" s="71"/>
      <c r="F3667" s="72">
        <f>SUM(F4:F3666)</f>
        <v>50118487.507999949</v>
      </c>
      <c r="G3667" s="73"/>
      <c r="H3667" s="74">
        <f>SUM(H4:H3666)</f>
        <v>47282254.457999967</v>
      </c>
      <c r="I3667" s="75"/>
      <c r="K3667" s="2"/>
    </row>
    <row r="3668" spans="1:11" ht="15.75" thickBot="1" x14ac:dyDescent="0.3">
      <c r="A3668" s="68"/>
      <c r="B3668" s="69"/>
      <c r="C3668" s="69"/>
      <c r="D3668" s="70"/>
      <c r="E3668" s="71"/>
      <c r="F3668" s="76"/>
      <c r="G3668" s="73"/>
      <c r="H3668" s="77"/>
      <c r="I3668" s="75"/>
      <c r="K3668" s="2"/>
    </row>
    <row r="3669" spans="1:11" x14ac:dyDescent="0.25">
      <c r="A3669" s="68"/>
      <c r="B3669" s="69"/>
      <c r="C3669" s="69"/>
      <c r="D3669" s="70"/>
      <c r="E3669" s="71"/>
      <c r="F3669" s="78"/>
      <c r="G3669" s="73"/>
      <c r="I3669" s="75"/>
      <c r="K3669" s="2"/>
    </row>
    <row r="3670" spans="1:11" ht="31.5" x14ac:dyDescent="0.25">
      <c r="A3670" s="68"/>
      <c r="B3670" s="69"/>
      <c r="C3670" s="69"/>
      <c r="D3670" s="70"/>
      <c r="E3670" s="27"/>
      <c r="F3670" s="80" t="s">
        <v>3369</v>
      </c>
      <c r="G3670" s="73"/>
      <c r="H3670" s="81" t="s">
        <v>3370</v>
      </c>
      <c r="I3670" s="75"/>
      <c r="K3670" s="2"/>
    </row>
    <row r="3671" spans="1:11" x14ac:dyDescent="0.25">
      <c r="A3671" s="68"/>
      <c r="B3671" s="69"/>
      <c r="C3671" s="69"/>
      <c r="D3671" s="70"/>
      <c r="E3671" s="71"/>
      <c r="F3671" s="78"/>
      <c r="G3671" s="73"/>
      <c r="I3671" s="75"/>
      <c r="K3671" s="2"/>
    </row>
    <row r="3672" spans="1:11" x14ac:dyDescent="0.25">
      <c r="A3672" s="68"/>
      <c r="B3672" s="69"/>
      <c r="C3672" s="69"/>
      <c r="D3672" s="70"/>
      <c r="E3672" s="71"/>
      <c r="F3672" s="78"/>
      <c r="G3672" s="73"/>
      <c r="I3672" s="75"/>
      <c r="K3672" s="2"/>
    </row>
    <row r="3673" spans="1:11" x14ac:dyDescent="0.25">
      <c r="A3673" s="68"/>
      <c r="B3673" s="69"/>
      <c r="C3673" s="69"/>
      <c r="D3673" s="70"/>
      <c r="E3673" s="71"/>
      <c r="F3673" s="78"/>
      <c r="G3673" s="73"/>
      <c r="I3673" s="75"/>
      <c r="K3673" s="2"/>
    </row>
    <row r="3674" spans="1:11" ht="21" x14ac:dyDescent="0.35">
      <c r="A3674" s="68"/>
      <c r="B3674" s="69"/>
      <c r="C3674" s="69"/>
      <c r="D3674" s="70"/>
      <c r="E3674" s="71"/>
      <c r="F3674" s="174">
        <f>F3667-H3667</f>
        <v>2836233.0499999821</v>
      </c>
      <c r="G3674" s="175"/>
      <c r="H3674" s="175"/>
      <c r="I3674" s="75"/>
      <c r="K3674" s="2"/>
    </row>
    <row r="3675" spans="1:11" x14ac:dyDescent="0.25">
      <c r="A3675" s="68"/>
      <c r="B3675" s="69"/>
      <c r="C3675" s="69"/>
      <c r="D3675" s="70"/>
      <c r="E3675" s="71"/>
      <c r="F3675" s="78"/>
      <c r="G3675" s="73"/>
      <c r="I3675" s="75"/>
      <c r="K3675" s="2"/>
    </row>
    <row r="3676" spans="1:11" ht="18.75" x14ac:dyDescent="0.3">
      <c r="A3676" s="68"/>
      <c r="B3676" s="69"/>
      <c r="C3676" s="69"/>
      <c r="D3676" s="70"/>
      <c r="E3676" s="71"/>
      <c r="F3676" s="176" t="s">
        <v>3371</v>
      </c>
      <c r="G3676" s="176"/>
      <c r="H3676" s="176"/>
      <c r="I3676" s="75"/>
      <c r="K3676" s="2"/>
    </row>
    <row r="3677" spans="1:11" x14ac:dyDescent="0.25">
      <c r="A3677" s="68"/>
      <c r="B3677" s="69"/>
      <c r="C3677" s="69"/>
      <c r="D3677" s="70"/>
      <c r="E3677" s="71"/>
      <c r="F3677" s="78"/>
      <c r="G3677" s="73"/>
      <c r="I3677" s="75"/>
      <c r="J3677" s="2"/>
      <c r="K3677" s="2"/>
    </row>
    <row r="3678" spans="1:11" x14ac:dyDescent="0.25">
      <c r="A3678" s="68"/>
      <c r="B3678" s="69"/>
      <c r="C3678" s="69"/>
      <c r="D3678" s="70"/>
      <c r="E3678" s="71"/>
      <c r="F3678" s="78"/>
      <c r="G3678" s="73"/>
      <c r="I3678" s="75"/>
      <c r="J3678" s="2"/>
      <c r="K3678" s="2"/>
    </row>
    <row r="3679" spans="1:11" x14ac:dyDescent="0.25">
      <c r="A3679" s="68"/>
      <c r="B3679" s="69"/>
      <c r="C3679" s="69"/>
      <c r="D3679" s="70"/>
      <c r="E3679" s="71"/>
      <c r="F3679" s="78"/>
      <c r="G3679" s="73"/>
      <c r="I3679" s="75"/>
      <c r="J3679" s="2"/>
      <c r="K3679" s="2"/>
    </row>
  </sheetData>
  <mergeCells count="3">
    <mergeCell ref="A1:H1"/>
    <mergeCell ref="F3674:H3674"/>
    <mergeCell ref="F3676:H3676"/>
  </mergeCells>
  <pageMargins left="0.7" right="0.7" top="0.75" bottom="0.75" header="0.3" footer="0.3"/>
  <pageSetup orientation="portrait" horizontalDpi="4294967294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</sheetPr>
  <dimension ref="A1:N3815"/>
  <sheetViews>
    <sheetView tabSelected="1" topLeftCell="A1210" workbookViewId="0">
      <selection activeCell="E1233" sqref="E1233"/>
    </sheetView>
  </sheetViews>
  <sheetFormatPr baseColWidth="10" defaultRowHeight="15" x14ac:dyDescent="0.25"/>
  <cols>
    <col min="1" max="1" width="14.85546875" style="82" customWidth="1"/>
    <col min="2" max="2" width="12.28515625" style="83" customWidth="1"/>
    <col min="3" max="3" width="3" style="83" customWidth="1"/>
    <col min="4" max="4" width="14.85546875" style="84" customWidth="1"/>
    <col min="5" max="5" width="58" style="2" bestFit="1" customWidth="1"/>
    <col min="6" max="6" width="15.140625" style="85" bestFit="1" customWidth="1"/>
    <col min="7" max="7" width="24.42578125" style="86" customWidth="1"/>
    <col min="8" max="8" width="26.7109375" style="85" bestFit="1" customWidth="1"/>
    <col min="9" max="9" width="15.28515625" style="165" customWidth="1"/>
    <col min="10" max="10" width="11.42578125" style="27"/>
    <col min="11" max="11" width="14.140625" style="27" bestFit="1" customWidth="1"/>
    <col min="12" max="16384" width="11.42578125" style="2"/>
  </cols>
  <sheetData>
    <row r="1" spans="1:11" ht="18.75" x14ac:dyDescent="0.3">
      <c r="A1" s="177" t="s">
        <v>6358</v>
      </c>
      <c r="B1" s="177"/>
      <c r="C1" s="177"/>
      <c r="D1" s="177"/>
      <c r="E1" s="177"/>
      <c r="F1" s="177"/>
      <c r="G1" s="177"/>
      <c r="H1" s="177"/>
      <c r="I1" s="133"/>
      <c r="K1" s="2"/>
    </row>
    <row r="2" spans="1:11" ht="19.5" thickBot="1" x14ac:dyDescent="0.35">
      <c r="A2" s="3" t="s">
        <v>1</v>
      </c>
      <c r="B2" s="4" t="s">
        <v>2</v>
      </c>
      <c r="C2" s="4"/>
      <c r="D2" s="4"/>
      <c r="E2" s="5" t="s">
        <v>3</v>
      </c>
      <c r="F2" s="6" t="s">
        <v>4</v>
      </c>
      <c r="G2" s="7" t="s">
        <v>5</v>
      </c>
      <c r="H2" s="98" t="str">
        <f t="shared" ref="H2" si="0">F2</f>
        <v>IMPORTE</v>
      </c>
      <c r="I2" s="134" t="s">
        <v>6</v>
      </c>
      <c r="K2" s="2"/>
    </row>
    <row r="3" spans="1:11" ht="15.75" thickTop="1" x14ac:dyDescent="0.25">
      <c r="A3" s="17">
        <v>42430</v>
      </c>
      <c r="B3" s="109">
        <v>6866</v>
      </c>
      <c r="C3" s="109" t="s">
        <v>787</v>
      </c>
      <c r="D3" s="12">
        <v>56866</v>
      </c>
      <c r="E3" s="47" t="s">
        <v>6359</v>
      </c>
      <c r="F3" s="14">
        <v>5805.6</v>
      </c>
      <c r="G3" s="110">
        <v>42431</v>
      </c>
      <c r="H3" s="98">
        <v>5805.6</v>
      </c>
      <c r="I3" s="135">
        <f t="shared" ref="I3:I70" si="1">F3-H3</f>
        <v>0</v>
      </c>
      <c r="J3" s="112"/>
      <c r="K3" s="2"/>
    </row>
    <row r="4" spans="1:11" x14ac:dyDescent="0.25">
      <c r="A4" s="10">
        <v>42430</v>
      </c>
      <c r="B4" s="11">
        <v>6867</v>
      </c>
      <c r="C4" s="11" t="s">
        <v>787</v>
      </c>
      <c r="D4" s="12">
        <v>56867</v>
      </c>
      <c r="E4" s="47" t="s">
        <v>6359</v>
      </c>
      <c r="F4" s="14">
        <v>24960.2</v>
      </c>
      <c r="G4" s="15">
        <v>42431</v>
      </c>
      <c r="H4" s="98">
        <v>24960.2</v>
      </c>
      <c r="I4" s="136">
        <f t="shared" si="1"/>
        <v>0</v>
      </c>
      <c r="J4" s="112"/>
      <c r="K4" s="2"/>
    </row>
    <row r="5" spans="1:11" x14ac:dyDescent="0.25">
      <c r="A5" s="17">
        <v>42430</v>
      </c>
      <c r="B5" s="18">
        <f>B4+1</f>
        <v>6868</v>
      </c>
      <c r="C5" s="11" t="s">
        <v>787</v>
      </c>
      <c r="D5" s="12">
        <v>56868</v>
      </c>
      <c r="E5" s="47" t="s">
        <v>6360</v>
      </c>
      <c r="F5" s="14">
        <v>6042</v>
      </c>
      <c r="G5" s="15">
        <v>42430</v>
      </c>
      <c r="H5" s="98">
        <f t="shared" ref="H5:H70" si="2">F5</f>
        <v>6042</v>
      </c>
      <c r="I5" s="136">
        <f t="shared" si="1"/>
        <v>0</v>
      </c>
      <c r="J5" s="112"/>
      <c r="K5" s="2"/>
    </row>
    <row r="6" spans="1:11" x14ac:dyDescent="0.25">
      <c r="A6" s="10">
        <v>42430</v>
      </c>
      <c r="B6" s="18">
        <f t="shared" ref="B6:B69" si="3">B5+1</f>
        <v>6869</v>
      </c>
      <c r="C6" s="11" t="s">
        <v>787</v>
      </c>
      <c r="D6" s="12">
        <v>56869</v>
      </c>
      <c r="E6" s="47" t="s">
        <v>6361</v>
      </c>
      <c r="F6" s="14">
        <v>17091.900000000001</v>
      </c>
      <c r="G6" s="15">
        <v>42430</v>
      </c>
      <c r="H6" s="98">
        <f t="shared" si="2"/>
        <v>17091.900000000001</v>
      </c>
      <c r="I6" s="136">
        <f t="shared" si="1"/>
        <v>0</v>
      </c>
      <c r="J6" s="112"/>
      <c r="K6" s="2"/>
    </row>
    <row r="7" spans="1:11" x14ac:dyDescent="0.25">
      <c r="A7" s="17">
        <v>42430</v>
      </c>
      <c r="B7" s="18">
        <f t="shared" si="3"/>
        <v>6870</v>
      </c>
      <c r="C7" s="11" t="s">
        <v>787</v>
      </c>
      <c r="D7" s="12">
        <v>56870</v>
      </c>
      <c r="E7" s="47" t="s">
        <v>6362</v>
      </c>
      <c r="F7" s="14">
        <v>554.4</v>
      </c>
      <c r="G7" s="15">
        <v>42430</v>
      </c>
      <c r="H7" s="98">
        <f t="shared" si="2"/>
        <v>554.4</v>
      </c>
      <c r="I7" s="136">
        <f t="shared" si="1"/>
        <v>0</v>
      </c>
      <c r="J7" s="112"/>
      <c r="K7" s="2"/>
    </row>
    <row r="8" spans="1:11" x14ac:dyDescent="0.25">
      <c r="A8" s="10">
        <v>42430</v>
      </c>
      <c r="B8" s="18">
        <f t="shared" si="3"/>
        <v>6871</v>
      </c>
      <c r="C8" s="11" t="s">
        <v>787</v>
      </c>
      <c r="D8" s="12">
        <v>56871</v>
      </c>
      <c r="E8" s="47" t="s">
        <v>6363</v>
      </c>
      <c r="F8" s="14">
        <v>7992</v>
      </c>
      <c r="G8" s="15">
        <v>42430</v>
      </c>
      <c r="H8" s="98">
        <f t="shared" si="2"/>
        <v>7992</v>
      </c>
      <c r="I8" s="136">
        <f t="shared" si="1"/>
        <v>0</v>
      </c>
      <c r="J8" s="112"/>
      <c r="K8" s="2"/>
    </row>
    <row r="9" spans="1:11" x14ac:dyDescent="0.25">
      <c r="A9" s="17">
        <v>42430</v>
      </c>
      <c r="B9" s="18">
        <f t="shared" si="3"/>
        <v>6872</v>
      </c>
      <c r="C9" s="11" t="s">
        <v>787</v>
      </c>
      <c r="D9" s="12">
        <v>56872</v>
      </c>
      <c r="E9" s="47" t="s">
        <v>6364</v>
      </c>
      <c r="F9" s="14">
        <v>1142.8</v>
      </c>
      <c r="G9" s="15">
        <v>42430</v>
      </c>
      <c r="H9" s="98">
        <f t="shared" si="2"/>
        <v>1142.8</v>
      </c>
      <c r="I9" s="136">
        <f t="shared" si="1"/>
        <v>0</v>
      </c>
      <c r="J9" s="112"/>
      <c r="K9" s="2"/>
    </row>
    <row r="10" spans="1:11" x14ac:dyDescent="0.25">
      <c r="A10" s="10">
        <v>42430</v>
      </c>
      <c r="B10" s="18">
        <f t="shared" si="3"/>
        <v>6873</v>
      </c>
      <c r="C10" s="11" t="s">
        <v>787</v>
      </c>
      <c r="D10" s="12">
        <v>56873</v>
      </c>
      <c r="E10" s="47" t="s">
        <v>6365</v>
      </c>
      <c r="F10" s="14">
        <v>60147</v>
      </c>
      <c r="G10" s="15">
        <v>42445</v>
      </c>
      <c r="H10" s="98">
        <v>60147</v>
      </c>
      <c r="I10" s="136">
        <f t="shared" si="1"/>
        <v>0</v>
      </c>
      <c r="J10" s="112"/>
      <c r="K10" s="2"/>
    </row>
    <row r="11" spans="1:11" x14ac:dyDescent="0.25">
      <c r="A11" s="17">
        <v>42430</v>
      </c>
      <c r="B11" s="18">
        <f t="shared" si="3"/>
        <v>6874</v>
      </c>
      <c r="C11" s="11" t="s">
        <v>787</v>
      </c>
      <c r="D11" s="12">
        <v>56874</v>
      </c>
      <c r="E11" s="47" t="s">
        <v>6366</v>
      </c>
      <c r="F11" s="14">
        <v>2000</v>
      </c>
      <c r="G11" s="15">
        <v>42430</v>
      </c>
      <c r="H11" s="98">
        <f t="shared" si="2"/>
        <v>2000</v>
      </c>
      <c r="I11" s="136">
        <f t="shared" si="1"/>
        <v>0</v>
      </c>
      <c r="J11" s="112"/>
      <c r="K11" s="2"/>
    </row>
    <row r="12" spans="1:11" x14ac:dyDescent="0.25">
      <c r="A12" s="10">
        <v>42430</v>
      </c>
      <c r="B12" s="18">
        <f t="shared" si="3"/>
        <v>6875</v>
      </c>
      <c r="C12" s="11" t="s">
        <v>787</v>
      </c>
      <c r="D12" s="113">
        <v>56875</v>
      </c>
      <c r="E12" s="42" t="s">
        <v>6367</v>
      </c>
      <c r="F12" s="19">
        <v>42928</v>
      </c>
      <c r="G12" s="15">
        <v>42445</v>
      </c>
      <c r="H12" s="98">
        <v>42928</v>
      </c>
      <c r="I12" s="136">
        <f t="shared" si="1"/>
        <v>0</v>
      </c>
      <c r="J12" s="112"/>
      <c r="K12" s="2"/>
    </row>
    <row r="13" spans="1:11" x14ac:dyDescent="0.25">
      <c r="A13" s="17">
        <v>42430</v>
      </c>
      <c r="B13" s="18">
        <f t="shared" si="3"/>
        <v>6876</v>
      </c>
      <c r="C13" s="11" t="s">
        <v>787</v>
      </c>
      <c r="D13" s="20">
        <v>56876</v>
      </c>
      <c r="E13" s="45" t="s">
        <v>6368</v>
      </c>
      <c r="F13" s="22">
        <v>4596</v>
      </c>
      <c r="G13" s="15">
        <v>42430</v>
      </c>
      <c r="H13" s="98">
        <f t="shared" si="2"/>
        <v>4596</v>
      </c>
      <c r="I13" s="136">
        <f t="shared" si="1"/>
        <v>0</v>
      </c>
      <c r="J13" s="112"/>
      <c r="K13" s="2"/>
    </row>
    <row r="14" spans="1:11" x14ac:dyDescent="0.25">
      <c r="A14" s="10">
        <v>42430</v>
      </c>
      <c r="B14" s="18">
        <f t="shared" si="3"/>
        <v>6877</v>
      </c>
      <c r="C14" s="11" t="s">
        <v>787</v>
      </c>
      <c r="D14" s="12">
        <v>56877</v>
      </c>
      <c r="E14" s="47" t="s">
        <v>6369</v>
      </c>
      <c r="F14" s="14">
        <v>2244</v>
      </c>
      <c r="G14" s="15">
        <v>42430</v>
      </c>
      <c r="H14" s="98">
        <f t="shared" si="2"/>
        <v>2244</v>
      </c>
      <c r="I14" s="136">
        <f t="shared" si="1"/>
        <v>0</v>
      </c>
      <c r="J14" s="112"/>
      <c r="K14" s="2"/>
    </row>
    <row r="15" spans="1:11" x14ac:dyDescent="0.25">
      <c r="A15" s="17">
        <v>42430</v>
      </c>
      <c r="B15" s="18">
        <f t="shared" si="3"/>
        <v>6878</v>
      </c>
      <c r="C15" s="11" t="s">
        <v>787</v>
      </c>
      <c r="D15" s="12">
        <v>56878</v>
      </c>
      <c r="E15" s="47" t="s">
        <v>6370</v>
      </c>
      <c r="F15" s="14">
        <v>10482</v>
      </c>
      <c r="G15" s="15">
        <v>42431</v>
      </c>
      <c r="H15" s="98">
        <v>10482</v>
      </c>
      <c r="I15" s="136">
        <f t="shared" si="1"/>
        <v>0</v>
      </c>
      <c r="J15" s="112"/>
      <c r="K15" s="2"/>
    </row>
    <row r="16" spans="1:11" x14ac:dyDescent="0.25">
      <c r="A16" s="10">
        <v>42430</v>
      </c>
      <c r="B16" s="18">
        <f t="shared" si="3"/>
        <v>6879</v>
      </c>
      <c r="C16" s="11" t="s">
        <v>787</v>
      </c>
      <c r="D16" s="12">
        <v>56879</v>
      </c>
      <c r="E16" s="47" t="s">
        <v>6371</v>
      </c>
      <c r="F16" s="14">
        <v>1000.4</v>
      </c>
      <c r="G16" s="15">
        <v>42430</v>
      </c>
      <c r="H16" s="98">
        <f t="shared" si="2"/>
        <v>1000.4</v>
      </c>
      <c r="I16" s="136">
        <f t="shared" si="1"/>
        <v>0</v>
      </c>
      <c r="J16" s="112"/>
      <c r="K16" s="2"/>
    </row>
    <row r="17" spans="1:11" x14ac:dyDescent="0.25">
      <c r="A17" s="17">
        <v>42430</v>
      </c>
      <c r="B17" s="18">
        <f t="shared" si="3"/>
        <v>6880</v>
      </c>
      <c r="C17" s="11" t="s">
        <v>787</v>
      </c>
      <c r="D17" s="12">
        <v>56880</v>
      </c>
      <c r="E17" s="49" t="s">
        <v>105</v>
      </c>
      <c r="F17" s="14">
        <v>0</v>
      </c>
      <c r="G17" s="15"/>
      <c r="H17" s="98"/>
      <c r="I17" s="136">
        <f t="shared" si="1"/>
        <v>0</v>
      </c>
      <c r="J17" s="112"/>
      <c r="K17" s="2"/>
    </row>
    <row r="18" spans="1:11" x14ac:dyDescent="0.25">
      <c r="A18" s="10">
        <v>42430</v>
      </c>
      <c r="B18" s="18">
        <f t="shared" si="3"/>
        <v>6881</v>
      </c>
      <c r="C18" s="11" t="s">
        <v>787</v>
      </c>
      <c r="D18" s="12">
        <v>56881</v>
      </c>
      <c r="E18" s="47" t="s">
        <v>6372</v>
      </c>
      <c r="F18" s="14">
        <v>3862.6</v>
      </c>
      <c r="G18" s="15">
        <v>42430</v>
      </c>
      <c r="H18" s="98">
        <f t="shared" si="2"/>
        <v>3862.6</v>
      </c>
      <c r="I18" s="136">
        <f t="shared" si="1"/>
        <v>0</v>
      </c>
      <c r="J18" s="112"/>
      <c r="K18" s="2"/>
    </row>
    <row r="19" spans="1:11" x14ac:dyDescent="0.25">
      <c r="A19" s="17">
        <v>42430</v>
      </c>
      <c r="B19" s="18">
        <f t="shared" si="3"/>
        <v>6882</v>
      </c>
      <c r="C19" s="11" t="s">
        <v>787</v>
      </c>
      <c r="D19" s="12">
        <v>56882</v>
      </c>
      <c r="E19" s="47" t="s">
        <v>6373</v>
      </c>
      <c r="F19" s="14">
        <v>15311.9</v>
      </c>
      <c r="G19" s="15">
        <v>42432</v>
      </c>
      <c r="H19" s="98">
        <v>15311.9</v>
      </c>
      <c r="I19" s="136">
        <f t="shared" si="1"/>
        <v>0</v>
      </c>
      <c r="J19" s="112"/>
      <c r="K19" s="2"/>
    </row>
    <row r="20" spans="1:11" x14ac:dyDescent="0.25">
      <c r="A20" s="10">
        <v>42430</v>
      </c>
      <c r="B20" s="18">
        <f t="shared" si="3"/>
        <v>6883</v>
      </c>
      <c r="C20" s="11" t="s">
        <v>787</v>
      </c>
      <c r="D20" s="12">
        <v>56883</v>
      </c>
      <c r="E20" s="47" t="s">
        <v>6374</v>
      </c>
      <c r="F20" s="14">
        <v>5552.8</v>
      </c>
      <c r="G20" s="15">
        <v>42430</v>
      </c>
      <c r="H20" s="98">
        <f t="shared" si="2"/>
        <v>5552.8</v>
      </c>
      <c r="I20" s="136">
        <f t="shared" si="1"/>
        <v>0</v>
      </c>
      <c r="J20" s="112"/>
      <c r="K20" s="2"/>
    </row>
    <row r="21" spans="1:11" x14ac:dyDescent="0.25">
      <c r="A21" s="17">
        <v>42430</v>
      </c>
      <c r="B21" s="18">
        <f t="shared" si="3"/>
        <v>6884</v>
      </c>
      <c r="C21" s="11" t="s">
        <v>787</v>
      </c>
      <c r="D21" s="12">
        <v>56884</v>
      </c>
      <c r="E21" s="47" t="s">
        <v>6375</v>
      </c>
      <c r="F21" s="14">
        <v>3195.4</v>
      </c>
      <c r="G21" s="15">
        <v>42430</v>
      </c>
      <c r="H21" s="98">
        <f t="shared" si="2"/>
        <v>3195.4</v>
      </c>
      <c r="I21" s="136">
        <f t="shared" si="1"/>
        <v>0</v>
      </c>
      <c r="J21" s="112"/>
      <c r="K21" s="2"/>
    </row>
    <row r="22" spans="1:11" x14ac:dyDescent="0.25">
      <c r="A22" s="10">
        <v>42430</v>
      </c>
      <c r="B22" s="18">
        <f t="shared" si="3"/>
        <v>6885</v>
      </c>
      <c r="C22" s="11" t="s">
        <v>787</v>
      </c>
      <c r="D22" s="12">
        <v>56885</v>
      </c>
      <c r="E22" s="47" t="s">
        <v>6376</v>
      </c>
      <c r="F22" s="14">
        <v>2280</v>
      </c>
      <c r="G22" s="15">
        <v>42432</v>
      </c>
      <c r="H22" s="98">
        <v>2280</v>
      </c>
      <c r="I22" s="136">
        <f t="shared" si="1"/>
        <v>0</v>
      </c>
      <c r="J22" s="112"/>
      <c r="K22" s="2"/>
    </row>
    <row r="23" spans="1:11" x14ac:dyDescent="0.25">
      <c r="A23" s="17">
        <v>42430</v>
      </c>
      <c r="B23" s="18">
        <f t="shared" si="3"/>
        <v>6886</v>
      </c>
      <c r="C23" s="11" t="s">
        <v>787</v>
      </c>
      <c r="D23" s="12">
        <v>56886</v>
      </c>
      <c r="E23" s="47" t="s">
        <v>6377</v>
      </c>
      <c r="F23" s="14">
        <v>943</v>
      </c>
      <c r="G23" s="15">
        <v>42432</v>
      </c>
      <c r="H23" s="98">
        <v>943</v>
      </c>
      <c r="I23" s="136">
        <f t="shared" si="1"/>
        <v>0</v>
      </c>
      <c r="J23" s="112"/>
      <c r="K23" s="2"/>
    </row>
    <row r="24" spans="1:11" x14ac:dyDescent="0.25">
      <c r="A24" s="10">
        <v>42430</v>
      </c>
      <c r="B24" s="18">
        <f t="shared" si="3"/>
        <v>6887</v>
      </c>
      <c r="C24" s="11" t="s">
        <v>787</v>
      </c>
      <c r="D24" s="12">
        <v>56887</v>
      </c>
      <c r="E24" s="47" t="s">
        <v>6378</v>
      </c>
      <c r="F24" s="14">
        <v>1230</v>
      </c>
      <c r="G24" s="15">
        <v>42432</v>
      </c>
      <c r="H24" s="98">
        <v>1230</v>
      </c>
      <c r="I24" s="136">
        <f t="shared" si="1"/>
        <v>0</v>
      </c>
      <c r="J24" s="112"/>
      <c r="K24" s="2"/>
    </row>
    <row r="25" spans="1:11" x14ac:dyDescent="0.25">
      <c r="A25" s="17">
        <v>42430</v>
      </c>
      <c r="B25" s="18">
        <f t="shared" si="3"/>
        <v>6888</v>
      </c>
      <c r="C25" s="11" t="s">
        <v>787</v>
      </c>
      <c r="D25" s="12">
        <v>56888</v>
      </c>
      <c r="E25" s="47" t="s">
        <v>6379</v>
      </c>
      <c r="F25" s="14">
        <v>6109</v>
      </c>
      <c r="G25" s="15">
        <v>42432</v>
      </c>
      <c r="H25" s="98">
        <v>6109</v>
      </c>
      <c r="I25" s="136">
        <f t="shared" si="1"/>
        <v>0</v>
      </c>
      <c r="J25" s="112"/>
      <c r="K25" s="2"/>
    </row>
    <row r="26" spans="1:11" x14ac:dyDescent="0.25">
      <c r="A26" s="10">
        <v>42430</v>
      </c>
      <c r="B26" s="18">
        <f t="shared" si="3"/>
        <v>6889</v>
      </c>
      <c r="C26" s="11" t="s">
        <v>787</v>
      </c>
      <c r="D26" s="12">
        <v>56889</v>
      </c>
      <c r="E26" s="47" t="s">
        <v>6380</v>
      </c>
      <c r="F26" s="14">
        <v>581.9</v>
      </c>
      <c r="G26" s="15">
        <v>42432</v>
      </c>
      <c r="H26" s="98">
        <v>581.9</v>
      </c>
      <c r="I26" s="136">
        <f t="shared" si="1"/>
        <v>0</v>
      </c>
      <c r="J26" s="112"/>
      <c r="K26" s="2"/>
    </row>
    <row r="27" spans="1:11" x14ac:dyDescent="0.25">
      <c r="A27" s="17">
        <v>42430</v>
      </c>
      <c r="B27" s="18">
        <f t="shared" si="3"/>
        <v>6890</v>
      </c>
      <c r="C27" s="11" t="s">
        <v>787</v>
      </c>
      <c r="D27" s="12">
        <v>56890</v>
      </c>
      <c r="E27" s="47" t="s">
        <v>6381</v>
      </c>
      <c r="F27" s="14">
        <v>385</v>
      </c>
      <c r="G27" s="15">
        <v>42432</v>
      </c>
      <c r="H27" s="98">
        <v>385</v>
      </c>
      <c r="I27" s="136">
        <f t="shared" si="1"/>
        <v>0</v>
      </c>
      <c r="J27" s="112"/>
      <c r="K27" s="2"/>
    </row>
    <row r="28" spans="1:11" x14ac:dyDescent="0.25">
      <c r="A28" s="10">
        <v>42430</v>
      </c>
      <c r="B28" s="18">
        <f t="shared" si="3"/>
        <v>6891</v>
      </c>
      <c r="C28" s="11" t="s">
        <v>787</v>
      </c>
      <c r="D28" s="12">
        <v>56891</v>
      </c>
      <c r="E28" s="47" t="s">
        <v>6382</v>
      </c>
      <c r="F28" s="14">
        <v>2288</v>
      </c>
      <c r="G28" s="15">
        <v>42432</v>
      </c>
      <c r="H28" s="98">
        <v>2288</v>
      </c>
      <c r="I28" s="136">
        <f t="shared" si="1"/>
        <v>0</v>
      </c>
      <c r="J28" s="112"/>
      <c r="K28" s="2"/>
    </row>
    <row r="29" spans="1:11" x14ac:dyDescent="0.25">
      <c r="A29" s="17">
        <v>42430</v>
      </c>
      <c r="B29" s="18">
        <f t="shared" si="3"/>
        <v>6892</v>
      </c>
      <c r="C29" s="11" t="s">
        <v>787</v>
      </c>
      <c r="D29" s="12">
        <v>56892</v>
      </c>
      <c r="E29" s="47" t="s">
        <v>6383</v>
      </c>
      <c r="F29" s="14">
        <v>2248.4</v>
      </c>
      <c r="G29" s="15">
        <v>42432</v>
      </c>
      <c r="H29" s="98">
        <v>2248.4</v>
      </c>
      <c r="I29" s="136">
        <f t="shared" si="1"/>
        <v>0</v>
      </c>
      <c r="J29" s="112"/>
      <c r="K29" s="2"/>
    </row>
    <row r="30" spans="1:11" x14ac:dyDescent="0.25">
      <c r="A30" s="10">
        <v>42430</v>
      </c>
      <c r="B30" s="18">
        <f t="shared" si="3"/>
        <v>6893</v>
      </c>
      <c r="C30" s="11" t="s">
        <v>787</v>
      </c>
      <c r="D30" s="12">
        <v>56893</v>
      </c>
      <c r="E30" s="47" t="s">
        <v>6372</v>
      </c>
      <c r="F30" s="14">
        <v>1771.2</v>
      </c>
      <c r="G30" s="15">
        <v>42430</v>
      </c>
      <c r="H30" s="98">
        <f t="shared" si="2"/>
        <v>1771.2</v>
      </c>
      <c r="I30" s="136">
        <f t="shared" si="1"/>
        <v>0</v>
      </c>
      <c r="J30" s="112"/>
      <c r="K30" s="2"/>
    </row>
    <row r="31" spans="1:11" x14ac:dyDescent="0.25">
      <c r="A31" s="17">
        <v>42430</v>
      </c>
      <c r="B31" s="18">
        <f t="shared" si="3"/>
        <v>6894</v>
      </c>
      <c r="C31" s="11" t="s">
        <v>787</v>
      </c>
      <c r="D31" s="12">
        <v>56894</v>
      </c>
      <c r="E31" s="47" t="s">
        <v>6384</v>
      </c>
      <c r="F31" s="14">
        <v>11634</v>
      </c>
      <c r="G31" s="15">
        <v>42430</v>
      </c>
      <c r="H31" s="98">
        <f t="shared" si="2"/>
        <v>11634</v>
      </c>
      <c r="I31" s="136">
        <f t="shared" si="1"/>
        <v>0</v>
      </c>
      <c r="J31" s="112"/>
      <c r="K31" s="2"/>
    </row>
    <row r="32" spans="1:11" x14ac:dyDescent="0.25">
      <c r="A32" s="10">
        <v>42430</v>
      </c>
      <c r="B32" s="18">
        <f t="shared" si="3"/>
        <v>6895</v>
      </c>
      <c r="C32" s="11" t="s">
        <v>787</v>
      </c>
      <c r="D32" s="12">
        <v>56895</v>
      </c>
      <c r="E32" s="47" t="s">
        <v>6385</v>
      </c>
      <c r="F32" s="14">
        <v>2660</v>
      </c>
      <c r="G32" s="15">
        <v>42430</v>
      </c>
      <c r="H32" s="98">
        <f t="shared" si="2"/>
        <v>2660</v>
      </c>
      <c r="I32" s="136">
        <f t="shared" si="1"/>
        <v>0</v>
      </c>
      <c r="J32" s="112"/>
      <c r="K32" s="2"/>
    </row>
    <row r="33" spans="1:11" x14ac:dyDescent="0.25">
      <c r="A33" s="17">
        <v>42430</v>
      </c>
      <c r="B33" s="18">
        <f t="shared" si="3"/>
        <v>6896</v>
      </c>
      <c r="C33" s="11" t="s">
        <v>787</v>
      </c>
      <c r="D33" s="12">
        <v>56896</v>
      </c>
      <c r="E33" s="47" t="s">
        <v>6386</v>
      </c>
      <c r="F33" s="14">
        <v>7965.1</v>
      </c>
      <c r="G33" s="15">
        <v>42432</v>
      </c>
      <c r="H33" s="98">
        <v>7965.1</v>
      </c>
      <c r="I33" s="136">
        <f t="shared" si="1"/>
        <v>0</v>
      </c>
      <c r="J33" s="112"/>
      <c r="K33" s="2"/>
    </row>
    <row r="34" spans="1:11" x14ac:dyDescent="0.25">
      <c r="A34" s="10">
        <v>42430</v>
      </c>
      <c r="B34" s="18">
        <f t="shared" si="3"/>
        <v>6897</v>
      </c>
      <c r="C34" s="11" t="s">
        <v>787</v>
      </c>
      <c r="D34" s="12">
        <v>56897</v>
      </c>
      <c r="E34" s="47" t="s">
        <v>6387</v>
      </c>
      <c r="F34" s="14">
        <v>10974</v>
      </c>
      <c r="G34" s="15">
        <v>42432</v>
      </c>
      <c r="H34" s="98">
        <v>10974</v>
      </c>
      <c r="I34" s="136">
        <f t="shared" si="1"/>
        <v>0</v>
      </c>
      <c r="J34" s="112"/>
      <c r="K34" s="2"/>
    </row>
    <row r="35" spans="1:11" x14ac:dyDescent="0.25">
      <c r="A35" s="17">
        <v>42430</v>
      </c>
      <c r="B35" s="18">
        <f t="shared" si="3"/>
        <v>6898</v>
      </c>
      <c r="C35" s="11" t="s">
        <v>787</v>
      </c>
      <c r="D35" s="12">
        <v>56898</v>
      </c>
      <c r="E35" s="47" t="s">
        <v>6384</v>
      </c>
      <c r="F35" s="14">
        <v>980.4</v>
      </c>
      <c r="G35" s="15">
        <v>42430</v>
      </c>
      <c r="H35" s="98">
        <f t="shared" si="2"/>
        <v>980.4</v>
      </c>
      <c r="I35" s="136">
        <f t="shared" si="1"/>
        <v>0</v>
      </c>
      <c r="J35" s="112"/>
      <c r="K35" s="2"/>
    </row>
    <row r="36" spans="1:11" x14ac:dyDescent="0.25">
      <c r="A36" s="10">
        <v>42430</v>
      </c>
      <c r="B36" s="18">
        <f t="shared" si="3"/>
        <v>6899</v>
      </c>
      <c r="C36" s="11" t="s">
        <v>787</v>
      </c>
      <c r="D36" s="12">
        <v>56899</v>
      </c>
      <c r="E36" s="47" t="s">
        <v>6388</v>
      </c>
      <c r="F36" s="14">
        <v>30782</v>
      </c>
      <c r="G36" s="15">
        <v>42432</v>
      </c>
      <c r="H36" s="98">
        <v>30782</v>
      </c>
      <c r="I36" s="136">
        <f t="shared" si="1"/>
        <v>0</v>
      </c>
      <c r="J36" s="112"/>
      <c r="K36" s="2"/>
    </row>
    <row r="37" spans="1:11" x14ac:dyDescent="0.25">
      <c r="A37" s="17">
        <v>42430</v>
      </c>
      <c r="B37" s="18">
        <f t="shared" si="3"/>
        <v>6900</v>
      </c>
      <c r="C37" s="11" t="s">
        <v>787</v>
      </c>
      <c r="D37" s="12">
        <v>56900</v>
      </c>
      <c r="E37" s="47" t="s">
        <v>6389</v>
      </c>
      <c r="F37" s="14">
        <v>32527</v>
      </c>
      <c r="G37" s="15">
        <v>42432</v>
      </c>
      <c r="H37" s="98">
        <v>32527</v>
      </c>
      <c r="I37" s="136">
        <f t="shared" si="1"/>
        <v>0</v>
      </c>
      <c r="J37" s="112"/>
      <c r="K37" s="2"/>
    </row>
    <row r="38" spans="1:11" x14ac:dyDescent="0.25">
      <c r="A38" s="10">
        <v>42430</v>
      </c>
      <c r="B38" s="18">
        <f t="shared" si="3"/>
        <v>6901</v>
      </c>
      <c r="C38" s="11" t="s">
        <v>787</v>
      </c>
      <c r="D38" s="12">
        <v>56901</v>
      </c>
      <c r="E38" s="47" t="s">
        <v>6390</v>
      </c>
      <c r="F38" s="14">
        <v>7080.4</v>
      </c>
      <c r="G38" s="15">
        <v>42432</v>
      </c>
      <c r="H38" s="98">
        <v>7080.4</v>
      </c>
      <c r="I38" s="136">
        <f t="shared" si="1"/>
        <v>0</v>
      </c>
      <c r="J38" s="112"/>
      <c r="K38" s="2"/>
    </row>
    <row r="39" spans="1:11" x14ac:dyDescent="0.25">
      <c r="A39" s="17">
        <v>42430</v>
      </c>
      <c r="B39" s="18">
        <f t="shared" si="3"/>
        <v>6902</v>
      </c>
      <c r="C39" s="11" t="s">
        <v>787</v>
      </c>
      <c r="D39" s="12">
        <v>56902</v>
      </c>
      <c r="E39" s="47" t="s">
        <v>6391</v>
      </c>
      <c r="F39" s="14">
        <v>6129.9</v>
      </c>
      <c r="G39" s="15">
        <v>42432</v>
      </c>
      <c r="H39" s="98">
        <v>6129.9</v>
      </c>
      <c r="I39" s="136">
        <f t="shared" si="1"/>
        <v>0</v>
      </c>
      <c r="J39" s="112"/>
      <c r="K39" s="2"/>
    </row>
    <row r="40" spans="1:11" x14ac:dyDescent="0.25">
      <c r="A40" s="10">
        <v>42430</v>
      </c>
      <c r="B40" s="18">
        <f t="shared" si="3"/>
        <v>6903</v>
      </c>
      <c r="C40" s="11" t="s">
        <v>787</v>
      </c>
      <c r="D40" s="12">
        <v>56903</v>
      </c>
      <c r="E40" s="47" t="s">
        <v>6392</v>
      </c>
      <c r="F40" s="14">
        <v>26361</v>
      </c>
      <c r="G40" s="15">
        <v>42432</v>
      </c>
      <c r="H40" s="98">
        <v>26361</v>
      </c>
      <c r="I40" s="136">
        <f t="shared" si="1"/>
        <v>0</v>
      </c>
      <c r="J40" s="112"/>
      <c r="K40" s="2"/>
    </row>
    <row r="41" spans="1:11" x14ac:dyDescent="0.25">
      <c r="A41" s="17">
        <v>42430</v>
      </c>
      <c r="B41" s="18">
        <f t="shared" si="3"/>
        <v>6904</v>
      </c>
      <c r="C41" s="11" t="s">
        <v>787</v>
      </c>
      <c r="D41" s="12">
        <v>56904</v>
      </c>
      <c r="E41" s="47" t="s">
        <v>6393</v>
      </c>
      <c r="F41" s="14">
        <v>3346.85</v>
      </c>
      <c r="G41" s="15">
        <v>42445</v>
      </c>
      <c r="H41" s="98">
        <v>3346.85</v>
      </c>
      <c r="I41" s="136">
        <f t="shared" si="1"/>
        <v>0</v>
      </c>
      <c r="J41" s="112"/>
      <c r="K41" s="2"/>
    </row>
    <row r="42" spans="1:11" x14ac:dyDescent="0.25">
      <c r="A42" s="10">
        <v>42430</v>
      </c>
      <c r="B42" s="18">
        <f t="shared" si="3"/>
        <v>6905</v>
      </c>
      <c r="C42" s="11" t="s">
        <v>787</v>
      </c>
      <c r="D42" s="12">
        <v>56905</v>
      </c>
      <c r="E42" s="47" t="s">
        <v>6394</v>
      </c>
      <c r="F42" s="14">
        <v>12934.3</v>
      </c>
      <c r="G42" s="15">
        <v>42432</v>
      </c>
      <c r="H42" s="98">
        <v>12934.3</v>
      </c>
      <c r="I42" s="136">
        <f t="shared" si="1"/>
        <v>0</v>
      </c>
      <c r="J42" s="112"/>
      <c r="K42" s="2"/>
    </row>
    <row r="43" spans="1:11" x14ac:dyDescent="0.25">
      <c r="A43" s="17">
        <v>42430</v>
      </c>
      <c r="B43" s="18">
        <f t="shared" si="3"/>
        <v>6906</v>
      </c>
      <c r="C43" s="11" t="s">
        <v>787</v>
      </c>
      <c r="D43" s="12">
        <v>56906</v>
      </c>
      <c r="E43" s="47" t="s">
        <v>6395</v>
      </c>
      <c r="F43" s="14">
        <v>104197.73</v>
      </c>
      <c r="G43" s="15">
        <v>42432</v>
      </c>
      <c r="H43" s="98">
        <v>104197.73</v>
      </c>
      <c r="I43" s="136">
        <f t="shared" si="1"/>
        <v>0</v>
      </c>
      <c r="J43" s="112"/>
      <c r="K43" s="2"/>
    </row>
    <row r="44" spans="1:11" x14ac:dyDescent="0.25">
      <c r="A44" s="10">
        <v>42430</v>
      </c>
      <c r="B44" s="18">
        <f t="shared" si="3"/>
        <v>6907</v>
      </c>
      <c r="C44" s="11" t="s">
        <v>787</v>
      </c>
      <c r="D44" s="12">
        <v>56907</v>
      </c>
      <c r="E44" s="47" t="s">
        <v>6396</v>
      </c>
      <c r="F44" s="14">
        <v>2993</v>
      </c>
      <c r="G44" s="15">
        <v>42430</v>
      </c>
      <c r="H44" s="98">
        <f t="shared" si="2"/>
        <v>2993</v>
      </c>
      <c r="I44" s="136">
        <f t="shared" si="1"/>
        <v>0</v>
      </c>
      <c r="J44" s="112"/>
      <c r="K44" s="2"/>
    </row>
    <row r="45" spans="1:11" x14ac:dyDescent="0.25">
      <c r="A45" s="17">
        <v>42430</v>
      </c>
      <c r="B45" s="18">
        <f t="shared" si="3"/>
        <v>6908</v>
      </c>
      <c r="C45" s="11" t="s">
        <v>787</v>
      </c>
      <c r="D45" s="12">
        <v>56908</v>
      </c>
      <c r="E45" s="47" t="s">
        <v>6397</v>
      </c>
      <c r="F45" s="14">
        <v>1312</v>
      </c>
      <c r="G45" s="15">
        <v>42437</v>
      </c>
      <c r="H45" s="98">
        <v>1312</v>
      </c>
      <c r="I45" s="136">
        <f t="shared" si="1"/>
        <v>0</v>
      </c>
      <c r="J45" s="112"/>
      <c r="K45" s="2"/>
    </row>
    <row r="46" spans="1:11" x14ac:dyDescent="0.25">
      <c r="A46" s="10">
        <v>42430</v>
      </c>
      <c r="B46" s="18">
        <f t="shared" si="3"/>
        <v>6909</v>
      </c>
      <c r="C46" s="11" t="s">
        <v>787</v>
      </c>
      <c r="D46" s="12">
        <v>56909</v>
      </c>
      <c r="E46" s="47" t="s">
        <v>6398</v>
      </c>
      <c r="F46" s="14">
        <v>2125.5</v>
      </c>
      <c r="G46" s="15">
        <v>42432</v>
      </c>
      <c r="H46" s="98">
        <v>2125.5</v>
      </c>
      <c r="I46" s="136">
        <f t="shared" si="1"/>
        <v>0</v>
      </c>
      <c r="J46" s="112"/>
      <c r="K46" s="2"/>
    </row>
    <row r="47" spans="1:11" x14ac:dyDescent="0.25">
      <c r="A47" s="17">
        <v>42430</v>
      </c>
      <c r="B47" s="18">
        <f t="shared" si="3"/>
        <v>6910</v>
      </c>
      <c r="C47" s="11" t="s">
        <v>787</v>
      </c>
      <c r="D47" s="12">
        <v>56910</v>
      </c>
      <c r="E47" s="47" t="s">
        <v>6399</v>
      </c>
      <c r="F47" s="14">
        <v>31288.12</v>
      </c>
      <c r="G47" s="15">
        <v>42437</v>
      </c>
      <c r="H47" s="98">
        <v>31288.12</v>
      </c>
      <c r="I47" s="136">
        <f t="shared" si="1"/>
        <v>0</v>
      </c>
      <c r="J47" s="112"/>
      <c r="K47" s="2"/>
    </row>
    <row r="48" spans="1:11" x14ac:dyDescent="0.25">
      <c r="A48" s="10">
        <v>42430</v>
      </c>
      <c r="B48" s="18">
        <f t="shared" si="3"/>
        <v>6911</v>
      </c>
      <c r="C48" s="11" t="s">
        <v>787</v>
      </c>
      <c r="D48" s="12">
        <v>56911</v>
      </c>
      <c r="E48" s="47" t="s">
        <v>6400</v>
      </c>
      <c r="F48" s="14">
        <v>2585.6999999999998</v>
      </c>
      <c r="G48" s="15">
        <v>42432</v>
      </c>
      <c r="H48" s="98">
        <v>2585.6999999999998</v>
      </c>
      <c r="I48" s="136">
        <f t="shared" si="1"/>
        <v>0</v>
      </c>
      <c r="J48" s="112"/>
      <c r="K48" s="2"/>
    </row>
    <row r="49" spans="1:11" x14ac:dyDescent="0.25">
      <c r="A49" s="17">
        <v>42430</v>
      </c>
      <c r="B49" s="18">
        <f t="shared" si="3"/>
        <v>6912</v>
      </c>
      <c r="C49" s="11" t="s">
        <v>787</v>
      </c>
      <c r="D49" s="12">
        <v>56912</v>
      </c>
      <c r="E49" s="47" t="s">
        <v>6401</v>
      </c>
      <c r="F49" s="14">
        <v>31180.2</v>
      </c>
      <c r="G49" s="15">
        <v>42430</v>
      </c>
      <c r="H49" s="98">
        <f t="shared" si="2"/>
        <v>31180.2</v>
      </c>
      <c r="I49" s="136">
        <f t="shared" si="1"/>
        <v>0</v>
      </c>
      <c r="J49" s="112"/>
      <c r="K49" s="2"/>
    </row>
    <row r="50" spans="1:11" x14ac:dyDescent="0.25">
      <c r="A50" s="10">
        <v>42430</v>
      </c>
      <c r="B50" s="18">
        <f t="shared" si="3"/>
        <v>6913</v>
      </c>
      <c r="C50" s="11" t="s">
        <v>787</v>
      </c>
      <c r="D50" s="12">
        <v>56913</v>
      </c>
      <c r="E50" s="47" t="s">
        <v>6402</v>
      </c>
      <c r="F50" s="14">
        <v>3028.4</v>
      </c>
      <c r="G50" s="15">
        <v>42432</v>
      </c>
      <c r="H50" s="98">
        <v>3028.4</v>
      </c>
      <c r="I50" s="136">
        <f t="shared" si="1"/>
        <v>0</v>
      </c>
      <c r="J50" s="112"/>
      <c r="K50" s="2"/>
    </row>
    <row r="51" spans="1:11" x14ac:dyDescent="0.25">
      <c r="A51" s="17">
        <v>42430</v>
      </c>
      <c r="B51" s="18">
        <f t="shared" si="3"/>
        <v>6914</v>
      </c>
      <c r="C51" s="11" t="s">
        <v>787</v>
      </c>
      <c r="D51" s="12">
        <v>56914</v>
      </c>
      <c r="E51" s="47" t="s">
        <v>6367</v>
      </c>
      <c r="F51" s="14">
        <v>4748.5</v>
      </c>
      <c r="G51" s="15">
        <v>42445</v>
      </c>
      <c r="H51" s="98">
        <v>4748.5</v>
      </c>
      <c r="I51" s="136">
        <f t="shared" si="1"/>
        <v>0</v>
      </c>
      <c r="J51" s="112"/>
      <c r="K51" s="2"/>
    </row>
    <row r="52" spans="1:11" x14ac:dyDescent="0.25">
      <c r="A52" s="10">
        <v>42430</v>
      </c>
      <c r="B52" s="18">
        <f t="shared" si="3"/>
        <v>6915</v>
      </c>
      <c r="C52" s="11" t="s">
        <v>787</v>
      </c>
      <c r="D52" s="12">
        <v>56915</v>
      </c>
      <c r="E52" s="47" t="s">
        <v>6403</v>
      </c>
      <c r="F52" s="14">
        <v>2815.2</v>
      </c>
      <c r="G52" s="15">
        <v>42430</v>
      </c>
      <c r="H52" s="98">
        <f t="shared" si="2"/>
        <v>2815.2</v>
      </c>
      <c r="I52" s="136">
        <f t="shared" si="1"/>
        <v>0</v>
      </c>
      <c r="J52" s="112"/>
      <c r="K52" s="2"/>
    </row>
    <row r="53" spans="1:11" x14ac:dyDescent="0.25">
      <c r="A53" s="17">
        <v>42430</v>
      </c>
      <c r="B53" s="18">
        <f t="shared" si="3"/>
        <v>6916</v>
      </c>
      <c r="C53" s="11" t="s">
        <v>787</v>
      </c>
      <c r="D53" s="12">
        <v>56916</v>
      </c>
      <c r="E53" s="47" t="s">
        <v>6404</v>
      </c>
      <c r="F53" s="14">
        <v>290</v>
      </c>
      <c r="G53" s="15">
        <v>42430</v>
      </c>
      <c r="H53" s="98">
        <f t="shared" si="2"/>
        <v>290</v>
      </c>
      <c r="I53" s="136">
        <f t="shared" si="1"/>
        <v>0</v>
      </c>
      <c r="J53" s="112"/>
      <c r="K53" s="2"/>
    </row>
    <row r="54" spans="1:11" x14ac:dyDescent="0.25">
      <c r="A54" s="10">
        <v>42430</v>
      </c>
      <c r="B54" s="18">
        <f t="shared" si="3"/>
        <v>6917</v>
      </c>
      <c r="C54" s="11" t="s">
        <v>787</v>
      </c>
      <c r="D54" s="12">
        <v>56917</v>
      </c>
      <c r="E54" s="47" t="s">
        <v>6405</v>
      </c>
      <c r="F54" s="14">
        <v>414.1</v>
      </c>
      <c r="G54" s="15">
        <v>42430</v>
      </c>
      <c r="H54" s="98">
        <f t="shared" si="2"/>
        <v>414.1</v>
      </c>
      <c r="I54" s="136">
        <f t="shared" si="1"/>
        <v>0</v>
      </c>
      <c r="J54" s="112"/>
      <c r="K54" s="2"/>
    </row>
    <row r="55" spans="1:11" x14ac:dyDescent="0.25">
      <c r="A55" s="17">
        <v>42430</v>
      </c>
      <c r="B55" s="18">
        <f t="shared" si="3"/>
        <v>6918</v>
      </c>
      <c r="C55" s="11" t="s">
        <v>787</v>
      </c>
      <c r="D55" s="12">
        <v>56918</v>
      </c>
      <c r="E55" s="49" t="s">
        <v>105</v>
      </c>
      <c r="F55" s="14">
        <v>0</v>
      </c>
      <c r="G55" s="15"/>
      <c r="H55" s="98"/>
      <c r="I55" s="136">
        <f t="shared" si="1"/>
        <v>0</v>
      </c>
      <c r="J55" s="112"/>
      <c r="K55" s="2"/>
    </row>
    <row r="56" spans="1:11" x14ac:dyDescent="0.25">
      <c r="A56" s="10">
        <v>42430</v>
      </c>
      <c r="B56" s="18">
        <f t="shared" si="3"/>
        <v>6919</v>
      </c>
      <c r="C56" s="11" t="s">
        <v>787</v>
      </c>
      <c r="D56" s="12">
        <v>56919</v>
      </c>
      <c r="E56" s="47" t="s">
        <v>6406</v>
      </c>
      <c r="F56" s="14">
        <v>20843.599999999999</v>
      </c>
      <c r="G56" s="15">
        <v>42437</v>
      </c>
      <c r="H56" s="98">
        <v>20843.599999999999</v>
      </c>
      <c r="I56" s="136">
        <f t="shared" si="1"/>
        <v>0</v>
      </c>
      <c r="J56" s="112"/>
      <c r="K56" s="2"/>
    </row>
    <row r="57" spans="1:11" x14ac:dyDescent="0.25">
      <c r="A57" s="17">
        <v>42430</v>
      </c>
      <c r="B57" s="18">
        <f t="shared" si="3"/>
        <v>6920</v>
      </c>
      <c r="C57" s="11" t="s">
        <v>787</v>
      </c>
      <c r="D57" s="12">
        <v>56920</v>
      </c>
      <c r="E57" s="47" t="s">
        <v>6407</v>
      </c>
      <c r="F57" s="14">
        <v>2297.1</v>
      </c>
      <c r="G57" s="15">
        <v>42430</v>
      </c>
      <c r="H57" s="98">
        <f t="shared" si="2"/>
        <v>2297.1</v>
      </c>
      <c r="I57" s="136">
        <f t="shared" si="1"/>
        <v>0</v>
      </c>
      <c r="J57" s="112"/>
      <c r="K57" s="2"/>
    </row>
    <row r="58" spans="1:11" x14ac:dyDescent="0.25">
      <c r="A58" s="10">
        <v>42430</v>
      </c>
      <c r="B58" s="18">
        <f t="shared" si="3"/>
        <v>6921</v>
      </c>
      <c r="C58" s="11" t="s">
        <v>787</v>
      </c>
      <c r="D58" s="113">
        <v>56921</v>
      </c>
      <c r="E58" s="42" t="s">
        <v>6372</v>
      </c>
      <c r="F58" s="19">
        <v>1495.3</v>
      </c>
      <c r="G58" s="15">
        <v>42430</v>
      </c>
      <c r="H58" s="98">
        <f t="shared" si="2"/>
        <v>1495.3</v>
      </c>
      <c r="I58" s="136">
        <f t="shared" si="1"/>
        <v>0</v>
      </c>
      <c r="J58" s="112"/>
      <c r="K58" s="2"/>
    </row>
    <row r="59" spans="1:11" x14ac:dyDescent="0.25">
      <c r="A59" s="17">
        <v>42430</v>
      </c>
      <c r="B59" s="18">
        <f t="shared" si="3"/>
        <v>6922</v>
      </c>
      <c r="C59" s="11" t="s">
        <v>787</v>
      </c>
      <c r="D59" s="20">
        <v>56922</v>
      </c>
      <c r="E59" s="45" t="s">
        <v>6408</v>
      </c>
      <c r="F59" s="22">
        <v>19049.400000000001</v>
      </c>
      <c r="G59" s="15">
        <v>42432</v>
      </c>
      <c r="H59" s="98">
        <v>19049.400000000001</v>
      </c>
      <c r="I59" s="136">
        <f t="shared" si="1"/>
        <v>0</v>
      </c>
      <c r="J59" s="112"/>
      <c r="K59" s="2"/>
    </row>
    <row r="60" spans="1:11" x14ac:dyDescent="0.25">
      <c r="A60" s="10">
        <v>42430</v>
      </c>
      <c r="B60" s="18">
        <f t="shared" si="3"/>
        <v>6923</v>
      </c>
      <c r="C60" s="11" t="s">
        <v>787</v>
      </c>
      <c r="D60" s="12">
        <v>56923</v>
      </c>
      <c r="E60" s="47" t="s">
        <v>6409</v>
      </c>
      <c r="F60" s="14">
        <v>2613</v>
      </c>
      <c r="G60" s="15">
        <v>42430</v>
      </c>
      <c r="H60" s="98">
        <f t="shared" si="2"/>
        <v>2613</v>
      </c>
      <c r="I60" s="136">
        <f t="shared" si="1"/>
        <v>0</v>
      </c>
      <c r="J60" s="112"/>
      <c r="K60" s="2"/>
    </row>
    <row r="61" spans="1:11" x14ac:dyDescent="0.25">
      <c r="A61" s="17">
        <v>42430</v>
      </c>
      <c r="B61" s="18">
        <f t="shared" si="3"/>
        <v>6924</v>
      </c>
      <c r="C61" s="11" t="s">
        <v>787</v>
      </c>
      <c r="D61" s="12">
        <v>56924</v>
      </c>
      <c r="E61" s="47" t="s">
        <v>6410</v>
      </c>
      <c r="F61" s="14">
        <v>4167.3999999999996</v>
      </c>
      <c r="G61" s="15">
        <v>42430</v>
      </c>
      <c r="H61" s="98">
        <f t="shared" si="2"/>
        <v>4167.3999999999996</v>
      </c>
      <c r="I61" s="136">
        <f t="shared" si="1"/>
        <v>0</v>
      </c>
      <c r="J61" s="112"/>
      <c r="K61" s="2"/>
    </row>
    <row r="62" spans="1:11" x14ac:dyDescent="0.25">
      <c r="A62" s="10">
        <v>42430</v>
      </c>
      <c r="B62" s="18">
        <f t="shared" si="3"/>
        <v>6925</v>
      </c>
      <c r="C62" s="11" t="s">
        <v>787</v>
      </c>
      <c r="D62" s="12">
        <v>56925</v>
      </c>
      <c r="E62" s="47" t="s">
        <v>6411</v>
      </c>
      <c r="F62" s="14">
        <v>4953.8</v>
      </c>
      <c r="G62" s="15">
        <v>42430</v>
      </c>
      <c r="H62" s="98">
        <f t="shared" si="2"/>
        <v>4953.8</v>
      </c>
      <c r="I62" s="136">
        <f t="shared" si="1"/>
        <v>0</v>
      </c>
      <c r="J62" s="112"/>
      <c r="K62" s="2"/>
    </row>
    <row r="63" spans="1:11" x14ac:dyDescent="0.25">
      <c r="A63" s="17">
        <v>42430</v>
      </c>
      <c r="B63" s="18">
        <f t="shared" si="3"/>
        <v>6926</v>
      </c>
      <c r="C63" s="11" t="s">
        <v>787</v>
      </c>
      <c r="D63" s="12">
        <v>56926</v>
      </c>
      <c r="E63" s="47" t="s">
        <v>6412</v>
      </c>
      <c r="F63" s="14">
        <v>5561.4</v>
      </c>
      <c r="G63" s="15">
        <v>42430</v>
      </c>
      <c r="H63" s="98">
        <f t="shared" si="2"/>
        <v>5561.4</v>
      </c>
      <c r="I63" s="136">
        <f t="shared" si="1"/>
        <v>0</v>
      </c>
      <c r="J63" s="112"/>
      <c r="K63" s="2"/>
    </row>
    <row r="64" spans="1:11" x14ac:dyDescent="0.25">
      <c r="A64" s="10">
        <v>42430</v>
      </c>
      <c r="B64" s="18">
        <f t="shared" si="3"/>
        <v>6927</v>
      </c>
      <c r="C64" s="11" t="s">
        <v>787</v>
      </c>
      <c r="D64" s="12">
        <v>56927</v>
      </c>
      <c r="E64" s="47" t="s">
        <v>6413</v>
      </c>
      <c r="F64" s="14">
        <v>1092</v>
      </c>
      <c r="G64" s="15">
        <v>42430</v>
      </c>
      <c r="H64" s="98">
        <f t="shared" si="2"/>
        <v>1092</v>
      </c>
      <c r="I64" s="136">
        <f t="shared" si="1"/>
        <v>0</v>
      </c>
      <c r="J64" s="112"/>
      <c r="K64" s="2"/>
    </row>
    <row r="65" spans="1:11" x14ac:dyDescent="0.25">
      <c r="A65" s="17">
        <v>42430</v>
      </c>
      <c r="B65" s="18">
        <f t="shared" si="3"/>
        <v>6928</v>
      </c>
      <c r="C65" s="11" t="s">
        <v>787</v>
      </c>
      <c r="D65" s="12">
        <v>56928</v>
      </c>
      <c r="E65" s="47" t="s">
        <v>6414</v>
      </c>
      <c r="F65" s="14">
        <v>1600</v>
      </c>
      <c r="G65" s="15">
        <v>42430</v>
      </c>
      <c r="H65" s="98">
        <f t="shared" si="2"/>
        <v>1600</v>
      </c>
      <c r="I65" s="136">
        <f t="shared" si="1"/>
        <v>0</v>
      </c>
      <c r="J65" s="112"/>
      <c r="K65" s="2"/>
    </row>
    <row r="66" spans="1:11" x14ac:dyDescent="0.25">
      <c r="A66" s="10">
        <v>42430</v>
      </c>
      <c r="B66" s="18">
        <f t="shared" si="3"/>
        <v>6929</v>
      </c>
      <c r="C66" s="11" t="s">
        <v>787</v>
      </c>
      <c r="D66" s="12">
        <v>56929</v>
      </c>
      <c r="E66" s="47" t="s">
        <v>6372</v>
      </c>
      <c r="F66" s="14">
        <v>7520.6</v>
      </c>
      <c r="G66" s="15">
        <v>42432</v>
      </c>
      <c r="H66" s="98">
        <v>7520.6</v>
      </c>
      <c r="I66" s="136">
        <f t="shared" si="1"/>
        <v>0</v>
      </c>
      <c r="J66" s="112"/>
      <c r="K66" s="2"/>
    </row>
    <row r="67" spans="1:11" x14ac:dyDescent="0.25">
      <c r="A67" s="17">
        <v>42430</v>
      </c>
      <c r="B67" s="18">
        <f t="shared" si="3"/>
        <v>6930</v>
      </c>
      <c r="C67" s="11" t="s">
        <v>787</v>
      </c>
      <c r="D67" s="12">
        <v>56930</v>
      </c>
      <c r="E67" s="47" t="s">
        <v>6365</v>
      </c>
      <c r="F67" s="14">
        <v>34815</v>
      </c>
      <c r="G67" s="15">
        <v>42445</v>
      </c>
      <c r="H67" s="98">
        <v>34815</v>
      </c>
      <c r="I67" s="136">
        <f t="shared" si="1"/>
        <v>0</v>
      </c>
      <c r="J67" s="112"/>
      <c r="K67" s="2"/>
    </row>
    <row r="68" spans="1:11" x14ac:dyDescent="0.25">
      <c r="A68" s="10">
        <v>42430</v>
      </c>
      <c r="B68" s="18">
        <f t="shared" si="3"/>
        <v>6931</v>
      </c>
      <c r="C68" s="11" t="s">
        <v>787</v>
      </c>
      <c r="D68" s="12">
        <v>56931</v>
      </c>
      <c r="E68" s="47" t="s">
        <v>4345</v>
      </c>
      <c r="F68" s="14">
        <v>868.4</v>
      </c>
      <c r="G68" s="15">
        <v>42432</v>
      </c>
      <c r="H68" s="98">
        <v>868.4</v>
      </c>
      <c r="I68" s="136">
        <f t="shared" si="1"/>
        <v>0</v>
      </c>
      <c r="J68" s="112"/>
      <c r="K68" s="2"/>
    </row>
    <row r="69" spans="1:11" x14ac:dyDescent="0.25">
      <c r="A69" s="17">
        <v>42430</v>
      </c>
      <c r="B69" s="18">
        <f t="shared" si="3"/>
        <v>6932</v>
      </c>
      <c r="C69" s="11" t="s">
        <v>787</v>
      </c>
      <c r="D69" s="12">
        <v>56932</v>
      </c>
      <c r="E69" s="47" t="s">
        <v>6406</v>
      </c>
      <c r="F69" s="14">
        <v>9311.6</v>
      </c>
      <c r="G69" s="15">
        <v>42432</v>
      </c>
      <c r="H69" s="98">
        <v>9311.6</v>
      </c>
      <c r="I69" s="136">
        <f t="shared" si="1"/>
        <v>0</v>
      </c>
      <c r="J69" s="112"/>
      <c r="K69" s="2"/>
    </row>
    <row r="70" spans="1:11" x14ac:dyDescent="0.25">
      <c r="A70" s="10">
        <v>42430</v>
      </c>
      <c r="B70" s="18">
        <f t="shared" ref="B70:B133" si="4">B69+1</f>
        <v>6933</v>
      </c>
      <c r="C70" s="11" t="s">
        <v>787</v>
      </c>
      <c r="D70" s="12">
        <v>56933</v>
      </c>
      <c r="E70" s="47" t="s">
        <v>6415</v>
      </c>
      <c r="F70" s="14">
        <v>3340.8</v>
      </c>
      <c r="G70" s="15">
        <v>42430</v>
      </c>
      <c r="H70" s="98">
        <f t="shared" si="2"/>
        <v>3340.8</v>
      </c>
      <c r="I70" s="136">
        <f t="shared" si="1"/>
        <v>0</v>
      </c>
      <c r="J70" s="112"/>
      <c r="K70" s="2"/>
    </row>
    <row r="71" spans="1:11" x14ac:dyDescent="0.25">
      <c r="A71" s="17">
        <v>42430</v>
      </c>
      <c r="B71" s="18">
        <f t="shared" si="4"/>
        <v>6934</v>
      </c>
      <c r="C71" s="11" t="s">
        <v>787</v>
      </c>
      <c r="D71" s="12">
        <v>56934</v>
      </c>
      <c r="E71" s="47" t="s">
        <v>6416</v>
      </c>
      <c r="F71" s="14">
        <v>5051.8</v>
      </c>
      <c r="G71" s="15">
        <v>42432</v>
      </c>
      <c r="H71" s="98">
        <v>5051.8</v>
      </c>
      <c r="I71" s="136">
        <f t="shared" ref="I71:I137" si="5">F71-H71</f>
        <v>0</v>
      </c>
      <c r="J71" s="112"/>
      <c r="K71" s="2"/>
    </row>
    <row r="72" spans="1:11" x14ac:dyDescent="0.25">
      <c r="A72" s="10">
        <v>42430</v>
      </c>
      <c r="B72" s="18">
        <f t="shared" si="4"/>
        <v>6935</v>
      </c>
      <c r="C72" s="11" t="s">
        <v>787</v>
      </c>
      <c r="D72" s="12">
        <v>56935</v>
      </c>
      <c r="E72" s="47" t="s">
        <v>6417</v>
      </c>
      <c r="F72" s="14">
        <v>15785.2</v>
      </c>
      <c r="G72" s="15">
        <v>42440</v>
      </c>
      <c r="H72" s="98">
        <v>15785.2</v>
      </c>
      <c r="I72" s="136">
        <f t="shared" si="5"/>
        <v>0</v>
      </c>
      <c r="J72" s="112"/>
      <c r="K72" s="2"/>
    </row>
    <row r="73" spans="1:11" x14ac:dyDescent="0.25">
      <c r="A73" s="17">
        <v>42430</v>
      </c>
      <c r="B73" s="18">
        <f t="shared" si="4"/>
        <v>6936</v>
      </c>
      <c r="C73" s="11" t="s">
        <v>787</v>
      </c>
      <c r="D73" s="12">
        <v>56936</v>
      </c>
      <c r="E73" s="47" t="s">
        <v>6418</v>
      </c>
      <c r="F73" s="14">
        <v>3679.4</v>
      </c>
      <c r="G73" s="15">
        <v>42430</v>
      </c>
      <c r="H73" s="98">
        <f t="shared" ref="H73:H131" si="6">F73</f>
        <v>3679.4</v>
      </c>
      <c r="I73" s="136">
        <f t="shared" si="5"/>
        <v>0</v>
      </c>
      <c r="J73" s="112"/>
      <c r="K73" s="2"/>
    </row>
    <row r="74" spans="1:11" x14ac:dyDescent="0.25">
      <c r="A74" s="10">
        <v>42430</v>
      </c>
      <c r="B74" s="18">
        <f t="shared" si="4"/>
        <v>6937</v>
      </c>
      <c r="C74" s="11" t="s">
        <v>787</v>
      </c>
      <c r="D74" s="12">
        <v>56937</v>
      </c>
      <c r="E74" s="47" t="s">
        <v>6419</v>
      </c>
      <c r="F74" s="14">
        <v>1480.5</v>
      </c>
      <c r="G74" s="15">
        <v>42432</v>
      </c>
      <c r="H74" s="98">
        <v>1480.5</v>
      </c>
      <c r="I74" s="136">
        <f t="shared" si="5"/>
        <v>0</v>
      </c>
      <c r="J74" s="112"/>
      <c r="K74" s="2"/>
    </row>
    <row r="75" spans="1:11" x14ac:dyDescent="0.25">
      <c r="A75" s="17">
        <v>42430</v>
      </c>
      <c r="B75" s="18">
        <f t="shared" si="4"/>
        <v>6938</v>
      </c>
      <c r="C75" s="11" t="s">
        <v>787</v>
      </c>
      <c r="D75" s="12">
        <v>56938</v>
      </c>
      <c r="E75" s="47" t="s">
        <v>6420</v>
      </c>
      <c r="F75" s="14">
        <v>1010.4</v>
      </c>
      <c r="G75" s="15">
        <v>42430</v>
      </c>
      <c r="H75" s="98">
        <f t="shared" si="6"/>
        <v>1010.4</v>
      </c>
      <c r="I75" s="136">
        <f t="shared" si="5"/>
        <v>0</v>
      </c>
      <c r="J75" s="112"/>
      <c r="K75" s="2"/>
    </row>
    <row r="76" spans="1:11" x14ac:dyDescent="0.25">
      <c r="A76" s="10">
        <v>42430</v>
      </c>
      <c r="B76" s="18">
        <f t="shared" si="4"/>
        <v>6939</v>
      </c>
      <c r="C76" s="11" t="s">
        <v>787</v>
      </c>
      <c r="D76" s="12">
        <v>56939</v>
      </c>
      <c r="E76" s="47" t="s">
        <v>6421</v>
      </c>
      <c r="F76" s="14">
        <v>2252.8000000000002</v>
      </c>
      <c r="G76" s="15">
        <v>42430</v>
      </c>
      <c r="H76" s="98">
        <f t="shared" si="6"/>
        <v>2252.8000000000002</v>
      </c>
      <c r="I76" s="136">
        <f t="shared" si="5"/>
        <v>0</v>
      </c>
      <c r="J76" s="112"/>
      <c r="K76" s="2"/>
    </row>
    <row r="77" spans="1:11" x14ac:dyDescent="0.25">
      <c r="A77" s="17">
        <v>42430</v>
      </c>
      <c r="B77" s="18">
        <f t="shared" si="4"/>
        <v>6940</v>
      </c>
      <c r="C77" s="11" t="s">
        <v>787</v>
      </c>
      <c r="D77" s="12">
        <v>56940</v>
      </c>
      <c r="E77" s="47" t="s">
        <v>6422</v>
      </c>
      <c r="F77" s="14">
        <v>2953.6</v>
      </c>
      <c r="G77" s="15">
        <v>42430</v>
      </c>
      <c r="H77" s="98">
        <f t="shared" si="6"/>
        <v>2953.6</v>
      </c>
      <c r="I77" s="136">
        <f t="shared" si="5"/>
        <v>0</v>
      </c>
      <c r="J77" s="112"/>
      <c r="K77" s="2"/>
    </row>
    <row r="78" spans="1:11" x14ac:dyDescent="0.25">
      <c r="A78" s="10">
        <v>42430</v>
      </c>
      <c r="B78" s="18">
        <f t="shared" si="4"/>
        <v>6941</v>
      </c>
      <c r="C78" s="11" t="s">
        <v>787</v>
      </c>
      <c r="D78" s="12">
        <v>56941</v>
      </c>
      <c r="E78" s="47" t="s">
        <v>6423</v>
      </c>
      <c r="F78" s="14">
        <v>285</v>
      </c>
      <c r="G78" s="15">
        <v>42430</v>
      </c>
      <c r="H78" s="98">
        <f t="shared" si="6"/>
        <v>285</v>
      </c>
      <c r="I78" s="136">
        <f t="shared" si="5"/>
        <v>0</v>
      </c>
      <c r="J78" s="112"/>
      <c r="K78" s="2"/>
    </row>
    <row r="79" spans="1:11" x14ac:dyDescent="0.25">
      <c r="A79" s="17">
        <v>42430</v>
      </c>
      <c r="B79" s="18">
        <f t="shared" si="4"/>
        <v>6942</v>
      </c>
      <c r="C79" s="11" t="s">
        <v>787</v>
      </c>
      <c r="D79" s="12">
        <v>56942</v>
      </c>
      <c r="E79" s="47" t="s">
        <v>6424</v>
      </c>
      <c r="F79" s="14">
        <v>30571.8</v>
      </c>
      <c r="G79" s="15">
        <v>42439</v>
      </c>
      <c r="H79" s="98">
        <v>30571.8</v>
      </c>
      <c r="I79" s="136">
        <f t="shared" si="5"/>
        <v>0</v>
      </c>
      <c r="J79" s="112"/>
      <c r="K79" s="2"/>
    </row>
    <row r="80" spans="1:11" x14ac:dyDescent="0.25">
      <c r="A80" s="10">
        <v>42430</v>
      </c>
      <c r="B80" s="18">
        <f t="shared" si="4"/>
        <v>6943</v>
      </c>
      <c r="C80" s="11" t="s">
        <v>787</v>
      </c>
      <c r="D80" s="12">
        <v>56943</v>
      </c>
      <c r="E80" s="47" t="s">
        <v>6367</v>
      </c>
      <c r="F80" s="14">
        <v>554.4</v>
      </c>
      <c r="G80" s="15">
        <v>42445</v>
      </c>
      <c r="H80" s="98">
        <v>554.4</v>
      </c>
      <c r="I80" s="136">
        <f t="shared" si="5"/>
        <v>0</v>
      </c>
      <c r="J80" s="112"/>
      <c r="K80" s="2"/>
    </row>
    <row r="81" spans="1:11" x14ac:dyDescent="0.25">
      <c r="A81" s="17">
        <v>42430</v>
      </c>
      <c r="B81" s="18">
        <f t="shared" si="4"/>
        <v>6944</v>
      </c>
      <c r="C81" s="11" t="s">
        <v>787</v>
      </c>
      <c r="D81" s="12">
        <v>56944</v>
      </c>
      <c r="E81" s="47" t="s">
        <v>6425</v>
      </c>
      <c r="F81" s="14">
        <v>4244.1000000000004</v>
      </c>
      <c r="G81" s="15">
        <v>42430</v>
      </c>
      <c r="H81" s="98">
        <f t="shared" si="6"/>
        <v>4244.1000000000004</v>
      </c>
      <c r="I81" s="136">
        <f t="shared" si="5"/>
        <v>0</v>
      </c>
      <c r="J81" s="112"/>
      <c r="K81" s="2"/>
    </row>
    <row r="82" spans="1:11" x14ac:dyDescent="0.25">
      <c r="A82" s="10">
        <v>42430</v>
      </c>
      <c r="B82" s="18">
        <f t="shared" si="4"/>
        <v>6945</v>
      </c>
      <c r="C82" s="11" t="s">
        <v>787</v>
      </c>
      <c r="D82" s="12">
        <v>56945</v>
      </c>
      <c r="E82" s="47" t="s">
        <v>6426</v>
      </c>
      <c r="F82" s="14">
        <v>4388.5</v>
      </c>
      <c r="G82" s="15">
        <v>42430</v>
      </c>
      <c r="H82" s="98">
        <f t="shared" si="6"/>
        <v>4388.5</v>
      </c>
      <c r="I82" s="136">
        <f t="shared" si="5"/>
        <v>0</v>
      </c>
      <c r="J82" s="112"/>
      <c r="K82" s="2"/>
    </row>
    <row r="83" spans="1:11" x14ac:dyDescent="0.25">
      <c r="A83" s="17">
        <v>42430</v>
      </c>
      <c r="B83" s="18">
        <f t="shared" si="4"/>
        <v>6946</v>
      </c>
      <c r="C83" s="11" t="s">
        <v>787</v>
      </c>
      <c r="D83" s="12">
        <v>56946</v>
      </c>
      <c r="E83" s="47" t="s">
        <v>6427</v>
      </c>
      <c r="F83" s="14">
        <v>331.8</v>
      </c>
      <c r="G83" s="15">
        <v>42430</v>
      </c>
      <c r="H83" s="98">
        <f t="shared" si="6"/>
        <v>331.8</v>
      </c>
      <c r="I83" s="136">
        <f t="shared" si="5"/>
        <v>0</v>
      </c>
      <c r="J83" s="112"/>
      <c r="K83" s="2"/>
    </row>
    <row r="84" spans="1:11" x14ac:dyDescent="0.25">
      <c r="A84" s="10">
        <v>42430</v>
      </c>
      <c r="B84" s="18">
        <f t="shared" si="4"/>
        <v>6947</v>
      </c>
      <c r="C84" s="11" t="s">
        <v>787</v>
      </c>
      <c r="D84" s="12">
        <v>56947</v>
      </c>
      <c r="E84" s="47" t="s">
        <v>6428</v>
      </c>
      <c r="F84" s="14">
        <v>5549.8</v>
      </c>
      <c r="G84" s="15">
        <v>42430</v>
      </c>
      <c r="H84" s="98">
        <f t="shared" si="6"/>
        <v>5549.8</v>
      </c>
      <c r="I84" s="136">
        <f t="shared" si="5"/>
        <v>0</v>
      </c>
      <c r="J84" s="112"/>
      <c r="K84" s="2"/>
    </row>
    <row r="85" spans="1:11" x14ac:dyDescent="0.25">
      <c r="A85" s="17">
        <v>42430</v>
      </c>
      <c r="B85" s="18">
        <f t="shared" si="4"/>
        <v>6948</v>
      </c>
      <c r="C85" s="11" t="s">
        <v>787</v>
      </c>
      <c r="D85" s="12">
        <v>56948</v>
      </c>
      <c r="E85" s="47" t="s">
        <v>6429</v>
      </c>
      <c r="F85" s="14">
        <v>588.79999999999995</v>
      </c>
      <c r="G85" s="15">
        <v>42430</v>
      </c>
      <c r="H85" s="98">
        <f t="shared" si="6"/>
        <v>588.79999999999995</v>
      </c>
      <c r="I85" s="136">
        <f t="shared" si="5"/>
        <v>0</v>
      </c>
      <c r="J85" s="112"/>
      <c r="K85" s="2"/>
    </row>
    <row r="86" spans="1:11" x14ac:dyDescent="0.25">
      <c r="A86" s="10">
        <v>42430</v>
      </c>
      <c r="B86" s="18">
        <f t="shared" si="4"/>
        <v>6949</v>
      </c>
      <c r="C86" s="11" t="s">
        <v>787</v>
      </c>
      <c r="D86" s="12">
        <v>56949</v>
      </c>
      <c r="E86" s="47" t="s">
        <v>6430</v>
      </c>
      <c r="F86" s="14">
        <v>1237.5999999999999</v>
      </c>
      <c r="G86" s="15">
        <v>42430</v>
      </c>
      <c r="H86" s="98">
        <f t="shared" si="6"/>
        <v>1237.5999999999999</v>
      </c>
      <c r="I86" s="136">
        <f t="shared" si="5"/>
        <v>0</v>
      </c>
      <c r="J86" s="112"/>
      <c r="K86" s="2"/>
    </row>
    <row r="87" spans="1:11" x14ac:dyDescent="0.25">
      <c r="A87" s="17">
        <v>42430</v>
      </c>
      <c r="B87" s="18">
        <f t="shared" si="4"/>
        <v>6950</v>
      </c>
      <c r="C87" s="11" t="s">
        <v>787</v>
      </c>
      <c r="D87" s="12">
        <v>56950</v>
      </c>
      <c r="E87" s="47" t="s">
        <v>6431</v>
      </c>
      <c r="F87" s="14">
        <v>1393.2</v>
      </c>
      <c r="G87" s="15">
        <v>42430</v>
      </c>
      <c r="H87" s="98">
        <f t="shared" si="6"/>
        <v>1393.2</v>
      </c>
      <c r="I87" s="136">
        <f t="shared" si="5"/>
        <v>0</v>
      </c>
      <c r="J87" s="112"/>
      <c r="K87" s="2"/>
    </row>
    <row r="88" spans="1:11" x14ac:dyDescent="0.25">
      <c r="A88" s="10">
        <v>42430</v>
      </c>
      <c r="B88" s="18">
        <f t="shared" si="4"/>
        <v>6951</v>
      </c>
      <c r="C88" s="11" t="s">
        <v>787</v>
      </c>
      <c r="D88" s="12">
        <v>56951</v>
      </c>
      <c r="E88" s="47" t="s">
        <v>5910</v>
      </c>
      <c r="F88" s="14">
        <v>2192</v>
      </c>
      <c r="G88" s="15">
        <v>42432</v>
      </c>
      <c r="H88" s="98">
        <v>2192</v>
      </c>
      <c r="I88" s="136">
        <f t="shared" si="5"/>
        <v>0</v>
      </c>
      <c r="J88" s="112"/>
      <c r="K88" s="2"/>
    </row>
    <row r="89" spans="1:11" x14ac:dyDescent="0.25">
      <c r="A89" s="17">
        <v>42430</v>
      </c>
      <c r="B89" s="18">
        <f t="shared" si="4"/>
        <v>6952</v>
      </c>
      <c r="C89" s="11" t="s">
        <v>787</v>
      </c>
      <c r="D89" s="12">
        <v>56952</v>
      </c>
      <c r="E89" s="47" t="s">
        <v>6432</v>
      </c>
      <c r="F89" s="14">
        <v>39994.5</v>
      </c>
      <c r="G89" s="15">
        <v>42433</v>
      </c>
      <c r="H89" s="98">
        <v>39994.5</v>
      </c>
      <c r="I89" s="136">
        <f t="shared" si="5"/>
        <v>0</v>
      </c>
      <c r="J89" s="112"/>
      <c r="K89" s="2"/>
    </row>
    <row r="90" spans="1:11" x14ac:dyDescent="0.25">
      <c r="A90" s="10">
        <v>42430</v>
      </c>
      <c r="B90" s="18">
        <f t="shared" si="4"/>
        <v>6953</v>
      </c>
      <c r="C90" s="11" t="s">
        <v>787</v>
      </c>
      <c r="D90" s="12">
        <v>56953</v>
      </c>
      <c r="E90" s="47" t="s">
        <v>6422</v>
      </c>
      <c r="F90" s="14">
        <v>1942.4</v>
      </c>
      <c r="G90" s="15">
        <v>42430</v>
      </c>
      <c r="H90" s="98">
        <f t="shared" si="6"/>
        <v>1942.4</v>
      </c>
      <c r="I90" s="136">
        <f t="shared" si="5"/>
        <v>0</v>
      </c>
      <c r="J90" s="112"/>
      <c r="K90" s="2"/>
    </row>
    <row r="91" spans="1:11" x14ac:dyDescent="0.25">
      <c r="A91" s="17">
        <v>42430</v>
      </c>
      <c r="B91" s="18">
        <f t="shared" si="4"/>
        <v>6954</v>
      </c>
      <c r="C91" s="11" t="s">
        <v>787</v>
      </c>
      <c r="D91" s="12">
        <v>56954</v>
      </c>
      <c r="E91" s="47" t="s">
        <v>6433</v>
      </c>
      <c r="F91" s="14">
        <v>5800</v>
      </c>
      <c r="G91" s="15">
        <v>42430</v>
      </c>
      <c r="H91" s="98">
        <f t="shared" si="6"/>
        <v>5800</v>
      </c>
      <c r="I91" s="136">
        <f t="shared" si="5"/>
        <v>0</v>
      </c>
      <c r="J91" s="112"/>
      <c r="K91" s="2"/>
    </row>
    <row r="92" spans="1:11" x14ac:dyDescent="0.25">
      <c r="A92" s="10">
        <v>42430</v>
      </c>
      <c r="B92" s="18">
        <f t="shared" si="4"/>
        <v>6955</v>
      </c>
      <c r="C92" s="11" t="s">
        <v>787</v>
      </c>
      <c r="D92" s="12">
        <v>56955</v>
      </c>
      <c r="E92" s="47" t="s">
        <v>6424</v>
      </c>
      <c r="F92" s="14">
        <v>64147.199999999997</v>
      </c>
      <c r="G92" s="15" t="s">
        <v>6434</v>
      </c>
      <c r="H92" s="98">
        <f>11000+30000+23147.2</f>
        <v>64147.199999999997</v>
      </c>
      <c r="I92" s="136">
        <f t="shared" si="5"/>
        <v>0</v>
      </c>
      <c r="J92" s="112"/>
      <c r="K92" s="2"/>
    </row>
    <row r="93" spans="1:11" x14ac:dyDescent="0.25">
      <c r="A93" s="17">
        <v>42430</v>
      </c>
      <c r="B93" s="18">
        <f t="shared" si="4"/>
        <v>6956</v>
      </c>
      <c r="C93" s="11" t="s">
        <v>787</v>
      </c>
      <c r="D93" s="12">
        <v>56956</v>
      </c>
      <c r="E93" s="47" t="s">
        <v>6435</v>
      </c>
      <c r="F93" s="14">
        <v>18646.599999999999</v>
      </c>
      <c r="G93" s="15">
        <v>42441</v>
      </c>
      <c r="H93" s="98">
        <v>18646.599999999999</v>
      </c>
      <c r="I93" s="136">
        <f t="shared" si="5"/>
        <v>0</v>
      </c>
      <c r="J93" s="112"/>
      <c r="K93" s="2"/>
    </row>
    <row r="94" spans="1:11" x14ac:dyDescent="0.25">
      <c r="A94" s="10">
        <v>42430</v>
      </c>
      <c r="B94" s="18">
        <f t="shared" si="4"/>
        <v>6957</v>
      </c>
      <c r="C94" s="11" t="s">
        <v>787</v>
      </c>
      <c r="D94" s="12">
        <v>56957</v>
      </c>
      <c r="E94" s="47" t="s">
        <v>6436</v>
      </c>
      <c r="F94" s="14">
        <v>4137.3999999999996</v>
      </c>
      <c r="G94" s="15">
        <v>42430</v>
      </c>
      <c r="H94" s="98">
        <f t="shared" si="6"/>
        <v>4137.3999999999996</v>
      </c>
      <c r="I94" s="136">
        <f t="shared" si="5"/>
        <v>0</v>
      </c>
      <c r="J94" s="112"/>
      <c r="K94" s="2"/>
    </row>
    <row r="95" spans="1:11" x14ac:dyDescent="0.25">
      <c r="A95" s="17">
        <v>42430</v>
      </c>
      <c r="B95" s="18">
        <f t="shared" si="4"/>
        <v>6958</v>
      </c>
      <c r="C95" s="11" t="s">
        <v>787</v>
      </c>
      <c r="D95" s="12">
        <v>56958</v>
      </c>
      <c r="E95" s="47" t="s">
        <v>6437</v>
      </c>
      <c r="F95" s="14">
        <v>33649.4</v>
      </c>
      <c r="G95" s="15">
        <v>42432</v>
      </c>
      <c r="H95" s="98">
        <v>33649.4</v>
      </c>
      <c r="I95" s="136">
        <f t="shared" si="5"/>
        <v>0</v>
      </c>
      <c r="J95" s="112"/>
      <c r="K95" s="2"/>
    </row>
    <row r="96" spans="1:11" x14ac:dyDescent="0.25">
      <c r="A96" s="10">
        <v>42430</v>
      </c>
      <c r="B96" s="18">
        <f t="shared" si="4"/>
        <v>6959</v>
      </c>
      <c r="C96" s="11" t="s">
        <v>787</v>
      </c>
      <c r="D96" s="12">
        <v>56959</v>
      </c>
      <c r="E96" s="47" t="s">
        <v>6438</v>
      </c>
      <c r="F96" s="14">
        <v>4308.6000000000004</v>
      </c>
      <c r="G96" s="15">
        <v>42430</v>
      </c>
      <c r="H96" s="98">
        <f t="shared" si="6"/>
        <v>4308.6000000000004</v>
      </c>
      <c r="I96" s="136">
        <f t="shared" si="5"/>
        <v>0</v>
      </c>
      <c r="J96" s="112"/>
      <c r="K96" s="2"/>
    </row>
    <row r="97" spans="1:11" x14ac:dyDescent="0.25">
      <c r="A97" s="17">
        <v>42430</v>
      </c>
      <c r="B97" s="18">
        <f t="shared" si="4"/>
        <v>6960</v>
      </c>
      <c r="C97" s="11" t="s">
        <v>787</v>
      </c>
      <c r="D97" s="12">
        <v>56960</v>
      </c>
      <c r="E97" s="47" t="s">
        <v>6439</v>
      </c>
      <c r="F97" s="14">
        <v>1398.74</v>
      </c>
      <c r="G97" s="15">
        <v>42430</v>
      </c>
      <c r="H97" s="98">
        <f t="shared" si="6"/>
        <v>1398.74</v>
      </c>
      <c r="I97" s="136">
        <f t="shared" si="5"/>
        <v>0</v>
      </c>
      <c r="J97" s="112"/>
      <c r="K97" s="2"/>
    </row>
    <row r="98" spans="1:11" x14ac:dyDescent="0.25">
      <c r="A98" s="10">
        <v>42430</v>
      </c>
      <c r="B98" s="18">
        <f t="shared" si="4"/>
        <v>6961</v>
      </c>
      <c r="C98" s="11" t="s">
        <v>787</v>
      </c>
      <c r="D98" s="12">
        <v>56961</v>
      </c>
      <c r="E98" s="47" t="s">
        <v>6372</v>
      </c>
      <c r="F98" s="14">
        <v>187.2</v>
      </c>
      <c r="G98" s="15">
        <v>42430</v>
      </c>
      <c r="H98" s="98">
        <f t="shared" si="6"/>
        <v>187.2</v>
      </c>
      <c r="I98" s="136">
        <f t="shared" si="5"/>
        <v>0</v>
      </c>
      <c r="J98" s="112"/>
      <c r="K98" s="2"/>
    </row>
    <row r="99" spans="1:11" x14ac:dyDescent="0.25">
      <c r="A99" s="17">
        <v>42430</v>
      </c>
      <c r="B99" s="18">
        <f t="shared" si="4"/>
        <v>6962</v>
      </c>
      <c r="C99" s="11" t="s">
        <v>787</v>
      </c>
      <c r="D99" s="12">
        <v>56962</v>
      </c>
      <c r="E99" s="47" t="s">
        <v>6437</v>
      </c>
      <c r="F99" s="14">
        <v>26149.3</v>
      </c>
      <c r="G99" s="15" t="s">
        <v>6440</v>
      </c>
      <c r="H99" s="98">
        <f>24039.87+2109.43</f>
        <v>26149.3</v>
      </c>
      <c r="I99" s="136">
        <f t="shared" si="5"/>
        <v>0</v>
      </c>
      <c r="J99" s="112"/>
      <c r="K99" s="2"/>
    </row>
    <row r="100" spans="1:11" x14ac:dyDescent="0.25">
      <c r="A100" s="10">
        <v>42430</v>
      </c>
      <c r="B100" s="18">
        <f t="shared" si="4"/>
        <v>6963</v>
      </c>
      <c r="C100" s="11" t="s">
        <v>787</v>
      </c>
      <c r="D100" s="12">
        <v>56963</v>
      </c>
      <c r="E100" s="47" t="s">
        <v>6441</v>
      </c>
      <c r="F100" s="14">
        <v>1723.8</v>
      </c>
      <c r="G100" s="15">
        <v>42432</v>
      </c>
      <c r="H100" s="98">
        <v>1723.8</v>
      </c>
      <c r="I100" s="136">
        <f t="shared" si="5"/>
        <v>0</v>
      </c>
      <c r="J100" s="112"/>
      <c r="K100" s="2"/>
    </row>
    <row r="101" spans="1:11" x14ac:dyDescent="0.25">
      <c r="A101" s="17">
        <v>42430</v>
      </c>
      <c r="B101" s="18">
        <f t="shared" si="4"/>
        <v>6964</v>
      </c>
      <c r="C101" s="11" t="s">
        <v>787</v>
      </c>
      <c r="D101" s="12">
        <v>56964</v>
      </c>
      <c r="E101" s="47" t="s">
        <v>6442</v>
      </c>
      <c r="F101" s="14">
        <v>1969.5</v>
      </c>
      <c r="G101" s="15">
        <v>42432</v>
      </c>
      <c r="H101" s="98">
        <v>1969.5</v>
      </c>
      <c r="I101" s="136">
        <f t="shared" si="5"/>
        <v>0</v>
      </c>
      <c r="J101" s="112"/>
      <c r="K101" s="2"/>
    </row>
    <row r="102" spans="1:11" x14ac:dyDescent="0.25">
      <c r="A102" s="10">
        <v>42430</v>
      </c>
      <c r="B102" s="18">
        <f t="shared" si="4"/>
        <v>6965</v>
      </c>
      <c r="C102" s="11" t="s">
        <v>787</v>
      </c>
      <c r="D102" s="12">
        <v>56965</v>
      </c>
      <c r="E102" s="47" t="s">
        <v>6443</v>
      </c>
      <c r="F102" s="14">
        <v>756</v>
      </c>
      <c r="G102" s="15">
        <v>42432</v>
      </c>
      <c r="H102" s="98">
        <v>756</v>
      </c>
      <c r="I102" s="136">
        <f t="shared" si="5"/>
        <v>0</v>
      </c>
      <c r="J102" s="112"/>
      <c r="K102" s="2"/>
    </row>
    <row r="103" spans="1:11" x14ac:dyDescent="0.25">
      <c r="A103" s="17">
        <v>42430</v>
      </c>
      <c r="B103" s="18">
        <f t="shared" si="4"/>
        <v>6966</v>
      </c>
      <c r="C103" s="11" t="s">
        <v>787</v>
      </c>
      <c r="D103" s="12">
        <v>56966</v>
      </c>
      <c r="E103" s="47" t="s">
        <v>6444</v>
      </c>
      <c r="F103" s="14">
        <v>613.6</v>
      </c>
      <c r="G103" s="15">
        <v>42432</v>
      </c>
      <c r="H103" s="98">
        <v>613.6</v>
      </c>
      <c r="I103" s="136">
        <f t="shared" si="5"/>
        <v>0</v>
      </c>
      <c r="J103" s="112"/>
      <c r="K103" s="2"/>
    </row>
    <row r="104" spans="1:11" x14ac:dyDescent="0.25">
      <c r="A104" s="10">
        <v>42430</v>
      </c>
      <c r="B104" s="18">
        <f t="shared" si="4"/>
        <v>6967</v>
      </c>
      <c r="C104" s="11" t="s">
        <v>787</v>
      </c>
      <c r="D104" s="113">
        <v>56967</v>
      </c>
      <c r="E104" s="42" t="s">
        <v>6445</v>
      </c>
      <c r="F104" s="19">
        <v>1543.8</v>
      </c>
      <c r="G104" s="15">
        <v>42432</v>
      </c>
      <c r="H104" s="98">
        <v>1543.8</v>
      </c>
      <c r="I104" s="136">
        <f t="shared" si="5"/>
        <v>0</v>
      </c>
      <c r="J104" s="112"/>
      <c r="K104" s="2"/>
    </row>
    <row r="105" spans="1:11" x14ac:dyDescent="0.25">
      <c r="A105" s="17">
        <v>42430</v>
      </c>
      <c r="B105" s="18">
        <f t="shared" si="4"/>
        <v>6968</v>
      </c>
      <c r="C105" s="11" t="s">
        <v>787</v>
      </c>
      <c r="D105" s="20">
        <v>56968</v>
      </c>
      <c r="E105" s="45" t="s">
        <v>6446</v>
      </c>
      <c r="F105" s="22">
        <v>179422</v>
      </c>
      <c r="G105" s="15">
        <v>42434</v>
      </c>
      <c r="H105" s="98">
        <v>179422</v>
      </c>
      <c r="I105" s="136">
        <f t="shared" si="5"/>
        <v>0</v>
      </c>
      <c r="J105" s="112"/>
      <c r="K105" s="2"/>
    </row>
    <row r="106" spans="1:11" x14ac:dyDescent="0.25">
      <c r="A106" s="10">
        <v>42430</v>
      </c>
      <c r="B106" s="18">
        <f t="shared" si="4"/>
        <v>6969</v>
      </c>
      <c r="C106" s="11" t="s">
        <v>787</v>
      </c>
      <c r="D106" s="12">
        <v>56969</v>
      </c>
      <c r="E106" s="47" t="s">
        <v>6367</v>
      </c>
      <c r="F106" s="14">
        <v>159560.57999999999</v>
      </c>
      <c r="G106" s="15">
        <v>42445</v>
      </c>
      <c r="H106" s="98">
        <v>159560.57999999999</v>
      </c>
      <c r="I106" s="136">
        <f t="shared" si="5"/>
        <v>0</v>
      </c>
      <c r="J106" s="112"/>
      <c r="K106" s="2"/>
    </row>
    <row r="107" spans="1:11" x14ac:dyDescent="0.25">
      <c r="A107" s="17">
        <v>42430</v>
      </c>
      <c r="B107" s="18">
        <f t="shared" si="4"/>
        <v>6970</v>
      </c>
      <c r="C107" s="11" t="s">
        <v>787</v>
      </c>
      <c r="D107" s="12">
        <v>56970</v>
      </c>
      <c r="E107" s="47" t="s">
        <v>6447</v>
      </c>
      <c r="F107" s="14">
        <v>107363.8</v>
      </c>
      <c r="G107" s="15" t="s">
        <v>6448</v>
      </c>
      <c r="H107" s="98">
        <f>101851.7+5512.1</f>
        <v>107363.8</v>
      </c>
      <c r="I107" s="136">
        <f t="shared" si="5"/>
        <v>0</v>
      </c>
      <c r="J107" s="112"/>
      <c r="K107" s="2"/>
    </row>
    <row r="108" spans="1:11" x14ac:dyDescent="0.25">
      <c r="A108" s="10">
        <v>42430</v>
      </c>
      <c r="B108" s="18">
        <f t="shared" si="4"/>
        <v>6971</v>
      </c>
      <c r="C108" s="11" t="s">
        <v>787</v>
      </c>
      <c r="D108" s="12">
        <v>56971</v>
      </c>
      <c r="E108" s="47" t="s">
        <v>4666</v>
      </c>
      <c r="F108" s="14">
        <v>1498</v>
      </c>
      <c r="G108" s="15">
        <v>42430</v>
      </c>
      <c r="H108" s="98">
        <v>1498</v>
      </c>
      <c r="I108" s="136">
        <f t="shared" si="5"/>
        <v>0</v>
      </c>
      <c r="J108" s="112"/>
      <c r="K108" s="2"/>
    </row>
    <row r="109" spans="1:11" x14ac:dyDescent="0.25">
      <c r="A109" s="17">
        <v>42430</v>
      </c>
      <c r="B109" s="18">
        <f t="shared" si="4"/>
        <v>6972</v>
      </c>
      <c r="C109" s="11" t="s">
        <v>787</v>
      </c>
      <c r="D109" s="12">
        <v>56972</v>
      </c>
      <c r="E109" s="47" t="s">
        <v>6449</v>
      </c>
      <c r="F109" s="14">
        <v>5142.8</v>
      </c>
      <c r="G109" s="15">
        <v>42430</v>
      </c>
      <c r="H109" s="98">
        <f t="shared" si="6"/>
        <v>5142.8</v>
      </c>
      <c r="I109" s="136">
        <f t="shared" si="5"/>
        <v>0</v>
      </c>
      <c r="J109" s="112"/>
      <c r="K109" s="2"/>
    </row>
    <row r="110" spans="1:11" x14ac:dyDescent="0.25">
      <c r="A110" s="10">
        <v>42430</v>
      </c>
      <c r="B110" s="18">
        <f t="shared" si="4"/>
        <v>6973</v>
      </c>
      <c r="C110" s="11" t="s">
        <v>787</v>
      </c>
      <c r="D110" s="12">
        <v>56973</v>
      </c>
      <c r="E110" s="47" t="s">
        <v>6450</v>
      </c>
      <c r="F110" s="14">
        <v>115.5</v>
      </c>
      <c r="G110" s="15">
        <v>42431</v>
      </c>
      <c r="H110" s="98">
        <v>115.5</v>
      </c>
      <c r="I110" s="136">
        <f t="shared" si="5"/>
        <v>0</v>
      </c>
      <c r="J110" s="112"/>
      <c r="K110" s="2"/>
    </row>
    <row r="111" spans="1:11" x14ac:dyDescent="0.25">
      <c r="A111" s="10">
        <v>42430</v>
      </c>
      <c r="B111" s="18">
        <f t="shared" si="4"/>
        <v>6974</v>
      </c>
      <c r="C111" s="11" t="s">
        <v>787</v>
      </c>
      <c r="D111" s="12">
        <v>56974</v>
      </c>
      <c r="E111" s="47" t="s">
        <v>6367</v>
      </c>
      <c r="F111" s="14">
        <v>5773.2</v>
      </c>
      <c r="G111" s="15">
        <v>42445</v>
      </c>
      <c r="H111" s="98">
        <v>5773.2</v>
      </c>
      <c r="I111" s="136">
        <f t="shared" si="5"/>
        <v>0</v>
      </c>
      <c r="J111" s="112"/>
      <c r="K111" s="2"/>
    </row>
    <row r="112" spans="1:11" x14ac:dyDescent="0.25">
      <c r="A112" s="17">
        <v>42431</v>
      </c>
      <c r="B112" s="18">
        <f t="shared" si="4"/>
        <v>6975</v>
      </c>
      <c r="C112" s="11" t="s">
        <v>787</v>
      </c>
      <c r="D112" s="12">
        <v>56975</v>
      </c>
      <c r="E112" s="47" t="s">
        <v>6451</v>
      </c>
      <c r="F112" s="14">
        <v>1764.4</v>
      </c>
      <c r="G112" s="15">
        <v>42431</v>
      </c>
      <c r="H112" s="98">
        <f t="shared" si="6"/>
        <v>1764.4</v>
      </c>
      <c r="I112" s="136">
        <f t="shared" si="5"/>
        <v>0</v>
      </c>
      <c r="J112" s="112"/>
      <c r="K112" s="2"/>
    </row>
    <row r="113" spans="1:12" x14ac:dyDescent="0.25">
      <c r="A113" s="10">
        <v>42431</v>
      </c>
      <c r="B113" s="18">
        <f t="shared" si="4"/>
        <v>6976</v>
      </c>
      <c r="C113" s="11" t="s">
        <v>787</v>
      </c>
      <c r="D113" s="12">
        <v>56976</v>
      </c>
      <c r="E113" s="47" t="s">
        <v>6452</v>
      </c>
      <c r="F113" s="14">
        <v>4472.2</v>
      </c>
      <c r="G113" s="15">
        <v>42432</v>
      </c>
      <c r="H113" s="98">
        <v>4472.2</v>
      </c>
      <c r="I113" s="136">
        <f t="shared" si="5"/>
        <v>0</v>
      </c>
      <c r="J113" s="112"/>
      <c r="K113" s="2"/>
    </row>
    <row r="114" spans="1:12" x14ac:dyDescent="0.25">
      <c r="A114" s="17">
        <v>42431</v>
      </c>
      <c r="B114" s="18">
        <f t="shared" si="4"/>
        <v>6977</v>
      </c>
      <c r="C114" s="11" t="s">
        <v>787</v>
      </c>
      <c r="D114" s="12">
        <v>56977</v>
      </c>
      <c r="E114" s="47" t="s">
        <v>6453</v>
      </c>
      <c r="F114" s="14">
        <v>12729.6</v>
      </c>
      <c r="G114" s="15">
        <v>42431</v>
      </c>
      <c r="H114" s="98">
        <f t="shared" si="6"/>
        <v>12729.6</v>
      </c>
      <c r="I114" s="136">
        <f t="shared" si="5"/>
        <v>0</v>
      </c>
      <c r="J114" s="112"/>
      <c r="K114" s="2"/>
    </row>
    <row r="115" spans="1:12" x14ac:dyDescent="0.25">
      <c r="A115" s="10">
        <v>42431</v>
      </c>
      <c r="B115" s="18">
        <f t="shared" si="4"/>
        <v>6978</v>
      </c>
      <c r="C115" s="11" t="s">
        <v>787</v>
      </c>
      <c r="D115" s="12">
        <v>56978</v>
      </c>
      <c r="E115" s="47" t="s">
        <v>6454</v>
      </c>
      <c r="F115" s="14">
        <v>12198</v>
      </c>
      <c r="G115" s="15">
        <v>42431</v>
      </c>
      <c r="H115" s="98">
        <f t="shared" si="6"/>
        <v>12198</v>
      </c>
      <c r="I115" s="136">
        <f t="shared" si="5"/>
        <v>0</v>
      </c>
      <c r="J115" s="112"/>
      <c r="K115" s="2"/>
    </row>
    <row r="116" spans="1:12" x14ac:dyDescent="0.25">
      <c r="A116" s="17">
        <v>42431</v>
      </c>
      <c r="B116" s="18">
        <f t="shared" si="4"/>
        <v>6979</v>
      </c>
      <c r="C116" s="11" t="s">
        <v>787</v>
      </c>
      <c r="D116" s="12">
        <v>56979</v>
      </c>
      <c r="E116" s="47" t="s">
        <v>6455</v>
      </c>
      <c r="F116" s="14">
        <v>17933.599999999999</v>
      </c>
      <c r="G116" s="15">
        <v>42431</v>
      </c>
      <c r="H116" s="98">
        <f t="shared" si="6"/>
        <v>17933.599999999999</v>
      </c>
      <c r="I116" s="136">
        <f t="shared" si="5"/>
        <v>0</v>
      </c>
      <c r="J116" s="112"/>
      <c r="K116" s="2"/>
    </row>
    <row r="117" spans="1:12" x14ac:dyDescent="0.25">
      <c r="A117" s="10">
        <v>42431</v>
      </c>
      <c r="B117" s="18">
        <f t="shared" si="4"/>
        <v>6980</v>
      </c>
      <c r="C117" s="11" t="s">
        <v>787</v>
      </c>
      <c r="D117" s="12">
        <v>56980</v>
      </c>
      <c r="E117" s="47" t="s">
        <v>6452</v>
      </c>
      <c r="F117" s="14">
        <v>17027.400000000001</v>
      </c>
      <c r="G117" s="15" t="s">
        <v>6456</v>
      </c>
      <c r="H117" s="98">
        <f>15000+2027.4</f>
        <v>17027.400000000001</v>
      </c>
      <c r="I117" s="136">
        <f t="shared" si="5"/>
        <v>0</v>
      </c>
      <c r="J117" s="112"/>
      <c r="K117" s="2"/>
    </row>
    <row r="118" spans="1:12" x14ac:dyDescent="0.25">
      <c r="A118" s="17">
        <v>42431</v>
      </c>
      <c r="B118" s="18">
        <f t="shared" si="4"/>
        <v>6981</v>
      </c>
      <c r="C118" s="11" t="s">
        <v>787</v>
      </c>
      <c r="D118" s="12">
        <v>56981</v>
      </c>
      <c r="E118" s="47" t="s">
        <v>6457</v>
      </c>
      <c r="F118" s="14">
        <v>2693.8</v>
      </c>
      <c r="G118" s="15">
        <v>42431</v>
      </c>
      <c r="H118" s="98">
        <f t="shared" si="6"/>
        <v>2693.8</v>
      </c>
      <c r="I118" s="136">
        <f t="shared" si="5"/>
        <v>0</v>
      </c>
      <c r="J118" s="112"/>
      <c r="K118" s="2"/>
    </row>
    <row r="119" spans="1:12" x14ac:dyDescent="0.25">
      <c r="A119" s="10">
        <v>42431</v>
      </c>
      <c r="B119" s="18">
        <f t="shared" si="4"/>
        <v>6982</v>
      </c>
      <c r="C119" s="11" t="s">
        <v>787</v>
      </c>
      <c r="D119" s="12">
        <v>56982</v>
      </c>
      <c r="E119" s="47" t="s">
        <v>6458</v>
      </c>
      <c r="F119" s="14">
        <v>4513.2</v>
      </c>
      <c r="G119" s="15">
        <v>42431</v>
      </c>
      <c r="H119" s="98">
        <f t="shared" si="6"/>
        <v>4513.2</v>
      </c>
      <c r="I119" s="136">
        <f t="shared" si="5"/>
        <v>0</v>
      </c>
      <c r="J119" s="112"/>
      <c r="K119" s="2"/>
    </row>
    <row r="120" spans="1:12" x14ac:dyDescent="0.25">
      <c r="A120" s="17">
        <v>42431</v>
      </c>
      <c r="B120" s="18">
        <f t="shared" si="4"/>
        <v>6983</v>
      </c>
      <c r="C120" s="11" t="s">
        <v>787</v>
      </c>
      <c r="D120" s="12">
        <v>56983</v>
      </c>
      <c r="E120" s="47" t="s">
        <v>6459</v>
      </c>
      <c r="F120" s="14">
        <v>1600</v>
      </c>
      <c r="G120" s="15">
        <v>42431</v>
      </c>
      <c r="H120" s="98">
        <f t="shared" si="6"/>
        <v>1600</v>
      </c>
      <c r="I120" s="136">
        <f t="shared" si="5"/>
        <v>0</v>
      </c>
      <c r="J120" s="112"/>
      <c r="K120" s="2"/>
    </row>
    <row r="121" spans="1:12" x14ac:dyDescent="0.25">
      <c r="A121" s="10">
        <v>42431</v>
      </c>
      <c r="B121" s="18">
        <f t="shared" si="4"/>
        <v>6984</v>
      </c>
      <c r="C121" s="11" t="s">
        <v>787</v>
      </c>
      <c r="D121" s="12">
        <v>56984</v>
      </c>
      <c r="E121" s="47" t="s">
        <v>6460</v>
      </c>
      <c r="F121" s="14">
        <v>26256.6</v>
      </c>
      <c r="G121" s="15">
        <v>42431</v>
      </c>
      <c r="H121" s="98">
        <f t="shared" si="6"/>
        <v>26256.6</v>
      </c>
      <c r="I121" s="136">
        <f t="shared" si="5"/>
        <v>0</v>
      </c>
      <c r="J121" s="112"/>
      <c r="K121" s="2"/>
    </row>
    <row r="122" spans="1:12" x14ac:dyDescent="0.25">
      <c r="A122" s="17">
        <v>42431</v>
      </c>
      <c r="B122" s="18">
        <f t="shared" si="4"/>
        <v>6985</v>
      </c>
      <c r="C122" s="11" t="s">
        <v>787</v>
      </c>
      <c r="D122" s="12">
        <v>56985</v>
      </c>
      <c r="E122" s="47" t="s">
        <v>6460</v>
      </c>
      <c r="F122" s="14">
        <v>588.6</v>
      </c>
      <c r="G122" s="15">
        <v>42431</v>
      </c>
      <c r="H122" s="98">
        <f t="shared" si="6"/>
        <v>588.6</v>
      </c>
      <c r="I122" s="136">
        <f t="shared" si="5"/>
        <v>0</v>
      </c>
      <c r="J122" s="112"/>
      <c r="K122" s="2"/>
    </row>
    <row r="123" spans="1:12" x14ac:dyDescent="0.25">
      <c r="A123" s="10">
        <v>42431</v>
      </c>
      <c r="B123" s="18">
        <f t="shared" si="4"/>
        <v>6986</v>
      </c>
      <c r="C123" s="11" t="s">
        <v>787</v>
      </c>
      <c r="D123" s="12">
        <v>56986</v>
      </c>
      <c r="E123" s="47" t="s">
        <v>6461</v>
      </c>
      <c r="F123" s="14">
        <v>28217</v>
      </c>
      <c r="G123" s="15">
        <v>42434</v>
      </c>
      <c r="H123" s="98">
        <v>28217</v>
      </c>
      <c r="I123" s="136">
        <f t="shared" si="5"/>
        <v>0</v>
      </c>
      <c r="J123" s="112"/>
      <c r="L123" s="27"/>
    </row>
    <row r="124" spans="1:12" x14ac:dyDescent="0.25">
      <c r="A124" s="17">
        <v>42431</v>
      </c>
      <c r="B124" s="18">
        <f t="shared" si="4"/>
        <v>6987</v>
      </c>
      <c r="C124" s="11" t="s">
        <v>787</v>
      </c>
      <c r="D124" s="12">
        <v>56987</v>
      </c>
      <c r="E124" s="47" t="s">
        <v>6462</v>
      </c>
      <c r="F124" s="14">
        <v>2186.1</v>
      </c>
      <c r="G124" s="15">
        <v>42431</v>
      </c>
      <c r="H124" s="98">
        <f t="shared" si="6"/>
        <v>2186.1</v>
      </c>
      <c r="I124" s="136">
        <f t="shared" si="5"/>
        <v>0</v>
      </c>
      <c r="J124" s="112"/>
      <c r="K124" s="2"/>
    </row>
    <row r="125" spans="1:12" x14ac:dyDescent="0.25">
      <c r="A125" s="10">
        <v>42431</v>
      </c>
      <c r="B125" s="18">
        <f t="shared" si="4"/>
        <v>6988</v>
      </c>
      <c r="C125" s="11" t="s">
        <v>787</v>
      </c>
      <c r="D125" s="12">
        <v>56988</v>
      </c>
      <c r="E125" s="47" t="s">
        <v>6463</v>
      </c>
      <c r="F125" s="14">
        <v>2349.1999999999998</v>
      </c>
      <c r="G125" s="15">
        <v>42431</v>
      </c>
      <c r="H125" s="98">
        <f t="shared" si="6"/>
        <v>2349.1999999999998</v>
      </c>
      <c r="I125" s="136">
        <f t="shared" si="5"/>
        <v>0</v>
      </c>
      <c r="J125" s="112"/>
      <c r="K125" s="2"/>
    </row>
    <row r="126" spans="1:12" x14ac:dyDescent="0.25">
      <c r="A126" s="17">
        <v>42431</v>
      </c>
      <c r="B126" s="18">
        <f t="shared" si="4"/>
        <v>6989</v>
      </c>
      <c r="C126" s="11" t="s">
        <v>787</v>
      </c>
      <c r="D126" s="12">
        <v>56989</v>
      </c>
      <c r="E126" s="47" t="s">
        <v>6464</v>
      </c>
      <c r="F126" s="14">
        <v>4377</v>
      </c>
      <c r="G126" s="15">
        <v>42431</v>
      </c>
      <c r="H126" s="98">
        <f t="shared" si="6"/>
        <v>4377</v>
      </c>
      <c r="I126" s="136">
        <f t="shared" si="5"/>
        <v>0</v>
      </c>
      <c r="J126" s="112"/>
      <c r="K126" s="2"/>
    </row>
    <row r="127" spans="1:12" x14ac:dyDescent="0.25">
      <c r="A127" s="10">
        <v>42431</v>
      </c>
      <c r="B127" s="18">
        <f t="shared" si="4"/>
        <v>6990</v>
      </c>
      <c r="C127" s="11" t="s">
        <v>787</v>
      </c>
      <c r="D127" s="12">
        <v>56990</v>
      </c>
      <c r="E127" s="47" t="s">
        <v>6465</v>
      </c>
      <c r="F127" s="14">
        <v>14148</v>
      </c>
      <c r="G127" s="15">
        <v>42431</v>
      </c>
      <c r="H127" s="98">
        <f t="shared" si="6"/>
        <v>14148</v>
      </c>
      <c r="I127" s="136">
        <f t="shared" si="5"/>
        <v>0</v>
      </c>
      <c r="J127" s="112"/>
      <c r="K127" s="2"/>
    </row>
    <row r="128" spans="1:12" x14ac:dyDescent="0.25">
      <c r="A128" s="17">
        <v>42431</v>
      </c>
      <c r="B128" s="18">
        <f t="shared" si="4"/>
        <v>6991</v>
      </c>
      <c r="C128" s="11" t="s">
        <v>787</v>
      </c>
      <c r="D128" s="12">
        <v>56991</v>
      </c>
      <c r="E128" s="47" t="s">
        <v>6466</v>
      </c>
      <c r="F128" s="14">
        <v>2202</v>
      </c>
      <c r="G128" s="15">
        <v>42431</v>
      </c>
      <c r="H128" s="98">
        <f t="shared" si="6"/>
        <v>2202</v>
      </c>
      <c r="I128" s="136">
        <f t="shared" si="5"/>
        <v>0</v>
      </c>
      <c r="J128" s="112"/>
      <c r="K128" s="2"/>
    </row>
    <row r="129" spans="1:11" x14ac:dyDescent="0.25">
      <c r="A129" s="10">
        <v>42431</v>
      </c>
      <c r="B129" s="18">
        <f t="shared" si="4"/>
        <v>6992</v>
      </c>
      <c r="C129" s="11" t="s">
        <v>787</v>
      </c>
      <c r="D129" s="12">
        <v>56992</v>
      </c>
      <c r="E129" s="47" t="s">
        <v>6467</v>
      </c>
      <c r="F129" s="14">
        <v>12072</v>
      </c>
      <c r="G129" s="15">
        <v>42432</v>
      </c>
      <c r="H129" s="98">
        <v>12072</v>
      </c>
      <c r="I129" s="136">
        <f t="shared" si="5"/>
        <v>0</v>
      </c>
      <c r="J129" s="112"/>
      <c r="K129" s="2"/>
    </row>
    <row r="130" spans="1:11" x14ac:dyDescent="0.25">
      <c r="A130" s="17">
        <v>42431</v>
      </c>
      <c r="B130" s="18">
        <f t="shared" si="4"/>
        <v>6993</v>
      </c>
      <c r="C130" s="11" t="s">
        <v>787</v>
      </c>
      <c r="D130" s="12">
        <v>56993</v>
      </c>
      <c r="E130" s="47" t="s">
        <v>6468</v>
      </c>
      <c r="F130" s="14">
        <v>1371.7</v>
      </c>
      <c r="G130" s="15">
        <v>42432</v>
      </c>
      <c r="H130" s="98">
        <v>1371.7</v>
      </c>
      <c r="I130" s="136">
        <f t="shared" si="5"/>
        <v>0</v>
      </c>
      <c r="J130" s="114"/>
      <c r="K130" s="2"/>
    </row>
    <row r="131" spans="1:11" x14ac:dyDescent="0.25">
      <c r="A131" s="10">
        <v>42431</v>
      </c>
      <c r="B131" s="18">
        <f t="shared" si="4"/>
        <v>6994</v>
      </c>
      <c r="C131" s="11" t="s">
        <v>787</v>
      </c>
      <c r="D131" s="12">
        <v>56994</v>
      </c>
      <c r="E131" s="47" t="s">
        <v>6469</v>
      </c>
      <c r="F131" s="14">
        <v>1256.3</v>
      </c>
      <c r="G131" s="15">
        <v>42431</v>
      </c>
      <c r="H131" s="98">
        <f t="shared" si="6"/>
        <v>1256.3</v>
      </c>
      <c r="I131" s="136">
        <f t="shared" si="5"/>
        <v>0</v>
      </c>
      <c r="J131" s="114"/>
      <c r="K131" s="2"/>
    </row>
    <row r="132" spans="1:11" x14ac:dyDescent="0.25">
      <c r="A132" s="17">
        <v>42431</v>
      </c>
      <c r="B132" s="18">
        <f t="shared" si="4"/>
        <v>6995</v>
      </c>
      <c r="C132" s="11" t="s">
        <v>787</v>
      </c>
      <c r="D132" s="12">
        <v>56995</v>
      </c>
      <c r="E132" s="49" t="s">
        <v>105</v>
      </c>
      <c r="F132" s="14">
        <v>0</v>
      </c>
      <c r="G132" s="15"/>
      <c r="H132" s="98"/>
      <c r="I132" s="136">
        <f t="shared" si="5"/>
        <v>0</v>
      </c>
      <c r="J132" s="114"/>
      <c r="K132" s="2"/>
    </row>
    <row r="133" spans="1:11" x14ac:dyDescent="0.25">
      <c r="A133" s="10">
        <v>42431</v>
      </c>
      <c r="B133" s="18">
        <f t="shared" si="4"/>
        <v>6996</v>
      </c>
      <c r="C133" s="11" t="s">
        <v>787</v>
      </c>
      <c r="D133" s="12">
        <v>56996</v>
      </c>
      <c r="E133" s="47" t="s">
        <v>6470</v>
      </c>
      <c r="F133" s="14">
        <v>93831</v>
      </c>
      <c r="G133" s="15">
        <v>42445</v>
      </c>
      <c r="H133" s="98">
        <v>93831</v>
      </c>
      <c r="I133" s="136">
        <f t="shared" si="5"/>
        <v>0</v>
      </c>
      <c r="J133" s="114"/>
      <c r="K133" s="2"/>
    </row>
    <row r="134" spans="1:11" x14ac:dyDescent="0.25">
      <c r="A134" s="17">
        <v>42431</v>
      </c>
      <c r="B134" s="18">
        <f t="shared" ref="B134:B197" si="7">B133+1</f>
        <v>6997</v>
      </c>
      <c r="C134" s="11" t="s">
        <v>787</v>
      </c>
      <c r="D134" s="12">
        <v>56997</v>
      </c>
      <c r="E134" s="47" t="s">
        <v>6471</v>
      </c>
      <c r="F134" s="14">
        <v>2241.3000000000002</v>
      </c>
      <c r="G134" s="15">
        <v>42432</v>
      </c>
      <c r="H134" s="98">
        <v>2241.3000000000002</v>
      </c>
      <c r="I134" s="136">
        <f t="shared" si="5"/>
        <v>0</v>
      </c>
      <c r="J134" s="114"/>
      <c r="K134" s="2"/>
    </row>
    <row r="135" spans="1:11" x14ac:dyDescent="0.25">
      <c r="A135" s="10">
        <v>42431</v>
      </c>
      <c r="B135" s="18">
        <f t="shared" si="7"/>
        <v>6998</v>
      </c>
      <c r="C135" s="11" t="s">
        <v>787</v>
      </c>
      <c r="D135" s="12">
        <v>56998</v>
      </c>
      <c r="E135" s="47" t="s">
        <v>6472</v>
      </c>
      <c r="F135" s="14">
        <v>2439</v>
      </c>
      <c r="G135" s="15">
        <v>42432</v>
      </c>
      <c r="H135" s="98">
        <v>2439</v>
      </c>
      <c r="I135" s="136">
        <f t="shared" si="5"/>
        <v>0</v>
      </c>
      <c r="J135" s="114"/>
      <c r="K135" s="2"/>
    </row>
    <row r="136" spans="1:11" x14ac:dyDescent="0.25">
      <c r="A136" s="17">
        <v>42431</v>
      </c>
      <c r="B136" s="18">
        <f t="shared" si="7"/>
        <v>6999</v>
      </c>
      <c r="C136" s="11" t="s">
        <v>787</v>
      </c>
      <c r="D136" s="12">
        <v>56999</v>
      </c>
      <c r="E136" s="47" t="s">
        <v>6473</v>
      </c>
      <c r="F136" s="14">
        <v>18916.2</v>
      </c>
      <c r="G136" s="15">
        <v>42437</v>
      </c>
      <c r="H136" s="98">
        <v>18916.2</v>
      </c>
      <c r="I136" s="136">
        <f t="shared" si="5"/>
        <v>0</v>
      </c>
      <c r="J136" s="114"/>
      <c r="K136" s="2"/>
    </row>
    <row r="137" spans="1:11" x14ac:dyDescent="0.25">
      <c r="A137" s="10">
        <v>42431</v>
      </c>
      <c r="B137" s="18">
        <f t="shared" si="7"/>
        <v>7000</v>
      </c>
      <c r="C137" s="11" t="s">
        <v>787</v>
      </c>
      <c r="D137" s="12">
        <v>57000</v>
      </c>
      <c r="E137" s="47" t="s">
        <v>6474</v>
      </c>
      <c r="F137" s="14">
        <v>11514.8</v>
      </c>
      <c r="G137" s="15">
        <v>42437</v>
      </c>
      <c r="H137" s="98">
        <v>11514.8</v>
      </c>
      <c r="I137" s="136">
        <f t="shared" si="5"/>
        <v>0</v>
      </c>
      <c r="J137" s="114"/>
      <c r="K137" s="2"/>
    </row>
    <row r="138" spans="1:11" x14ac:dyDescent="0.25">
      <c r="A138" s="17">
        <v>42431</v>
      </c>
      <c r="B138" s="18">
        <f t="shared" si="7"/>
        <v>7001</v>
      </c>
      <c r="C138" s="11" t="s">
        <v>787</v>
      </c>
      <c r="D138" s="12">
        <v>57001</v>
      </c>
      <c r="E138" s="47" t="s">
        <v>6475</v>
      </c>
      <c r="F138" s="14">
        <v>3517.5</v>
      </c>
      <c r="G138" s="15">
        <v>42432</v>
      </c>
      <c r="H138" s="98">
        <v>3517.5</v>
      </c>
      <c r="I138" s="136">
        <f t="shared" ref="I138:I205" si="8">F138-H138</f>
        <v>0</v>
      </c>
      <c r="J138" s="114"/>
      <c r="K138" s="2"/>
    </row>
    <row r="139" spans="1:11" x14ac:dyDescent="0.25">
      <c r="A139" s="10">
        <v>42431</v>
      </c>
      <c r="B139" s="18">
        <f t="shared" si="7"/>
        <v>7002</v>
      </c>
      <c r="C139" s="11" t="s">
        <v>787</v>
      </c>
      <c r="D139" s="12">
        <v>57002</v>
      </c>
      <c r="E139" s="47" t="s">
        <v>6476</v>
      </c>
      <c r="F139" s="14">
        <v>1097.8</v>
      </c>
      <c r="G139" s="15">
        <v>42432</v>
      </c>
      <c r="H139" s="98">
        <v>1097.8</v>
      </c>
      <c r="I139" s="136">
        <f t="shared" si="8"/>
        <v>0</v>
      </c>
      <c r="J139" s="114"/>
      <c r="K139" s="2"/>
    </row>
    <row r="140" spans="1:11" x14ac:dyDescent="0.25">
      <c r="A140" s="17">
        <v>42431</v>
      </c>
      <c r="B140" s="18">
        <f t="shared" si="7"/>
        <v>7003</v>
      </c>
      <c r="C140" s="11" t="s">
        <v>787</v>
      </c>
      <c r="D140" s="12">
        <v>57003</v>
      </c>
      <c r="E140" s="47" t="s">
        <v>6477</v>
      </c>
      <c r="F140" s="14">
        <v>2781.6</v>
      </c>
      <c r="G140" s="15">
        <v>42431</v>
      </c>
      <c r="H140" s="98">
        <v>2781.6</v>
      </c>
      <c r="I140" s="136">
        <f t="shared" si="8"/>
        <v>0</v>
      </c>
      <c r="J140" s="114"/>
      <c r="K140" s="2"/>
    </row>
    <row r="141" spans="1:11" x14ac:dyDescent="0.25">
      <c r="A141" s="10">
        <v>42431</v>
      </c>
      <c r="B141" s="18">
        <f t="shared" si="7"/>
        <v>7004</v>
      </c>
      <c r="C141" s="11" t="s">
        <v>787</v>
      </c>
      <c r="D141" s="12">
        <v>57004</v>
      </c>
      <c r="E141" s="47" t="s">
        <v>6478</v>
      </c>
      <c r="F141" s="14">
        <v>46243.6</v>
      </c>
      <c r="G141" s="15">
        <v>42445</v>
      </c>
      <c r="H141" s="98">
        <v>46243.6</v>
      </c>
      <c r="I141" s="137">
        <f t="shared" si="8"/>
        <v>0</v>
      </c>
      <c r="J141" s="114"/>
      <c r="K141" s="2"/>
    </row>
    <row r="142" spans="1:11" x14ac:dyDescent="0.25">
      <c r="A142" s="17">
        <v>42431</v>
      </c>
      <c r="B142" s="18">
        <f t="shared" si="7"/>
        <v>7005</v>
      </c>
      <c r="C142" s="11" t="s">
        <v>787</v>
      </c>
      <c r="D142" s="12">
        <v>57005</v>
      </c>
      <c r="E142" s="47" t="s">
        <v>6479</v>
      </c>
      <c r="F142" s="14">
        <v>2405.1999999999998</v>
      </c>
      <c r="G142" s="15">
        <v>42434</v>
      </c>
      <c r="H142" s="98">
        <v>2405.1999999999998</v>
      </c>
      <c r="I142" s="136">
        <f t="shared" si="8"/>
        <v>0</v>
      </c>
      <c r="J142" s="114"/>
      <c r="K142" s="2"/>
    </row>
    <row r="143" spans="1:11" x14ac:dyDescent="0.25">
      <c r="A143" s="10">
        <v>42431</v>
      </c>
      <c r="B143" s="18">
        <f t="shared" si="7"/>
        <v>7006</v>
      </c>
      <c r="C143" s="11" t="s">
        <v>787</v>
      </c>
      <c r="D143" s="12">
        <v>57006</v>
      </c>
      <c r="E143" s="47" t="s">
        <v>6480</v>
      </c>
      <c r="F143" s="14">
        <v>1888.4</v>
      </c>
      <c r="G143" s="15">
        <v>42431</v>
      </c>
      <c r="H143" s="98">
        <f t="shared" ref="H143:H205" si="9">F143</f>
        <v>1888.4</v>
      </c>
      <c r="I143" s="136">
        <f t="shared" si="8"/>
        <v>0</v>
      </c>
      <c r="J143" s="114"/>
      <c r="K143" s="2"/>
    </row>
    <row r="144" spans="1:11" x14ac:dyDescent="0.25">
      <c r="A144" s="17">
        <v>42431</v>
      </c>
      <c r="B144" s="18">
        <f t="shared" si="7"/>
        <v>7007</v>
      </c>
      <c r="C144" s="11" t="s">
        <v>787</v>
      </c>
      <c r="D144" s="12">
        <v>57007</v>
      </c>
      <c r="E144" s="47" t="s">
        <v>6481</v>
      </c>
      <c r="F144" s="14">
        <v>3325.3</v>
      </c>
      <c r="G144" s="15">
        <v>42431</v>
      </c>
      <c r="H144" s="98">
        <f t="shared" si="9"/>
        <v>3325.3</v>
      </c>
      <c r="I144" s="136">
        <f t="shared" si="8"/>
        <v>0</v>
      </c>
      <c r="J144" s="114"/>
      <c r="K144" s="2"/>
    </row>
    <row r="145" spans="1:11" x14ac:dyDescent="0.25">
      <c r="A145" s="10">
        <v>42431</v>
      </c>
      <c r="B145" s="18">
        <f t="shared" si="7"/>
        <v>7008</v>
      </c>
      <c r="C145" s="11" t="s">
        <v>787</v>
      </c>
      <c r="D145" s="12">
        <v>57008</v>
      </c>
      <c r="E145" s="47" t="s">
        <v>6480</v>
      </c>
      <c r="F145" s="14">
        <v>387.6</v>
      </c>
      <c r="G145" s="15">
        <v>42431</v>
      </c>
      <c r="H145" s="98">
        <f t="shared" si="9"/>
        <v>387.6</v>
      </c>
      <c r="I145" s="136">
        <f t="shared" si="8"/>
        <v>0</v>
      </c>
      <c r="J145" s="114"/>
      <c r="K145" s="2"/>
    </row>
    <row r="146" spans="1:11" x14ac:dyDescent="0.25">
      <c r="A146" s="17">
        <v>42431</v>
      </c>
      <c r="B146" s="18">
        <f t="shared" si="7"/>
        <v>7009</v>
      </c>
      <c r="C146" s="11" t="s">
        <v>787</v>
      </c>
      <c r="D146" s="12">
        <v>57009</v>
      </c>
      <c r="E146" s="47" t="s">
        <v>6482</v>
      </c>
      <c r="F146" s="14">
        <v>13771.2</v>
      </c>
      <c r="G146" s="15">
        <v>42431</v>
      </c>
      <c r="H146" s="98">
        <f t="shared" si="9"/>
        <v>13771.2</v>
      </c>
      <c r="I146" s="136">
        <f t="shared" si="8"/>
        <v>0</v>
      </c>
      <c r="J146" s="114"/>
      <c r="K146" s="2"/>
    </row>
    <row r="147" spans="1:11" x14ac:dyDescent="0.25">
      <c r="A147" s="10">
        <v>42431</v>
      </c>
      <c r="B147" s="18">
        <f t="shared" si="7"/>
        <v>7010</v>
      </c>
      <c r="C147" s="11" t="s">
        <v>787</v>
      </c>
      <c r="D147" s="12">
        <v>57010</v>
      </c>
      <c r="E147" s="47" t="s">
        <v>6483</v>
      </c>
      <c r="F147" s="14">
        <v>2846</v>
      </c>
      <c r="G147" s="15">
        <v>42431</v>
      </c>
      <c r="H147" s="98">
        <f t="shared" si="9"/>
        <v>2846</v>
      </c>
      <c r="I147" s="136">
        <f t="shared" si="8"/>
        <v>0</v>
      </c>
      <c r="J147" s="114"/>
      <c r="K147" s="2"/>
    </row>
    <row r="148" spans="1:11" x14ac:dyDescent="0.25">
      <c r="A148" s="17">
        <v>42431</v>
      </c>
      <c r="B148" s="18">
        <f t="shared" si="7"/>
        <v>7011</v>
      </c>
      <c r="C148" s="11" t="s">
        <v>787</v>
      </c>
      <c r="D148" s="12">
        <v>57011</v>
      </c>
      <c r="E148" s="47" t="s">
        <v>6484</v>
      </c>
      <c r="F148" s="14">
        <v>4400</v>
      </c>
      <c r="G148" s="15">
        <v>42431</v>
      </c>
      <c r="H148" s="98">
        <f t="shared" si="9"/>
        <v>4400</v>
      </c>
      <c r="I148" s="136">
        <f t="shared" si="8"/>
        <v>0</v>
      </c>
      <c r="J148" s="114"/>
      <c r="K148" s="2"/>
    </row>
    <row r="149" spans="1:11" x14ac:dyDescent="0.25">
      <c r="A149" s="10">
        <v>42431</v>
      </c>
      <c r="B149" s="18">
        <f t="shared" si="7"/>
        <v>7012</v>
      </c>
      <c r="C149" s="11" t="s">
        <v>787</v>
      </c>
      <c r="D149" s="12">
        <v>57012</v>
      </c>
      <c r="E149" s="47" t="s">
        <v>6485</v>
      </c>
      <c r="F149" s="14">
        <v>1694.1</v>
      </c>
      <c r="G149" s="15">
        <v>42431</v>
      </c>
      <c r="H149" s="98">
        <f t="shared" si="9"/>
        <v>1694.1</v>
      </c>
      <c r="I149" s="136">
        <f t="shared" si="8"/>
        <v>0</v>
      </c>
      <c r="J149" s="114"/>
      <c r="K149" s="2"/>
    </row>
    <row r="150" spans="1:11" x14ac:dyDescent="0.25">
      <c r="A150" s="17">
        <v>42431</v>
      </c>
      <c r="B150" s="18">
        <f t="shared" si="7"/>
        <v>7013</v>
      </c>
      <c r="C150" s="11" t="s">
        <v>787</v>
      </c>
      <c r="D150" s="113">
        <v>57013</v>
      </c>
      <c r="E150" s="42" t="s">
        <v>6486</v>
      </c>
      <c r="F150" s="19">
        <v>6737.6</v>
      </c>
      <c r="G150" s="15">
        <v>42432</v>
      </c>
      <c r="H150" s="98">
        <v>6737.6</v>
      </c>
      <c r="I150" s="136">
        <f t="shared" si="8"/>
        <v>0</v>
      </c>
      <c r="J150" s="114"/>
      <c r="K150" s="2"/>
    </row>
    <row r="151" spans="1:11" x14ac:dyDescent="0.25">
      <c r="A151" s="10">
        <v>42431</v>
      </c>
      <c r="B151" s="18">
        <f t="shared" si="7"/>
        <v>7014</v>
      </c>
      <c r="C151" s="11" t="s">
        <v>787</v>
      </c>
      <c r="D151" s="20">
        <v>57014</v>
      </c>
      <c r="E151" s="45" t="s">
        <v>6487</v>
      </c>
      <c r="F151" s="22">
        <v>6561.4</v>
      </c>
      <c r="G151" s="15">
        <v>42432</v>
      </c>
      <c r="H151" s="98">
        <v>6561.4</v>
      </c>
      <c r="I151" s="136">
        <f t="shared" si="8"/>
        <v>0</v>
      </c>
      <c r="J151" s="114"/>
      <c r="K151" s="2"/>
    </row>
    <row r="152" spans="1:11" x14ac:dyDescent="0.25">
      <c r="A152" s="17">
        <v>42431</v>
      </c>
      <c r="B152" s="18">
        <f t="shared" si="7"/>
        <v>7015</v>
      </c>
      <c r="C152" s="11" t="s">
        <v>787</v>
      </c>
      <c r="D152" s="12">
        <v>57015</v>
      </c>
      <c r="E152" s="47" t="s">
        <v>6488</v>
      </c>
      <c r="F152" s="14">
        <v>1730.2</v>
      </c>
      <c r="G152" s="15">
        <v>42432</v>
      </c>
      <c r="H152" s="98">
        <v>1730.2</v>
      </c>
      <c r="I152" s="136">
        <f t="shared" si="8"/>
        <v>0</v>
      </c>
      <c r="J152" s="114"/>
      <c r="K152" s="2"/>
    </row>
    <row r="153" spans="1:11" x14ac:dyDescent="0.25">
      <c r="A153" s="10">
        <v>42431</v>
      </c>
      <c r="B153" s="18">
        <f t="shared" si="7"/>
        <v>7016</v>
      </c>
      <c r="C153" s="11" t="s">
        <v>787</v>
      </c>
      <c r="D153" s="12">
        <v>57016</v>
      </c>
      <c r="E153" s="47" t="s">
        <v>6489</v>
      </c>
      <c r="F153" s="14">
        <v>5876.4</v>
      </c>
      <c r="G153" s="15">
        <v>42431</v>
      </c>
      <c r="H153" s="98">
        <f t="shared" si="9"/>
        <v>5876.4</v>
      </c>
      <c r="I153" s="136">
        <f t="shared" si="8"/>
        <v>0</v>
      </c>
      <c r="J153" s="114"/>
      <c r="K153" s="2"/>
    </row>
    <row r="154" spans="1:11" x14ac:dyDescent="0.25">
      <c r="A154" s="17">
        <v>42431</v>
      </c>
      <c r="B154" s="18">
        <f t="shared" si="7"/>
        <v>7017</v>
      </c>
      <c r="C154" s="11" t="s">
        <v>787</v>
      </c>
      <c r="D154" s="12">
        <v>57017</v>
      </c>
      <c r="E154" s="47" t="s">
        <v>6490</v>
      </c>
      <c r="F154" s="14">
        <v>30800.6</v>
      </c>
      <c r="G154" s="15">
        <v>42431</v>
      </c>
      <c r="H154" s="98">
        <f t="shared" si="9"/>
        <v>30800.6</v>
      </c>
      <c r="I154" s="136">
        <f t="shared" si="8"/>
        <v>0</v>
      </c>
      <c r="J154" s="114"/>
      <c r="K154" s="2"/>
    </row>
    <row r="155" spans="1:11" x14ac:dyDescent="0.25">
      <c r="A155" s="10">
        <v>42431</v>
      </c>
      <c r="B155" s="18">
        <f t="shared" si="7"/>
        <v>7018</v>
      </c>
      <c r="C155" s="11" t="s">
        <v>787</v>
      </c>
      <c r="D155" s="12">
        <v>57018</v>
      </c>
      <c r="E155" s="47" t="s">
        <v>6491</v>
      </c>
      <c r="F155" s="14">
        <v>1307.52</v>
      </c>
      <c r="G155" s="15">
        <v>42431</v>
      </c>
      <c r="H155" s="98">
        <f t="shared" si="9"/>
        <v>1307.52</v>
      </c>
      <c r="I155" s="136">
        <f t="shared" si="8"/>
        <v>0</v>
      </c>
      <c r="J155" s="114"/>
      <c r="K155" s="2"/>
    </row>
    <row r="156" spans="1:11" x14ac:dyDescent="0.25">
      <c r="A156" s="17">
        <v>42431</v>
      </c>
      <c r="B156" s="18">
        <f t="shared" si="7"/>
        <v>7019</v>
      </c>
      <c r="C156" s="11" t="s">
        <v>787</v>
      </c>
      <c r="D156" s="12">
        <v>57019</v>
      </c>
      <c r="E156" s="47" t="s">
        <v>6492</v>
      </c>
      <c r="F156" s="14">
        <v>430</v>
      </c>
      <c r="G156" s="15">
        <v>42447</v>
      </c>
      <c r="H156" s="98">
        <v>430</v>
      </c>
      <c r="I156" s="136">
        <f t="shared" si="8"/>
        <v>0</v>
      </c>
      <c r="J156" s="114"/>
      <c r="K156" s="2"/>
    </row>
    <row r="157" spans="1:11" x14ac:dyDescent="0.25">
      <c r="A157" s="10">
        <v>42431</v>
      </c>
      <c r="B157" s="18">
        <f t="shared" si="7"/>
        <v>7020</v>
      </c>
      <c r="C157" s="11" t="s">
        <v>787</v>
      </c>
      <c r="D157" s="12">
        <v>57020</v>
      </c>
      <c r="E157" s="47" t="s">
        <v>6493</v>
      </c>
      <c r="F157" s="14">
        <v>20661.099999999999</v>
      </c>
      <c r="G157" s="15">
        <v>42431</v>
      </c>
      <c r="H157" s="98">
        <f t="shared" si="9"/>
        <v>20661.099999999999</v>
      </c>
      <c r="I157" s="136">
        <f t="shared" si="8"/>
        <v>0</v>
      </c>
      <c r="J157" s="114"/>
      <c r="K157" s="2"/>
    </row>
    <row r="158" spans="1:11" x14ac:dyDescent="0.25">
      <c r="A158" s="17">
        <v>42431</v>
      </c>
      <c r="B158" s="18">
        <f t="shared" si="7"/>
        <v>7021</v>
      </c>
      <c r="C158" s="11" t="s">
        <v>787</v>
      </c>
      <c r="D158" s="12">
        <v>57021</v>
      </c>
      <c r="E158" s="49" t="s">
        <v>105</v>
      </c>
      <c r="F158" s="14">
        <v>0</v>
      </c>
      <c r="G158" s="15"/>
      <c r="H158" s="98">
        <f t="shared" si="9"/>
        <v>0</v>
      </c>
      <c r="I158" s="136">
        <f t="shared" si="8"/>
        <v>0</v>
      </c>
      <c r="J158" s="114"/>
      <c r="K158" s="2"/>
    </row>
    <row r="159" spans="1:11" x14ac:dyDescent="0.25">
      <c r="A159" s="10">
        <v>42431</v>
      </c>
      <c r="B159" s="18">
        <f t="shared" si="7"/>
        <v>7022</v>
      </c>
      <c r="C159" s="11" t="s">
        <v>787</v>
      </c>
      <c r="D159" s="12">
        <v>57022</v>
      </c>
      <c r="E159" s="47" t="s">
        <v>6494</v>
      </c>
      <c r="F159" s="14">
        <v>9393.6</v>
      </c>
      <c r="G159" s="15">
        <v>42432</v>
      </c>
      <c r="H159" s="98">
        <v>9393.6</v>
      </c>
      <c r="I159" s="136">
        <f t="shared" si="8"/>
        <v>0</v>
      </c>
      <c r="J159" s="114"/>
      <c r="K159" s="2"/>
    </row>
    <row r="160" spans="1:11" x14ac:dyDescent="0.25">
      <c r="A160" s="17">
        <v>42431</v>
      </c>
      <c r="B160" s="18">
        <f t="shared" si="7"/>
        <v>7023</v>
      </c>
      <c r="C160" s="11" t="s">
        <v>787</v>
      </c>
      <c r="D160" s="12">
        <v>57023</v>
      </c>
      <c r="E160" s="47" t="s">
        <v>6495</v>
      </c>
      <c r="F160" s="14">
        <v>1422.3</v>
      </c>
      <c r="G160" s="15">
        <v>42431</v>
      </c>
      <c r="H160" s="98">
        <f t="shared" si="9"/>
        <v>1422.3</v>
      </c>
      <c r="I160" s="136">
        <f t="shared" si="8"/>
        <v>0</v>
      </c>
      <c r="J160" s="114"/>
      <c r="K160" s="2"/>
    </row>
    <row r="161" spans="1:11" x14ac:dyDescent="0.25">
      <c r="A161" s="10">
        <v>42431</v>
      </c>
      <c r="B161" s="18">
        <f t="shared" si="7"/>
        <v>7024</v>
      </c>
      <c r="C161" s="11" t="s">
        <v>787</v>
      </c>
      <c r="D161" s="12">
        <v>57024</v>
      </c>
      <c r="E161" s="47" t="s">
        <v>6496</v>
      </c>
      <c r="F161" s="14">
        <v>2204</v>
      </c>
      <c r="G161" s="15">
        <v>42431</v>
      </c>
      <c r="H161" s="98">
        <f t="shared" si="9"/>
        <v>2204</v>
      </c>
      <c r="I161" s="136">
        <f t="shared" si="8"/>
        <v>0</v>
      </c>
      <c r="J161" s="114"/>
      <c r="K161" s="2"/>
    </row>
    <row r="162" spans="1:11" x14ac:dyDescent="0.25">
      <c r="A162" s="17">
        <v>42431</v>
      </c>
      <c r="B162" s="18">
        <f t="shared" si="7"/>
        <v>7025</v>
      </c>
      <c r="C162" s="11" t="s">
        <v>787</v>
      </c>
      <c r="D162" s="12">
        <v>57025</v>
      </c>
      <c r="E162" s="47" t="s">
        <v>6497</v>
      </c>
      <c r="F162" s="14">
        <v>3103.2</v>
      </c>
      <c r="G162" s="15">
        <v>42431</v>
      </c>
      <c r="H162" s="98">
        <f t="shared" si="9"/>
        <v>3103.2</v>
      </c>
      <c r="I162" s="136">
        <f t="shared" si="8"/>
        <v>0</v>
      </c>
      <c r="J162" s="114"/>
      <c r="K162" s="2"/>
    </row>
    <row r="163" spans="1:11" x14ac:dyDescent="0.25">
      <c r="A163" s="10">
        <v>42431</v>
      </c>
      <c r="B163" s="18">
        <f t="shared" si="7"/>
        <v>7026</v>
      </c>
      <c r="C163" s="11" t="s">
        <v>787</v>
      </c>
      <c r="D163" s="12">
        <v>57026</v>
      </c>
      <c r="E163" s="47" t="s">
        <v>6498</v>
      </c>
      <c r="F163" s="14">
        <v>1212.0999999999999</v>
      </c>
      <c r="G163" s="15">
        <v>42431</v>
      </c>
      <c r="H163" s="98">
        <f t="shared" si="9"/>
        <v>1212.0999999999999</v>
      </c>
      <c r="I163" s="136">
        <f t="shared" si="8"/>
        <v>0</v>
      </c>
      <c r="J163" s="114"/>
      <c r="K163" s="2"/>
    </row>
    <row r="164" spans="1:11" s="27" customFormat="1" x14ac:dyDescent="0.25">
      <c r="A164" s="17">
        <v>42431</v>
      </c>
      <c r="B164" s="18">
        <f t="shared" si="7"/>
        <v>7027</v>
      </c>
      <c r="C164" s="11" t="s">
        <v>787</v>
      </c>
      <c r="D164" s="12">
        <v>57027</v>
      </c>
      <c r="E164" s="47" t="s">
        <v>6499</v>
      </c>
      <c r="F164" s="14">
        <v>336.6</v>
      </c>
      <c r="G164" s="15">
        <v>42431</v>
      </c>
      <c r="H164" s="98">
        <f t="shared" si="9"/>
        <v>336.6</v>
      </c>
      <c r="I164" s="136">
        <f t="shared" si="8"/>
        <v>0</v>
      </c>
      <c r="J164" s="114"/>
    </row>
    <row r="165" spans="1:11" s="27" customFormat="1" x14ac:dyDescent="0.25">
      <c r="A165" s="10">
        <v>42431</v>
      </c>
      <c r="B165" s="18">
        <f t="shared" si="7"/>
        <v>7028</v>
      </c>
      <c r="C165" s="11" t="s">
        <v>787</v>
      </c>
      <c r="D165" s="12">
        <v>57028</v>
      </c>
      <c r="E165" s="47" t="s">
        <v>6500</v>
      </c>
      <c r="F165" s="14">
        <v>2377.6999999999998</v>
      </c>
      <c r="G165" s="15">
        <v>42431</v>
      </c>
      <c r="H165" s="98">
        <f t="shared" si="9"/>
        <v>2377.6999999999998</v>
      </c>
      <c r="I165" s="136">
        <f t="shared" si="8"/>
        <v>0</v>
      </c>
      <c r="J165" s="114"/>
    </row>
    <row r="166" spans="1:11" s="27" customFormat="1" x14ac:dyDescent="0.25">
      <c r="A166" s="17">
        <v>42431</v>
      </c>
      <c r="B166" s="18">
        <f t="shared" si="7"/>
        <v>7029</v>
      </c>
      <c r="C166" s="11" t="s">
        <v>787</v>
      </c>
      <c r="D166" s="12">
        <v>57029</v>
      </c>
      <c r="E166" s="47" t="s">
        <v>6501</v>
      </c>
      <c r="F166" s="14">
        <v>5297.9</v>
      </c>
      <c r="G166" s="15">
        <v>42431</v>
      </c>
      <c r="H166" s="98">
        <f t="shared" si="9"/>
        <v>5297.9</v>
      </c>
      <c r="I166" s="136">
        <f t="shared" si="8"/>
        <v>0</v>
      </c>
      <c r="J166" s="114"/>
    </row>
    <row r="167" spans="1:11" s="27" customFormat="1" x14ac:dyDescent="0.25">
      <c r="A167" s="10">
        <v>42431</v>
      </c>
      <c r="B167" s="18">
        <f t="shared" si="7"/>
        <v>7030</v>
      </c>
      <c r="C167" s="11" t="s">
        <v>787</v>
      </c>
      <c r="D167" s="12">
        <v>57030</v>
      </c>
      <c r="E167" s="47" t="s">
        <v>6502</v>
      </c>
      <c r="F167" s="14">
        <v>3708.5</v>
      </c>
      <c r="G167" s="15">
        <v>42431</v>
      </c>
      <c r="H167" s="98">
        <f t="shared" si="9"/>
        <v>3708.5</v>
      </c>
      <c r="I167" s="136">
        <f t="shared" si="8"/>
        <v>0</v>
      </c>
      <c r="J167" s="114"/>
    </row>
    <row r="168" spans="1:11" s="27" customFormat="1" x14ac:dyDescent="0.25">
      <c r="A168" s="17">
        <v>42431</v>
      </c>
      <c r="B168" s="18">
        <f t="shared" si="7"/>
        <v>7031</v>
      </c>
      <c r="C168" s="11" t="s">
        <v>787</v>
      </c>
      <c r="D168" s="12">
        <v>57031</v>
      </c>
      <c r="E168" s="47" t="s">
        <v>6503</v>
      </c>
      <c r="F168" s="14">
        <v>3663.4</v>
      </c>
      <c r="G168" s="15">
        <v>42432</v>
      </c>
      <c r="H168" s="98">
        <v>3663.4</v>
      </c>
      <c r="I168" s="136">
        <f t="shared" si="8"/>
        <v>0</v>
      </c>
      <c r="J168" s="114"/>
    </row>
    <row r="169" spans="1:11" s="27" customFormat="1" x14ac:dyDescent="0.25">
      <c r="A169" s="10">
        <v>42431</v>
      </c>
      <c r="B169" s="18">
        <f t="shared" si="7"/>
        <v>7032</v>
      </c>
      <c r="C169" s="11" t="s">
        <v>787</v>
      </c>
      <c r="D169" s="12">
        <v>57032</v>
      </c>
      <c r="E169" s="47" t="s">
        <v>6504</v>
      </c>
      <c r="F169" s="14">
        <v>1606</v>
      </c>
      <c r="G169" s="15">
        <v>42431</v>
      </c>
      <c r="H169" s="98">
        <f t="shared" si="9"/>
        <v>1606</v>
      </c>
      <c r="I169" s="136">
        <f t="shared" si="8"/>
        <v>0</v>
      </c>
      <c r="J169" s="114"/>
    </row>
    <row r="170" spans="1:11" s="27" customFormat="1" x14ac:dyDescent="0.25">
      <c r="A170" s="17">
        <v>42431</v>
      </c>
      <c r="B170" s="18">
        <f t="shared" si="7"/>
        <v>7033</v>
      </c>
      <c r="C170" s="11" t="s">
        <v>787</v>
      </c>
      <c r="D170" s="12">
        <v>57033</v>
      </c>
      <c r="E170" s="47" t="s">
        <v>6505</v>
      </c>
      <c r="F170" s="14">
        <v>666.6</v>
      </c>
      <c r="G170" s="15">
        <v>42431</v>
      </c>
      <c r="H170" s="98">
        <f t="shared" si="9"/>
        <v>666.6</v>
      </c>
      <c r="I170" s="136">
        <f t="shared" si="8"/>
        <v>0</v>
      </c>
      <c r="J170" s="114"/>
    </row>
    <row r="171" spans="1:11" s="27" customFormat="1" x14ac:dyDescent="0.25">
      <c r="A171" s="10">
        <v>42431</v>
      </c>
      <c r="B171" s="18">
        <f t="shared" si="7"/>
        <v>7034</v>
      </c>
      <c r="C171" s="11" t="s">
        <v>787</v>
      </c>
      <c r="D171" s="12">
        <v>57034</v>
      </c>
      <c r="E171" s="47" t="s">
        <v>6480</v>
      </c>
      <c r="F171" s="14">
        <v>1562.72</v>
      </c>
      <c r="G171" s="15">
        <v>42431</v>
      </c>
      <c r="H171" s="98">
        <f t="shared" si="9"/>
        <v>1562.72</v>
      </c>
      <c r="I171" s="136">
        <f t="shared" si="8"/>
        <v>0</v>
      </c>
      <c r="J171" s="114"/>
    </row>
    <row r="172" spans="1:11" s="27" customFormat="1" x14ac:dyDescent="0.25">
      <c r="A172" s="17">
        <v>42431</v>
      </c>
      <c r="B172" s="18">
        <f t="shared" si="7"/>
        <v>7035</v>
      </c>
      <c r="C172" s="11" t="s">
        <v>787</v>
      </c>
      <c r="D172" s="12">
        <v>57035</v>
      </c>
      <c r="E172" s="47" t="s">
        <v>6493</v>
      </c>
      <c r="F172" s="14">
        <v>590.79999999999995</v>
      </c>
      <c r="G172" s="15">
        <v>42431</v>
      </c>
      <c r="H172" s="98">
        <f t="shared" si="9"/>
        <v>590.79999999999995</v>
      </c>
      <c r="I172" s="136">
        <f t="shared" si="8"/>
        <v>0</v>
      </c>
      <c r="J172" s="114"/>
    </row>
    <row r="173" spans="1:11" s="27" customFormat="1" x14ac:dyDescent="0.25">
      <c r="A173" s="10">
        <v>42431</v>
      </c>
      <c r="B173" s="18">
        <f t="shared" si="7"/>
        <v>7036</v>
      </c>
      <c r="C173" s="11" t="s">
        <v>787</v>
      </c>
      <c r="D173" s="12">
        <v>57036</v>
      </c>
      <c r="E173" s="47" t="s">
        <v>6506</v>
      </c>
      <c r="F173" s="14">
        <v>624.20000000000005</v>
      </c>
      <c r="G173" s="15">
        <v>42431</v>
      </c>
      <c r="H173" s="98">
        <f t="shared" si="9"/>
        <v>624.20000000000005</v>
      </c>
      <c r="I173" s="136">
        <f t="shared" si="8"/>
        <v>0</v>
      </c>
      <c r="J173" s="114"/>
    </row>
    <row r="174" spans="1:11" s="27" customFormat="1" x14ac:dyDescent="0.25">
      <c r="A174" s="17">
        <v>42431</v>
      </c>
      <c r="B174" s="18">
        <f t="shared" si="7"/>
        <v>7037</v>
      </c>
      <c r="C174" s="11" t="s">
        <v>787</v>
      </c>
      <c r="D174" s="12">
        <v>57037</v>
      </c>
      <c r="E174" s="47" t="s">
        <v>6507</v>
      </c>
      <c r="F174" s="14">
        <v>4220</v>
      </c>
      <c r="G174" s="15">
        <v>42432</v>
      </c>
      <c r="H174" s="98">
        <v>4220</v>
      </c>
      <c r="I174" s="136">
        <f t="shared" si="8"/>
        <v>0</v>
      </c>
      <c r="J174" s="114"/>
    </row>
    <row r="175" spans="1:11" x14ac:dyDescent="0.25">
      <c r="A175" s="10">
        <v>42431</v>
      </c>
      <c r="B175" s="18">
        <f t="shared" si="7"/>
        <v>7038</v>
      </c>
      <c r="C175" s="11" t="s">
        <v>787</v>
      </c>
      <c r="D175" s="12">
        <v>57038</v>
      </c>
      <c r="E175" s="47" t="s">
        <v>6508</v>
      </c>
      <c r="F175" s="14">
        <v>2468.6999999999998</v>
      </c>
      <c r="G175" s="15">
        <v>42435</v>
      </c>
      <c r="H175" s="98">
        <v>2468.6999999999998</v>
      </c>
      <c r="I175" s="136">
        <f t="shared" si="8"/>
        <v>0</v>
      </c>
      <c r="J175" s="114"/>
      <c r="K175" s="2"/>
    </row>
    <row r="176" spans="1:11" x14ac:dyDescent="0.25">
      <c r="A176" s="17">
        <v>42431</v>
      </c>
      <c r="B176" s="18">
        <f t="shared" si="7"/>
        <v>7039</v>
      </c>
      <c r="C176" s="11" t="s">
        <v>787</v>
      </c>
      <c r="D176" s="12">
        <v>57039</v>
      </c>
      <c r="E176" s="47" t="s">
        <v>6507</v>
      </c>
      <c r="F176" s="14">
        <v>212.8</v>
      </c>
      <c r="G176" s="15">
        <v>42432</v>
      </c>
      <c r="H176" s="98">
        <v>212.8</v>
      </c>
      <c r="I176" s="136">
        <f t="shared" si="8"/>
        <v>0</v>
      </c>
      <c r="J176" s="114"/>
      <c r="K176" s="2"/>
    </row>
    <row r="177" spans="1:11" x14ac:dyDescent="0.25">
      <c r="A177" s="10">
        <v>42431</v>
      </c>
      <c r="B177" s="18">
        <f t="shared" si="7"/>
        <v>7040</v>
      </c>
      <c r="C177" s="11" t="s">
        <v>787</v>
      </c>
      <c r="D177" s="12">
        <v>57040</v>
      </c>
      <c r="E177" s="47" t="s">
        <v>6509</v>
      </c>
      <c r="F177" s="14">
        <v>14129.04</v>
      </c>
      <c r="G177" s="15" t="s">
        <v>6510</v>
      </c>
      <c r="H177" s="98">
        <f>12968.56+1160.48</f>
        <v>14129.039999999999</v>
      </c>
      <c r="I177" s="136">
        <f t="shared" si="8"/>
        <v>0</v>
      </c>
      <c r="J177" s="114"/>
      <c r="K177" s="2"/>
    </row>
    <row r="178" spans="1:11" x14ac:dyDescent="0.25">
      <c r="A178" s="17">
        <v>42431</v>
      </c>
      <c r="B178" s="18">
        <f t="shared" si="7"/>
        <v>7041</v>
      </c>
      <c r="C178" s="11" t="s">
        <v>787</v>
      </c>
      <c r="D178" s="12">
        <v>57041</v>
      </c>
      <c r="E178" s="47" t="s">
        <v>6511</v>
      </c>
      <c r="F178" s="14">
        <v>28710</v>
      </c>
      <c r="G178" s="15">
        <v>42431</v>
      </c>
      <c r="H178" s="98">
        <f t="shared" si="9"/>
        <v>28710</v>
      </c>
      <c r="I178" s="136">
        <f t="shared" si="8"/>
        <v>0</v>
      </c>
      <c r="J178" s="114"/>
      <c r="K178" s="2"/>
    </row>
    <row r="179" spans="1:11" x14ac:dyDescent="0.25">
      <c r="A179" s="10">
        <v>42431</v>
      </c>
      <c r="B179" s="18">
        <f t="shared" si="7"/>
        <v>7042</v>
      </c>
      <c r="C179" s="11" t="s">
        <v>787</v>
      </c>
      <c r="D179" s="12">
        <v>57042</v>
      </c>
      <c r="E179" s="47" t="s">
        <v>6512</v>
      </c>
      <c r="F179" s="14">
        <v>679.4</v>
      </c>
      <c r="G179" s="15">
        <v>42431</v>
      </c>
      <c r="H179" s="98">
        <f t="shared" si="9"/>
        <v>679.4</v>
      </c>
      <c r="I179" s="136">
        <f t="shared" si="8"/>
        <v>0</v>
      </c>
      <c r="J179" s="114"/>
      <c r="K179" s="2"/>
    </row>
    <row r="180" spans="1:11" x14ac:dyDescent="0.25">
      <c r="A180" s="17">
        <v>42431</v>
      </c>
      <c r="B180" s="18">
        <f t="shared" si="7"/>
        <v>7043</v>
      </c>
      <c r="C180" s="11" t="s">
        <v>787</v>
      </c>
      <c r="D180" s="12">
        <v>57043</v>
      </c>
      <c r="E180" s="49" t="s">
        <v>105</v>
      </c>
      <c r="F180" s="14">
        <v>0</v>
      </c>
      <c r="G180" s="15"/>
      <c r="H180" s="98"/>
      <c r="I180" s="136">
        <f t="shared" si="8"/>
        <v>0</v>
      </c>
      <c r="J180" s="114"/>
      <c r="K180" s="2"/>
    </row>
    <row r="181" spans="1:11" x14ac:dyDescent="0.25">
      <c r="A181" s="10">
        <v>42431</v>
      </c>
      <c r="B181" s="18">
        <f t="shared" si="7"/>
        <v>7044</v>
      </c>
      <c r="C181" s="11" t="s">
        <v>787</v>
      </c>
      <c r="D181" s="12">
        <v>57044</v>
      </c>
      <c r="E181" s="47" t="s">
        <v>6513</v>
      </c>
      <c r="F181" s="14">
        <v>4931.6000000000004</v>
      </c>
      <c r="G181" s="15">
        <v>42432</v>
      </c>
      <c r="H181" s="98">
        <v>4931.6000000000004</v>
      </c>
      <c r="I181" s="136">
        <f t="shared" si="8"/>
        <v>0</v>
      </c>
      <c r="J181" s="114"/>
      <c r="K181" s="2"/>
    </row>
    <row r="182" spans="1:11" x14ac:dyDescent="0.25">
      <c r="A182" s="17">
        <v>42431</v>
      </c>
      <c r="B182" s="18">
        <f t="shared" si="7"/>
        <v>7045</v>
      </c>
      <c r="C182" s="11" t="s">
        <v>787</v>
      </c>
      <c r="D182" s="12">
        <v>57045</v>
      </c>
      <c r="E182" s="47" t="s">
        <v>6514</v>
      </c>
      <c r="F182" s="14">
        <v>5038</v>
      </c>
      <c r="G182" s="15">
        <v>42432</v>
      </c>
      <c r="H182" s="98">
        <v>5038</v>
      </c>
      <c r="I182" s="136">
        <f t="shared" si="8"/>
        <v>0</v>
      </c>
      <c r="J182" s="114"/>
      <c r="K182" s="2"/>
    </row>
    <row r="183" spans="1:11" x14ac:dyDescent="0.25">
      <c r="A183" s="10">
        <v>42431</v>
      </c>
      <c r="B183" s="18">
        <f t="shared" si="7"/>
        <v>7046</v>
      </c>
      <c r="C183" s="11" t="s">
        <v>787</v>
      </c>
      <c r="D183" s="12">
        <v>57046</v>
      </c>
      <c r="E183" s="47" t="s">
        <v>6515</v>
      </c>
      <c r="F183" s="14">
        <v>2900.8</v>
      </c>
      <c r="G183" s="15">
        <v>42431</v>
      </c>
      <c r="H183" s="98">
        <f t="shared" si="9"/>
        <v>2900.8</v>
      </c>
      <c r="I183" s="136">
        <f t="shared" si="8"/>
        <v>0</v>
      </c>
      <c r="J183" s="114"/>
      <c r="K183" s="2"/>
    </row>
    <row r="184" spans="1:11" x14ac:dyDescent="0.25">
      <c r="A184" s="17">
        <v>42431</v>
      </c>
      <c r="B184" s="18">
        <f t="shared" si="7"/>
        <v>7047</v>
      </c>
      <c r="C184" s="11" t="s">
        <v>787</v>
      </c>
      <c r="D184" s="12">
        <v>57047</v>
      </c>
      <c r="E184" s="47" t="s">
        <v>6516</v>
      </c>
      <c r="F184" s="14">
        <v>2578.1999999999998</v>
      </c>
      <c r="G184" s="15">
        <v>42432</v>
      </c>
      <c r="H184" s="98">
        <v>2578.1999999999998</v>
      </c>
      <c r="I184" s="136">
        <f t="shared" si="8"/>
        <v>0</v>
      </c>
      <c r="J184" s="114"/>
      <c r="K184" s="2"/>
    </row>
    <row r="185" spans="1:11" x14ac:dyDescent="0.25">
      <c r="A185" s="10">
        <v>42431</v>
      </c>
      <c r="B185" s="18">
        <f t="shared" si="7"/>
        <v>7048</v>
      </c>
      <c r="C185" s="11" t="s">
        <v>787</v>
      </c>
      <c r="D185" s="12">
        <v>57048</v>
      </c>
      <c r="E185" s="47" t="s">
        <v>6517</v>
      </c>
      <c r="F185" s="14">
        <v>8161.3</v>
      </c>
      <c r="G185" s="15">
        <v>42435</v>
      </c>
      <c r="H185" s="98">
        <v>8161.3</v>
      </c>
      <c r="I185" s="136">
        <f t="shared" si="8"/>
        <v>0</v>
      </c>
      <c r="J185" s="114"/>
      <c r="K185" s="2"/>
    </row>
    <row r="186" spans="1:11" x14ac:dyDescent="0.25">
      <c r="A186" s="17">
        <v>42431</v>
      </c>
      <c r="B186" s="18">
        <f t="shared" si="7"/>
        <v>7049</v>
      </c>
      <c r="C186" s="11" t="s">
        <v>787</v>
      </c>
      <c r="D186" s="12">
        <v>57049</v>
      </c>
      <c r="E186" s="47" t="s">
        <v>6518</v>
      </c>
      <c r="F186" s="14">
        <v>12900.8</v>
      </c>
      <c r="G186" s="15">
        <v>42432</v>
      </c>
      <c r="H186" s="98">
        <v>12900.8</v>
      </c>
      <c r="I186" s="136">
        <f t="shared" si="8"/>
        <v>0</v>
      </c>
      <c r="J186" s="114"/>
      <c r="K186" s="2"/>
    </row>
    <row r="187" spans="1:11" x14ac:dyDescent="0.25">
      <c r="A187" s="10">
        <v>42431</v>
      </c>
      <c r="B187" s="18">
        <f t="shared" si="7"/>
        <v>7050</v>
      </c>
      <c r="C187" s="11" t="s">
        <v>787</v>
      </c>
      <c r="D187" s="12">
        <v>57050</v>
      </c>
      <c r="E187" s="47" t="s">
        <v>6519</v>
      </c>
      <c r="F187" s="14">
        <v>8470.4</v>
      </c>
      <c r="G187" s="15">
        <v>42431</v>
      </c>
      <c r="H187" s="98">
        <f t="shared" si="9"/>
        <v>8470.4</v>
      </c>
      <c r="I187" s="136">
        <f t="shared" si="8"/>
        <v>0</v>
      </c>
      <c r="J187" s="114"/>
      <c r="K187" s="2"/>
    </row>
    <row r="188" spans="1:11" x14ac:dyDescent="0.25">
      <c r="A188" s="17">
        <v>42431</v>
      </c>
      <c r="B188" s="18">
        <f t="shared" si="7"/>
        <v>7051</v>
      </c>
      <c r="C188" s="11" t="s">
        <v>787</v>
      </c>
      <c r="D188" s="12">
        <v>57051</v>
      </c>
      <c r="E188" s="47" t="s">
        <v>5910</v>
      </c>
      <c r="F188" s="14">
        <v>1296.7</v>
      </c>
      <c r="G188" s="15">
        <v>42431</v>
      </c>
      <c r="H188" s="98">
        <v>1296.7</v>
      </c>
      <c r="I188" s="136">
        <f t="shared" si="8"/>
        <v>0</v>
      </c>
      <c r="J188" s="114"/>
      <c r="K188" s="2"/>
    </row>
    <row r="189" spans="1:11" x14ac:dyDescent="0.25">
      <c r="A189" s="10">
        <v>42431</v>
      </c>
      <c r="B189" s="18">
        <f t="shared" si="7"/>
        <v>7052</v>
      </c>
      <c r="C189" s="11" t="s">
        <v>787</v>
      </c>
      <c r="D189" s="12">
        <v>57052</v>
      </c>
      <c r="E189" s="47" t="s">
        <v>6465</v>
      </c>
      <c r="F189" s="14">
        <v>1364</v>
      </c>
      <c r="G189" s="15">
        <v>42431</v>
      </c>
      <c r="H189" s="98">
        <f t="shared" si="9"/>
        <v>1364</v>
      </c>
      <c r="I189" s="136">
        <f t="shared" si="8"/>
        <v>0</v>
      </c>
      <c r="J189" s="114"/>
      <c r="K189" s="2"/>
    </row>
    <row r="190" spans="1:11" x14ac:dyDescent="0.25">
      <c r="A190" s="17">
        <v>42431</v>
      </c>
      <c r="B190" s="18">
        <f t="shared" si="7"/>
        <v>7053</v>
      </c>
      <c r="C190" s="11" t="s">
        <v>787</v>
      </c>
      <c r="D190" s="12">
        <v>57053</v>
      </c>
      <c r="E190" s="47" t="s">
        <v>6520</v>
      </c>
      <c r="F190" s="14">
        <v>26913.599999999999</v>
      </c>
      <c r="G190" s="15">
        <v>42432</v>
      </c>
      <c r="H190" s="98">
        <v>26913.599999999999</v>
      </c>
      <c r="I190" s="136">
        <f t="shared" si="8"/>
        <v>0</v>
      </c>
      <c r="J190" s="114"/>
      <c r="K190" s="2"/>
    </row>
    <row r="191" spans="1:11" x14ac:dyDescent="0.25">
      <c r="A191" s="10">
        <v>42431</v>
      </c>
      <c r="B191" s="18">
        <f t="shared" si="7"/>
        <v>7054</v>
      </c>
      <c r="C191" s="11" t="s">
        <v>787</v>
      </c>
      <c r="D191" s="12">
        <v>57054</v>
      </c>
      <c r="E191" s="47" t="s">
        <v>6521</v>
      </c>
      <c r="F191" s="14">
        <v>396</v>
      </c>
      <c r="G191" s="15">
        <v>42431</v>
      </c>
      <c r="H191" s="98">
        <f t="shared" si="9"/>
        <v>396</v>
      </c>
      <c r="I191" s="136">
        <f t="shared" si="8"/>
        <v>0</v>
      </c>
      <c r="J191" s="114"/>
      <c r="K191" s="2"/>
    </row>
    <row r="192" spans="1:11" x14ac:dyDescent="0.25">
      <c r="A192" s="17">
        <v>42431</v>
      </c>
      <c r="B192" s="18">
        <f t="shared" si="7"/>
        <v>7055</v>
      </c>
      <c r="C192" s="11" t="s">
        <v>787</v>
      </c>
      <c r="D192" s="12">
        <v>57055</v>
      </c>
      <c r="E192" s="47" t="s">
        <v>6522</v>
      </c>
      <c r="F192" s="14">
        <v>7495.2</v>
      </c>
      <c r="G192" s="15">
        <v>42432</v>
      </c>
      <c r="H192" s="98">
        <v>7495.2</v>
      </c>
      <c r="I192" s="136">
        <f t="shared" si="8"/>
        <v>0</v>
      </c>
      <c r="J192" s="114"/>
      <c r="K192" s="2"/>
    </row>
    <row r="193" spans="1:11" x14ac:dyDescent="0.25">
      <c r="A193" s="10">
        <v>42431</v>
      </c>
      <c r="B193" s="18">
        <f t="shared" si="7"/>
        <v>7056</v>
      </c>
      <c r="C193" s="11" t="s">
        <v>787</v>
      </c>
      <c r="D193" s="12">
        <v>57056</v>
      </c>
      <c r="E193" s="47" t="s">
        <v>6523</v>
      </c>
      <c r="F193" s="14">
        <v>5226.3</v>
      </c>
      <c r="G193" s="15">
        <v>42436</v>
      </c>
      <c r="H193" s="98">
        <v>5226.3</v>
      </c>
      <c r="I193" s="136">
        <f t="shared" si="8"/>
        <v>0</v>
      </c>
      <c r="J193" s="112"/>
      <c r="K193" s="2"/>
    </row>
    <row r="194" spans="1:11" x14ac:dyDescent="0.25">
      <c r="A194" s="17">
        <v>42431</v>
      </c>
      <c r="B194" s="18">
        <f t="shared" si="7"/>
        <v>7057</v>
      </c>
      <c r="C194" s="11" t="s">
        <v>787</v>
      </c>
      <c r="D194" s="12">
        <v>57057</v>
      </c>
      <c r="E194" s="47" t="s">
        <v>6524</v>
      </c>
      <c r="F194" s="14">
        <v>2445.9</v>
      </c>
      <c r="G194" s="15">
        <v>42432</v>
      </c>
      <c r="H194" s="98">
        <v>2445.9</v>
      </c>
      <c r="I194" s="136">
        <f t="shared" si="8"/>
        <v>0</v>
      </c>
      <c r="J194" s="114"/>
      <c r="K194" s="2"/>
    </row>
    <row r="195" spans="1:11" x14ac:dyDescent="0.25">
      <c r="A195" s="10">
        <v>42431</v>
      </c>
      <c r="B195" s="18">
        <f t="shared" si="7"/>
        <v>7058</v>
      </c>
      <c r="C195" s="11" t="s">
        <v>787</v>
      </c>
      <c r="D195" s="12">
        <v>57058</v>
      </c>
      <c r="E195" s="47" t="s">
        <v>6525</v>
      </c>
      <c r="F195" s="14">
        <v>48692.08</v>
      </c>
      <c r="G195" s="15">
        <v>42436</v>
      </c>
      <c r="H195" s="98">
        <v>48692.08</v>
      </c>
      <c r="I195" s="136">
        <f t="shared" si="8"/>
        <v>0</v>
      </c>
      <c r="J195" s="114"/>
      <c r="K195" s="2"/>
    </row>
    <row r="196" spans="1:11" x14ac:dyDescent="0.25">
      <c r="A196" s="17">
        <v>42431</v>
      </c>
      <c r="B196" s="18">
        <f t="shared" si="7"/>
        <v>7059</v>
      </c>
      <c r="C196" s="11" t="s">
        <v>787</v>
      </c>
      <c r="D196" s="12">
        <v>57059</v>
      </c>
      <c r="E196" s="47" t="s">
        <v>6526</v>
      </c>
      <c r="F196" s="14">
        <v>20513.400000000001</v>
      </c>
      <c r="G196" s="15">
        <v>42447</v>
      </c>
      <c r="H196" s="98">
        <v>20513.400000000001</v>
      </c>
      <c r="I196" s="136">
        <f t="shared" si="8"/>
        <v>0</v>
      </c>
      <c r="J196" s="114"/>
      <c r="K196" s="2"/>
    </row>
    <row r="197" spans="1:11" x14ac:dyDescent="0.25">
      <c r="A197" s="10">
        <v>42431</v>
      </c>
      <c r="B197" s="18">
        <f t="shared" si="7"/>
        <v>7060</v>
      </c>
      <c r="C197" s="11" t="s">
        <v>787</v>
      </c>
      <c r="D197" s="113">
        <v>57060</v>
      </c>
      <c r="E197" s="42" t="s">
        <v>6527</v>
      </c>
      <c r="F197" s="19">
        <v>10536</v>
      </c>
      <c r="G197" s="15">
        <v>42432</v>
      </c>
      <c r="H197" s="98">
        <v>10536</v>
      </c>
      <c r="I197" s="136">
        <f t="shared" si="8"/>
        <v>0</v>
      </c>
      <c r="J197" s="114"/>
      <c r="K197" s="2"/>
    </row>
    <row r="198" spans="1:11" x14ac:dyDescent="0.25">
      <c r="A198" s="17">
        <v>42431</v>
      </c>
      <c r="B198" s="18">
        <f t="shared" ref="B198:B261" si="10">B197+1</f>
        <v>7061</v>
      </c>
      <c r="C198" s="11" t="s">
        <v>787</v>
      </c>
      <c r="D198" s="20">
        <v>57061</v>
      </c>
      <c r="E198" s="45" t="s">
        <v>6528</v>
      </c>
      <c r="F198" s="22">
        <v>3278.4</v>
      </c>
      <c r="G198" s="15">
        <v>42432</v>
      </c>
      <c r="H198" s="98">
        <v>3278.4</v>
      </c>
      <c r="I198" s="136">
        <f t="shared" si="8"/>
        <v>0</v>
      </c>
      <c r="J198" s="114"/>
      <c r="K198" s="2"/>
    </row>
    <row r="199" spans="1:11" x14ac:dyDescent="0.25">
      <c r="A199" s="10">
        <v>42431</v>
      </c>
      <c r="B199" s="18">
        <f t="shared" si="10"/>
        <v>7062</v>
      </c>
      <c r="C199" s="11" t="s">
        <v>787</v>
      </c>
      <c r="D199" s="12">
        <v>57062</v>
      </c>
      <c r="E199" s="47" t="s">
        <v>6529</v>
      </c>
      <c r="F199" s="14">
        <v>1241.5</v>
      </c>
      <c r="G199" s="15">
        <v>42431</v>
      </c>
      <c r="H199" s="98">
        <f t="shared" si="9"/>
        <v>1241.5</v>
      </c>
      <c r="I199" s="136">
        <f t="shared" si="8"/>
        <v>0</v>
      </c>
      <c r="J199" s="114"/>
      <c r="K199" s="2"/>
    </row>
    <row r="200" spans="1:11" x14ac:dyDescent="0.25">
      <c r="A200" s="17">
        <v>42431</v>
      </c>
      <c r="B200" s="18">
        <f t="shared" si="10"/>
        <v>7063</v>
      </c>
      <c r="C200" s="11" t="s">
        <v>787</v>
      </c>
      <c r="D200" s="12">
        <v>57063</v>
      </c>
      <c r="E200" s="47" t="s">
        <v>6480</v>
      </c>
      <c r="F200" s="14">
        <v>1290</v>
      </c>
      <c r="G200" s="15">
        <v>42432</v>
      </c>
      <c r="H200" s="98">
        <v>1290</v>
      </c>
      <c r="I200" s="136">
        <f t="shared" si="8"/>
        <v>0</v>
      </c>
      <c r="J200" s="114"/>
      <c r="K200" s="2"/>
    </row>
    <row r="201" spans="1:11" x14ac:dyDescent="0.25">
      <c r="A201" s="10">
        <v>42431</v>
      </c>
      <c r="B201" s="18">
        <f t="shared" si="10"/>
        <v>7064</v>
      </c>
      <c r="C201" s="11" t="s">
        <v>787</v>
      </c>
      <c r="D201" s="12">
        <v>57064</v>
      </c>
      <c r="E201" s="47" t="s">
        <v>6530</v>
      </c>
      <c r="F201" s="14">
        <v>2248</v>
      </c>
      <c r="G201" s="15">
        <v>42432</v>
      </c>
      <c r="H201" s="98">
        <v>2248</v>
      </c>
      <c r="I201" s="136">
        <f t="shared" si="8"/>
        <v>0</v>
      </c>
      <c r="J201" s="114"/>
      <c r="K201" s="2"/>
    </row>
    <row r="202" spans="1:11" x14ac:dyDescent="0.25">
      <c r="A202" s="17">
        <v>42431</v>
      </c>
      <c r="B202" s="18">
        <f t="shared" si="10"/>
        <v>7065</v>
      </c>
      <c r="C202" s="11" t="s">
        <v>787</v>
      </c>
      <c r="D202" s="12">
        <v>57065</v>
      </c>
      <c r="E202" s="49" t="s">
        <v>105</v>
      </c>
      <c r="F202" s="14">
        <v>0</v>
      </c>
      <c r="G202" s="15"/>
      <c r="H202" s="98"/>
      <c r="I202" s="136">
        <f t="shared" si="8"/>
        <v>0</v>
      </c>
      <c r="J202" s="114"/>
      <c r="K202" s="2"/>
    </row>
    <row r="203" spans="1:11" x14ac:dyDescent="0.25">
      <c r="A203" s="10">
        <v>42431</v>
      </c>
      <c r="B203" s="18">
        <f t="shared" si="10"/>
        <v>7066</v>
      </c>
      <c r="C203" s="11" t="s">
        <v>787</v>
      </c>
      <c r="D203" s="12">
        <v>57066</v>
      </c>
      <c r="E203" s="47" t="s">
        <v>6531</v>
      </c>
      <c r="F203" s="14">
        <v>2467.1999999999998</v>
      </c>
      <c r="G203" s="15">
        <v>42431</v>
      </c>
      <c r="H203" s="98">
        <f t="shared" si="9"/>
        <v>2467.1999999999998</v>
      </c>
      <c r="I203" s="136">
        <f t="shared" si="8"/>
        <v>0</v>
      </c>
      <c r="J203" s="114"/>
      <c r="K203" s="2"/>
    </row>
    <row r="204" spans="1:11" x14ac:dyDescent="0.25">
      <c r="A204" s="17">
        <v>42431</v>
      </c>
      <c r="B204" s="18">
        <f t="shared" si="10"/>
        <v>7067</v>
      </c>
      <c r="C204" s="11" t="s">
        <v>787</v>
      </c>
      <c r="D204" s="12">
        <v>57067</v>
      </c>
      <c r="E204" s="47" t="s">
        <v>6480</v>
      </c>
      <c r="F204" s="14">
        <v>826.6</v>
      </c>
      <c r="G204" s="15">
        <v>42431</v>
      </c>
      <c r="H204" s="98">
        <f t="shared" si="9"/>
        <v>826.6</v>
      </c>
      <c r="I204" s="136">
        <f t="shared" si="8"/>
        <v>0</v>
      </c>
      <c r="J204" s="114"/>
      <c r="K204" s="2"/>
    </row>
    <row r="205" spans="1:11" x14ac:dyDescent="0.25">
      <c r="A205" s="10">
        <v>42431</v>
      </c>
      <c r="B205" s="18">
        <f t="shared" si="10"/>
        <v>7068</v>
      </c>
      <c r="C205" s="11" t="s">
        <v>787</v>
      </c>
      <c r="D205" s="12">
        <v>57068</v>
      </c>
      <c r="E205" s="47" t="s">
        <v>6532</v>
      </c>
      <c r="F205" s="14">
        <v>2746.8</v>
      </c>
      <c r="G205" s="15">
        <v>42431</v>
      </c>
      <c r="H205" s="98">
        <f t="shared" si="9"/>
        <v>2746.8</v>
      </c>
      <c r="I205" s="136">
        <f t="shared" si="8"/>
        <v>0</v>
      </c>
      <c r="J205" s="114"/>
      <c r="K205" s="2"/>
    </row>
    <row r="206" spans="1:11" x14ac:dyDescent="0.25">
      <c r="A206" s="17">
        <v>42431</v>
      </c>
      <c r="B206" s="18">
        <f t="shared" si="10"/>
        <v>7069</v>
      </c>
      <c r="C206" s="11" t="s">
        <v>787</v>
      </c>
      <c r="D206" s="12">
        <v>57069</v>
      </c>
      <c r="E206" s="47" t="s">
        <v>6533</v>
      </c>
      <c r="F206" s="14">
        <v>39514.800000000003</v>
      </c>
      <c r="G206" s="15" t="s">
        <v>6534</v>
      </c>
      <c r="H206" s="98">
        <f>31684.1+7830.7</f>
        <v>39514.799999999996</v>
      </c>
      <c r="I206" s="136">
        <f t="shared" ref="I206:I275" si="11">F206-H206</f>
        <v>0</v>
      </c>
      <c r="J206" s="114"/>
      <c r="K206" s="2"/>
    </row>
    <row r="207" spans="1:11" x14ac:dyDescent="0.25">
      <c r="A207" s="10">
        <v>42431</v>
      </c>
      <c r="B207" s="18">
        <f t="shared" si="10"/>
        <v>7070</v>
      </c>
      <c r="C207" s="11" t="s">
        <v>787</v>
      </c>
      <c r="D207" s="12">
        <v>57070</v>
      </c>
      <c r="E207" s="47" t="s">
        <v>6483</v>
      </c>
      <c r="F207" s="14">
        <v>12361.7</v>
      </c>
      <c r="G207" s="15">
        <v>42431</v>
      </c>
      <c r="H207" s="98">
        <f t="shared" ref="H207:H275" si="12">F207</f>
        <v>12361.7</v>
      </c>
      <c r="I207" s="136">
        <f t="shared" si="11"/>
        <v>0</v>
      </c>
      <c r="J207" s="114"/>
      <c r="K207" s="2"/>
    </row>
    <row r="208" spans="1:11" x14ac:dyDescent="0.25">
      <c r="A208" s="17">
        <v>42431</v>
      </c>
      <c r="B208" s="18">
        <f t="shared" si="10"/>
        <v>7071</v>
      </c>
      <c r="C208" s="11" t="s">
        <v>787</v>
      </c>
      <c r="D208" s="12">
        <v>57071</v>
      </c>
      <c r="E208" s="47" t="s">
        <v>6530</v>
      </c>
      <c r="F208" s="14">
        <v>912.8</v>
      </c>
      <c r="G208" s="15">
        <v>42432</v>
      </c>
      <c r="H208" s="98">
        <v>912.8</v>
      </c>
      <c r="I208" s="136">
        <f t="shared" si="11"/>
        <v>0</v>
      </c>
      <c r="J208" s="114"/>
      <c r="K208" s="2"/>
    </row>
    <row r="209" spans="1:11" x14ac:dyDescent="0.25">
      <c r="A209" s="10">
        <v>42431</v>
      </c>
      <c r="B209" s="18">
        <f t="shared" si="10"/>
        <v>7072</v>
      </c>
      <c r="C209" s="11" t="s">
        <v>787</v>
      </c>
      <c r="D209" s="12">
        <v>57072</v>
      </c>
      <c r="E209" s="47" t="s">
        <v>6535</v>
      </c>
      <c r="F209" s="14">
        <v>470.4</v>
      </c>
      <c r="G209" s="15">
        <v>42431</v>
      </c>
      <c r="H209" s="98">
        <f t="shared" si="12"/>
        <v>470.4</v>
      </c>
      <c r="I209" s="136">
        <f t="shared" si="11"/>
        <v>0</v>
      </c>
      <c r="J209" s="114"/>
      <c r="K209" s="2"/>
    </row>
    <row r="210" spans="1:11" x14ac:dyDescent="0.25">
      <c r="A210" s="17">
        <v>42431</v>
      </c>
      <c r="B210" s="18">
        <f t="shared" si="10"/>
        <v>7073</v>
      </c>
      <c r="C210" s="11" t="s">
        <v>787</v>
      </c>
      <c r="D210" s="12">
        <v>57073</v>
      </c>
      <c r="E210" s="49" t="s">
        <v>105</v>
      </c>
      <c r="F210" s="14">
        <v>0</v>
      </c>
      <c r="G210" s="15"/>
      <c r="H210" s="98"/>
      <c r="I210" s="136">
        <f t="shared" si="11"/>
        <v>0</v>
      </c>
      <c r="J210" s="114"/>
      <c r="K210" s="2"/>
    </row>
    <row r="211" spans="1:11" x14ac:dyDescent="0.25">
      <c r="A211" s="10">
        <v>42431</v>
      </c>
      <c r="B211" s="18">
        <f t="shared" si="10"/>
        <v>7074</v>
      </c>
      <c r="C211" s="11" t="s">
        <v>787</v>
      </c>
      <c r="D211" s="12">
        <v>57074</v>
      </c>
      <c r="E211" s="47" t="s">
        <v>6536</v>
      </c>
      <c r="F211" s="14">
        <v>3356.34</v>
      </c>
      <c r="G211" s="15">
        <v>42433</v>
      </c>
      <c r="H211" s="98">
        <v>3356.34</v>
      </c>
      <c r="I211" s="136">
        <f t="shared" si="11"/>
        <v>0</v>
      </c>
      <c r="J211" s="114"/>
      <c r="K211" s="2"/>
    </row>
    <row r="212" spans="1:11" x14ac:dyDescent="0.25">
      <c r="A212" s="17">
        <v>42431</v>
      </c>
      <c r="B212" s="18">
        <f t="shared" si="10"/>
        <v>7075</v>
      </c>
      <c r="C212" s="11" t="s">
        <v>787</v>
      </c>
      <c r="D212" s="12">
        <v>57075</v>
      </c>
      <c r="E212" s="47" t="s">
        <v>6537</v>
      </c>
      <c r="F212" s="14">
        <v>996.3</v>
      </c>
      <c r="G212" s="15">
        <v>42431</v>
      </c>
      <c r="H212" s="98">
        <f t="shared" si="12"/>
        <v>996.3</v>
      </c>
      <c r="I212" s="136">
        <f t="shared" si="11"/>
        <v>0</v>
      </c>
      <c r="J212" s="114"/>
      <c r="K212" s="2"/>
    </row>
    <row r="213" spans="1:11" x14ac:dyDescent="0.25">
      <c r="A213" s="10">
        <v>42431</v>
      </c>
      <c r="B213" s="18">
        <f t="shared" si="10"/>
        <v>7076</v>
      </c>
      <c r="C213" s="11" t="s">
        <v>787</v>
      </c>
      <c r="D213" s="12">
        <v>57076</v>
      </c>
      <c r="E213" s="47" t="s">
        <v>6538</v>
      </c>
      <c r="F213" s="14">
        <v>21992.400000000001</v>
      </c>
      <c r="G213" s="15">
        <v>42431</v>
      </c>
      <c r="H213" s="98">
        <f t="shared" si="12"/>
        <v>21992.400000000001</v>
      </c>
      <c r="I213" s="136">
        <f t="shared" si="11"/>
        <v>0</v>
      </c>
      <c r="J213" s="114"/>
      <c r="K213" s="2"/>
    </row>
    <row r="214" spans="1:11" x14ac:dyDescent="0.25">
      <c r="A214" s="17">
        <v>42431</v>
      </c>
      <c r="B214" s="18">
        <f t="shared" si="10"/>
        <v>7077</v>
      </c>
      <c r="C214" s="11" t="s">
        <v>787</v>
      </c>
      <c r="D214" s="12">
        <v>57077</v>
      </c>
      <c r="E214" s="47" t="s">
        <v>6539</v>
      </c>
      <c r="F214" s="14">
        <v>4822.3</v>
      </c>
      <c r="G214" s="15">
        <v>42432</v>
      </c>
      <c r="H214" s="98">
        <v>4822.3</v>
      </c>
      <c r="I214" s="136">
        <f t="shared" si="11"/>
        <v>0</v>
      </c>
      <c r="J214" s="114"/>
      <c r="K214" s="2"/>
    </row>
    <row r="215" spans="1:11" x14ac:dyDescent="0.25">
      <c r="A215" s="10">
        <v>42431</v>
      </c>
      <c r="B215" s="18">
        <f t="shared" si="10"/>
        <v>7078</v>
      </c>
      <c r="C215" s="11" t="s">
        <v>787</v>
      </c>
      <c r="D215" s="12">
        <v>57078</v>
      </c>
      <c r="E215" s="47" t="s">
        <v>6540</v>
      </c>
      <c r="F215" s="14">
        <v>9604.7999999999993</v>
      </c>
      <c r="G215" s="15">
        <v>42431</v>
      </c>
      <c r="H215" s="98">
        <f t="shared" si="12"/>
        <v>9604.7999999999993</v>
      </c>
      <c r="I215" s="136">
        <f t="shared" si="11"/>
        <v>0</v>
      </c>
      <c r="J215" s="114"/>
      <c r="K215" s="2"/>
    </row>
    <row r="216" spans="1:11" x14ac:dyDescent="0.25">
      <c r="A216" s="17">
        <v>42431</v>
      </c>
      <c r="B216" s="18">
        <f t="shared" si="10"/>
        <v>7079</v>
      </c>
      <c r="C216" s="11" t="s">
        <v>787</v>
      </c>
      <c r="D216" s="12">
        <v>57079</v>
      </c>
      <c r="E216" s="47" t="s">
        <v>6541</v>
      </c>
      <c r="F216" s="14">
        <v>5740</v>
      </c>
      <c r="G216" s="15">
        <v>42433</v>
      </c>
      <c r="H216" s="98">
        <v>5740</v>
      </c>
      <c r="I216" s="136">
        <f t="shared" si="11"/>
        <v>0</v>
      </c>
      <c r="J216" s="114"/>
      <c r="K216" s="2"/>
    </row>
    <row r="217" spans="1:11" x14ac:dyDescent="0.25">
      <c r="A217" s="10">
        <v>42431</v>
      </c>
      <c r="B217" s="18">
        <f t="shared" si="10"/>
        <v>7080</v>
      </c>
      <c r="C217" s="11" t="s">
        <v>787</v>
      </c>
      <c r="D217" s="12">
        <v>57080</v>
      </c>
      <c r="E217" s="47" t="s">
        <v>6542</v>
      </c>
      <c r="F217" s="14">
        <v>2068.3000000000002</v>
      </c>
      <c r="G217" s="15">
        <v>42431</v>
      </c>
      <c r="H217" s="98">
        <f t="shared" si="12"/>
        <v>2068.3000000000002</v>
      </c>
      <c r="I217" s="138">
        <f t="shared" si="11"/>
        <v>0</v>
      </c>
      <c r="J217" s="114"/>
      <c r="K217" s="2"/>
    </row>
    <row r="218" spans="1:11" x14ac:dyDescent="0.25">
      <c r="A218" s="17">
        <v>42431</v>
      </c>
      <c r="B218" s="18">
        <f t="shared" si="10"/>
        <v>7081</v>
      </c>
      <c r="C218" s="11" t="s">
        <v>787</v>
      </c>
      <c r="D218" s="12">
        <v>57081</v>
      </c>
      <c r="E218" s="47" t="s">
        <v>6543</v>
      </c>
      <c r="F218" s="14">
        <v>45823.8</v>
      </c>
      <c r="G218" s="15">
        <v>42432</v>
      </c>
      <c r="H218" s="98">
        <v>45823.8</v>
      </c>
      <c r="I218" s="138">
        <f t="shared" si="11"/>
        <v>0</v>
      </c>
      <c r="J218" s="114"/>
      <c r="K218" s="2"/>
    </row>
    <row r="219" spans="1:11" x14ac:dyDescent="0.25">
      <c r="A219" s="10">
        <v>42431</v>
      </c>
      <c r="B219" s="18">
        <f t="shared" si="10"/>
        <v>7082</v>
      </c>
      <c r="C219" s="11" t="s">
        <v>787</v>
      </c>
      <c r="D219" s="12">
        <v>57082</v>
      </c>
      <c r="E219" s="47" t="s">
        <v>6455</v>
      </c>
      <c r="F219" s="14">
        <v>9517.2000000000007</v>
      </c>
      <c r="G219" s="15">
        <v>42431</v>
      </c>
      <c r="H219" s="98">
        <f t="shared" si="12"/>
        <v>9517.2000000000007</v>
      </c>
      <c r="I219" s="138">
        <f t="shared" si="11"/>
        <v>0</v>
      </c>
      <c r="J219" s="114"/>
      <c r="K219" s="2"/>
    </row>
    <row r="220" spans="1:11" x14ac:dyDescent="0.25">
      <c r="A220" s="17">
        <v>42431</v>
      </c>
      <c r="B220" s="18">
        <f t="shared" si="10"/>
        <v>7083</v>
      </c>
      <c r="C220" s="11" t="s">
        <v>787</v>
      </c>
      <c r="D220" s="12">
        <v>57083</v>
      </c>
      <c r="E220" s="47" t="s">
        <v>6461</v>
      </c>
      <c r="F220" s="14">
        <v>178822.5</v>
      </c>
      <c r="G220" s="15">
        <v>42434</v>
      </c>
      <c r="H220" s="98">
        <v>178822.5</v>
      </c>
      <c r="I220" s="138">
        <f t="shared" si="11"/>
        <v>0</v>
      </c>
      <c r="J220" s="114"/>
      <c r="K220" s="2"/>
    </row>
    <row r="221" spans="1:11" x14ac:dyDescent="0.25">
      <c r="A221" s="10">
        <v>42431</v>
      </c>
      <c r="B221" s="18">
        <f t="shared" si="10"/>
        <v>7084</v>
      </c>
      <c r="C221" s="11" t="s">
        <v>787</v>
      </c>
      <c r="D221" s="12">
        <v>57084</v>
      </c>
      <c r="E221" s="47" t="s">
        <v>6480</v>
      </c>
      <c r="F221" s="14">
        <v>162.5</v>
      </c>
      <c r="G221" s="15">
        <v>42431</v>
      </c>
      <c r="H221" s="98">
        <f t="shared" si="12"/>
        <v>162.5</v>
      </c>
      <c r="I221" s="138">
        <f t="shared" si="11"/>
        <v>0</v>
      </c>
      <c r="J221" s="114"/>
      <c r="K221" s="2"/>
    </row>
    <row r="222" spans="1:11" x14ac:dyDescent="0.25">
      <c r="A222" s="17">
        <v>42431</v>
      </c>
      <c r="B222" s="18">
        <f t="shared" si="10"/>
        <v>7085</v>
      </c>
      <c r="C222" s="11" t="s">
        <v>787</v>
      </c>
      <c r="D222" s="12">
        <v>57085</v>
      </c>
      <c r="E222" s="47" t="s">
        <v>6544</v>
      </c>
      <c r="F222" s="14">
        <v>3955.36</v>
      </c>
      <c r="G222" s="15">
        <v>42431</v>
      </c>
      <c r="H222" s="98">
        <f t="shared" si="12"/>
        <v>3955.36</v>
      </c>
      <c r="I222" s="138">
        <f t="shared" si="11"/>
        <v>0</v>
      </c>
      <c r="J222" s="114"/>
      <c r="K222" s="2"/>
    </row>
    <row r="223" spans="1:11" x14ac:dyDescent="0.25">
      <c r="A223" s="10">
        <v>42431</v>
      </c>
      <c r="B223" s="18">
        <f t="shared" si="10"/>
        <v>7086</v>
      </c>
      <c r="C223" s="11" t="s">
        <v>787</v>
      </c>
      <c r="D223" s="12">
        <v>57086</v>
      </c>
      <c r="E223" s="47" t="s">
        <v>6545</v>
      </c>
      <c r="F223" s="14">
        <v>2969.6</v>
      </c>
      <c r="G223" s="88">
        <v>42464</v>
      </c>
      <c r="H223" s="101">
        <v>2969.6</v>
      </c>
      <c r="I223" s="138">
        <f t="shared" si="11"/>
        <v>0</v>
      </c>
      <c r="J223" s="114"/>
      <c r="K223" s="2"/>
    </row>
    <row r="224" spans="1:11" x14ac:dyDescent="0.25">
      <c r="A224" s="17">
        <v>42431</v>
      </c>
      <c r="B224" s="18">
        <f t="shared" si="10"/>
        <v>7087</v>
      </c>
      <c r="C224" s="11" t="s">
        <v>787</v>
      </c>
      <c r="D224" s="12">
        <v>57087</v>
      </c>
      <c r="E224" s="47" t="s">
        <v>6545</v>
      </c>
      <c r="F224" s="14">
        <v>428</v>
      </c>
      <c r="G224" s="88">
        <v>42467</v>
      </c>
      <c r="H224" s="101">
        <v>428</v>
      </c>
      <c r="I224" s="138">
        <f t="shared" si="11"/>
        <v>0</v>
      </c>
      <c r="J224" s="114"/>
      <c r="K224" s="2"/>
    </row>
    <row r="225" spans="1:11" x14ac:dyDescent="0.25">
      <c r="A225" s="10">
        <v>42431</v>
      </c>
      <c r="B225" s="18">
        <f t="shared" si="10"/>
        <v>7088</v>
      </c>
      <c r="C225" s="11" t="s">
        <v>787</v>
      </c>
      <c r="D225" s="12">
        <v>57088</v>
      </c>
      <c r="E225" s="47" t="s">
        <v>6546</v>
      </c>
      <c r="F225" s="14">
        <v>63146</v>
      </c>
      <c r="G225" s="15">
        <v>42452</v>
      </c>
      <c r="H225" s="98">
        <v>63146</v>
      </c>
      <c r="I225" s="138">
        <f t="shared" si="11"/>
        <v>0</v>
      </c>
      <c r="J225" s="114"/>
      <c r="K225" s="2"/>
    </row>
    <row r="226" spans="1:11" x14ac:dyDescent="0.25">
      <c r="A226" s="17">
        <v>42431</v>
      </c>
      <c r="B226" s="18">
        <f t="shared" si="10"/>
        <v>7089</v>
      </c>
      <c r="C226" s="11" t="s">
        <v>787</v>
      </c>
      <c r="D226" s="12">
        <v>57089</v>
      </c>
      <c r="E226" s="47" t="s">
        <v>6511</v>
      </c>
      <c r="F226" s="14">
        <v>5572.48</v>
      </c>
      <c r="G226" s="15">
        <v>42432</v>
      </c>
      <c r="H226" s="98">
        <v>5572.48</v>
      </c>
      <c r="I226" s="138">
        <f t="shared" si="11"/>
        <v>0</v>
      </c>
      <c r="J226" s="114"/>
      <c r="K226" s="2"/>
    </row>
    <row r="227" spans="1:11" x14ac:dyDescent="0.25">
      <c r="A227" s="10">
        <v>42431</v>
      </c>
      <c r="B227" s="18">
        <f t="shared" si="10"/>
        <v>7090</v>
      </c>
      <c r="C227" s="11" t="s">
        <v>787</v>
      </c>
      <c r="D227" s="12">
        <v>57090</v>
      </c>
      <c r="E227" s="47" t="s">
        <v>6547</v>
      </c>
      <c r="F227" s="14">
        <v>2617.6</v>
      </c>
      <c r="G227" s="15">
        <v>42439</v>
      </c>
      <c r="H227" s="98">
        <v>2617.6</v>
      </c>
      <c r="I227" s="138">
        <f t="shared" si="11"/>
        <v>0</v>
      </c>
      <c r="J227" s="114"/>
      <c r="K227" s="2"/>
    </row>
    <row r="228" spans="1:11" x14ac:dyDescent="0.25">
      <c r="A228" s="17">
        <v>42431</v>
      </c>
      <c r="B228" s="18">
        <f t="shared" si="10"/>
        <v>7091</v>
      </c>
      <c r="C228" s="11" t="s">
        <v>787</v>
      </c>
      <c r="D228" s="12">
        <v>57091</v>
      </c>
      <c r="E228" s="47" t="s">
        <v>6480</v>
      </c>
      <c r="F228" s="14">
        <v>1134.9000000000001</v>
      </c>
      <c r="G228" s="15">
        <v>42432</v>
      </c>
      <c r="H228" s="98">
        <v>1134.9000000000001</v>
      </c>
      <c r="I228" s="138">
        <f t="shared" si="11"/>
        <v>0</v>
      </c>
      <c r="J228" s="114"/>
      <c r="K228" s="2"/>
    </row>
    <row r="229" spans="1:11" x14ac:dyDescent="0.25">
      <c r="A229" s="10">
        <v>42431</v>
      </c>
      <c r="B229" s="18">
        <f t="shared" si="10"/>
        <v>7092</v>
      </c>
      <c r="C229" s="11" t="s">
        <v>787</v>
      </c>
      <c r="D229" s="12">
        <v>57092</v>
      </c>
      <c r="E229" s="47" t="s">
        <v>6548</v>
      </c>
      <c r="F229" s="14">
        <v>2187.9</v>
      </c>
      <c r="G229" s="15">
        <v>42432</v>
      </c>
      <c r="H229" s="98">
        <v>2187.9</v>
      </c>
      <c r="I229" s="138">
        <f t="shared" si="11"/>
        <v>0</v>
      </c>
      <c r="J229" s="114"/>
      <c r="K229" s="2"/>
    </row>
    <row r="230" spans="1:11" x14ac:dyDescent="0.25">
      <c r="A230" s="17">
        <v>42431</v>
      </c>
      <c r="B230" s="18">
        <f t="shared" si="10"/>
        <v>7093</v>
      </c>
      <c r="C230" s="11" t="s">
        <v>787</v>
      </c>
      <c r="D230" s="12">
        <v>57093</v>
      </c>
      <c r="E230" s="49" t="s">
        <v>105</v>
      </c>
      <c r="F230" s="14">
        <v>0</v>
      </c>
      <c r="G230" s="15"/>
      <c r="H230" s="98"/>
      <c r="I230" s="138">
        <f t="shared" si="11"/>
        <v>0</v>
      </c>
      <c r="J230" s="114"/>
      <c r="K230" s="2"/>
    </row>
    <row r="231" spans="1:11" x14ac:dyDescent="0.25">
      <c r="A231" s="10">
        <v>42431</v>
      </c>
      <c r="B231" s="18">
        <f t="shared" si="10"/>
        <v>7094</v>
      </c>
      <c r="C231" s="11" t="s">
        <v>787</v>
      </c>
      <c r="D231" s="12">
        <v>57094</v>
      </c>
      <c r="E231" s="47" t="s">
        <v>6549</v>
      </c>
      <c r="F231" s="14">
        <v>592.79999999999995</v>
      </c>
      <c r="G231" s="15">
        <v>42433</v>
      </c>
      <c r="H231" s="98">
        <v>592.79999999999995</v>
      </c>
      <c r="I231" s="138">
        <f t="shared" si="11"/>
        <v>0</v>
      </c>
      <c r="J231" s="114"/>
      <c r="K231" s="2"/>
    </row>
    <row r="232" spans="1:11" x14ac:dyDescent="0.25">
      <c r="A232" s="17">
        <v>42431</v>
      </c>
      <c r="B232" s="18">
        <f t="shared" si="10"/>
        <v>7095</v>
      </c>
      <c r="C232" s="11" t="s">
        <v>787</v>
      </c>
      <c r="D232" s="12">
        <v>57095</v>
      </c>
      <c r="E232" s="47" t="s">
        <v>6550</v>
      </c>
      <c r="F232" s="14">
        <v>2443.6</v>
      </c>
      <c r="G232" s="15">
        <v>42433</v>
      </c>
      <c r="H232" s="98">
        <v>2443.6</v>
      </c>
      <c r="I232" s="138">
        <f t="shared" si="11"/>
        <v>0</v>
      </c>
      <c r="J232" s="114"/>
      <c r="K232" s="2"/>
    </row>
    <row r="233" spans="1:11" x14ac:dyDescent="0.25">
      <c r="A233" s="10">
        <v>42431</v>
      </c>
      <c r="B233" s="18">
        <f t="shared" si="10"/>
        <v>7096</v>
      </c>
      <c r="C233" s="11" t="s">
        <v>787</v>
      </c>
      <c r="D233" s="12">
        <v>57096</v>
      </c>
      <c r="E233" s="47" t="s">
        <v>6551</v>
      </c>
      <c r="F233" s="14">
        <v>1307.9000000000001</v>
      </c>
      <c r="G233" s="15">
        <v>42433</v>
      </c>
      <c r="H233" s="98">
        <v>1307.9000000000001</v>
      </c>
      <c r="I233" s="138">
        <f t="shared" si="11"/>
        <v>0</v>
      </c>
      <c r="J233" s="114"/>
      <c r="K233" s="2"/>
    </row>
    <row r="234" spans="1:11" x14ac:dyDescent="0.25">
      <c r="A234" s="17">
        <v>42431</v>
      </c>
      <c r="B234" s="18">
        <f t="shared" si="10"/>
        <v>7097</v>
      </c>
      <c r="C234" s="11" t="s">
        <v>787</v>
      </c>
      <c r="D234" s="12">
        <v>57097</v>
      </c>
      <c r="E234" s="47" t="s">
        <v>6478</v>
      </c>
      <c r="F234" s="14">
        <v>233147.48</v>
      </c>
      <c r="G234" s="15">
        <v>42445</v>
      </c>
      <c r="H234" s="98">
        <v>233147.48</v>
      </c>
      <c r="I234" s="138">
        <f t="shared" si="11"/>
        <v>0</v>
      </c>
      <c r="J234" s="114"/>
      <c r="K234" s="2"/>
    </row>
    <row r="235" spans="1:11" x14ac:dyDescent="0.25">
      <c r="A235" s="10">
        <v>42431</v>
      </c>
      <c r="B235" s="18">
        <f t="shared" si="10"/>
        <v>7098</v>
      </c>
      <c r="C235" s="11" t="s">
        <v>787</v>
      </c>
      <c r="D235" s="12">
        <v>57098</v>
      </c>
      <c r="E235" s="47" t="s">
        <v>6459</v>
      </c>
      <c r="F235" s="14">
        <v>2200</v>
      </c>
      <c r="G235" s="15">
        <v>42432</v>
      </c>
      <c r="H235" s="98">
        <v>2200</v>
      </c>
      <c r="I235" s="138">
        <f t="shared" si="11"/>
        <v>0</v>
      </c>
      <c r="J235" s="114"/>
      <c r="K235" s="2"/>
    </row>
    <row r="236" spans="1:11" x14ac:dyDescent="0.25">
      <c r="A236" s="17">
        <v>42431</v>
      </c>
      <c r="B236" s="18">
        <f t="shared" si="10"/>
        <v>7099</v>
      </c>
      <c r="C236" s="11" t="s">
        <v>787</v>
      </c>
      <c r="D236" s="12">
        <v>57099</v>
      </c>
      <c r="E236" s="47" t="s">
        <v>6552</v>
      </c>
      <c r="F236" s="14">
        <v>741</v>
      </c>
      <c r="G236" s="15">
        <v>42431</v>
      </c>
      <c r="H236" s="98">
        <f t="shared" si="12"/>
        <v>741</v>
      </c>
      <c r="I236" s="138">
        <f t="shared" si="11"/>
        <v>0</v>
      </c>
      <c r="J236" s="114"/>
      <c r="K236" s="2"/>
    </row>
    <row r="237" spans="1:11" x14ac:dyDescent="0.25">
      <c r="A237" s="10">
        <v>42431</v>
      </c>
      <c r="B237" s="18">
        <f t="shared" si="10"/>
        <v>7100</v>
      </c>
      <c r="C237" s="11" t="s">
        <v>787</v>
      </c>
      <c r="D237" s="12">
        <v>57100</v>
      </c>
      <c r="E237" s="47" t="s">
        <v>6478</v>
      </c>
      <c r="F237" s="14">
        <v>60589.7</v>
      </c>
      <c r="G237" s="15">
        <v>42445</v>
      </c>
      <c r="H237" s="98">
        <v>60589.7</v>
      </c>
      <c r="I237" s="138">
        <f t="shared" si="11"/>
        <v>0</v>
      </c>
      <c r="J237" s="114"/>
      <c r="K237" s="2"/>
    </row>
    <row r="238" spans="1:11" x14ac:dyDescent="0.25">
      <c r="A238" s="17">
        <v>42431</v>
      </c>
      <c r="B238" s="18">
        <f t="shared" si="10"/>
        <v>7101</v>
      </c>
      <c r="C238" s="11" t="s">
        <v>787</v>
      </c>
      <c r="D238" s="12">
        <v>57101</v>
      </c>
      <c r="E238" s="47" t="s">
        <v>6553</v>
      </c>
      <c r="F238" s="14">
        <v>8484</v>
      </c>
      <c r="G238" s="15">
        <v>42439</v>
      </c>
      <c r="H238" s="98">
        <v>8484</v>
      </c>
      <c r="I238" s="138">
        <f t="shared" si="11"/>
        <v>0</v>
      </c>
      <c r="J238" s="114"/>
      <c r="K238" s="2"/>
    </row>
    <row r="239" spans="1:11" x14ac:dyDescent="0.25">
      <c r="A239" s="10">
        <v>42431</v>
      </c>
      <c r="B239" s="18">
        <f t="shared" si="10"/>
        <v>7102</v>
      </c>
      <c r="C239" s="11" t="s">
        <v>787</v>
      </c>
      <c r="D239" s="12">
        <v>57102</v>
      </c>
      <c r="E239" s="47" t="s">
        <v>6540</v>
      </c>
      <c r="F239" s="14">
        <v>17407.04</v>
      </c>
      <c r="G239" s="15">
        <v>42433</v>
      </c>
      <c r="H239" s="98">
        <v>17407.04</v>
      </c>
      <c r="I239" s="138">
        <f t="shared" si="11"/>
        <v>0</v>
      </c>
      <c r="J239" s="114"/>
      <c r="K239" s="2"/>
    </row>
    <row r="240" spans="1:11" x14ac:dyDescent="0.25">
      <c r="A240" s="17">
        <v>42431</v>
      </c>
      <c r="B240" s="18">
        <f t="shared" si="10"/>
        <v>7103</v>
      </c>
      <c r="C240" s="11" t="s">
        <v>787</v>
      </c>
      <c r="D240" s="12">
        <v>57103</v>
      </c>
      <c r="E240" s="47" t="s">
        <v>6554</v>
      </c>
      <c r="F240" s="14">
        <v>2200</v>
      </c>
      <c r="G240" s="15">
        <v>42432</v>
      </c>
      <c r="H240" s="98">
        <v>2200</v>
      </c>
      <c r="I240" s="138">
        <f t="shared" si="11"/>
        <v>0</v>
      </c>
      <c r="J240" s="114"/>
      <c r="K240" s="2"/>
    </row>
    <row r="241" spans="1:11" x14ac:dyDescent="0.25">
      <c r="A241" s="29">
        <v>42431</v>
      </c>
      <c r="B241" s="18">
        <f t="shared" si="10"/>
        <v>7104</v>
      </c>
      <c r="C241" s="11" t="s">
        <v>787</v>
      </c>
      <c r="D241" s="12">
        <v>57104</v>
      </c>
      <c r="E241" s="47" t="s">
        <v>6555</v>
      </c>
      <c r="F241" s="14">
        <v>4169.7</v>
      </c>
      <c r="G241" s="15">
        <v>42432</v>
      </c>
      <c r="H241" s="98">
        <v>4169.7</v>
      </c>
      <c r="I241" s="138">
        <f t="shared" si="11"/>
        <v>0</v>
      </c>
      <c r="J241" s="114"/>
      <c r="K241" s="2"/>
    </row>
    <row r="242" spans="1:11" x14ac:dyDescent="0.25">
      <c r="A242" s="28">
        <v>42432</v>
      </c>
      <c r="B242" s="18">
        <f t="shared" si="10"/>
        <v>7105</v>
      </c>
      <c r="C242" s="11" t="s">
        <v>787</v>
      </c>
      <c r="D242" s="12">
        <v>57105</v>
      </c>
      <c r="E242" s="47" t="s">
        <v>6556</v>
      </c>
      <c r="F242" s="14">
        <v>12556.8</v>
      </c>
      <c r="G242" s="15">
        <v>42432</v>
      </c>
      <c r="H242" s="98">
        <f t="shared" si="12"/>
        <v>12556.8</v>
      </c>
      <c r="I242" s="138">
        <f t="shared" si="11"/>
        <v>0</v>
      </c>
      <c r="J242" s="114"/>
      <c r="K242" s="2"/>
    </row>
    <row r="243" spans="1:11" x14ac:dyDescent="0.25">
      <c r="A243" s="28">
        <v>42432</v>
      </c>
      <c r="B243" s="18">
        <f t="shared" si="10"/>
        <v>7106</v>
      </c>
      <c r="C243" s="11" t="s">
        <v>787</v>
      </c>
      <c r="D243" s="12">
        <v>57106</v>
      </c>
      <c r="E243" s="47" t="s">
        <v>4660</v>
      </c>
      <c r="F243" s="14">
        <v>5841.3</v>
      </c>
      <c r="G243" s="15">
        <v>42436</v>
      </c>
      <c r="H243" s="98">
        <v>5841.3</v>
      </c>
      <c r="I243" s="138">
        <f t="shared" si="11"/>
        <v>0</v>
      </c>
      <c r="J243" s="114"/>
      <c r="K243" s="2"/>
    </row>
    <row r="244" spans="1:11" x14ac:dyDescent="0.25">
      <c r="A244" s="29">
        <v>42432</v>
      </c>
      <c r="B244" s="18">
        <f t="shared" si="10"/>
        <v>7107</v>
      </c>
      <c r="C244" s="11" t="s">
        <v>787</v>
      </c>
      <c r="D244" s="12">
        <v>57107</v>
      </c>
      <c r="E244" s="47" t="s">
        <v>6557</v>
      </c>
      <c r="F244" s="14">
        <v>40866</v>
      </c>
      <c r="G244" s="15">
        <v>42445</v>
      </c>
      <c r="H244" s="98">
        <v>40866</v>
      </c>
      <c r="I244" s="138">
        <f t="shared" si="11"/>
        <v>0</v>
      </c>
      <c r="J244" s="114"/>
      <c r="K244" s="2"/>
    </row>
    <row r="245" spans="1:11" x14ac:dyDescent="0.25">
      <c r="A245" s="28">
        <v>42432</v>
      </c>
      <c r="B245" s="18">
        <f t="shared" si="10"/>
        <v>7108</v>
      </c>
      <c r="C245" s="11" t="s">
        <v>787</v>
      </c>
      <c r="D245" s="12">
        <v>57108</v>
      </c>
      <c r="E245" s="47" t="s">
        <v>4660</v>
      </c>
      <c r="F245" s="14">
        <v>21388.1</v>
      </c>
      <c r="G245" s="15" t="s">
        <v>6558</v>
      </c>
      <c r="H245" s="98">
        <f>13400+5000+2988.1</f>
        <v>21388.1</v>
      </c>
      <c r="I245" s="138">
        <f t="shared" si="11"/>
        <v>0</v>
      </c>
      <c r="J245" s="114"/>
      <c r="K245" s="2"/>
    </row>
    <row r="246" spans="1:11" x14ac:dyDescent="0.25">
      <c r="A246" s="29">
        <v>42432</v>
      </c>
      <c r="B246" s="18">
        <f t="shared" si="10"/>
        <v>7109</v>
      </c>
      <c r="C246" s="11" t="s">
        <v>787</v>
      </c>
      <c r="D246" s="113">
        <v>57109</v>
      </c>
      <c r="E246" s="42" t="s">
        <v>6559</v>
      </c>
      <c r="F246" s="19">
        <v>5105.3999999999996</v>
      </c>
      <c r="G246" s="15">
        <v>42432</v>
      </c>
      <c r="H246" s="98">
        <v>2761.2</v>
      </c>
      <c r="I246" s="138">
        <f t="shared" si="11"/>
        <v>2344.1999999999998</v>
      </c>
      <c r="J246" s="114"/>
      <c r="K246" s="2"/>
    </row>
    <row r="247" spans="1:11" x14ac:dyDescent="0.25">
      <c r="A247" s="28">
        <v>42432</v>
      </c>
      <c r="B247" s="18">
        <f t="shared" si="10"/>
        <v>7110</v>
      </c>
      <c r="C247" s="11" t="s">
        <v>787</v>
      </c>
      <c r="D247" s="20">
        <v>57110</v>
      </c>
      <c r="E247" s="45" t="s">
        <v>6560</v>
      </c>
      <c r="F247" s="22">
        <v>2761.2</v>
      </c>
      <c r="G247" s="15">
        <v>42442</v>
      </c>
      <c r="H247" s="98">
        <v>2761.2</v>
      </c>
      <c r="I247" s="138">
        <f t="shared" si="11"/>
        <v>0</v>
      </c>
      <c r="J247" s="114"/>
      <c r="K247" s="2"/>
    </row>
    <row r="248" spans="1:11" x14ac:dyDescent="0.25">
      <c r="A248" s="29">
        <v>42432</v>
      </c>
      <c r="B248" s="18">
        <f t="shared" si="10"/>
        <v>7111</v>
      </c>
      <c r="C248" s="11" t="s">
        <v>787</v>
      </c>
      <c r="D248" s="12">
        <v>57111</v>
      </c>
      <c r="E248" s="47" t="s">
        <v>6561</v>
      </c>
      <c r="F248" s="14">
        <v>7524</v>
      </c>
      <c r="G248" s="15">
        <v>42442</v>
      </c>
      <c r="H248" s="98">
        <v>7524</v>
      </c>
      <c r="I248" s="138">
        <f t="shared" si="11"/>
        <v>0</v>
      </c>
      <c r="J248" s="114"/>
      <c r="K248" s="2"/>
    </row>
    <row r="249" spans="1:11" x14ac:dyDescent="0.25">
      <c r="A249" s="28">
        <v>42432</v>
      </c>
      <c r="B249" s="18">
        <f t="shared" si="10"/>
        <v>7112</v>
      </c>
      <c r="C249" s="11" t="s">
        <v>787</v>
      </c>
      <c r="D249" s="12">
        <v>57112</v>
      </c>
      <c r="E249" s="47" t="s">
        <v>6562</v>
      </c>
      <c r="F249" s="14">
        <v>11109.4</v>
      </c>
      <c r="G249" s="15">
        <v>42432</v>
      </c>
      <c r="H249" s="98">
        <f t="shared" si="12"/>
        <v>11109.4</v>
      </c>
      <c r="I249" s="138">
        <f t="shared" si="11"/>
        <v>0</v>
      </c>
      <c r="J249" s="114"/>
      <c r="K249" s="2"/>
    </row>
    <row r="250" spans="1:11" x14ac:dyDescent="0.25">
      <c r="A250" s="29">
        <v>42432</v>
      </c>
      <c r="B250" s="18">
        <f t="shared" si="10"/>
        <v>7113</v>
      </c>
      <c r="C250" s="11" t="s">
        <v>787</v>
      </c>
      <c r="D250" s="12">
        <v>57113</v>
      </c>
      <c r="E250" s="47" t="s">
        <v>6563</v>
      </c>
      <c r="F250" s="14">
        <v>2268.6</v>
      </c>
      <c r="G250" s="15">
        <v>42432</v>
      </c>
      <c r="H250" s="98">
        <f t="shared" si="12"/>
        <v>2268.6</v>
      </c>
      <c r="I250" s="138">
        <f t="shared" si="11"/>
        <v>0</v>
      </c>
      <c r="J250" s="114"/>
      <c r="K250" s="2"/>
    </row>
    <row r="251" spans="1:11" x14ac:dyDescent="0.25">
      <c r="A251" s="28">
        <v>42432</v>
      </c>
      <c r="B251" s="18">
        <f t="shared" si="10"/>
        <v>7114</v>
      </c>
      <c r="C251" s="11" t="s">
        <v>787</v>
      </c>
      <c r="D251" s="12">
        <v>57114</v>
      </c>
      <c r="E251" s="47" t="s">
        <v>6564</v>
      </c>
      <c r="F251" s="14">
        <v>13350</v>
      </c>
      <c r="G251" s="15">
        <v>42433</v>
      </c>
      <c r="H251" s="98">
        <v>13350</v>
      </c>
      <c r="I251" s="138">
        <f t="shared" si="11"/>
        <v>0</v>
      </c>
      <c r="J251" s="114"/>
      <c r="K251" s="2"/>
    </row>
    <row r="252" spans="1:11" x14ac:dyDescent="0.25">
      <c r="A252" s="29">
        <v>42432</v>
      </c>
      <c r="B252" s="18">
        <f t="shared" si="10"/>
        <v>7115</v>
      </c>
      <c r="C252" s="11" t="s">
        <v>787</v>
      </c>
      <c r="D252" s="12">
        <v>57115</v>
      </c>
      <c r="E252" s="47" t="s">
        <v>6565</v>
      </c>
      <c r="F252" s="14">
        <v>10434</v>
      </c>
      <c r="G252" s="15">
        <v>42433</v>
      </c>
      <c r="H252" s="98">
        <v>10434</v>
      </c>
      <c r="I252" s="138">
        <f t="shared" si="11"/>
        <v>0</v>
      </c>
      <c r="J252" s="114"/>
      <c r="K252" s="2"/>
    </row>
    <row r="253" spans="1:11" x14ac:dyDescent="0.25">
      <c r="A253" s="28">
        <v>42432</v>
      </c>
      <c r="B253" s="18">
        <f t="shared" si="10"/>
        <v>7116</v>
      </c>
      <c r="C253" s="11" t="s">
        <v>787</v>
      </c>
      <c r="D253" s="12">
        <v>57116</v>
      </c>
      <c r="E253" s="47" t="s">
        <v>6566</v>
      </c>
      <c r="F253" s="14">
        <v>2052</v>
      </c>
      <c r="G253" s="15">
        <v>42433</v>
      </c>
      <c r="H253" s="98">
        <v>2052</v>
      </c>
      <c r="I253" s="138">
        <f t="shared" si="11"/>
        <v>0</v>
      </c>
      <c r="J253" s="114"/>
      <c r="K253" s="2"/>
    </row>
    <row r="254" spans="1:11" x14ac:dyDescent="0.25">
      <c r="A254" s="29">
        <v>42432</v>
      </c>
      <c r="B254" s="18">
        <f t="shared" si="10"/>
        <v>7117</v>
      </c>
      <c r="C254" s="11" t="s">
        <v>787</v>
      </c>
      <c r="D254" s="12">
        <v>57117</v>
      </c>
      <c r="E254" s="47" t="s">
        <v>6567</v>
      </c>
      <c r="F254" s="14">
        <v>34826.699999999997</v>
      </c>
      <c r="G254" s="15" t="s">
        <v>6568</v>
      </c>
      <c r="H254" s="98">
        <f>24826.7+6000+4000</f>
        <v>34826.699999999997</v>
      </c>
      <c r="I254" s="138">
        <f t="shared" si="11"/>
        <v>0</v>
      </c>
      <c r="J254" s="114"/>
      <c r="K254" s="2"/>
    </row>
    <row r="255" spans="1:11" x14ac:dyDescent="0.25">
      <c r="A255" s="28">
        <v>42432</v>
      </c>
      <c r="B255" s="18">
        <f t="shared" si="10"/>
        <v>7118</v>
      </c>
      <c r="C255" s="11" t="s">
        <v>787</v>
      </c>
      <c r="D255" s="12">
        <v>57118</v>
      </c>
      <c r="E255" s="47" t="s">
        <v>6564</v>
      </c>
      <c r="F255" s="14">
        <v>1233</v>
      </c>
      <c r="G255" s="15">
        <v>42432</v>
      </c>
      <c r="H255" s="98">
        <f t="shared" si="12"/>
        <v>1233</v>
      </c>
      <c r="I255" s="138">
        <f t="shared" si="11"/>
        <v>0</v>
      </c>
      <c r="J255" s="114"/>
      <c r="K255" s="2"/>
    </row>
    <row r="256" spans="1:11" x14ac:dyDescent="0.25">
      <c r="A256" s="29">
        <v>42432</v>
      </c>
      <c r="B256" s="18">
        <f t="shared" si="10"/>
        <v>7119</v>
      </c>
      <c r="C256" s="11" t="s">
        <v>787</v>
      </c>
      <c r="D256" s="12">
        <v>57119</v>
      </c>
      <c r="E256" s="47" t="s">
        <v>6559</v>
      </c>
      <c r="F256" s="14">
        <v>3168.2</v>
      </c>
      <c r="G256" s="15">
        <v>42432</v>
      </c>
      <c r="H256" s="98">
        <f t="shared" si="12"/>
        <v>3168.2</v>
      </c>
      <c r="I256" s="138">
        <f t="shared" si="11"/>
        <v>0</v>
      </c>
      <c r="J256" s="114"/>
      <c r="K256" s="2"/>
    </row>
    <row r="257" spans="1:11" x14ac:dyDescent="0.25">
      <c r="A257" s="28">
        <v>42432</v>
      </c>
      <c r="B257" s="18">
        <f t="shared" si="10"/>
        <v>7120</v>
      </c>
      <c r="C257" s="11" t="s">
        <v>787</v>
      </c>
      <c r="D257" s="12">
        <v>57120</v>
      </c>
      <c r="E257" s="47" t="s">
        <v>6569</v>
      </c>
      <c r="F257" s="14">
        <v>7050</v>
      </c>
      <c r="G257" s="15">
        <v>42432</v>
      </c>
      <c r="H257" s="98">
        <f t="shared" si="12"/>
        <v>7050</v>
      </c>
      <c r="I257" s="138">
        <f t="shared" si="11"/>
        <v>0</v>
      </c>
      <c r="J257" s="114"/>
      <c r="K257" s="2"/>
    </row>
    <row r="258" spans="1:11" x14ac:dyDescent="0.25">
      <c r="A258" s="29">
        <v>42432</v>
      </c>
      <c r="B258" s="18">
        <f t="shared" si="10"/>
        <v>7121</v>
      </c>
      <c r="C258" s="11" t="s">
        <v>787</v>
      </c>
      <c r="D258" s="12">
        <v>57121</v>
      </c>
      <c r="E258" s="47" t="s">
        <v>6570</v>
      </c>
      <c r="F258" s="14">
        <v>4437</v>
      </c>
      <c r="G258" s="15">
        <v>42432</v>
      </c>
      <c r="H258" s="98">
        <f t="shared" si="12"/>
        <v>4437</v>
      </c>
      <c r="I258" s="138">
        <f t="shared" si="11"/>
        <v>0</v>
      </c>
      <c r="J258" s="114"/>
      <c r="K258" s="2"/>
    </row>
    <row r="259" spans="1:11" x14ac:dyDescent="0.25">
      <c r="A259" s="28">
        <v>42432</v>
      </c>
      <c r="B259" s="18">
        <f t="shared" si="10"/>
        <v>7122</v>
      </c>
      <c r="C259" s="11" t="s">
        <v>787</v>
      </c>
      <c r="D259" s="12">
        <v>57122</v>
      </c>
      <c r="E259" s="47" t="s">
        <v>6571</v>
      </c>
      <c r="F259" s="14">
        <v>31810.95</v>
      </c>
      <c r="G259" s="107">
        <v>42461</v>
      </c>
      <c r="H259" s="166">
        <v>31810.95</v>
      </c>
      <c r="I259" s="138">
        <f t="shared" si="11"/>
        <v>0</v>
      </c>
      <c r="J259" s="114"/>
      <c r="K259" s="2"/>
    </row>
    <row r="260" spans="1:11" x14ac:dyDescent="0.25">
      <c r="A260" s="29">
        <v>42432</v>
      </c>
      <c r="B260" s="18">
        <f t="shared" si="10"/>
        <v>7123</v>
      </c>
      <c r="C260" s="11" t="s">
        <v>787</v>
      </c>
      <c r="D260" s="12">
        <v>57123</v>
      </c>
      <c r="E260" s="47" t="s">
        <v>6572</v>
      </c>
      <c r="F260" s="14">
        <v>148.80000000000001</v>
      </c>
      <c r="G260" s="15">
        <v>42432</v>
      </c>
      <c r="H260" s="98">
        <f t="shared" si="12"/>
        <v>148.80000000000001</v>
      </c>
      <c r="I260" s="138">
        <f t="shared" si="11"/>
        <v>0</v>
      </c>
      <c r="J260" s="114"/>
      <c r="K260" s="2"/>
    </row>
    <row r="261" spans="1:11" x14ac:dyDescent="0.25">
      <c r="A261" s="28">
        <v>42432</v>
      </c>
      <c r="B261" s="18">
        <f t="shared" si="10"/>
        <v>7124</v>
      </c>
      <c r="C261" s="11" t="s">
        <v>787</v>
      </c>
      <c r="D261" s="12">
        <v>57124</v>
      </c>
      <c r="E261" s="47" t="s">
        <v>6573</v>
      </c>
      <c r="F261" s="14">
        <v>16805.099999999999</v>
      </c>
      <c r="G261" s="15">
        <v>42446</v>
      </c>
      <c r="H261" s="98">
        <v>16805.099999999999</v>
      </c>
      <c r="I261" s="138">
        <f t="shared" si="11"/>
        <v>0</v>
      </c>
      <c r="J261" s="114"/>
      <c r="K261" s="2"/>
    </row>
    <row r="262" spans="1:11" x14ac:dyDescent="0.25">
      <c r="A262" s="29">
        <v>42432</v>
      </c>
      <c r="B262" s="18">
        <f t="shared" ref="B262:B325" si="13">B261+1</f>
        <v>7125</v>
      </c>
      <c r="C262" s="11" t="s">
        <v>787</v>
      </c>
      <c r="D262" s="12">
        <v>57125</v>
      </c>
      <c r="E262" s="47" t="s">
        <v>6574</v>
      </c>
      <c r="F262" s="14">
        <v>1946.8</v>
      </c>
      <c r="G262" s="15">
        <v>42432</v>
      </c>
      <c r="H262" s="98">
        <f t="shared" si="12"/>
        <v>1946.8</v>
      </c>
      <c r="I262" s="138">
        <f t="shared" si="11"/>
        <v>0</v>
      </c>
      <c r="J262" s="114"/>
      <c r="K262" s="2"/>
    </row>
    <row r="263" spans="1:11" x14ac:dyDescent="0.25">
      <c r="A263" s="28">
        <v>42432</v>
      </c>
      <c r="B263" s="18">
        <f t="shared" si="13"/>
        <v>7126</v>
      </c>
      <c r="C263" s="11" t="s">
        <v>787</v>
      </c>
      <c r="D263" s="12">
        <v>57126</v>
      </c>
      <c r="E263" s="47" t="s">
        <v>6575</v>
      </c>
      <c r="F263" s="14">
        <v>1466.3</v>
      </c>
      <c r="G263" s="15">
        <v>42432</v>
      </c>
      <c r="H263" s="98">
        <f t="shared" si="12"/>
        <v>1466.3</v>
      </c>
      <c r="I263" s="138">
        <f t="shared" si="11"/>
        <v>0</v>
      </c>
      <c r="J263" s="114"/>
      <c r="K263" s="2"/>
    </row>
    <row r="264" spans="1:11" x14ac:dyDescent="0.25">
      <c r="A264" s="29">
        <v>42432</v>
      </c>
      <c r="B264" s="18">
        <f t="shared" si="13"/>
        <v>7127</v>
      </c>
      <c r="C264" s="11" t="s">
        <v>787</v>
      </c>
      <c r="D264" s="12">
        <v>57127</v>
      </c>
      <c r="E264" s="47" t="s">
        <v>6576</v>
      </c>
      <c r="F264" s="14">
        <v>357</v>
      </c>
      <c r="G264" s="15"/>
      <c r="H264" s="98"/>
      <c r="I264" s="138">
        <f t="shared" si="11"/>
        <v>357</v>
      </c>
      <c r="J264" s="114"/>
      <c r="K264" s="2"/>
    </row>
    <row r="265" spans="1:11" x14ac:dyDescent="0.25">
      <c r="A265" s="28">
        <v>42432</v>
      </c>
      <c r="B265" s="18">
        <f t="shared" si="13"/>
        <v>7128</v>
      </c>
      <c r="C265" s="11" t="s">
        <v>787</v>
      </c>
      <c r="D265" s="12">
        <v>57128</v>
      </c>
      <c r="E265" s="47" t="s">
        <v>6577</v>
      </c>
      <c r="F265" s="14">
        <v>1973.7</v>
      </c>
      <c r="G265" s="15">
        <v>42432</v>
      </c>
      <c r="H265" s="98">
        <f t="shared" si="12"/>
        <v>1973.7</v>
      </c>
      <c r="I265" s="138">
        <f t="shared" si="11"/>
        <v>0</v>
      </c>
      <c r="J265" s="114"/>
      <c r="K265" s="2"/>
    </row>
    <row r="266" spans="1:11" x14ac:dyDescent="0.25">
      <c r="A266" s="29">
        <v>42432</v>
      </c>
      <c r="B266" s="18">
        <f t="shared" si="13"/>
        <v>7129</v>
      </c>
      <c r="C266" s="11" t="s">
        <v>787</v>
      </c>
      <c r="D266" s="12">
        <v>57129</v>
      </c>
      <c r="E266" s="47" t="s">
        <v>6578</v>
      </c>
      <c r="F266" s="14">
        <v>2307</v>
      </c>
      <c r="G266" s="15">
        <v>42432</v>
      </c>
      <c r="H266" s="98">
        <f t="shared" si="12"/>
        <v>2307</v>
      </c>
      <c r="I266" s="138">
        <f t="shared" si="11"/>
        <v>0</v>
      </c>
      <c r="J266" s="114"/>
      <c r="K266" s="2"/>
    </row>
    <row r="267" spans="1:11" x14ac:dyDescent="0.25">
      <c r="A267" s="28">
        <v>42432</v>
      </c>
      <c r="B267" s="18">
        <f t="shared" si="13"/>
        <v>7130</v>
      </c>
      <c r="C267" s="11" t="s">
        <v>787</v>
      </c>
      <c r="D267" s="12">
        <v>57130</v>
      </c>
      <c r="E267" s="47" t="s">
        <v>5751</v>
      </c>
      <c r="F267" s="14">
        <v>502.4</v>
      </c>
      <c r="G267" s="15">
        <v>42432</v>
      </c>
      <c r="H267" s="98">
        <f t="shared" si="12"/>
        <v>502.4</v>
      </c>
      <c r="I267" s="138">
        <f t="shared" si="11"/>
        <v>0</v>
      </c>
      <c r="J267" s="114"/>
      <c r="K267" s="2"/>
    </row>
    <row r="268" spans="1:11" x14ac:dyDescent="0.25">
      <c r="A268" s="29">
        <v>42432</v>
      </c>
      <c r="B268" s="18">
        <f t="shared" si="13"/>
        <v>7131</v>
      </c>
      <c r="C268" s="11" t="s">
        <v>787</v>
      </c>
      <c r="D268" s="12">
        <v>57131</v>
      </c>
      <c r="E268" s="47" t="s">
        <v>6579</v>
      </c>
      <c r="F268" s="14">
        <v>5990.4</v>
      </c>
      <c r="G268" s="15">
        <v>42432</v>
      </c>
      <c r="H268" s="98">
        <f t="shared" si="12"/>
        <v>5990.4</v>
      </c>
      <c r="I268" s="138">
        <f t="shared" si="11"/>
        <v>0</v>
      </c>
      <c r="J268" s="114"/>
      <c r="K268" s="2"/>
    </row>
    <row r="269" spans="1:11" x14ac:dyDescent="0.25">
      <c r="A269" s="28">
        <v>42432</v>
      </c>
      <c r="B269" s="18">
        <f t="shared" si="13"/>
        <v>7132</v>
      </c>
      <c r="C269" s="11" t="s">
        <v>787</v>
      </c>
      <c r="D269" s="12">
        <v>57132</v>
      </c>
      <c r="E269" s="47" t="s">
        <v>6580</v>
      </c>
      <c r="F269" s="14">
        <v>4291.3999999999996</v>
      </c>
      <c r="G269" s="15">
        <v>42432</v>
      </c>
      <c r="H269" s="98">
        <f t="shared" si="12"/>
        <v>4291.3999999999996</v>
      </c>
      <c r="I269" s="138">
        <f t="shared" si="11"/>
        <v>0</v>
      </c>
      <c r="J269" s="114"/>
      <c r="K269" s="2"/>
    </row>
    <row r="270" spans="1:11" x14ac:dyDescent="0.25">
      <c r="A270" s="29">
        <v>42432</v>
      </c>
      <c r="B270" s="18">
        <f t="shared" si="13"/>
        <v>7133</v>
      </c>
      <c r="C270" s="11" t="s">
        <v>787</v>
      </c>
      <c r="D270" s="12">
        <v>57133</v>
      </c>
      <c r="E270" s="47" t="s">
        <v>6581</v>
      </c>
      <c r="F270" s="14">
        <v>12276.4</v>
      </c>
      <c r="G270" s="15">
        <v>42436</v>
      </c>
      <c r="H270" s="98">
        <v>12276.4</v>
      </c>
      <c r="I270" s="138">
        <f t="shared" si="11"/>
        <v>0</v>
      </c>
      <c r="J270" s="114"/>
      <c r="K270" s="2"/>
    </row>
    <row r="271" spans="1:11" x14ac:dyDescent="0.25">
      <c r="A271" s="28">
        <v>42432</v>
      </c>
      <c r="B271" s="18">
        <f t="shared" si="13"/>
        <v>7134</v>
      </c>
      <c r="C271" s="11" t="s">
        <v>787</v>
      </c>
      <c r="D271" s="12">
        <v>57134</v>
      </c>
      <c r="E271" s="47" t="s">
        <v>6582</v>
      </c>
      <c r="F271" s="14">
        <v>1010</v>
      </c>
      <c r="G271" s="15">
        <v>42432</v>
      </c>
      <c r="H271" s="98">
        <f t="shared" si="12"/>
        <v>1010</v>
      </c>
      <c r="I271" s="138">
        <f t="shared" si="11"/>
        <v>0</v>
      </c>
      <c r="J271" s="114"/>
      <c r="K271" s="2"/>
    </row>
    <row r="272" spans="1:11" x14ac:dyDescent="0.25">
      <c r="A272" s="29">
        <v>42432</v>
      </c>
      <c r="B272" s="18">
        <f t="shared" si="13"/>
        <v>7135</v>
      </c>
      <c r="C272" s="11" t="s">
        <v>787</v>
      </c>
      <c r="D272" s="12">
        <v>57135</v>
      </c>
      <c r="E272" s="47" t="s">
        <v>6583</v>
      </c>
      <c r="F272" s="14">
        <v>3504</v>
      </c>
      <c r="G272" s="15">
        <v>42439</v>
      </c>
      <c r="H272" s="98">
        <v>3504</v>
      </c>
      <c r="I272" s="138">
        <f t="shared" si="11"/>
        <v>0</v>
      </c>
      <c r="J272" s="114"/>
      <c r="K272" s="2"/>
    </row>
    <row r="273" spans="1:11" x14ac:dyDescent="0.25">
      <c r="A273" s="28">
        <v>42432</v>
      </c>
      <c r="B273" s="18">
        <f t="shared" si="13"/>
        <v>7136</v>
      </c>
      <c r="C273" s="11" t="s">
        <v>787</v>
      </c>
      <c r="D273" s="12">
        <v>57136</v>
      </c>
      <c r="E273" s="47" t="s">
        <v>6584</v>
      </c>
      <c r="F273" s="14">
        <v>1312.6</v>
      </c>
      <c r="G273" s="15">
        <v>42432</v>
      </c>
      <c r="H273" s="98">
        <f t="shared" si="12"/>
        <v>1312.6</v>
      </c>
      <c r="I273" s="138">
        <f t="shared" si="11"/>
        <v>0</v>
      </c>
      <c r="J273" s="114"/>
      <c r="K273" s="2"/>
    </row>
    <row r="274" spans="1:11" x14ac:dyDescent="0.25">
      <c r="A274" s="29">
        <v>42432</v>
      </c>
      <c r="B274" s="18">
        <f t="shared" si="13"/>
        <v>7137</v>
      </c>
      <c r="C274" s="11" t="s">
        <v>787</v>
      </c>
      <c r="D274" s="12">
        <v>57137</v>
      </c>
      <c r="E274" s="47" t="s">
        <v>6585</v>
      </c>
      <c r="F274" s="14">
        <v>8305.5</v>
      </c>
      <c r="G274" s="15">
        <v>42437</v>
      </c>
      <c r="H274" s="98">
        <v>8305.5</v>
      </c>
      <c r="I274" s="138">
        <f t="shared" si="11"/>
        <v>0</v>
      </c>
      <c r="J274" s="114"/>
      <c r="K274" s="2"/>
    </row>
    <row r="275" spans="1:11" x14ac:dyDescent="0.25">
      <c r="A275" s="28">
        <v>42432</v>
      </c>
      <c r="B275" s="18">
        <f t="shared" si="13"/>
        <v>7138</v>
      </c>
      <c r="C275" s="11" t="s">
        <v>787</v>
      </c>
      <c r="D275" s="12">
        <v>57138</v>
      </c>
      <c r="E275" s="47" t="s">
        <v>6586</v>
      </c>
      <c r="F275" s="14">
        <v>26885.9</v>
      </c>
      <c r="G275" s="15">
        <v>42432</v>
      </c>
      <c r="H275" s="98">
        <f t="shared" si="12"/>
        <v>26885.9</v>
      </c>
      <c r="I275" s="138">
        <f t="shared" si="11"/>
        <v>0</v>
      </c>
      <c r="J275" s="114"/>
      <c r="K275" s="2"/>
    </row>
    <row r="276" spans="1:11" x14ac:dyDescent="0.25">
      <c r="A276" s="29">
        <v>42432</v>
      </c>
      <c r="B276" s="18">
        <f t="shared" si="13"/>
        <v>7139</v>
      </c>
      <c r="C276" s="11" t="s">
        <v>787</v>
      </c>
      <c r="D276" s="12">
        <v>57139</v>
      </c>
      <c r="E276" s="47" t="s">
        <v>6587</v>
      </c>
      <c r="F276" s="14">
        <v>4254</v>
      </c>
      <c r="G276" s="15">
        <v>42437</v>
      </c>
      <c r="H276" s="98">
        <v>4254</v>
      </c>
      <c r="I276" s="138">
        <f t="shared" ref="I276:I340" si="14">F276-H276</f>
        <v>0</v>
      </c>
      <c r="J276" s="114"/>
      <c r="K276" s="2"/>
    </row>
    <row r="277" spans="1:11" x14ac:dyDescent="0.25">
      <c r="A277" s="28">
        <v>42432</v>
      </c>
      <c r="B277" s="18">
        <f t="shared" si="13"/>
        <v>7140</v>
      </c>
      <c r="C277" s="11" t="s">
        <v>787</v>
      </c>
      <c r="D277" s="12">
        <v>57140</v>
      </c>
      <c r="E277" s="47" t="s">
        <v>6588</v>
      </c>
      <c r="F277" s="14">
        <v>4779.8999999999996</v>
      </c>
      <c r="G277" s="15">
        <v>42437</v>
      </c>
      <c r="H277" s="98">
        <v>4779.8999999999996</v>
      </c>
      <c r="I277" s="138">
        <f t="shared" si="14"/>
        <v>0</v>
      </c>
      <c r="J277" s="114"/>
      <c r="K277" s="2"/>
    </row>
    <row r="278" spans="1:11" x14ac:dyDescent="0.25">
      <c r="A278" s="29">
        <v>42432</v>
      </c>
      <c r="B278" s="18">
        <f t="shared" si="13"/>
        <v>7141</v>
      </c>
      <c r="C278" s="11" t="s">
        <v>787</v>
      </c>
      <c r="D278" s="12">
        <v>57141</v>
      </c>
      <c r="E278" s="47" t="s">
        <v>6589</v>
      </c>
      <c r="F278" s="14">
        <v>2124</v>
      </c>
      <c r="G278" s="15">
        <v>42437</v>
      </c>
      <c r="H278" s="98">
        <v>2124</v>
      </c>
      <c r="I278" s="138">
        <f t="shared" si="14"/>
        <v>0</v>
      </c>
      <c r="J278" s="114"/>
      <c r="K278" s="2"/>
    </row>
    <row r="279" spans="1:11" x14ac:dyDescent="0.25">
      <c r="A279" s="28">
        <v>42432</v>
      </c>
      <c r="B279" s="18">
        <f t="shared" si="13"/>
        <v>7142</v>
      </c>
      <c r="C279" s="11" t="s">
        <v>787</v>
      </c>
      <c r="D279" s="12">
        <v>57142</v>
      </c>
      <c r="E279" s="47" t="s">
        <v>6590</v>
      </c>
      <c r="F279" s="14">
        <v>13068.4</v>
      </c>
      <c r="G279" s="15">
        <v>42437</v>
      </c>
      <c r="H279" s="98">
        <v>13068.4</v>
      </c>
      <c r="I279" s="138">
        <f t="shared" si="14"/>
        <v>0</v>
      </c>
      <c r="J279" s="114"/>
      <c r="K279" s="2"/>
    </row>
    <row r="280" spans="1:11" x14ac:dyDescent="0.25">
      <c r="A280" s="29">
        <v>42432</v>
      </c>
      <c r="B280" s="18">
        <f t="shared" si="13"/>
        <v>7143</v>
      </c>
      <c r="C280" s="11" t="s">
        <v>787</v>
      </c>
      <c r="D280" s="12">
        <v>57143</v>
      </c>
      <c r="E280" s="47" t="s">
        <v>6591</v>
      </c>
      <c r="F280" s="14">
        <v>5601.8</v>
      </c>
      <c r="G280" s="15">
        <v>42432</v>
      </c>
      <c r="H280" s="98">
        <f t="shared" ref="H280:H332" si="15">F280</f>
        <v>5601.8</v>
      </c>
      <c r="I280" s="138">
        <f t="shared" si="14"/>
        <v>0</v>
      </c>
      <c r="J280" s="114"/>
      <c r="K280" s="2"/>
    </row>
    <row r="281" spans="1:11" x14ac:dyDescent="0.25">
      <c r="A281" s="28">
        <v>42432</v>
      </c>
      <c r="B281" s="18">
        <f t="shared" si="13"/>
        <v>7144</v>
      </c>
      <c r="C281" s="11" t="s">
        <v>787</v>
      </c>
      <c r="D281" s="12">
        <v>57144</v>
      </c>
      <c r="E281" s="47" t="s">
        <v>6592</v>
      </c>
      <c r="F281" s="14">
        <v>4275.3999999999996</v>
      </c>
      <c r="G281" s="15">
        <v>42432</v>
      </c>
      <c r="H281" s="98">
        <f t="shared" si="15"/>
        <v>4275.3999999999996</v>
      </c>
      <c r="I281" s="138">
        <f t="shared" si="14"/>
        <v>0</v>
      </c>
      <c r="J281" s="114"/>
      <c r="K281" s="2"/>
    </row>
    <row r="282" spans="1:11" x14ac:dyDescent="0.25">
      <c r="A282" s="29">
        <v>42432</v>
      </c>
      <c r="B282" s="18">
        <f t="shared" si="13"/>
        <v>7145</v>
      </c>
      <c r="C282" s="11" t="s">
        <v>787</v>
      </c>
      <c r="D282" s="12">
        <v>57145</v>
      </c>
      <c r="E282" s="47" t="s">
        <v>6593</v>
      </c>
      <c r="F282" s="14">
        <v>13393.8</v>
      </c>
      <c r="G282" s="15">
        <v>42432</v>
      </c>
      <c r="H282" s="98">
        <f t="shared" si="15"/>
        <v>13393.8</v>
      </c>
      <c r="I282" s="138">
        <f t="shared" si="14"/>
        <v>0</v>
      </c>
      <c r="J282" s="114"/>
      <c r="K282" s="2"/>
    </row>
    <row r="283" spans="1:11" x14ac:dyDescent="0.25">
      <c r="A283" s="28">
        <v>42432</v>
      </c>
      <c r="B283" s="18">
        <f t="shared" si="13"/>
        <v>7146</v>
      </c>
      <c r="C283" s="11" t="s">
        <v>787</v>
      </c>
      <c r="D283" s="12">
        <v>57146</v>
      </c>
      <c r="E283" s="47" t="s">
        <v>6591</v>
      </c>
      <c r="F283" s="14">
        <v>10820.3</v>
      </c>
      <c r="G283" s="15">
        <v>42441</v>
      </c>
      <c r="H283" s="98">
        <v>10820.3</v>
      </c>
      <c r="I283" s="138">
        <f t="shared" si="14"/>
        <v>0</v>
      </c>
      <c r="J283" s="114"/>
      <c r="K283" s="2"/>
    </row>
    <row r="284" spans="1:11" x14ac:dyDescent="0.25">
      <c r="A284" s="29">
        <v>42432</v>
      </c>
      <c r="B284" s="18">
        <f t="shared" si="13"/>
        <v>7147</v>
      </c>
      <c r="C284" s="11" t="s">
        <v>787</v>
      </c>
      <c r="D284" s="12">
        <v>57147</v>
      </c>
      <c r="E284" s="47" t="s">
        <v>6594</v>
      </c>
      <c r="F284" s="14">
        <v>45247.8</v>
      </c>
      <c r="G284" s="15" t="s">
        <v>6595</v>
      </c>
      <c r="H284" s="98">
        <f>37169.3+8078.5</f>
        <v>45247.8</v>
      </c>
      <c r="I284" s="138">
        <f t="shared" si="14"/>
        <v>0</v>
      </c>
      <c r="J284" s="114"/>
      <c r="K284" s="2"/>
    </row>
    <row r="285" spans="1:11" x14ac:dyDescent="0.25">
      <c r="A285" s="28">
        <v>42432</v>
      </c>
      <c r="B285" s="18">
        <f t="shared" si="13"/>
        <v>7148</v>
      </c>
      <c r="C285" s="11" t="s">
        <v>787</v>
      </c>
      <c r="D285" s="12">
        <v>57148</v>
      </c>
      <c r="E285" s="47" t="s">
        <v>6596</v>
      </c>
      <c r="F285" s="14">
        <v>3868.8</v>
      </c>
      <c r="G285" s="15">
        <v>42432</v>
      </c>
      <c r="H285" s="98">
        <f t="shared" si="15"/>
        <v>3868.8</v>
      </c>
      <c r="I285" s="138">
        <f t="shared" si="14"/>
        <v>0</v>
      </c>
      <c r="J285" s="114"/>
      <c r="K285" s="2"/>
    </row>
    <row r="286" spans="1:11" x14ac:dyDescent="0.25">
      <c r="A286" s="29">
        <v>42432</v>
      </c>
      <c r="B286" s="18">
        <f t="shared" si="13"/>
        <v>7149</v>
      </c>
      <c r="C286" s="11" t="s">
        <v>787</v>
      </c>
      <c r="D286" s="12">
        <v>57149</v>
      </c>
      <c r="E286" s="47" t="s">
        <v>6597</v>
      </c>
      <c r="F286" s="14">
        <v>28846</v>
      </c>
      <c r="G286" s="15">
        <v>42440</v>
      </c>
      <c r="H286" s="98">
        <v>28846</v>
      </c>
      <c r="I286" s="138">
        <f t="shared" si="14"/>
        <v>0</v>
      </c>
      <c r="J286" s="114"/>
      <c r="K286" s="2"/>
    </row>
    <row r="287" spans="1:11" x14ac:dyDescent="0.25">
      <c r="A287" s="28">
        <v>42432</v>
      </c>
      <c r="B287" s="18">
        <f t="shared" si="13"/>
        <v>7150</v>
      </c>
      <c r="C287" s="11" t="s">
        <v>787</v>
      </c>
      <c r="D287" s="12">
        <v>57150</v>
      </c>
      <c r="E287" s="47" t="s">
        <v>6583</v>
      </c>
      <c r="F287" s="14">
        <v>2077.52</v>
      </c>
      <c r="G287" s="15">
        <v>42439</v>
      </c>
      <c r="H287" s="98">
        <v>2077.52</v>
      </c>
      <c r="I287" s="138">
        <f t="shared" si="14"/>
        <v>0</v>
      </c>
      <c r="J287" s="114"/>
      <c r="K287" s="2"/>
    </row>
    <row r="288" spans="1:11" x14ac:dyDescent="0.25">
      <c r="A288" s="29">
        <v>42432</v>
      </c>
      <c r="B288" s="18">
        <f t="shared" si="13"/>
        <v>7151</v>
      </c>
      <c r="C288" s="11" t="s">
        <v>787</v>
      </c>
      <c r="D288" s="12">
        <v>57151</v>
      </c>
      <c r="E288" s="47" t="s">
        <v>6583</v>
      </c>
      <c r="F288" s="14">
        <v>197.4</v>
      </c>
      <c r="G288" s="15">
        <v>42439</v>
      </c>
      <c r="H288" s="98">
        <v>197.4</v>
      </c>
      <c r="I288" s="138">
        <f t="shared" si="14"/>
        <v>0</v>
      </c>
      <c r="J288" s="114"/>
      <c r="K288" s="2"/>
    </row>
    <row r="289" spans="1:11" x14ac:dyDescent="0.25">
      <c r="A289" s="28">
        <v>42432</v>
      </c>
      <c r="B289" s="18">
        <f t="shared" si="13"/>
        <v>7152</v>
      </c>
      <c r="C289" s="11" t="s">
        <v>787</v>
      </c>
      <c r="D289" s="12">
        <v>57152</v>
      </c>
      <c r="E289" s="47" t="s">
        <v>6598</v>
      </c>
      <c r="F289" s="14">
        <v>1836.8</v>
      </c>
      <c r="G289" s="15">
        <v>42438</v>
      </c>
      <c r="H289" s="98">
        <v>1836.8</v>
      </c>
      <c r="I289" s="138">
        <f t="shared" si="14"/>
        <v>0</v>
      </c>
      <c r="J289" s="114"/>
      <c r="K289" s="2"/>
    </row>
    <row r="290" spans="1:11" x14ac:dyDescent="0.25">
      <c r="A290" s="29">
        <v>42432</v>
      </c>
      <c r="B290" s="18">
        <f t="shared" si="13"/>
        <v>7153</v>
      </c>
      <c r="C290" s="11" t="s">
        <v>787</v>
      </c>
      <c r="D290" s="12">
        <v>57153</v>
      </c>
      <c r="E290" s="47" t="s">
        <v>6591</v>
      </c>
      <c r="F290" s="14">
        <v>8116.8</v>
      </c>
      <c r="G290" s="15">
        <v>42441</v>
      </c>
      <c r="H290" s="98">
        <v>8116.8</v>
      </c>
      <c r="I290" s="138">
        <f t="shared" si="14"/>
        <v>0</v>
      </c>
      <c r="J290" s="114"/>
      <c r="K290" s="2"/>
    </row>
    <row r="291" spans="1:11" x14ac:dyDescent="0.25">
      <c r="A291" s="28">
        <v>42432</v>
      </c>
      <c r="B291" s="18">
        <f t="shared" si="13"/>
        <v>7154</v>
      </c>
      <c r="C291" s="11" t="s">
        <v>787</v>
      </c>
      <c r="D291" s="12">
        <v>57154</v>
      </c>
      <c r="E291" s="47" t="s">
        <v>6599</v>
      </c>
      <c r="F291" s="14">
        <v>6293.2</v>
      </c>
      <c r="G291" s="15">
        <v>42432</v>
      </c>
      <c r="H291" s="98">
        <f t="shared" si="15"/>
        <v>6293.2</v>
      </c>
      <c r="I291" s="138">
        <f t="shared" si="14"/>
        <v>0</v>
      </c>
      <c r="J291" s="114"/>
      <c r="K291" s="2"/>
    </row>
    <row r="292" spans="1:11" x14ac:dyDescent="0.25">
      <c r="A292" s="29">
        <v>42432</v>
      </c>
      <c r="B292" s="18">
        <f t="shared" si="13"/>
        <v>7155</v>
      </c>
      <c r="C292" s="11" t="s">
        <v>787</v>
      </c>
      <c r="D292" s="113">
        <v>57155</v>
      </c>
      <c r="E292" s="42" t="s">
        <v>6599</v>
      </c>
      <c r="F292" s="19">
        <v>1494</v>
      </c>
      <c r="G292" s="15">
        <v>42432</v>
      </c>
      <c r="H292" s="98">
        <f t="shared" si="15"/>
        <v>1494</v>
      </c>
      <c r="I292" s="138">
        <f t="shared" si="14"/>
        <v>0</v>
      </c>
      <c r="J292" s="114"/>
      <c r="K292" s="2"/>
    </row>
    <row r="293" spans="1:11" x14ac:dyDescent="0.25">
      <c r="A293" s="28">
        <v>42432</v>
      </c>
      <c r="B293" s="18">
        <f t="shared" si="13"/>
        <v>7156</v>
      </c>
      <c r="C293" s="11" t="s">
        <v>787</v>
      </c>
      <c r="D293" s="20">
        <v>57156</v>
      </c>
      <c r="E293" s="45" t="s">
        <v>6600</v>
      </c>
      <c r="F293" s="22">
        <v>6524.8</v>
      </c>
      <c r="G293" s="15">
        <v>42445</v>
      </c>
      <c r="H293" s="98">
        <v>6524.8</v>
      </c>
      <c r="I293" s="138">
        <f t="shared" si="14"/>
        <v>0</v>
      </c>
      <c r="J293" s="114"/>
      <c r="K293" s="2"/>
    </row>
    <row r="294" spans="1:11" x14ac:dyDescent="0.25">
      <c r="A294" s="29">
        <v>42432</v>
      </c>
      <c r="B294" s="18">
        <f t="shared" si="13"/>
        <v>7157</v>
      </c>
      <c r="C294" s="11" t="s">
        <v>787</v>
      </c>
      <c r="D294" s="12">
        <v>57157</v>
      </c>
      <c r="E294" s="47" t="s">
        <v>6601</v>
      </c>
      <c r="F294" s="14">
        <v>9567.4</v>
      </c>
      <c r="G294" s="15">
        <v>42432</v>
      </c>
      <c r="H294" s="98">
        <f t="shared" si="15"/>
        <v>9567.4</v>
      </c>
      <c r="I294" s="138">
        <f t="shared" si="14"/>
        <v>0</v>
      </c>
      <c r="J294" s="114"/>
      <c r="K294" s="2"/>
    </row>
    <row r="295" spans="1:11" x14ac:dyDescent="0.25">
      <c r="A295" s="28">
        <v>42432</v>
      </c>
      <c r="B295" s="18">
        <f t="shared" si="13"/>
        <v>7158</v>
      </c>
      <c r="C295" s="11" t="s">
        <v>787</v>
      </c>
      <c r="D295" s="12">
        <v>57158</v>
      </c>
      <c r="E295" s="47" t="s">
        <v>6602</v>
      </c>
      <c r="F295" s="14">
        <v>4138.5</v>
      </c>
      <c r="G295" s="15">
        <v>42432</v>
      </c>
      <c r="H295" s="98">
        <f t="shared" si="15"/>
        <v>4138.5</v>
      </c>
      <c r="I295" s="138">
        <f t="shared" si="14"/>
        <v>0</v>
      </c>
      <c r="J295" s="114"/>
      <c r="K295" s="2"/>
    </row>
    <row r="296" spans="1:11" x14ac:dyDescent="0.25">
      <c r="A296" s="29">
        <v>42432</v>
      </c>
      <c r="B296" s="18">
        <f t="shared" si="13"/>
        <v>7159</v>
      </c>
      <c r="C296" s="11" t="s">
        <v>787</v>
      </c>
      <c r="D296" s="12">
        <v>57159</v>
      </c>
      <c r="E296" s="47" t="s">
        <v>6603</v>
      </c>
      <c r="F296" s="14">
        <v>4760.6000000000004</v>
      </c>
      <c r="G296" s="15">
        <v>42432</v>
      </c>
      <c r="H296" s="98">
        <f t="shared" si="15"/>
        <v>4760.6000000000004</v>
      </c>
      <c r="I296" s="138">
        <f t="shared" si="14"/>
        <v>0</v>
      </c>
      <c r="J296" s="114"/>
      <c r="K296" s="2"/>
    </row>
    <row r="297" spans="1:11" x14ac:dyDescent="0.25">
      <c r="A297" s="28">
        <v>42432</v>
      </c>
      <c r="B297" s="18">
        <f t="shared" si="13"/>
        <v>7160</v>
      </c>
      <c r="C297" s="11" t="s">
        <v>787</v>
      </c>
      <c r="D297" s="12">
        <v>57160</v>
      </c>
      <c r="E297" s="47" t="s">
        <v>6604</v>
      </c>
      <c r="F297" s="14">
        <v>3704.1</v>
      </c>
      <c r="G297" s="15">
        <v>42432</v>
      </c>
      <c r="H297" s="98">
        <f t="shared" si="15"/>
        <v>3704.1</v>
      </c>
      <c r="I297" s="138">
        <f t="shared" si="14"/>
        <v>0</v>
      </c>
      <c r="J297" s="114"/>
      <c r="K297" s="2"/>
    </row>
    <row r="298" spans="1:11" x14ac:dyDescent="0.25">
      <c r="A298" s="29">
        <v>42432</v>
      </c>
      <c r="B298" s="18">
        <f t="shared" si="13"/>
        <v>7161</v>
      </c>
      <c r="C298" s="11" t="s">
        <v>787</v>
      </c>
      <c r="D298" s="12">
        <v>57161</v>
      </c>
      <c r="E298" s="47" t="s">
        <v>6605</v>
      </c>
      <c r="F298" s="14">
        <v>14595.8</v>
      </c>
      <c r="G298" s="15">
        <v>42432</v>
      </c>
      <c r="H298" s="98">
        <f t="shared" si="15"/>
        <v>14595.8</v>
      </c>
      <c r="I298" s="138">
        <f t="shared" si="14"/>
        <v>0</v>
      </c>
      <c r="J298" s="114"/>
      <c r="K298" s="2"/>
    </row>
    <row r="299" spans="1:11" x14ac:dyDescent="0.25">
      <c r="A299" s="28">
        <v>42432</v>
      </c>
      <c r="B299" s="18">
        <f t="shared" si="13"/>
        <v>7162</v>
      </c>
      <c r="C299" s="11" t="s">
        <v>787</v>
      </c>
      <c r="D299" s="12">
        <v>57162</v>
      </c>
      <c r="E299" s="47" t="s">
        <v>6606</v>
      </c>
      <c r="F299" s="14">
        <v>3238.4</v>
      </c>
      <c r="G299" s="15">
        <v>42432</v>
      </c>
      <c r="H299" s="98">
        <f t="shared" si="15"/>
        <v>3238.4</v>
      </c>
      <c r="I299" s="138">
        <f t="shared" si="14"/>
        <v>0</v>
      </c>
      <c r="J299" s="114"/>
      <c r="K299" s="2"/>
    </row>
    <row r="300" spans="1:11" x14ac:dyDescent="0.25">
      <c r="A300" s="29">
        <v>42432</v>
      </c>
      <c r="B300" s="18">
        <f t="shared" si="13"/>
        <v>7163</v>
      </c>
      <c r="C300" s="11" t="s">
        <v>787</v>
      </c>
      <c r="D300" s="12">
        <v>57163</v>
      </c>
      <c r="E300" s="47" t="s">
        <v>6607</v>
      </c>
      <c r="F300" s="14">
        <v>249.9</v>
      </c>
      <c r="G300" s="15">
        <v>42432</v>
      </c>
      <c r="H300" s="98">
        <f t="shared" si="15"/>
        <v>249.9</v>
      </c>
      <c r="I300" s="138">
        <f t="shared" si="14"/>
        <v>0</v>
      </c>
      <c r="J300" s="114"/>
      <c r="K300" s="2"/>
    </row>
    <row r="301" spans="1:11" x14ac:dyDescent="0.25">
      <c r="A301" s="28">
        <v>42432</v>
      </c>
      <c r="B301" s="18">
        <f t="shared" si="13"/>
        <v>7164</v>
      </c>
      <c r="C301" s="11" t="s">
        <v>787</v>
      </c>
      <c r="D301" s="12">
        <v>57164</v>
      </c>
      <c r="E301" s="47" t="s">
        <v>6585</v>
      </c>
      <c r="F301" s="14">
        <v>9218</v>
      </c>
      <c r="G301" s="15">
        <v>42434</v>
      </c>
      <c r="H301" s="98">
        <v>9218</v>
      </c>
      <c r="I301" s="138">
        <f t="shared" si="14"/>
        <v>0</v>
      </c>
      <c r="J301" s="114"/>
      <c r="K301" s="2"/>
    </row>
    <row r="302" spans="1:11" x14ac:dyDescent="0.25">
      <c r="A302" s="29">
        <v>42432</v>
      </c>
      <c r="B302" s="18">
        <f t="shared" si="13"/>
        <v>7165</v>
      </c>
      <c r="C302" s="11" t="s">
        <v>787</v>
      </c>
      <c r="D302" s="12">
        <v>57165</v>
      </c>
      <c r="E302" s="47" t="s">
        <v>6608</v>
      </c>
      <c r="F302" s="14">
        <v>2300.4</v>
      </c>
      <c r="G302" s="15">
        <v>42436</v>
      </c>
      <c r="H302" s="98">
        <v>2300.4</v>
      </c>
      <c r="I302" s="138">
        <f t="shared" si="14"/>
        <v>0</v>
      </c>
      <c r="J302" s="114"/>
      <c r="K302" s="2"/>
    </row>
    <row r="303" spans="1:11" x14ac:dyDescent="0.25">
      <c r="A303" s="28">
        <v>42432</v>
      </c>
      <c r="B303" s="18">
        <f t="shared" si="13"/>
        <v>7166</v>
      </c>
      <c r="C303" s="11" t="s">
        <v>787</v>
      </c>
      <c r="D303" s="12">
        <v>57166</v>
      </c>
      <c r="E303" s="47" t="s">
        <v>6585</v>
      </c>
      <c r="F303" s="14">
        <v>15498.2</v>
      </c>
      <c r="G303" s="15">
        <v>42434</v>
      </c>
      <c r="H303" s="98">
        <v>15498.2</v>
      </c>
      <c r="I303" s="138">
        <f t="shared" si="14"/>
        <v>0</v>
      </c>
      <c r="J303" s="114"/>
      <c r="K303" s="2"/>
    </row>
    <row r="304" spans="1:11" x14ac:dyDescent="0.25">
      <c r="A304" s="29">
        <v>42432</v>
      </c>
      <c r="B304" s="18">
        <f t="shared" si="13"/>
        <v>7167</v>
      </c>
      <c r="C304" s="11" t="s">
        <v>787</v>
      </c>
      <c r="D304" s="12">
        <v>57167</v>
      </c>
      <c r="E304" s="47" t="s">
        <v>6609</v>
      </c>
      <c r="F304" s="14">
        <v>3891.2</v>
      </c>
      <c r="G304" s="15">
        <v>42432</v>
      </c>
      <c r="H304" s="98">
        <f t="shared" si="15"/>
        <v>3891.2</v>
      </c>
      <c r="I304" s="138">
        <f t="shared" si="14"/>
        <v>0</v>
      </c>
      <c r="J304" s="114"/>
      <c r="K304" s="2"/>
    </row>
    <row r="305" spans="1:11" x14ac:dyDescent="0.25">
      <c r="A305" s="28">
        <v>42432</v>
      </c>
      <c r="B305" s="18">
        <f t="shared" si="13"/>
        <v>7168</v>
      </c>
      <c r="C305" s="11" t="s">
        <v>787</v>
      </c>
      <c r="D305" s="12">
        <v>57168</v>
      </c>
      <c r="E305" s="47" t="s">
        <v>6610</v>
      </c>
      <c r="F305" s="14">
        <v>364.8</v>
      </c>
      <c r="G305" s="15">
        <v>42432</v>
      </c>
      <c r="H305" s="98">
        <f t="shared" si="15"/>
        <v>364.8</v>
      </c>
      <c r="I305" s="138">
        <f t="shared" si="14"/>
        <v>0</v>
      </c>
      <c r="J305" s="114"/>
      <c r="K305" s="2"/>
    </row>
    <row r="306" spans="1:11" x14ac:dyDescent="0.25">
      <c r="A306" s="29">
        <v>42432</v>
      </c>
      <c r="B306" s="18">
        <f t="shared" si="13"/>
        <v>7169</v>
      </c>
      <c r="C306" s="11" t="s">
        <v>787</v>
      </c>
      <c r="D306" s="12">
        <v>57169</v>
      </c>
      <c r="E306" s="47" t="s">
        <v>6611</v>
      </c>
      <c r="F306" s="14">
        <v>3049.7</v>
      </c>
      <c r="G306" s="15">
        <v>42432</v>
      </c>
      <c r="H306" s="98">
        <f t="shared" si="15"/>
        <v>3049.7</v>
      </c>
      <c r="I306" s="138">
        <f t="shared" si="14"/>
        <v>0</v>
      </c>
      <c r="J306" s="114"/>
      <c r="K306" s="2"/>
    </row>
    <row r="307" spans="1:11" x14ac:dyDescent="0.25">
      <c r="A307" s="28">
        <v>42432</v>
      </c>
      <c r="B307" s="18">
        <f t="shared" si="13"/>
        <v>7170</v>
      </c>
      <c r="C307" s="11" t="s">
        <v>787</v>
      </c>
      <c r="D307" s="12">
        <v>57170</v>
      </c>
      <c r="E307" s="47" t="s">
        <v>6612</v>
      </c>
      <c r="F307" s="14">
        <v>754.4</v>
      </c>
      <c r="G307" s="15">
        <v>42432</v>
      </c>
      <c r="H307" s="98">
        <f t="shared" si="15"/>
        <v>754.4</v>
      </c>
      <c r="I307" s="138">
        <f t="shared" si="14"/>
        <v>0</v>
      </c>
      <c r="J307" s="114"/>
      <c r="K307" s="2"/>
    </row>
    <row r="308" spans="1:11" x14ac:dyDescent="0.25">
      <c r="A308" s="29">
        <v>42432</v>
      </c>
      <c r="B308" s="18">
        <f t="shared" si="13"/>
        <v>7171</v>
      </c>
      <c r="C308" s="11" t="s">
        <v>787</v>
      </c>
      <c r="D308" s="12">
        <v>57171</v>
      </c>
      <c r="E308" s="47" t="s">
        <v>6557</v>
      </c>
      <c r="F308" s="14">
        <v>28302</v>
      </c>
      <c r="G308" s="15">
        <v>42445</v>
      </c>
      <c r="H308" s="98">
        <v>283023</v>
      </c>
      <c r="I308" s="138">
        <f t="shared" si="14"/>
        <v>-254721</v>
      </c>
      <c r="J308" s="114"/>
      <c r="K308" s="2"/>
    </row>
    <row r="309" spans="1:11" x14ac:dyDescent="0.25">
      <c r="A309" s="28">
        <v>42432</v>
      </c>
      <c r="B309" s="18">
        <f t="shared" si="13"/>
        <v>7172</v>
      </c>
      <c r="C309" s="11" t="s">
        <v>787</v>
      </c>
      <c r="D309" s="12">
        <v>57172</v>
      </c>
      <c r="E309" s="47" t="s">
        <v>6559</v>
      </c>
      <c r="F309" s="14">
        <v>726.6</v>
      </c>
      <c r="G309" s="15">
        <v>42432</v>
      </c>
      <c r="H309" s="98">
        <f t="shared" si="15"/>
        <v>726.6</v>
      </c>
      <c r="I309" s="138">
        <f t="shared" si="14"/>
        <v>0</v>
      </c>
      <c r="J309" s="114"/>
      <c r="K309" s="2"/>
    </row>
    <row r="310" spans="1:11" x14ac:dyDescent="0.25">
      <c r="A310" s="29">
        <v>42432</v>
      </c>
      <c r="B310" s="18">
        <f t="shared" si="13"/>
        <v>7173</v>
      </c>
      <c r="C310" s="11" t="s">
        <v>787</v>
      </c>
      <c r="D310" s="12">
        <v>57173</v>
      </c>
      <c r="E310" s="47" t="s">
        <v>6613</v>
      </c>
      <c r="F310" s="14">
        <v>403</v>
      </c>
      <c r="G310" s="15">
        <v>42432</v>
      </c>
      <c r="H310" s="98">
        <f t="shared" si="15"/>
        <v>403</v>
      </c>
      <c r="I310" s="138">
        <f t="shared" si="14"/>
        <v>0</v>
      </c>
      <c r="J310" s="112"/>
      <c r="K310" s="2"/>
    </row>
    <row r="311" spans="1:11" x14ac:dyDescent="0.25">
      <c r="A311" s="28">
        <v>42432</v>
      </c>
      <c r="B311" s="18">
        <f t="shared" si="13"/>
        <v>7174</v>
      </c>
      <c r="C311" s="11" t="s">
        <v>787</v>
      </c>
      <c r="D311" s="12">
        <v>57174</v>
      </c>
      <c r="E311" s="47" t="s">
        <v>6614</v>
      </c>
      <c r="F311" s="14">
        <v>1056.5999999999999</v>
      </c>
      <c r="G311" s="15">
        <v>42432</v>
      </c>
      <c r="H311" s="98">
        <f t="shared" si="15"/>
        <v>1056.5999999999999</v>
      </c>
      <c r="I311" s="138">
        <f t="shared" si="14"/>
        <v>0</v>
      </c>
      <c r="J311" s="112"/>
      <c r="K311" s="2"/>
    </row>
    <row r="312" spans="1:11" x14ac:dyDescent="0.25">
      <c r="A312" s="29">
        <v>42432</v>
      </c>
      <c r="B312" s="18">
        <f t="shared" si="13"/>
        <v>7175</v>
      </c>
      <c r="C312" s="11" t="s">
        <v>787</v>
      </c>
      <c r="D312" s="12">
        <v>57175</v>
      </c>
      <c r="E312" s="47" t="s">
        <v>6615</v>
      </c>
      <c r="F312" s="14">
        <v>809.1</v>
      </c>
      <c r="G312" s="15">
        <v>42432</v>
      </c>
      <c r="H312" s="98">
        <f t="shared" si="15"/>
        <v>809.1</v>
      </c>
      <c r="I312" s="138">
        <f t="shared" si="14"/>
        <v>0</v>
      </c>
      <c r="J312" s="112"/>
      <c r="K312" s="2"/>
    </row>
    <row r="313" spans="1:11" x14ac:dyDescent="0.25">
      <c r="A313" s="28">
        <v>42432</v>
      </c>
      <c r="B313" s="18">
        <f t="shared" si="13"/>
        <v>7176</v>
      </c>
      <c r="C313" s="11" t="s">
        <v>787</v>
      </c>
      <c r="D313" s="12">
        <v>57176</v>
      </c>
      <c r="E313" s="47" t="s">
        <v>6616</v>
      </c>
      <c r="F313" s="14">
        <v>2000</v>
      </c>
      <c r="G313" s="15">
        <v>42432</v>
      </c>
      <c r="H313" s="98">
        <f t="shared" si="15"/>
        <v>2000</v>
      </c>
      <c r="I313" s="138">
        <f t="shared" si="14"/>
        <v>0</v>
      </c>
      <c r="J313" s="112"/>
      <c r="K313" s="2"/>
    </row>
    <row r="314" spans="1:11" x14ac:dyDescent="0.25">
      <c r="A314" s="29">
        <v>42432</v>
      </c>
      <c r="B314" s="18">
        <f t="shared" si="13"/>
        <v>7177</v>
      </c>
      <c r="C314" s="11" t="s">
        <v>787</v>
      </c>
      <c r="D314" s="12">
        <v>57177</v>
      </c>
      <c r="E314" s="47" t="s">
        <v>6616</v>
      </c>
      <c r="F314" s="14">
        <v>78</v>
      </c>
      <c r="G314" s="15">
        <v>42432</v>
      </c>
      <c r="H314" s="98">
        <f t="shared" si="15"/>
        <v>78</v>
      </c>
      <c r="I314" s="138">
        <f t="shared" si="14"/>
        <v>0</v>
      </c>
      <c r="J314" s="112"/>
      <c r="K314" s="2"/>
    </row>
    <row r="315" spans="1:11" x14ac:dyDescent="0.25">
      <c r="A315" s="28">
        <v>42432</v>
      </c>
      <c r="B315" s="18">
        <f t="shared" si="13"/>
        <v>7178</v>
      </c>
      <c r="C315" s="11" t="s">
        <v>787</v>
      </c>
      <c r="D315" s="12">
        <v>57178</v>
      </c>
      <c r="E315" s="47" t="s">
        <v>6617</v>
      </c>
      <c r="F315" s="14">
        <v>2176</v>
      </c>
      <c r="G315" s="15">
        <v>42432</v>
      </c>
      <c r="H315" s="98">
        <f t="shared" si="15"/>
        <v>2176</v>
      </c>
      <c r="I315" s="138">
        <f t="shared" si="14"/>
        <v>0</v>
      </c>
      <c r="J315" s="112"/>
      <c r="K315" s="2"/>
    </row>
    <row r="316" spans="1:11" x14ac:dyDescent="0.25">
      <c r="A316" s="29">
        <v>42432</v>
      </c>
      <c r="B316" s="18">
        <f t="shared" si="13"/>
        <v>7179</v>
      </c>
      <c r="C316" s="11" t="s">
        <v>787</v>
      </c>
      <c r="D316" s="12">
        <v>57179</v>
      </c>
      <c r="E316" s="47" t="s">
        <v>6605</v>
      </c>
      <c r="F316" s="14">
        <v>3031.2</v>
      </c>
      <c r="G316" s="15">
        <v>42432</v>
      </c>
      <c r="H316" s="98">
        <f t="shared" si="15"/>
        <v>3031.2</v>
      </c>
      <c r="I316" s="138">
        <f t="shared" si="14"/>
        <v>0</v>
      </c>
      <c r="J316" s="112"/>
      <c r="K316" s="2"/>
    </row>
    <row r="317" spans="1:11" x14ac:dyDescent="0.25">
      <c r="A317" s="28">
        <v>42432</v>
      </c>
      <c r="B317" s="18">
        <f t="shared" si="13"/>
        <v>7180</v>
      </c>
      <c r="C317" s="11" t="s">
        <v>787</v>
      </c>
      <c r="D317" s="12">
        <v>57180</v>
      </c>
      <c r="E317" s="47" t="s">
        <v>6618</v>
      </c>
      <c r="F317" s="14">
        <v>1424</v>
      </c>
      <c r="G317" s="15">
        <v>42432</v>
      </c>
      <c r="H317" s="98">
        <f t="shared" si="15"/>
        <v>1424</v>
      </c>
      <c r="I317" s="138">
        <f t="shared" si="14"/>
        <v>0</v>
      </c>
      <c r="J317" s="112"/>
      <c r="K317" s="2"/>
    </row>
    <row r="318" spans="1:11" x14ac:dyDescent="0.25">
      <c r="A318" s="29">
        <v>42432</v>
      </c>
      <c r="B318" s="18">
        <f t="shared" si="13"/>
        <v>7181</v>
      </c>
      <c r="C318" s="11" t="s">
        <v>787</v>
      </c>
      <c r="D318" s="12">
        <v>57181</v>
      </c>
      <c r="E318" s="47" t="s">
        <v>5910</v>
      </c>
      <c r="F318" s="14">
        <v>2014</v>
      </c>
      <c r="G318" s="15">
        <v>42434</v>
      </c>
      <c r="H318" s="98">
        <v>2014</v>
      </c>
      <c r="I318" s="138">
        <f t="shared" si="14"/>
        <v>0</v>
      </c>
      <c r="J318" s="112"/>
      <c r="K318" s="2"/>
    </row>
    <row r="319" spans="1:11" x14ac:dyDescent="0.25">
      <c r="A319" s="28">
        <v>42432</v>
      </c>
      <c r="B319" s="18">
        <f t="shared" si="13"/>
        <v>7182</v>
      </c>
      <c r="C319" s="11" t="s">
        <v>787</v>
      </c>
      <c r="D319" s="12">
        <v>57182</v>
      </c>
      <c r="E319" s="47" t="s">
        <v>6619</v>
      </c>
      <c r="F319" s="14">
        <v>1885.4</v>
      </c>
      <c r="G319" s="15">
        <v>42432</v>
      </c>
      <c r="H319" s="98">
        <f t="shared" si="15"/>
        <v>1885.4</v>
      </c>
      <c r="I319" s="138">
        <f t="shared" si="14"/>
        <v>0</v>
      </c>
      <c r="J319" s="112"/>
      <c r="K319" s="2"/>
    </row>
    <row r="320" spans="1:11" x14ac:dyDescent="0.25">
      <c r="A320" s="29">
        <v>42432</v>
      </c>
      <c r="B320" s="18">
        <f t="shared" si="13"/>
        <v>7183</v>
      </c>
      <c r="C320" s="11" t="s">
        <v>787</v>
      </c>
      <c r="D320" s="12">
        <v>57183</v>
      </c>
      <c r="E320" s="47" t="s">
        <v>6620</v>
      </c>
      <c r="F320" s="14">
        <v>38501.599999999999</v>
      </c>
      <c r="G320" s="15">
        <v>42447</v>
      </c>
      <c r="H320" s="98">
        <v>38501.599999999999</v>
      </c>
      <c r="I320" s="138">
        <f t="shared" si="14"/>
        <v>0</v>
      </c>
      <c r="J320" s="112"/>
      <c r="K320" s="2"/>
    </row>
    <row r="321" spans="1:11" x14ac:dyDescent="0.25">
      <c r="A321" s="28">
        <v>42432</v>
      </c>
      <c r="B321" s="18">
        <f t="shared" si="13"/>
        <v>7184</v>
      </c>
      <c r="C321" s="11" t="s">
        <v>787</v>
      </c>
      <c r="D321" s="12">
        <v>57184</v>
      </c>
      <c r="E321" s="47" t="s">
        <v>6621</v>
      </c>
      <c r="F321" s="14">
        <v>4132.6000000000004</v>
      </c>
      <c r="G321" s="15">
        <v>42433</v>
      </c>
      <c r="H321" s="98">
        <v>4132.6000000000004</v>
      </c>
      <c r="I321" s="138">
        <f t="shared" si="14"/>
        <v>0</v>
      </c>
      <c r="J321" s="112"/>
      <c r="K321" s="2"/>
    </row>
    <row r="322" spans="1:11" x14ac:dyDescent="0.25">
      <c r="A322" s="29">
        <v>42432</v>
      </c>
      <c r="B322" s="18">
        <f t="shared" si="13"/>
        <v>7185</v>
      </c>
      <c r="C322" s="11" t="s">
        <v>787</v>
      </c>
      <c r="D322" s="12">
        <v>57185</v>
      </c>
      <c r="E322" s="47" t="s">
        <v>6622</v>
      </c>
      <c r="F322" s="14">
        <v>8534.4</v>
      </c>
      <c r="G322" s="15">
        <v>42432</v>
      </c>
      <c r="H322" s="98">
        <f t="shared" si="15"/>
        <v>8534.4</v>
      </c>
      <c r="I322" s="138">
        <f t="shared" si="14"/>
        <v>0</v>
      </c>
      <c r="J322" s="112"/>
      <c r="K322" s="2"/>
    </row>
    <row r="323" spans="1:11" x14ac:dyDescent="0.25">
      <c r="A323" s="28">
        <v>42432</v>
      </c>
      <c r="B323" s="18">
        <f t="shared" si="13"/>
        <v>7186</v>
      </c>
      <c r="C323" s="11" t="s">
        <v>787</v>
      </c>
      <c r="D323" s="12">
        <v>57186</v>
      </c>
      <c r="E323" s="47" t="s">
        <v>6623</v>
      </c>
      <c r="F323" s="14">
        <v>2762.9</v>
      </c>
      <c r="G323" s="15">
        <v>42432</v>
      </c>
      <c r="H323" s="98">
        <f t="shared" si="15"/>
        <v>2762.9</v>
      </c>
      <c r="I323" s="138">
        <f t="shared" si="14"/>
        <v>0</v>
      </c>
      <c r="J323" s="112"/>
      <c r="K323" s="2"/>
    </row>
    <row r="324" spans="1:11" x14ac:dyDescent="0.25">
      <c r="A324" s="29">
        <v>42432</v>
      </c>
      <c r="B324" s="18">
        <f t="shared" si="13"/>
        <v>7187</v>
      </c>
      <c r="C324" s="11" t="s">
        <v>787</v>
      </c>
      <c r="D324" s="12">
        <v>57187</v>
      </c>
      <c r="E324" s="47" t="s">
        <v>6564</v>
      </c>
      <c r="F324" s="14">
        <v>3531</v>
      </c>
      <c r="G324" s="15">
        <v>42432</v>
      </c>
      <c r="H324" s="98">
        <f t="shared" si="15"/>
        <v>3531</v>
      </c>
      <c r="I324" s="138">
        <f t="shared" si="14"/>
        <v>0</v>
      </c>
      <c r="J324" s="112"/>
      <c r="K324" s="2"/>
    </row>
    <row r="325" spans="1:11" x14ac:dyDescent="0.25">
      <c r="A325" s="28">
        <v>42432</v>
      </c>
      <c r="B325" s="18">
        <f t="shared" si="13"/>
        <v>7188</v>
      </c>
      <c r="C325" s="11" t="s">
        <v>787</v>
      </c>
      <c r="D325" s="12">
        <v>57188</v>
      </c>
      <c r="E325" s="47" t="s">
        <v>6624</v>
      </c>
      <c r="F325" s="14">
        <v>1546.9</v>
      </c>
      <c r="G325" s="15">
        <v>42433</v>
      </c>
      <c r="H325" s="98">
        <v>1546.9</v>
      </c>
      <c r="I325" s="138">
        <f t="shared" si="14"/>
        <v>0</v>
      </c>
      <c r="J325" s="112"/>
      <c r="K325" s="2"/>
    </row>
    <row r="326" spans="1:11" x14ac:dyDescent="0.25">
      <c r="A326" s="29">
        <v>42432</v>
      </c>
      <c r="B326" s="18">
        <f t="shared" ref="B326:B389" si="16">B325+1</f>
        <v>7189</v>
      </c>
      <c r="C326" s="11" t="s">
        <v>787</v>
      </c>
      <c r="D326" s="12">
        <v>57189</v>
      </c>
      <c r="E326" s="47" t="s">
        <v>6625</v>
      </c>
      <c r="F326" s="14">
        <v>331.5</v>
      </c>
      <c r="G326" s="15">
        <v>42432</v>
      </c>
      <c r="H326" s="98">
        <f t="shared" si="15"/>
        <v>331.5</v>
      </c>
      <c r="I326" s="138">
        <f t="shared" si="14"/>
        <v>0</v>
      </c>
      <c r="J326" s="112"/>
      <c r="K326" s="2"/>
    </row>
    <row r="327" spans="1:11" x14ac:dyDescent="0.25">
      <c r="A327" s="28">
        <v>42432</v>
      </c>
      <c r="B327" s="18">
        <f t="shared" si="16"/>
        <v>7190</v>
      </c>
      <c r="C327" s="11" t="s">
        <v>787</v>
      </c>
      <c r="D327" s="12">
        <v>57190</v>
      </c>
      <c r="E327" s="47" t="s">
        <v>6626</v>
      </c>
      <c r="F327" s="14">
        <v>16004.6</v>
      </c>
      <c r="G327" s="15">
        <v>42434</v>
      </c>
      <c r="H327" s="98">
        <v>16004.6</v>
      </c>
      <c r="I327" s="138">
        <f t="shared" si="14"/>
        <v>0</v>
      </c>
      <c r="J327" s="112"/>
      <c r="K327" s="2"/>
    </row>
    <row r="328" spans="1:11" x14ac:dyDescent="0.25">
      <c r="A328" s="29">
        <v>42432</v>
      </c>
      <c r="B328" s="18">
        <f t="shared" si="16"/>
        <v>7191</v>
      </c>
      <c r="C328" s="11" t="s">
        <v>787</v>
      </c>
      <c r="D328" s="12">
        <v>57191</v>
      </c>
      <c r="E328" s="47" t="s">
        <v>6627</v>
      </c>
      <c r="F328" s="14">
        <v>6193.8</v>
      </c>
      <c r="G328" s="15">
        <v>42432</v>
      </c>
      <c r="H328" s="98">
        <f t="shared" si="15"/>
        <v>6193.8</v>
      </c>
      <c r="I328" s="138">
        <f t="shared" si="14"/>
        <v>0</v>
      </c>
      <c r="J328" s="112"/>
      <c r="K328" s="2"/>
    </row>
    <row r="329" spans="1:11" x14ac:dyDescent="0.25">
      <c r="A329" s="28">
        <v>42432</v>
      </c>
      <c r="B329" s="18">
        <f t="shared" si="16"/>
        <v>7192</v>
      </c>
      <c r="C329" s="11" t="s">
        <v>787</v>
      </c>
      <c r="D329" s="12">
        <v>57192</v>
      </c>
      <c r="E329" s="47" t="s">
        <v>6559</v>
      </c>
      <c r="F329" s="14">
        <v>168.3</v>
      </c>
      <c r="G329" s="15">
        <v>42432</v>
      </c>
      <c r="H329" s="98">
        <f t="shared" si="15"/>
        <v>168.3</v>
      </c>
      <c r="I329" s="138">
        <f t="shared" si="14"/>
        <v>0</v>
      </c>
      <c r="J329" s="112"/>
      <c r="K329" s="2"/>
    </row>
    <row r="330" spans="1:11" x14ac:dyDescent="0.25">
      <c r="A330" s="29">
        <v>42432</v>
      </c>
      <c r="B330" s="18">
        <f t="shared" si="16"/>
        <v>7193</v>
      </c>
      <c r="C330" s="11" t="s">
        <v>787</v>
      </c>
      <c r="D330" s="12">
        <v>57193</v>
      </c>
      <c r="E330" s="47" t="s">
        <v>6628</v>
      </c>
      <c r="F330" s="14">
        <v>29511.8</v>
      </c>
      <c r="G330" s="15">
        <v>42436</v>
      </c>
      <c r="H330" s="98">
        <v>29511.8</v>
      </c>
      <c r="I330" s="138">
        <f t="shared" si="14"/>
        <v>0</v>
      </c>
      <c r="J330" s="112"/>
      <c r="K330" s="2"/>
    </row>
    <row r="331" spans="1:11" x14ac:dyDescent="0.25">
      <c r="A331" s="28">
        <v>42432</v>
      </c>
      <c r="B331" s="18">
        <f t="shared" si="16"/>
        <v>7194</v>
      </c>
      <c r="C331" s="11" t="s">
        <v>787</v>
      </c>
      <c r="D331" s="12">
        <v>57194</v>
      </c>
      <c r="E331" s="47" t="s">
        <v>6559</v>
      </c>
      <c r="F331" s="14">
        <v>10750</v>
      </c>
      <c r="G331" s="15">
        <v>42432</v>
      </c>
      <c r="H331" s="98">
        <f t="shared" si="15"/>
        <v>10750</v>
      </c>
      <c r="I331" s="138">
        <f t="shared" si="14"/>
        <v>0</v>
      </c>
      <c r="J331" s="112"/>
      <c r="K331" s="2"/>
    </row>
    <row r="332" spans="1:11" x14ac:dyDescent="0.25">
      <c r="A332" s="29">
        <v>42432</v>
      </c>
      <c r="B332" s="18">
        <f t="shared" si="16"/>
        <v>7195</v>
      </c>
      <c r="C332" s="11" t="s">
        <v>787</v>
      </c>
      <c r="D332" s="12">
        <v>57195</v>
      </c>
      <c r="E332" s="47" t="s">
        <v>6629</v>
      </c>
      <c r="F332" s="14">
        <v>799.5</v>
      </c>
      <c r="G332" s="15">
        <v>42432</v>
      </c>
      <c r="H332" s="98">
        <f t="shared" si="15"/>
        <v>799.5</v>
      </c>
      <c r="I332" s="138">
        <f t="shared" si="14"/>
        <v>0</v>
      </c>
      <c r="J332" s="112"/>
      <c r="K332" s="2"/>
    </row>
    <row r="333" spans="1:11" x14ac:dyDescent="0.25">
      <c r="A333" s="28">
        <v>42432</v>
      </c>
      <c r="B333" s="18">
        <f t="shared" si="16"/>
        <v>7196</v>
      </c>
      <c r="C333" s="11" t="s">
        <v>787</v>
      </c>
      <c r="D333" s="12">
        <v>57196</v>
      </c>
      <c r="E333" s="47" t="s">
        <v>6630</v>
      </c>
      <c r="F333" s="14">
        <v>61654.5</v>
      </c>
      <c r="G333" s="15">
        <v>42441</v>
      </c>
      <c r="H333" s="98">
        <v>61654.5</v>
      </c>
      <c r="I333" s="138">
        <f t="shared" si="14"/>
        <v>0</v>
      </c>
      <c r="J333" s="112"/>
      <c r="K333" s="2"/>
    </row>
    <row r="334" spans="1:11" x14ac:dyDescent="0.25">
      <c r="A334" s="29">
        <v>42432</v>
      </c>
      <c r="B334" s="18">
        <f t="shared" si="16"/>
        <v>7197</v>
      </c>
      <c r="C334" s="11" t="s">
        <v>787</v>
      </c>
      <c r="D334" s="12">
        <v>57197</v>
      </c>
      <c r="E334" s="47" t="s">
        <v>6631</v>
      </c>
      <c r="F334" s="14">
        <v>1560</v>
      </c>
      <c r="G334" s="15">
        <v>42433</v>
      </c>
      <c r="H334" s="98">
        <v>1560</v>
      </c>
      <c r="I334" s="138">
        <f t="shared" si="14"/>
        <v>0</v>
      </c>
      <c r="J334" s="112"/>
      <c r="K334" s="2"/>
    </row>
    <row r="335" spans="1:11" x14ac:dyDescent="0.25">
      <c r="A335" s="28">
        <v>42432</v>
      </c>
      <c r="B335" s="18">
        <f t="shared" si="16"/>
        <v>7198</v>
      </c>
      <c r="C335" s="11" t="s">
        <v>787</v>
      </c>
      <c r="D335" s="12">
        <v>57198</v>
      </c>
      <c r="E335" s="47" t="s">
        <v>6632</v>
      </c>
      <c r="F335" s="14">
        <v>2156.6999999999998</v>
      </c>
      <c r="G335" s="15">
        <v>42433</v>
      </c>
      <c r="H335" s="98">
        <v>2156.6999999999998</v>
      </c>
      <c r="I335" s="138">
        <f t="shared" si="14"/>
        <v>0</v>
      </c>
      <c r="J335" s="112"/>
      <c r="K335" s="2"/>
    </row>
    <row r="336" spans="1:11" x14ac:dyDescent="0.25">
      <c r="A336" s="29">
        <v>42432</v>
      </c>
      <c r="B336" s="18">
        <f t="shared" si="16"/>
        <v>7199</v>
      </c>
      <c r="C336" s="11" t="s">
        <v>787</v>
      </c>
      <c r="D336" s="12">
        <v>57199</v>
      </c>
      <c r="E336" s="47" t="s">
        <v>6633</v>
      </c>
      <c r="F336" s="14">
        <v>780</v>
      </c>
      <c r="G336" s="15">
        <v>42433</v>
      </c>
      <c r="H336" s="98">
        <v>780</v>
      </c>
      <c r="I336" s="138">
        <f t="shared" si="14"/>
        <v>0</v>
      </c>
      <c r="J336" s="112"/>
      <c r="K336" s="2"/>
    </row>
    <row r="337" spans="1:11" x14ac:dyDescent="0.25">
      <c r="A337" s="28">
        <v>42432</v>
      </c>
      <c r="B337" s="18">
        <f t="shared" si="16"/>
        <v>7200</v>
      </c>
      <c r="C337" s="11" t="s">
        <v>787</v>
      </c>
      <c r="D337" s="113">
        <v>57200</v>
      </c>
      <c r="E337" s="42" t="s">
        <v>6634</v>
      </c>
      <c r="F337" s="19">
        <v>1621.2</v>
      </c>
      <c r="G337" s="15">
        <v>42434</v>
      </c>
      <c r="H337" s="98">
        <v>1621.2</v>
      </c>
      <c r="I337" s="138">
        <f t="shared" si="14"/>
        <v>0</v>
      </c>
      <c r="J337" s="112"/>
      <c r="K337" s="2"/>
    </row>
    <row r="338" spans="1:11" x14ac:dyDescent="0.25">
      <c r="A338" s="29">
        <v>42432</v>
      </c>
      <c r="B338" s="18">
        <f t="shared" si="16"/>
        <v>7201</v>
      </c>
      <c r="C338" s="11" t="s">
        <v>787</v>
      </c>
      <c r="D338" s="20">
        <v>57201</v>
      </c>
      <c r="E338" s="45" t="s">
        <v>6635</v>
      </c>
      <c r="F338" s="22">
        <v>2054</v>
      </c>
      <c r="G338" s="15">
        <v>42438</v>
      </c>
      <c r="H338" s="98">
        <v>2054</v>
      </c>
      <c r="I338" s="138">
        <f t="shared" si="14"/>
        <v>0</v>
      </c>
      <c r="J338" s="112"/>
      <c r="K338" s="2"/>
    </row>
    <row r="339" spans="1:11" x14ac:dyDescent="0.25">
      <c r="A339" s="28">
        <v>42432</v>
      </c>
      <c r="B339" s="18">
        <f t="shared" si="16"/>
        <v>7202</v>
      </c>
      <c r="C339" s="11" t="s">
        <v>787</v>
      </c>
      <c r="D339" s="12">
        <v>57202</v>
      </c>
      <c r="E339" s="47" t="s">
        <v>6636</v>
      </c>
      <c r="F339" s="14">
        <v>1875.8</v>
      </c>
      <c r="G339" s="15">
        <v>42434</v>
      </c>
      <c r="H339" s="98">
        <v>1875.8</v>
      </c>
      <c r="I339" s="138">
        <f t="shared" si="14"/>
        <v>0</v>
      </c>
      <c r="J339" s="112"/>
      <c r="K339" s="2"/>
    </row>
    <row r="340" spans="1:11" x14ac:dyDescent="0.25">
      <c r="A340" s="29">
        <v>42432</v>
      </c>
      <c r="B340" s="18">
        <f t="shared" si="16"/>
        <v>7203</v>
      </c>
      <c r="C340" s="11" t="s">
        <v>787</v>
      </c>
      <c r="D340" s="12">
        <v>57203</v>
      </c>
      <c r="E340" s="47" t="s">
        <v>6634</v>
      </c>
      <c r="F340" s="14">
        <v>1833.7</v>
      </c>
      <c r="G340" s="15">
        <v>42434</v>
      </c>
      <c r="H340" s="98">
        <v>1833.7</v>
      </c>
      <c r="I340" s="138">
        <f t="shared" si="14"/>
        <v>0</v>
      </c>
      <c r="J340" s="112"/>
      <c r="K340" s="2"/>
    </row>
    <row r="341" spans="1:11" x14ac:dyDescent="0.25">
      <c r="A341" s="28">
        <v>42432</v>
      </c>
      <c r="B341" s="18">
        <f t="shared" si="16"/>
        <v>7204</v>
      </c>
      <c r="C341" s="11" t="s">
        <v>787</v>
      </c>
      <c r="D341" s="12">
        <v>57204</v>
      </c>
      <c r="E341" s="47" t="s">
        <v>6637</v>
      </c>
      <c r="F341" s="14">
        <v>8858.7999999999993</v>
      </c>
      <c r="G341" s="15">
        <v>42436</v>
      </c>
      <c r="H341" s="98">
        <v>8858.7999999999993</v>
      </c>
      <c r="I341" s="138">
        <f t="shared" ref="I341:I410" si="17">F341-H341</f>
        <v>0</v>
      </c>
      <c r="J341" s="112"/>
      <c r="K341" s="2"/>
    </row>
    <row r="342" spans="1:11" x14ac:dyDescent="0.25">
      <c r="A342" s="29">
        <v>42432</v>
      </c>
      <c r="B342" s="18">
        <f t="shared" si="16"/>
        <v>7205</v>
      </c>
      <c r="C342" s="11" t="s">
        <v>787</v>
      </c>
      <c r="D342" s="12">
        <v>57205</v>
      </c>
      <c r="E342" s="47" t="s">
        <v>6638</v>
      </c>
      <c r="F342" s="14">
        <v>11895.96</v>
      </c>
      <c r="G342" s="15">
        <v>42438</v>
      </c>
      <c r="H342" s="98">
        <v>11895.96</v>
      </c>
      <c r="I342" s="138">
        <f t="shared" si="17"/>
        <v>0</v>
      </c>
      <c r="J342" s="112"/>
      <c r="K342" s="2"/>
    </row>
    <row r="343" spans="1:11" x14ac:dyDescent="0.25">
      <c r="A343" s="28">
        <v>42432</v>
      </c>
      <c r="B343" s="18">
        <f t="shared" si="16"/>
        <v>7206</v>
      </c>
      <c r="C343" s="11" t="s">
        <v>787</v>
      </c>
      <c r="D343" s="12">
        <v>57206</v>
      </c>
      <c r="E343" s="47" t="s">
        <v>6639</v>
      </c>
      <c r="F343" s="14">
        <v>26973.45</v>
      </c>
      <c r="G343" s="15">
        <v>42433</v>
      </c>
      <c r="H343" s="98">
        <v>26973.45</v>
      </c>
      <c r="I343" s="138">
        <f t="shared" si="17"/>
        <v>0</v>
      </c>
      <c r="J343" s="112"/>
      <c r="K343" s="2"/>
    </row>
    <row r="344" spans="1:11" x14ac:dyDescent="0.25">
      <c r="A344" s="29">
        <v>42432</v>
      </c>
      <c r="B344" s="18">
        <f t="shared" si="16"/>
        <v>7207</v>
      </c>
      <c r="C344" s="11" t="s">
        <v>787</v>
      </c>
      <c r="D344" s="12">
        <v>57207</v>
      </c>
      <c r="E344" s="47" t="s">
        <v>6640</v>
      </c>
      <c r="F344" s="14">
        <v>1718.95</v>
      </c>
      <c r="G344" s="15">
        <v>42434</v>
      </c>
      <c r="H344" s="98">
        <v>1718.95</v>
      </c>
      <c r="I344" s="138">
        <f t="shared" si="17"/>
        <v>0</v>
      </c>
      <c r="J344" s="112"/>
      <c r="K344" s="2"/>
    </row>
    <row r="345" spans="1:11" x14ac:dyDescent="0.25">
      <c r="A345" s="28">
        <v>42432</v>
      </c>
      <c r="B345" s="18">
        <f t="shared" si="16"/>
        <v>7208</v>
      </c>
      <c r="C345" s="11" t="s">
        <v>787</v>
      </c>
      <c r="D345" s="12">
        <v>57208</v>
      </c>
      <c r="E345" s="47" t="s">
        <v>6641</v>
      </c>
      <c r="F345" s="14">
        <v>35576</v>
      </c>
      <c r="G345" s="15">
        <v>42446</v>
      </c>
      <c r="H345" s="98">
        <v>35576</v>
      </c>
      <c r="I345" s="138">
        <f t="shared" si="17"/>
        <v>0</v>
      </c>
      <c r="J345" s="112"/>
      <c r="K345" s="2"/>
    </row>
    <row r="346" spans="1:11" x14ac:dyDescent="0.25">
      <c r="A346" s="29">
        <v>42432</v>
      </c>
      <c r="B346" s="18">
        <f t="shared" si="16"/>
        <v>7209</v>
      </c>
      <c r="C346" s="11" t="s">
        <v>787</v>
      </c>
      <c r="D346" s="12">
        <v>57209</v>
      </c>
      <c r="E346" s="47" t="s">
        <v>6642</v>
      </c>
      <c r="F346" s="14">
        <v>30798.9</v>
      </c>
      <c r="G346" s="15" t="s">
        <v>6643</v>
      </c>
      <c r="H346" s="98">
        <f>10000+20798.9</f>
        <v>30798.9</v>
      </c>
      <c r="I346" s="138">
        <f t="shared" si="17"/>
        <v>0</v>
      </c>
      <c r="J346" s="112"/>
      <c r="K346" s="2"/>
    </row>
    <row r="347" spans="1:11" x14ac:dyDescent="0.25">
      <c r="A347" s="28">
        <v>42432</v>
      </c>
      <c r="B347" s="18">
        <f t="shared" si="16"/>
        <v>7210</v>
      </c>
      <c r="C347" s="11" t="s">
        <v>787</v>
      </c>
      <c r="D347" s="12">
        <v>57210</v>
      </c>
      <c r="E347" s="47" t="s">
        <v>6644</v>
      </c>
      <c r="F347" s="14">
        <v>150097.14000000001</v>
      </c>
      <c r="G347" s="15">
        <v>42438</v>
      </c>
      <c r="H347" s="98">
        <v>150097.14000000001</v>
      </c>
      <c r="I347" s="138">
        <f t="shared" si="17"/>
        <v>0</v>
      </c>
      <c r="J347" s="112"/>
      <c r="K347" s="2"/>
    </row>
    <row r="348" spans="1:11" x14ac:dyDescent="0.25">
      <c r="A348" s="29">
        <v>42432</v>
      </c>
      <c r="B348" s="18">
        <f t="shared" si="16"/>
        <v>7211</v>
      </c>
      <c r="C348" s="11" t="s">
        <v>787</v>
      </c>
      <c r="D348" s="12">
        <v>57211</v>
      </c>
      <c r="E348" s="47" t="s">
        <v>6645</v>
      </c>
      <c r="F348" s="14">
        <v>8805.5</v>
      </c>
      <c r="G348" s="15">
        <v>42434</v>
      </c>
      <c r="H348" s="98">
        <v>8805.5</v>
      </c>
      <c r="I348" s="138">
        <f t="shared" si="17"/>
        <v>0</v>
      </c>
      <c r="J348" s="112"/>
      <c r="K348" s="2"/>
    </row>
    <row r="349" spans="1:11" x14ac:dyDescent="0.25">
      <c r="A349" s="28">
        <v>42432</v>
      </c>
      <c r="B349" s="18">
        <f t="shared" si="16"/>
        <v>7212</v>
      </c>
      <c r="C349" s="11" t="s">
        <v>787</v>
      </c>
      <c r="D349" s="12">
        <v>57212</v>
      </c>
      <c r="E349" s="47" t="s">
        <v>6646</v>
      </c>
      <c r="F349" s="14">
        <v>3080.16</v>
      </c>
      <c r="G349" s="15">
        <v>42434</v>
      </c>
      <c r="H349" s="98">
        <v>3080.16</v>
      </c>
      <c r="I349" s="138">
        <f t="shared" si="17"/>
        <v>0</v>
      </c>
      <c r="J349" s="112"/>
      <c r="K349" s="2"/>
    </row>
    <row r="350" spans="1:11" x14ac:dyDescent="0.25">
      <c r="A350" s="29">
        <v>42432</v>
      </c>
      <c r="B350" s="18">
        <f t="shared" si="16"/>
        <v>7213</v>
      </c>
      <c r="C350" s="11" t="s">
        <v>787</v>
      </c>
      <c r="D350" s="12">
        <v>57213</v>
      </c>
      <c r="E350" s="47" t="s">
        <v>6647</v>
      </c>
      <c r="F350" s="14">
        <v>11484</v>
      </c>
      <c r="G350" s="15">
        <v>42437</v>
      </c>
      <c r="H350" s="98">
        <v>11484</v>
      </c>
      <c r="I350" s="138">
        <f t="shared" si="17"/>
        <v>0</v>
      </c>
      <c r="J350" s="112"/>
      <c r="K350" s="2"/>
    </row>
    <row r="351" spans="1:11" x14ac:dyDescent="0.25">
      <c r="A351" s="28">
        <v>42432</v>
      </c>
      <c r="B351" s="18">
        <f t="shared" si="16"/>
        <v>7214</v>
      </c>
      <c r="C351" s="11" t="s">
        <v>787</v>
      </c>
      <c r="D351" s="12">
        <v>57214</v>
      </c>
      <c r="E351" s="47" t="s">
        <v>6648</v>
      </c>
      <c r="F351" s="14">
        <v>4594.2</v>
      </c>
      <c r="G351" s="15">
        <v>42434</v>
      </c>
      <c r="H351" s="98">
        <v>4594.2</v>
      </c>
      <c r="I351" s="138">
        <f t="shared" si="17"/>
        <v>0</v>
      </c>
      <c r="J351" s="112"/>
      <c r="K351" s="2"/>
    </row>
    <row r="352" spans="1:11" x14ac:dyDescent="0.25">
      <c r="A352" s="29">
        <v>42432</v>
      </c>
      <c r="B352" s="18">
        <f t="shared" si="16"/>
        <v>7215</v>
      </c>
      <c r="C352" s="11" t="s">
        <v>787</v>
      </c>
      <c r="D352" s="12">
        <v>57215</v>
      </c>
      <c r="E352" s="47" t="s">
        <v>6649</v>
      </c>
      <c r="F352" s="14">
        <v>2328</v>
      </c>
      <c r="G352" s="15">
        <v>42434</v>
      </c>
      <c r="H352" s="98">
        <v>2328</v>
      </c>
      <c r="I352" s="138">
        <f t="shared" si="17"/>
        <v>0</v>
      </c>
      <c r="J352" s="112"/>
      <c r="K352" s="2"/>
    </row>
    <row r="353" spans="1:11" x14ac:dyDescent="0.25">
      <c r="A353" s="28">
        <v>42432</v>
      </c>
      <c r="B353" s="18">
        <f t="shared" si="16"/>
        <v>7216</v>
      </c>
      <c r="C353" s="11" t="s">
        <v>787</v>
      </c>
      <c r="D353" s="12">
        <v>57216</v>
      </c>
      <c r="E353" s="49" t="s">
        <v>105</v>
      </c>
      <c r="F353" s="14">
        <v>0</v>
      </c>
      <c r="G353" s="15"/>
      <c r="H353" s="98"/>
      <c r="I353" s="138">
        <f t="shared" si="17"/>
        <v>0</v>
      </c>
      <c r="J353" s="112"/>
      <c r="K353" s="2"/>
    </row>
    <row r="354" spans="1:11" x14ac:dyDescent="0.25">
      <c r="A354" s="29">
        <v>42432</v>
      </c>
      <c r="B354" s="18">
        <f t="shared" si="16"/>
        <v>7217</v>
      </c>
      <c r="C354" s="11" t="s">
        <v>787</v>
      </c>
      <c r="D354" s="12">
        <v>57217</v>
      </c>
      <c r="E354" s="47" t="s">
        <v>6650</v>
      </c>
      <c r="F354" s="14">
        <v>17501.8</v>
      </c>
      <c r="G354" s="15">
        <v>42434</v>
      </c>
      <c r="H354" s="98">
        <v>17501.8</v>
      </c>
      <c r="I354" s="138">
        <f t="shared" si="17"/>
        <v>0</v>
      </c>
      <c r="J354" s="112"/>
      <c r="K354" s="2"/>
    </row>
    <row r="355" spans="1:11" x14ac:dyDescent="0.25">
      <c r="A355" s="28">
        <v>42432</v>
      </c>
      <c r="B355" s="18">
        <f t="shared" si="16"/>
        <v>7218</v>
      </c>
      <c r="C355" s="11" t="s">
        <v>787</v>
      </c>
      <c r="D355" s="12">
        <v>57218</v>
      </c>
      <c r="E355" s="47" t="s">
        <v>6651</v>
      </c>
      <c r="F355" s="14">
        <v>5290.16</v>
      </c>
      <c r="G355" s="15">
        <v>42434</v>
      </c>
      <c r="H355" s="98">
        <v>5290.16</v>
      </c>
      <c r="I355" s="138">
        <f t="shared" si="17"/>
        <v>0</v>
      </c>
      <c r="J355" s="112"/>
    </row>
    <row r="356" spans="1:11" x14ac:dyDescent="0.25">
      <c r="A356" s="29">
        <v>42432</v>
      </c>
      <c r="B356" s="18">
        <f t="shared" si="16"/>
        <v>7219</v>
      </c>
      <c r="C356" s="11" t="s">
        <v>787</v>
      </c>
      <c r="D356" s="12">
        <v>57219</v>
      </c>
      <c r="E356" s="47" t="s">
        <v>6652</v>
      </c>
      <c r="F356" s="14">
        <v>9282.4</v>
      </c>
      <c r="G356" s="15">
        <v>42434</v>
      </c>
      <c r="H356" s="98">
        <v>9282.4</v>
      </c>
      <c r="I356" s="138">
        <f t="shared" si="17"/>
        <v>0</v>
      </c>
      <c r="J356" s="112"/>
    </row>
    <row r="357" spans="1:11" x14ac:dyDescent="0.25">
      <c r="A357" s="28">
        <v>42432</v>
      </c>
      <c r="B357" s="18">
        <f t="shared" si="16"/>
        <v>7220</v>
      </c>
      <c r="C357" s="11" t="s">
        <v>787</v>
      </c>
      <c r="D357" s="12">
        <v>57220</v>
      </c>
      <c r="E357" s="47" t="s">
        <v>6653</v>
      </c>
      <c r="F357" s="14">
        <v>1588.4</v>
      </c>
      <c r="G357" s="15">
        <v>42434</v>
      </c>
      <c r="H357" s="98">
        <v>1588.4</v>
      </c>
      <c r="I357" s="138">
        <f t="shared" si="17"/>
        <v>0</v>
      </c>
      <c r="J357" s="112"/>
    </row>
    <row r="358" spans="1:11" x14ac:dyDescent="0.25">
      <c r="A358" s="29">
        <v>42432</v>
      </c>
      <c r="B358" s="18">
        <f t="shared" si="16"/>
        <v>7221</v>
      </c>
      <c r="C358" s="11" t="s">
        <v>787</v>
      </c>
      <c r="D358" s="12">
        <v>57221</v>
      </c>
      <c r="E358" s="49" t="s">
        <v>105</v>
      </c>
      <c r="F358" s="14">
        <v>0</v>
      </c>
      <c r="G358" s="15"/>
      <c r="H358" s="98"/>
      <c r="I358" s="138">
        <f t="shared" si="17"/>
        <v>0</v>
      </c>
      <c r="J358" s="112"/>
    </row>
    <row r="359" spans="1:11" x14ac:dyDescent="0.25">
      <c r="A359" s="28">
        <v>42432</v>
      </c>
      <c r="B359" s="18">
        <f t="shared" si="16"/>
        <v>7222</v>
      </c>
      <c r="C359" s="11" t="s">
        <v>787</v>
      </c>
      <c r="D359" s="12">
        <v>57222</v>
      </c>
      <c r="E359" s="47" t="s">
        <v>6654</v>
      </c>
      <c r="F359" s="14">
        <v>1690.6</v>
      </c>
      <c r="G359" s="15">
        <v>42432</v>
      </c>
      <c r="H359" s="98">
        <f t="shared" ref="H359:H407" si="18">F359</f>
        <v>1690.6</v>
      </c>
      <c r="I359" s="138">
        <f t="shared" si="17"/>
        <v>0</v>
      </c>
      <c r="J359" s="112"/>
    </row>
    <row r="360" spans="1:11" x14ac:dyDescent="0.25">
      <c r="A360" s="29">
        <v>42432</v>
      </c>
      <c r="B360" s="18">
        <f t="shared" si="16"/>
        <v>7223</v>
      </c>
      <c r="C360" s="11" t="s">
        <v>787</v>
      </c>
      <c r="D360" s="12">
        <v>57223</v>
      </c>
      <c r="E360" s="47" t="s">
        <v>6647</v>
      </c>
      <c r="F360" s="14">
        <v>128316</v>
      </c>
      <c r="G360" s="15">
        <v>42437</v>
      </c>
      <c r="H360" s="98">
        <v>128316</v>
      </c>
      <c r="I360" s="138">
        <f t="shared" si="17"/>
        <v>0</v>
      </c>
      <c r="J360" s="112"/>
    </row>
    <row r="361" spans="1:11" x14ac:dyDescent="0.25">
      <c r="A361" s="28">
        <v>42432</v>
      </c>
      <c r="B361" s="18">
        <f t="shared" si="16"/>
        <v>7224</v>
      </c>
      <c r="C361" s="11" t="s">
        <v>787</v>
      </c>
      <c r="D361" s="12">
        <v>57224</v>
      </c>
      <c r="E361" s="47" t="s">
        <v>6600</v>
      </c>
      <c r="F361" s="14">
        <v>152433.73000000001</v>
      </c>
      <c r="G361" s="15">
        <v>42445</v>
      </c>
      <c r="H361" s="98">
        <v>152433.73000000001</v>
      </c>
      <c r="I361" s="138">
        <f t="shared" si="17"/>
        <v>0</v>
      </c>
      <c r="J361" s="112"/>
    </row>
    <row r="362" spans="1:11" x14ac:dyDescent="0.25">
      <c r="A362" s="33">
        <v>42432</v>
      </c>
      <c r="B362" s="18">
        <f t="shared" si="16"/>
        <v>7225</v>
      </c>
      <c r="C362" s="11" t="s">
        <v>787</v>
      </c>
      <c r="D362" s="12">
        <v>57225</v>
      </c>
      <c r="E362" s="47" t="s">
        <v>6655</v>
      </c>
      <c r="F362" s="14">
        <v>6302.4</v>
      </c>
      <c r="G362" s="15">
        <v>42432</v>
      </c>
      <c r="H362" s="98">
        <f t="shared" si="18"/>
        <v>6302.4</v>
      </c>
      <c r="I362" s="138">
        <f t="shared" si="17"/>
        <v>0</v>
      </c>
      <c r="J362" s="112"/>
    </row>
    <row r="363" spans="1:11" x14ac:dyDescent="0.25">
      <c r="A363" s="33">
        <v>42433</v>
      </c>
      <c r="B363" s="18">
        <f t="shared" si="16"/>
        <v>7226</v>
      </c>
      <c r="C363" s="11" t="s">
        <v>787</v>
      </c>
      <c r="D363" s="12">
        <v>57226</v>
      </c>
      <c r="E363" s="49" t="s">
        <v>105</v>
      </c>
      <c r="F363" s="14">
        <v>0</v>
      </c>
      <c r="G363" s="15"/>
      <c r="H363" s="98"/>
      <c r="I363" s="138">
        <f t="shared" si="17"/>
        <v>0</v>
      </c>
      <c r="J363" s="112"/>
    </row>
    <row r="364" spans="1:11" x14ac:dyDescent="0.25">
      <c r="A364" s="33">
        <v>42433</v>
      </c>
      <c r="B364" s="18">
        <f t="shared" si="16"/>
        <v>7227</v>
      </c>
      <c r="C364" s="11" t="s">
        <v>787</v>
      </c>
      <c r="D364" s="12">
        <v>57227</v>
      </c>
      <c r="E364" s="139" t="s">
        <v>4660</v>
      </c>
      <c r="F364" s="14">
        <v>13747.85</v>
      </c>
      <c r="G364" s="15">
        <v>42434</v>
      </c>
      <c r="H364" s="98">
        <v>13747.85</v>
      </c>
      <c r="I364" s="138">
        <f t="shared" si="17"/>
        <v>0</v>
      </c>
      <c r="J364" s="112"/>
    </row>
    <row r="365" spans="1:11" x14ac:dyDescent="0.25">
      <c r="A365" s="17">
        <v>42433</v>
      </c>
      <c r="B365" s="18">
        <f t="shared" si="16"/>
        <v>7228</v>
      </c>
      <c r="C365" s="11" t="s">
        <v>787</v>
      </c>
      <c r="D365" s="12">
        <v>57228</v>
      </c>
      <c r="E365" s="47" t="s">
        <v>6656</v>
      </c>
      <c r="F365" s="14">
        <v>19173.400000000001</v>
      </c>
      <c r="G365" s="15">
        <v>42433</v>
      </c>
      <c r="H365" s="98">
        <f t="shared" si="18"/>
        <v>19173.400000000001</v>
      </c>
      <c r="I365" s="138">
        <f t="shared" si="17"/>
        <v>0</v>
      </c>
      <c r="J365" s="112"/>
    </row>
    <row r="366" spans="1:11" x14ac:dyDescent="0.25">
      <c r="A366" s="33">
        <v>42433</v>
      </c>
      <c r="B366" s="18">
        <f t="shared" si="16"/>
        <v>7229</v>
      </c>
      <c r="C366" s="11" t="s">
        <v>787</v>
      </c>
      <c r="D366" s="12">
        <v>57229</v>
      </c>
      <c r="E366" s="47" t="s">
        <v>6657</v>
      </c>
      <c r="F366" s="14">
        <v>4169</v>
      </c>
      <c r="G366" s="15">
        <v>42433</v>
      </c>
      <c r="H366" s="98">
        <f t="shared" si="18"/>
        <v>4169</v>
      </c>
      <c r="I366" s="138">
        <f t="shared" si="17"/>
        <v>0</v>
      </c>
      <c r="J366" s="112"/>
    </row>
    <row r="367" spans="1:11" x14ac:dyDescent="0.25">
      <c r="A367" s="17">
        <v>42433</v>
      </c>
      <c r="B367" s="18">
        <f t="shared" si="16"/>
        <v>7230</v>
      </c>
      <c r="C367" s="11" t="s">
        <v>787</v>
      </c>
      <c r="D367" s="12">
        <v>57230</v>
      </c>
      <c r="E367" s="47" t="s">
        <v>6658</v>
      </c>
      <c r="F367" s="14">
        <v>12168</v>
      </c>
      <c r="G367" s="15">
        <v>42433</v>
      </c>
      <c r="H367" s="98">
        <f t="shared" si="18"/>
        <v>12168</v>
      </c>
      <c r="I367" s="138">
        <f t="shared" si="17"/>
        <v>0</v>
      </c>
      <c r="J367" s="112"/>
    </row>
    <row r="368" spans="1:11" x14ac:dyDescent="0.25">
      <c r="A368" s="33">
        <v>42433</v>
      </c>
      <c r="B368" s="18">
        <f t="shared" si="16"/>
        <v>7231</v>
      </c>
      <c r="C368" s="11" t="s">
        <v>787</v>
      </c>
      <c r="D368" s="12">
        <v>57231</v>
      </c>
      <c r="E368" s="47" t="s">
        <v>6659</v>
      </c>
      <c r="F368" s="14">
        <v>107760</v>
      </c>
      <c r="G368" s="15">
        <v>42445</v>
      </c>
      <c r="H368" s="98">
        <v>107760</v>
      </c>
      <c r="I368" s="138">
        <f t="shared" si="17"/>
        <v>0</v>
      </c>
      <c r="J368" s="112"/>
    </row>
    <row r="369" spans="1:14" x14ac:dyDescent="0.25">
      <c r="A369" s="17">
        <v>42433</v>
      </c>
      <c r="B369" s="18">
        <f t="shared" si="16"/>
        <v>7232</v>
      </c>
      <c r="C369" s="11" t="s">
        <v>787</v>
      </c>
      <c r="D369" s="12">
        <v>57232</v>
      </c>
      <c r="E369" s="47" t="s">
        <v>6660</v>
      </c>
      <c r="F369" s="14">
        <v>481.1</v>
      </c>
      <c r="G369" s="15">
        <v>42433</v>
      </c>
      <c r="H369" s="98">
        <f t="shared" si="18"/>
        <v>481.1</v>
      </c>
      <c r="I369" s="138">
        <f t="shared" si="17"/>
        <v>0</v>
      </c>
      <c r="J369" s="112"/>
    </row>
    <row r="370" spans="1:14" ht="18.75" x14ac:dyDescent="0.3">
      <c r="A370" s="33">
        <v>42433</v>
      </c>
      <c r="B370" s="18">
        <f t="shared" si="16"/>
        <v>7233</v>
      </c>
      <c r="C370" s="11" t="s">
        <v>787</v>
      </c>
      <c r="D370" s="12">
        <v>57233</v>
      </c>
      <c r="E370" s="47" t="s">
        <v>6661</v>
      </c>
      <c r="F370" s="14">
        <v>14407.1</v>
      </c>
      <c r="G370" s="15">
        <v>42433</v>
      </c>
      <c r="H370" s="98">
        <f t="shared" si="18"/>
        <v>14407.1</v>
      </c>
      <c r="I370" s="138">
        <f t="shared" si="17"/>
        <v>0</v>
      </c>
      <c r="J370" s="112"/>
      <c r="L370" s="32"/>
      <c r="M370" s="32"/>
      <c r="N370" s="27"/>
    </row>
    <row r="371" spans="1:14" x14ac:dyDescent="0.25">
      <c r="A371" s="17">
        <v>42433</v>
      </c>
      <c r="B371" s="18">
        <f t="shared" si="16"/>
        <v>7234</v>
      </c>
      <c r="C371" s="11" t="s">
        <v>787</v>
      </c>
      <c r="D371" s="12">
        <v>57234</v>
      </c>
      <c r="E371" s="47" t="s">
        <v>6662</v>
      </c>
      <c r="F371" s="14">
        <v>3630.8</v>
      </c>
      <c r="G371" s="15">
        <v>42433</v>
      </c>
      <c r="H371" s="98">
        <f t="shared" si="18"/>
        <v>3630.8</v>
      </c>
      <c r="I371" s="138">
        <f t="shared" si="17"/>
        <v>0</v>
      </c>
      <c r="J371" s="112"/>
    </row>
    <row r="372" spans="1:14" x14ac:dyDescent="0.25">
      <c r="A372" s="33">
        <v>42433</v>
      </c>
      <c r="B372" s="18">
        <f t="shared" si="16"/>
        <v>7235</v>
      </c>
      <c r="C372" s="11" t="s">
        <v>787</v>
      </c>
      <c r="D372" s="12">
        <v>57235</v>
      </c>
      <c r="E372" s="47" t="s">
        <v>6663</v>
      </c>
      <c r="F372" s="14">
        <v>58195.199999999997</v>
      </c>
      <c r="G372" s="15">
        <v>42448</v>
      </c>
      <c r="H372" s="98">
        <v>58195.199999999997</v>
      </c>
      <c r="I372" s="138">
        <f t="shared" si="17"/>
        <v>0</v>
      </c>
      <c r="J372" s="112"/>
    </row>
    <row r="373" spans="1:14" x14ac:dyDescent="0.25">
      <c r="A373" s="17">
        <v>42433</v>
      </c>
      <c r="B373" s="18">
        <f t="shared" si="16"/>
        <v>7236</v>
      </c>
      <c r="C373" s="11" t="s">
        <v>787</v>
      </c>
      <c r="D373" s="12">
        <v>57236</v>
      </c>
      <c r="E373" s="47" t="s">
        <v>6664</v>
      </c>
      <c r="F373" s="14">
        <v>1529.3</v>
      </c>
      <c r="G373" s="15">
        <v>42433</v>
      </c>
      <c r="H373" s="98">
        <f t="shared" si="18"/>
        <v>1529.3</v>
      </c>
      <c r="I373" s="138">
        <f t="shared" si="17"/>
        <v>0</v>
      </c>
      <c r="J373" s="112"/>
    </row>
    <row r="374" spans="1:14" x14ac:dyDescent="0.25">
      <c r="A374" s="33">
        <v>42433</v>
      </c>
      <c r="B374" s="18">
        <f t="shared" si="16"/>
        <v>7237</v>
      </c>
      <c r="C374" s="11" t="s">
        <v>787</v>
      </c>
      <c r="D374" s="12">
        <v>57237</v>
      </c>
      <c r="E374" s="47" t="s">
        <v>4289</v>
      </c>
      <c r="F374" s="14">
        <v>13665</v>
      </c>
      <c r="G374" s="15">
        <v>42434</v>
      </c>
      <c r="H374" s="98">
        <v>13665</v>
      </c>
      <c r="I374" s="138">
        <f t="shared" si="17"/>
        <v>0</v>
      </c>
      <c r="J374" s="112"/>
    </row>
    <row r="375" spans="1:14" x14ac:dyDescent="0.25">
      <c r="A375" s="17">
        <v>42433</v>
      </c>
      <c r="B375" s="18">
        <f t="shared" si="16"/>
        <v>7238</v>
      </c>
      <c r="C375" s="11" t="s">
        <v>787</v>
      </c>
      <c r="D375" s="12">
        <v>57238</v>
      </c>
      <c r="E375" s="47" t="s">
        <v>6665</v>
      </c>
      <c r="F375" s="14">
        <v>10788</v>
      </c>
      <c r="G375" s="15">
        <v>42434</v>
      </c>
      <c r="H375" s="98">
        <v>10788</v>
      </c>
      <c r="I375" s="138">
        <f t="shared" si="17"/>
        <v>0</v>
      </c>
      <c r="J375" s="112"/>
      <c r="K375" s="2"/>
    </row>
    <row r="376" spans="1:14" x14ac:dyDescent="0.25">
      <c r="A376" s="33">
        <v>42433</v>
      </c>
      <c r="B376" s="18">
        <f t="shared" si="16"/>
        <v>7239</v>
      </c>
      <c r="C376" s="11" t="s">
        <v>787</v>
      </c>
      <c r="D376" s="12">
        <v>57239</v>
      </c>
      <c r="E376" s="47" t="s">
        <v>6666</v>
      </c>
      <c r="F376" s="14">
        <v>2688</v>
      </c>
      <c r="G376" s="15">
        <v>42433</v>
      </c>
      <c r="H376" s="98">
        <f t="shared" si="18"/>
        <v>2688</v>
      </c>
      <c r="I376" s="138">
        <f t="shared" si="17"/>
        <v>0</v>
      </c>
      <c r="J376" s="112"/>
      <c r="K376" s="2"/>
    </row>
    <row r="377" spans="1:14" x14ac:dyDescent="0.25">
      <c r="A377" s="17">
        <v>42433</v>
      </c>
      <c r="B377" s="18">
        <f t="shared" si="16"/>
        <v>7240</v>
      </c>
      <c r="C377" s="11" t="s">
        <v>787</v>
      </c>
      <c r="D377" s="12">
        <v>57240</v>
      </c>
      <c r="E377" s="47" t="s">
        <v>6576</v>
      </c>
      <c r="F377" s="14">
        <v>4612.5</v>
      </c>
      <c r="G377" s="15">
        <v>42459</v>
      </c>
      <c r="H377" s="98">
        <v>4612.5</v>
      </c>
      <c r="I377" s="138">
        <f t="shared" si="17"/>
        <v>0</v>
      </c>
      <c r="J377" s="112"/>
      <c r="K377" s="2"/>
    </row>
    <row r="378" spans="1:14" x14ac:dyDescent="0.25">
      <c r="A378" s="33">
        <v>42433</v>
      </c>
      <c r="B378" s="18">
        <f t="shared" si="16"/>
        <v>7241</v>
      </c>
      <c r="C378" s="11" t="s">
        <v>787</v>
      </c>
      <c r="D378" s="12">
        <v>57241</v>
      </c>
      <c r="E378" s="47" t="s">
        <v>6667</v>
      </c>
      <c r="F378" s="14">
        <v>12558</v>
      </c>
      <c r="G378" s="15">
        <v>42437</v>
      </c>
      <c r="H378" s="98">
        <v>12558</v>
      </c>
      <c r="I378" s="138">
        <f t="shared" si="17"/>
        <v>0</v>
      </c>
      <c r="J378" s="112"/>
      <c r="K378" s="2"/>
    </row>
    <row r="379" spans="1:14" x14ac:dyDescent="0.25">
      <c r="A379" s="17">
        <v>42433</v>
      </c>
      <c r="B379" s="18">
        <f t="shared" si="16"/>
        <v>7242</v>
      </c>
      <c r="C379" s="11" t="s">
        <v>787</v>
      </c>
      <c r="D379" s="12">
        <v>57242</v>
      </c>
      <c r="E379" s="47" t="s">
        <v>6668</v>
      </c>
      <c r="F379" s="14">
        <v>5929</v>
      </c>
      <c r="G379" s="15">
        <v>42433</v>
      </c>
      <c r="H379" s="98">
        <f t="shared" si="18"/>
        <v>5929</v>
      </c>
      <c r="I379" s="138">
        <f t="shared" si="17"/>
        <v>0</v>
      </c>
      <c r="J379" s="112"/>
      <c r="K379" s="2"/>
    </row>
    <row r="380" spans="1:14" x14ac:dyDescent="0.25">
      <c r="A380" s="33">
        <v>42433</v>
      </c>
      <c r="B380" s="18">
        <f t="shared" si="16"/>
        <v>7243</v>
      </c>
      <c r="C380" s="11" t="s">
        <v>787</v>
      </c>
      <c r="D380" s="12">
        <v>57243</v>
      </c>
      <c r="E380" s="47" t="s">
        <v>6669</v>
      </c>
      <c r="F380" s="14">
        <v>1698.5</v>
      </c>
      <c r="G380" s="15">
        <v>42434</v>
      </c>
      <c r="H380" s="98">
        <v>1698.5</v>
      </c>
      <c r="I380" s="138">
        <f t="shared" si="17"/>
        <v>0</v>
      </c>
      <c r="J380" s="112"/>
      <c r="K380" s="2"/>
    </row>
    <row r="381" spans="1:14" x14ac:dyDescent="0.25">
      <c r="A381" s="17">
        <v>42433</v>
      </c>
      <c r="B381" s="18">
        <f t="shared" si="16"/>
        <v>7244</v>
      </c>
      <c r="C381" s="11" t="s">
        <v>787</v>
      </c>
      <c r="D381" s="12">
        <v>57244</v>
      </c>
      <c r="E381" s="47" t="s">
        <v>6670</v>
      </c>
      <c r="F381" s="14">
        <v>2509.1999999999998</v>
      </c>
      <c r="G381" s="15">
        <v>42437</v>
      </c>
      <c r="H381" s="98">
        <v>2509.1999999999998</v>
      </c>
      <c r="I381" s="138">
        <f t="shared" si="17"/>
        <v>0</v>
      </c>
      <c r="J381" s="112"/>
      <c r="K381" s="2"/>
    </row>
    <row r="382" spans="1:14" x14ac:dyDescent="0.25">
      <c r="A382" s="33">
        <v>42433</v>
      </c>
      <c r="B382" s="18">
        <f t="shared" si="16"/>
        <v>7245</v>
      </c>
      <c r="C382" s="11" t="s">
        <v>787</v>
      </c>
      <c r="D382" s="12">
        <v>57245</v>
      </c>
      <c r="E382" s="47" t="s">
        <v>6671</v>
      </c>
      <c r="F382" s="14">
        <v>3809.3</v>
      </c>
      <c r="G382" s="15">
        <v>42437</v>
      </c>
      <c r="H382" s="98">
        <v>3809.3</v>
      </c>
      <c r="I382" s="138">
        <f t="shared" si="17"/>
        <v>0</v>
      </c>
      <c r="J382" s="112"/>
      <c r="K382" s="2"/>
    </row>
    <row r="383" spans="1:14" x14ac:dyDescent="0.25">
      <c r="A383" s="17">
        <v>42433</v>
      </c>
      <c r="B383" s="18">
        <f t="shared" si="16"/>
        <v>7246</v>
      </c>
      <c r="C383" s="11" t="s">
        <v>787</v>
      </c>
      <c r="D383" s="12">
        <v>57246</v>
      </c>
      <c r="E383" s="47" t="s">
        <v>6672</v>
      </c>
      <c r="F383" s="14">
        <v>1824</v>
      </c>
      <c r="G383" s="15">
        <v>42433</v>
      </c>
      <c r="H383" s="98">
        <f t="shared" si="18"/>
        <v>1824</v>
      </c>
      <c r="I383" s="138">
        <f t="shared" si="17"/>
        <v>0</v>
      </c>
      <c r="J383" s="112"/>
      <c r="K383" s="2"/>
    </row>
    <row r="384" spans="1:14" x14ac:dyDescent="0.25">
      <c r="A384" s="33">
        <v>42433</v>
      </c>
      <c r="B384" s="18">
        <f t="shared" si="16"/>
        <v>7247</v>
      </c>
      <c r="C384" s="11" t="s">
        <v>787</v>
      </c>
      <c r="D384" s="12">
        <v>57247</v>
      </c>
      <c r="E384" s="47" t="s">
        <v>6673</v>
      </c>
      <c r="F384" s="14">
        <v>7485</v>
      </c>
      <c r="G384" s="15">
        <v>42433</v>
      </c>
      <c r="H384" s="98">
        <f t="shared" si="18"/>
        <v>7485</v>
      </c>
      <c r="I384" s="138">
        <f t="shared" si="17"/>
        <v>0</v>
      </c>
      <c r="J384" s="112"/>
      <c r="K384" s="2"/>
    </row>
    <row r="385" spans="1:11" x14ac:dyDescent="0.25">
      <c r="A385" s="17">
        <v>42433</v>
      </c>
      <c r="B385" s="18">
        <f t="shared" si="16"/>
        <v>7248</v>
      </c>
      <c r="C385" s="11" t="s">
        <v>787</v>
      </c>
      <c r="D385" s="12">
        <v>57248</v>
      </c>
      <c r="E385" s="47" t="s">
        <v>6674</v>
      </c>
      <c r="F385" s="14">
        <v>176147.29</v>
      </c>
      <c r="G385" s="15">
        <v>42448</v>
      </c>
      <c r="H385" s="98">
        <v>176147.29</v>
      </c>
      <c r="I385" s="138">
        <f t="shared" si="17"/>
        <v>0</v>
      </c>
      <c r="J385" s="112"/>
      <c r="K385" s="2"/>
    </row>
    <row r="386" spans="1:11" x14ac:dyDescent="0.25">
      <c r="A386" s="33">
        <v>42433</v>
      </c>
      <c r="B386" s="18">
        <f t="shared" si="16"/>
        <v>7249</v>
      </c>
      <c r="C386" s="11" t="s">
        <v>787</v>
      </c>
      <c r="D386" s="12">
        <v>57249</v>
      </c>
      <c r="E386" s="47" t="s">
        <v>6675</v>
      </c>
      <c r="F386" s="14">
        <v>1307.52</v>
      </c>
      <c r="G386" s="15">
        <v>42436</v>
      </c>
      <c r="H386" s="98">
        <v>1307.52</v>
      </c>
      <c r="I386" s="138">
        <f t="shared" si="17"/>
        <v>0</v>
      </c>
      <c r="J386" s="112"/>
      <c r="K386" s="2"/>
    </row>
    <row r="387" spans="1:11" x14ac:dyDescent="0.25">
      <c r="A387" s="17">
        <v>42433</v>
      </c>
      <c r="B387" s="18">
        <f t="shared" si="16"/>
        <v>7250</v>
      </c>
      <c r="C387" s="11" t="s">
        <v>787</v>
      </c>
      <c r="D387" s="113">
        <v>57250</v>
      </c>
      <c r="E387" s="42" t="s">
        <v>6676</v>
      </c>
      <c r="F387" s="19">
        <v>1400</v>
      </c>
      <c r="G387" s="15">
        <v>42434</v>
      </c>
      <c r="H387" s="98">
        <v>1400</v>
      </c>
      <c r="I387" s="138">
        <f t="shared" si="17"/>
        <v>0</v>
      </c>
      <c r="J387" s="112"/>
      <c r="K387" s="2"/>
    </row>
    <row r="388" spans="1:11" x14ac:dyDescent="0.25">
      <c r="A388" s="33">
        <v>42433</v>
      </c>
      <c r="B388" s="18">
        <f t="shared" si="16"/>
        <v>7251</v>
      </c>
      <c r="C388" s="11" t="s">
        <v>787</v>
      </c>
      <c r="D388" s="20">
        <v>57251</v>
      </c>
      <c r="E388" s="45" t="s">
        <v>6677</v>
      </c>
      <c r="F388" s="22">
        <v>2200</v>
      </c>
      <c r="G388" s="15">
        <v>42434</v>
      </c>
      <c r="H388" s="98">
        <v>2200</v>
      </c>
      <c r="I388" s="138">
        <f t="shared" si="17"/>
        <v>0</v>
      </c>
      <c r="J388" s="112"/>
      <c r="K388" s="2"/>
    </row>
    <row r="389" spans="1:11" x14ac:dyDescent="0.25">
      <c r="A389" s="17">
        <v>42433</v>
      </c>
      <c r="B389" s="18">
        <f t="shared" si="16"/>
        <v>7252</v>
      </c>
      <c r="C389" s="11" t="s">
        <v>787</v>
      </c>
      <c r="D389" s="12">
        <v>57252</v>
      </c>
      <c r="E389" s="47" t="s">
        <v>6678</v>
      </c>
      <c r="F389" s="14">
        <v>2720</v>
      </c>
      <c r="G389" s="15">
        <v>42433</v>
      </c>
      <c r="H389" s="98">
        <f t="shared" si="18"/>
        <v>2720</v>
      </c>
      <c r="I389" s="138">
        <f t="shared" si="17"/>
        <v>0</v>
      </c>
      <c r="J389" s="112"/>
      <c r="K389" s="2"/>
    </row>
    <row r="390" spans="1:11" x14ac:dyDescent="0.25">
      <c r="A390" s="33">
        <v>42433</v>
      </c>
      <c r="B390" s="18">
        <f t="shared" ref="B390:B453" si="19">B389+1</f>
        <v>7253</v>
      </c>
      <c r="C390" s="11" t="s">
        <v>787</v>
      </c>
      <c r="D390" s="12">
        <v>57253</v>
      </c>
      <c r="E390" s="47" t="s">
        <v>6679</v>
      </c>
      <c r="F390" s="14">
        <v>3165.1</v>
      </c>
      <c r="G390" s="15">
        <v>42433</v>
      </c>
      <c r="H390" s="98">
        <f t="shared" si="18"/>
        <v>3165.1</v>
      </c>
      <c r="I390" s="138">
        <f t="shared" si="17"/>
        <v>0</v>
      </c>
      <c r="J390" s="112"/>
      <c r="K390" s="2"/>
    </row>
    <row r="391" spans="1:11" x14ac:dyDescent="0.25">
      <c r="A391" s="17">
        <v>42433</v>
      </c>
      <c r="B391" s="18">
        <f t="shared" si="19"/>
        <v>7254</v>
      </c>
      <c r="C391" s="11" t="s">
        <v>787</v>
      </c>
      <c r="D391" s="12">
        <v>57254</v>
      </c>
      <c r="E391" s="47" t="s">
        <v>6680</v>
      </c>
      <c r="F391" s="14">
        <v>28635.7</v>
      </c>
      <c r="G391" s="15">
        <v>42446</v>
      </c>
      <c r="H391" s="98">
        <v>28635.7</v>
      </c>
      <c r="I391" s="138">
        <f t="shared" si="17"/>
        <v>0</v>
      </c>
      <c r="J391" s="112"/>
      <c r="K391" s="2"/>
    </row>
    <row r="392" spans="1:11" x14ac:dyDescent="0.25">
      <c r="A392" s="33">
        <v>42433</v>
      </c>
      <c r="B392" s="18">
        <f t="shared" si="19"/>
        <v>7255</v>
      </c>
      <c r="C392" s="11" t="s">
        <v>787</v>
      </c>
      <c r="D392" s="12">
        <v>57255</v>
      </c>
      <c r="E392" s="47" t="s">
        <v>6681</v>
      </c>
      <c r="F392" s="14">
        <v>43740.46</v>
      </c>
      <c r="G392" s="15">
        <v>42437</v>
      </c>
      <c r="H392" s="98">
        <v>43740.46</v>
      </c>
      <c r="I392" s="138">
        <f t="shared" si="17"/>
        <v>0</v>
      </c>
      <c r="J392" s="112"/>
      <c r="K392" s="2"/>
    </row>
    <row r="393" spans="1:11" x14ac:dyDescent="0.25">
      <c r="A393" s="17">
        <v>42433</v>
      </c>
      <c r="B393" s="18">
        <f t="shared" si="19"/>
        <v>7256</v>
      </c>
      <c r="C393" s="11" t="s">
        <v>787</v>
      </c>
      <c r="D393" s="12">
        <v>57256</v>
      </c>
      <c r="E393" s="47" t="s">
        <v>6682</v>
      </c>
      <c r="F393" s="14">
        <v>18417.599999999999</v>
      </c>
      <c r="G393" s="15">
        <v>42437</v>
      </c>
      <c r="H393" s="98">
        <v>18417.599999999999</v>
      </c>
      <c r="I393" s="138">
        <f t="shared" si="17"/>
        <v>0</v>
      </c>
      <c r="J393" s="112"/>
      <c r="K393" s="2"/>
    </row>
    <row r="394" spans="1:11" x14ac:dyDescent="0.25">
      <c r="A394" s="33">
        <v>42433</v>
      </c>
      <c r="B394" s="18">
        <f t="shared" si="19"/>
        <v>7257</v>
      </c>
      <c r="C394" s="11" t="s">
        <v>787</v>
      </c>
      <c r="D394" s="12">
        <v>57257</v>
      </c>
      <c r="E394" s="47" t="s">
        <v>6683</v>
      </c>
      <c r="F394" s="14">
        <v>5105.7</v>
      </c>
      <c r="G394" s="15">
        <v>42433</v>
      </c>
      <c r="H394" s="98">
        <f t="shared" si="18"/>
        <v>5105.7</v>
      </c>
      <c r="I394" s="138">
        <f t="shared" si="17"/>
        <v>0</v>
      </c>
      <c r="J394" s="112"/>
      <c r="K394" s="2"/>
    </row>
    <row r="395" spans="1:11" x14ac:dyDescent="0.25">
      <c r="A395" s="17">
        <v>42433</v>
      </c>
      <c r="B395" s="18">
        <f t="shared" si="19"/>
        <v>7258</v>
      </c>
      <c r="C395" s="11" t="s">
        <v>787</v>
      </c>
      <c r="D395" s="12">
        <v>57258</v>
      </c>
      <c r="E395" s="47" t="s">
        <v>6684</v>
      </c>
      <c r="F395" s="14">
        <v>3084.5</v>
      </c>
      <c r="G395" s="15">
        <v>42433</v>
      </c>
      <c r="H395" s="98">
        <f t="shared" si="18"/>
        <v>3084.5</v>
      </c>
      <c r="I395" s="138">
        <f t="shared" si="17"/>
        <v>0</v>
      </c>
      <c r="J395" s="112"/>
      <c r="K395" s="2"/>
    </row>
    <row r="396" spans="1:11" x14ac:dyDescent="0.25">
      <c r="A396" s="33">
        <v>42433</v>
      </c>
      <c r="B396" s="18">
        <f t="shared" si="19"/>
        <v>7259</v>
      </c>
      <c r="C396" s="11" t="s">
        <v>787</v>
      </c>
      <c r="D396" s="12">
        <v>57259</v>
      </c>
      <c r="E396" s="47" t="s">
        <v>6685</v>
      </c>
      <c r="F396" s="14">
        <v>1880.6</v>
      </c>
      <c r="G396" s="15">
        <v>42433</v>
      </c>
      <c r="H396" s="98">
        <f t="shared" si="18"/>
        <v>1880.6</v>
      </c>
      <c r="I396" s="138">
        <f t="shared" si="17"/>
        <v>0</v>
      </c>
      <c r="J396" s="112"/>
      <c r="K396" s="2"/>
    </row>
    <row r="397" spans="1:11" x14ac:dyDescent="0.25">
      <c r="A397" s="17">
        <v>42433</v>
      </c>
      <c r="B397" s="18">
        <f t="shared" si="19"/>
        <v>7260</v>
      </c>
      <c r="C397" s="11" t="s">
        <v>787</v>
      </c>
      <c r="D397" s="12">
        <v>57260</v>
      </c>
      <c r="E397" s="47" t="s">
        <v>6685</v>
      </c>
      <c r="F397" s="14">
        <v>10628.8</v>
      </c>
      <c r="G397" s="15">
        <v>42433</v>
      </c>
      <c r="H397" s="98">
        <f t="shared" si="18"/>
        <v>10628.8</v>
      </c>
      <c r="I397" s="138">
        <f t="shared" si="17"/>
        <v>0</v>
      </c>
      <c r="J397" s="112"/>
      <c r="K397" s="2"/>
    </row>
    <row r="398" spans="1:11" x14ac:dyDescent="0.25">
      <c r="A398" s="33">
        <v>42433</v>
      </c>
      <c r="B398" s="18">
        <f t="shared" si="19"/>
        <v>7261</v>
      </c>
      <c r="C398" s="11" t="s">
        <v>787</v>
      </c>
      <c r="D398" s="12">
        <v>57261</v>
      </c>
      <c r="E398" s="47" t="s">
        <v>6684</v>
      </c>
      <c r="F398" s="14">
        <v>653.76</v>
      </c>
      <c r="G398" s="15">
        <v>42433</v>
      </c>
      <c r="H398" s="98">
        <f t="shared" si="18"/>
        <v>653.76</v>
      </c>
      <c r="I398" s="138">
        <f t="shared" si="17"/>
        <v>0</v>
      </c>
      <c r="J398" s="112"/>
      <c r="K398" s="2"/>
    </row>
    <row r="399" spans="1:11" x14ac:dyDescent="0.25">
      <c r="A399" s="17">
        <v>42433</v>
      </c>
      <c r="B399" s="18">
        <f t="shared" si="19"/>
        <v>7262</v>
      </c>
      <c r="C399" s="11" t="s">
        <v>787</v>
      </c>
      <c r="D399" s="12">
        <v>57262</v>
      </c>
      <c r="E399" s="47" t="s">
        <v>6686</v>
      </c>
      <c r="F399" s="14">
        <v>19340.5</v>
      </c>
      <c r="G399" s="15" t="s">
        <v>6687</v>
      </c>
      <c r="H399" s="98">
        <f>16600+2740.5</f>
        <v>19340.5</v>
      </c>
      <c r="I399" s="138">
        <f t="shared" si="17"/>
        <v>0</v>
      </c>
      <c r="J399" s="112"/>
      <c r="K399" s="2"/>
    </row>
    <row r="400" spans="1:11" x14ac:dyDescent="0.25">
      <c r="A400" s="33">
        <v>42433</v>
      </c>
      <c r="B400" s="18">
        <f t="shared" si="19"/>
        <v>7263</v>
      </c>
      <c r="C400" s="11" t="s">
        <v>787</v>
      </c>
      <c r="D400" s="12">
        <v>57263</v>
      </c>
      <c r="E400" s="47" t="s">
        <v>6688</v>
      </c>
      <c r="F400" s="14">
        <v>1627.6</v>
      </c>
      <c r="G400" s="15">
        <v>42433</v>
      </c>
      <c r="H400" s="98">
        <f t="shared" si="18"/>
        <v>1627.6</v>
      </c>
      <c r="I400" s="138">
        <f t="shared" si="17"/>
        <v>0</v>
      </c>
      <c r="J400" s="112"/>
      <c r="K400" s="2"/>
    </row>
    <row r="401" spans="1:11" x14ac:dyDescent="0.25">
      <c r="A401" s="17">
        <v>42433</v>
      </c>
      <c r="B401" s="18">
        <f t="shared" si="19"/>
        <v>7264</v>
      </c>
      <c r="C401" s="11" t="s">
        <v>787</v>
      </c>
      <c r="D401" s="12">
        <v>57264</v>
      </c>
      <c r="E401" s="47" t="s">
        <v>6689</v>
      </c>
      <c r="F401" s="14">
        <v>2615.04</v>
      </c>
      <c r="G401" s="15">
        <v>42434</v>
      </c>
      <c r="H401" s="98">
        <v>2615.04</v>
      </c>
      <c r="I401" s="138">
        <f t="shared" si="17"/>
        <v>0</v>
      </c>
      <c r="J401" s="112"/>
      <c r="K401" s="2"/>
    </row>
    <row r="402" spans="1:11" x14ac:dyDescent="0.25">
      <c r="A402" s="33">
        <v>42433</v>
      </c>
      <c r="B402" s="18">
        <f t="shared" si="19"/>
        <v>7265</v>
      </c>
      <c r="C402" s="11" t="s">
        <v>787</v>
      </c>
      <c r="D402" s="12">
        <v>57265</v>
      </c>
      <c r="E402" s="47" t="s">
        <v>6690</v>
      </c>
      <c r="F402" s="14">
        <v>589</v>
      </c>
      <c r="G402" s="15">
        <v>42433</v>
      </c>
      <c r="H402" s="98">
        <f t="shared" si="18"/>
        <v>589</v>
      </c>
      <c r="I402" s="138">
        <f t="shared" si="17"/>
        <v>0</v>
      </c>
      <c r="J402" s="112"/>
      <c r="K402" s="2"/>
    </row>
    <row r="403" spans="1:11" x14ac:dyDescent="0.25">
      <c r="A403" s="17">
        <v>42433</v>
      </c>
      <c r="B403" s="18">
        <f t="shared" si="19"/>
        <v>7266</v>
      </c>
      <c r="C403" s="11" t="s">
        <v>787</v>
      </c>
      <c r="D403" s="12">
        <v>57266</v>
      </c>
      <c r="E403" s="47" t="s">
        <v>6691</v>
      </c>
      <c r="F403" s="14">
        <v>2865.2</v>
      </c>
      <c r="G403" s="15">
        <v>42433</v>
      </c>
      <c r="H403" s="98">
        <f t="shared" si="18"/>
        <v>2865.2</v>
      </c>
      <c r="I403" s="138">
        <f t="shared" si="17"/>
        <v>0</v>
      </c>
      <c r="J403" s="112"/>
      <c r="K403" s="2"/>
    </row>
    <row r="404" spans="1:11" x14ac:dyDescent="0.25">
      <c r="A404" s="33">
        <v>42433</v>
      </c>
      <c r="B404" s="18">
        <f t="shared" si="19"/>
        <v>7267</v>
      </c>
      <c r="C404" s="11" t="s">
        <v>787</v>
      </c>
      <c r="D404" s="12">
        <v>57267</v>
      </c>
      <c r="E404" s="47" t="s">
        <v>6692</v>
      </c>
      <c r="F404" s="14">
        <v>1776.4</v>
      </c>
      <c r="G404" s="15">
        <v>42433</v>
      </c>
      <c r="H404" s="98">
        <f t="shared" si="18"/>
        <v>1776.4</v>
      </c>
      <c r="I404" s="138">
        <f t="shared" si="17"/>
        <v>0</v>
      </c>
      <c r="J404" s="112"/>
      <c r="K404" s="2"/>
    </row>
    <row r="405" spans="1:11" x14ac:dyDescent="0.25">
      <c r="A405" s="17">
        <v>42433</v>
      </c>
      <c r="B405" s="18">
        <f t="shared" si="19"/>
        <v>7268</v>
      </c>
      <c r="C405" s="11" t="s">
        <v>787</v>
      </c>
      <c r="D405" s="12">
        <v>57268</v>
      </c>
      <c r="E405" s="47" t="s">
        <v>6693</v>
      </c>
      <c r="F405" s="14">
        <v>1009.6</v>
      </c>
      <c r="G405" s="15">
        <v>42433</v>
      </c>
      <c r="H405" s="98">
        <f t="shared" si="18"/>
        <v>1009.6</v>
      </c>
      <c r="I405" s="138">
        <f t="shared" si="17"/>
        <v>0</v>
      </c>
      <c r="J405" s="112"/>
      <c r="K405" s="2"/>
    </row>
    <row r="406" spans="1:11" x14ac:dyDescent="0.25">
      <c r="A406" s="33">
        <v>42433</v>
      </c>
      <c r="B406" s="18">
        <f t="shared" si="19"/>
        <v>7269</v>
      </c>
      <c r="C406" s="11" t="s">
        <v>787</v>
      </c>
      <c r="D406" s="12">
        <v>57269</v>
      </c>
      <c r="E406" s="47" t="s">
        <v>6694</v>
      </c>
      <c r="F406" s="14">
        <v>4557.6000000000004</v>
      </c>
      <c r="G406" s="15">
        <v>42433</v>
      </c>
      <c r="H406" s="98">
        <f t="shared" si="18"/>
        <v>4557.6000000000004</v>
      </c>
      <c r="I406" s="138">
        <f t="shared" si="17"/>
        <v>0</v>
      </c>
      <c r="J406" s="112"/>
      <c r="K406" s="2"/>
    </row>
    <row r="407" spans="1:11" x14ac:dyDescent="0.25">
      <c r="A407" s="17">
        <v>42433</v>
      </c>
      <c r="B407" s="18">
        <f t="shared" si="19"/>
        <v>7270</v>
      </c>
      <c r="C407" s="11" t="s">
        <v>787</v>
      </c>
      <c r="D407" s="12">
        <v>57270</v>
      </c>
      <c r="E407" s="47" t="s">
        <v>6695</v>
      </c>
      <c r="F407" s="14">
        <v>4597</v>
      </c>
      <c r="G407" s="15">
        <v>42433</v>
      </c>
      <c r="H407" s="98">
        <f t="shared" si="18"/>
        <v>4597</v>
      </c>
      <c r="I407" s="138">
        <f t="shared" si="17"/>
        <v>0</v>
      </c>
      <c r="J407" s="112"/>
      <c r="K407" s="2"/>
    </row>
    <row r="408" spans="1:11" x14ac:dyDescent="0.25">
      <c r="A408" s="33">
        <v>42433</v>
      </c>
      <c r="B408" s="18">
        <f t="shared" si="19"/>
        <v>7271</v>
      </c>
      <c r="C408" s="11" t="s">
        <v>787</v>
      </c>
      <c r="D408" s="12">
        <v>57271</v>
      </c>
      <c r="E408" s="47" t="s">
        <v>6663</v>
      </c>
      <c r="F408" s="14">
        <v>3052.8</v>
      </c>
      <c r="G408" s="15">
        <v>42448</v>
      </c>
      <c r="H408" s="98">
        <v>3052.8</v>
      </c>
      <c r="I408" s="138">
        <f t="shared" si="17"/>
        <v>0</v>
      </c>
      <c r="J408" s="112"/>
      <c r="K408" s="2"/>
    </row>
    <row r="409" spans="1:11" x14ac:dyDescent="0.25">
      <c r="A409" s="17">
        <v>42433</v>
      </c>
      <c r="B409" s="18">
        <f t="shared" si="19"/>
        <v>7272</v>
      </c>
      <c r="C409" s="11" t="s">
        <v>787</v>
      </c>
      <c r="D409" s="12">
        <v>57272</v>
      </c>
      <c r="E409" s="47" t="s">
        <v>6696</v>
      </c>
      <c r="F409" s="14">
        <v>2745.4</v>
      </c>
      <c r="G409" s="15">
        <v>42434</v>
      </c>
      <c r="H409" s="98">
        <v>2745.4</v>
      </c>
      <c r="I409" s="138">
        <f t="shared" si="17"/>
        <v>0</v>
      </c>
      <c r="J409" s="112"/>
      <c r="K409" s="2"/>
    </row>
    <row r="410" spans="1:11" x14ac:dyDescent="0.25">
      <c r="A410" s="33">
        <v>42433</v>
      </c>
      <c r="B410" s="18">
        <f t="shared" si="19"/>
        <v>7273</v>
      </c>
      <c r="C410" s="11" t="s">
        <v>787</v>
      </c>
      <c r="D410" s="12">
        <v>57273</v>
      </c>
      <c r="E410" s="47" t="s">
        <v>6697</v>
      </c>
      <c r="F410" s="14">
        <v>3054.7</v>
      </c>
      <c r="G410" s="15">
        <v>42434</v>
      </c>
      <c r="H410" s="98">
        <v>3054.7</v>
      </c>
      <c r="I410" s="138">
        <f t="shared" si="17"/>
        <v>0</v>
      </c>
      <c r="J410" s="112"/>
      <c r="K410" s="2"/>
    </row>
    <row r="411" spans="1:11" x14ac:dyDescent="0.25">
      <c r="A411" s="17">
        <v>42433</v>
      </c>
      <c r="B411" s="18">
        <f t="shared" si="19"/>
        <v>7274</v>
      </c>
      <c r="C411" s="11" t="s">
        <v>787</v>
      </c>
      <c r="D411" s="12">
        <v>57274</v>
      </c>
      <c r="E411" s="47" t="s">
        <v>6698</v>
      </c>
      <c r="F411" s="14">
        <v>21366.2</v>
      </c>
      <c r="G411" s="15">
        <v>42436</v>
      </c>
      <c r="H411" s="98">
        <v>21366.2</v>
      </c>
      <c r="I411" s="138">
        <f t="shared" ref="I411:I478" si="20">F411-H411</f>
        <v>0</v>
      </c>
      <c r="J411" s="112"/>
      <c r="K411" s="2"/>
    </row>
    <row r="412" spans="1:11" x14ac:dyDescent="0.25">
      <c r="A412" s="33">
        <v>42433</v>
      </c>
      <c r="B412" s="18">
        <f t="shared" si="19"/>
        <v>7275</v>
      </c>
      <c r="C412" s="11" t="s">
        <v>787</v>
      </c>
      <c r="D412" s="12">
        <v>57275</v>
      </c>
      <c r="E412" s="47" t="s">
        <v>6699</v>
      </c>
      <c r="F412" s="14">
        <v>2067.6</v>
      </c>
      <c r="G412" s="15">
        <v>42434</v>
      </c>
      <c r="H412" s="98">
        <v>2067.6</v>
      </c>
      <c r="I412" s="138">
        <f t="shared" si="20"/>
        <v>0</v>
      </c>
      <c r="J412" s="112"/>
      <c r="K412" s="2"/>
    </row>
    <row r="413" spans="1:11" x14ac:dyDescent="0.25">
      <c r="A413" s="17">
        <v>42433</v>
      </c>
      <c r="B413" s="18">
        <f t="shared" si="19"/>
        <v>7276</v>
      </c>
      <c r="C413" s="11" t="s">
        <v>787</v>
      </c>
      <c r="D413" s="12">
        <v>57276</v>
      </c>
      <c r="E413" s="47" t="s">
        <v>6700</v>
      </c>
      <c r="F413" s="14">
        <v>2412.3000000000002</v>
      </c>
      <c r="G413" s="15">
        <v>42434</v>
      </c>
      <c r="H413" s="98">
        <v>2412.3000000000002</v>
      </c>
      <c r="I413" s="138">
        <f t="shared" si="20"/>
        <v>0</v>
      </c>
      <c r="J413" s="112"/>
      <c r="K413" s="2"/>
    </row>
    <row r="414" spans="1:11" x14ac:dyDescent="0.25">
      <c r="A414" s="33">
        <v>42433</v>
      </c>
      <c r="B414" s="18">
        <f t="shared" si="19"/>
        <v>7277</v>
      </c>
      <c r="C414" s="11" t="s">
        <v>787</v>
      </c>
      <c r="D414" s="12">
        <v>57277</v>
      </c>
      <c r="E414" s="47" t="s">
        <v>6701</v>
      </c>
      <c r="F414" s="14">
        <v>2003.8</v>
      </c>
      <c r="G414" s="15">
        <v>42434</v>
      </c>
      <c r="H414" s="98">
        <v>2003.8</v>
      </c>
      <c r="I414" s="138">
        <f t="shared" si="20"/>
        <v>0</v>
      </c>
      <c r="J414" s="112"/>
      <c r="K414" s="2"/>
    </row>
    <row r="415" spans="1:11" x14ac:dyDescent="0.25">
      <c r="A415" s="17">
        <v>42433</v>
      </c>
      <c r="B415" s="18">
        <f t="shared" si="19"/>
        <v>7278</v>
      </c>
      <c r="C415" s="11" t="s">
        <v>787</v>
      </c>
      <c r="D415" s="12">
        <v>57278</v>
      </c>
      <c r="E415" s="47" t="s">
        <v>6702</v>
      </c>
      <c r="F415" s="14">
        <v>26941</v>
      </c>
      <c r="G415" s="15" t="s">
        <v>6595</v>
      </c>
      <c r="H415" s="98">
        <f>24000+2941</f>
        <v>26941</v>
      </c>
      <c r="I415" s="138">
        <f t="shared" si="20"/>
        <v>0</v>
      </c>
      <c r="J415" s="112"/>
      <c r="K415" s="2"/>
    </row>
    <row r="416" spans="1:11" x14ac:dyDescent="0.25">
      <c r="A416" s="33">
        <v>42433</v>
      </c>
      <c r="B416" s="18">
        <f t="shared" si="19"/>
        <v>7279</v>
      </c>
      <c r="C416" s="11" t="s">
        <v>787</v>
      </c>
      <c r="D416" s="12">
        <v>57279</v>
      </c>
      <c r="E416" s="47" t="s">
        <v>6703</v>
      </c>
      <c r="F416" s="14">
        <v>4476.3</v>
      </c>
      <c r="G416" s="15">
        <v>42434</v>
      </c>
      <c r="H416" s="98">
        <v>4476.3</v>
      </c>
      <c r="I416" s="138">
        <f t="shared" si="20"/>
        <v>0</v>
      </c>
      <c r="J416" s="112"/>
      <c r="K416" s="2"/>
    </row>
    <row r="417" spans="1:11" x14ac:dyDescent="0.25">
      <c r="A417" s="17">
        <v>42433</v>
      </c>
      <c r="B417" s="18">
        <f t="shared" si="19"/>
        <v>7280</v>
      </c>
      <c r="C417" s="11" t="s">
        <v>787</v>
      </c>
      <c r="D417" s="12">
        <v>57280</v>
      </c>
      <c r="E417" s="47" t="s">
        <v>6704</v>
      </c>
      <c r="F417" s="14">
        <v>27897</v>
      </c>
      <c r="G417" s="15">
        <v>42440</v>
      </c>
      <c r="H417" s="98">
        <v>27897</v>
      </c>
      <c r="I417" s="138">
        <f t="shared" si="20"/>
        <v>0</v>
      </c>
      <c r="J417" s="112"/>
      <c r="K417" s="2"/>
    </row>
    <row r="418" spans="1:11" x14ac:dyDescent="0.25">
      <c r="A418" s="33">
        <v>42433</v>
      </c>
      <c r="B418" s="18">
        <f t="shared" si="19"/>
        <v>7281</v>
      </c>
      <c r="C418" s="11" t="s">
        <v>787</v>
      </c>
      <c r="D418" s="12">
        <v>57281</v>
      </c>
      <c r="E418" s="47" t="s">
        <v>6705</v>
      </c>
      <c r="F418" s="14">
        <v>6536</v>
      </c>
      <c r="G418" s="15">
        <v>42434</v>
      </c>
      <c r="H418" s="98">
        <v>6536</v>
      </c>
      <c r="I418" s="138">
        <f t="shared" si="20"/>
        <v>0</v>
      </c>
      <c r="J418" s="112"/>
      <c r="K418" s="2"/>
    </row>
    <row r="419" spans="1:11" x14ac:dyDescent="0.25">
      <c r="A419" s="17">
        <v>42433</v>
      </c>
      <c r="B419" s="18">
        <f t="shared" si="19"/>
        <v>7282</v>
      </c>
      <c r="C419" s="11" t="s">
        <v>787</v>
      </c>
      <c r="D419" s="12">
        <v>57282</v>
      </c>
      <c r="E419" s="47" t="s">
        <v>6706</v>
      </c>
      <c r="F419" s="14">
        <v>1943.5</v>
      </c>
      <c r="G419" s="15">
        <v>42434</v>
      </c>
      <c r="H419" s="98">
        <v>1943.5</v>
      </c>
      <c r="I419" s="138">
        <f t="shared" si="20"/>
        <v>0</v>
      </c>
      <c r="J419" s="112"/>
      <c r="K419" s="2"/>
    </row>
    <row r="420" spans="1:11" x14ac:dyDescent="0.25">
      <c r="A420" s="33">
        <v>42433</v>
      </c>
      <c r="B420" s="18">
        <f t="shared" si="19"/>
        <v>7283</v>
      </c>
      <c r="C420" s="11" t="s">
        <v>787</v>
      </c>
      <c r="D420" s="12">
        <v>57283</v>
      </c>
      <c r="E420" s="47" t="s">
        <v>6707</v>
      </c>
      <c r="F420" s="14">
        <v>2315.6</v>
      </c>
      <c r="G420" s="15">
        <v>42435</v>
      </c>
      <c r="H420" s="98">
        <v>2315.6</v>
      </c>
      <c r="I420" s="138">
        <f t="shared" si="20"/>
        <v>0</v>
      </c>
      <c r="J420" s="112"/>
      <c r="K420" s="2"/>
    </row>
    <row r="421" spans="1:11" x14ac:dyDescent="0.25">
      <c r="A421" s="17">
        <v>42433</v>
      </c>
      <c r="B421" s="18">
        <f t="shared" si="19"/>
        <v>7284</v>
      </c>
      <c r="C421" s="11" t="s">
        <v>787</v>
      </c>
      <c r="D421" s="12">
        <v>57284</v>
      </c>
      <c r="E421" s="47" t="s">
        <v>6708</v>
      </c>
      <c r="F421" s="14">
        <v>2249</v>
      </c>
      <c r="G421" s="15">
        <v>42433</v>
      </c>
      <c r="H421" s="98">
        <f t="shared" ref="H421:H474" si="21">F421</f>
        <v>2249</v>
      </c>
      <c r="I421" s="138">
        <f t="shared" si="20"/>
        <v>0</v>
      </c>
      <c r="J421" s="112"/>
      <c r="K421" s="2"/>
    </row>
    <row r="422" spans="1:11" x14ac:dyDescent="0.25">
      <c r="A422" s="33">
        <v>42433</v>
      </c>
      <c r="B422" s="18">
        <f t="shared" si="19"/>
        <v>7285</v>
      </c>
      <c r="C422" s="11" t="s">
        <v>787</v>
      </c>
      <c r="D422" s="12">
        <v>57285</v>
      </c>
      <c r="E422" s="47" t="s">
        <v>6709</v>
      </c>
      <c r="F422" s="14">
        <v>8988</v>
      </c>
      <c r="G422" s="15">
        <v>42436</v>
      </c>
      <c r="H422" s="98">
        <v>8988</v>
      </c>
      <c r="I422" s="138">
        <f t="shared" si="20"/>
        <v>0</v>
      </c>
      <c r="J422" s="112"/>
      <c r="K422" s="2"/>
    </row>
    <row r="423" spans="1:11" x14ac:dyDescent="0.25">
      <c r="A423" s="17">
        <v>42433</v>
      </c>
      <c r="B423" s="18">
        <f t="shared" si="19"/>
        <v>7286</v>
      </c>
      <c r="C423" s="11" t="s">
        <v>787</v>
      </c>
      <c r="D423" s="12">
        <v>57286</v>
      </c>
      <c r="E423" s="47" t="s">
        <v>6710</v>
      </c>
      <c r="F423" s="14">
        <v>2102.1</v>
      </c>
      <c r="G423" s="15">
        <v>42435</v>
      </c>
      <c r="H423" s="98">
        <v>2102.1</v>
      </c>
      <c r="I423" s="138">
        <f t="shared" si="20"/>
        <v>0</v>
      </c>
      <c r="J423" s="112"/>
      <c r="K423" s="2"/>
    </row>
    <row r="424" spans="1:11" x14ac:dyDescent="0.25">
      <c r="A424" s="33">
        <v>42433</v>
      </c>
      <c r="B424" s="18">
        <f t="shared" si="19"/>
        <v>7287</v>
      </c>
      <c r="C424" s="11" t="s">
        <v>787</v>
      </c>
      <c r="D424" s="12">
        <v>57287</v>
      </c>
      <c r="E424" s="47" t="s">
        <v>6711</v>
      </c>
      <c r="F424" s="14">
        <v>6169.8</v>
      </c>
      <c r="G424" s="15">
        <v>42435</v>
      </c>
      <c r="H424" s="98">
        <v>6169.8</v>
      </c>
      <c r="I424" s="138">
        <f t="shared" si="20"/>
        <v>0</v>
      </c>
      <c r="J424" s="112"/>
      <c r="K424" s="2"/>
    </row>
    <row r="425" spans="1:11" x14ac:dyDescent="0.25">
      <c r="A425" s="17">
        <v>42433</v>
      </c>
      <c r="B425" s="18">
        <f t="shared" si="19"/>
        <v>7288</v>
      </c>
      <c r="C425" s="11" t="s">
        <v>787</v>
      </c>
      <c r="D425" s="12">
        <v>57288</v>
      </c>
      <c r="E425" s="47" t="s">
        <v>6712</v>
      </c>
      <c r="F425" s="14">
        <v>1788</v>
      </c>
      <c r="G425" s="15">
        <v>42439</v>
      </c>
      <c r="H425" s="98">
        <v>1788</v>
      </c>
      <c r="I425" s="138">
        <f t="shared" si="20"/>
        <v>0</v>
      </c>
      <c r="J425" s="112"/>
      <c r="K425" s="2"/>
    </row>
    <row r="426" spans="1:11" x14ac:dyDescent="0.25">
      <c r="A426" s="33">
        <v>42433</v>
      </c>
      <c r="B426" s="18">
        <f t="shared" si="19"/>
        <v>7289</v>
      </c>
      <c r="C426" s="11" t="s">
        <v>787</v>
      </c>
      <c r="D426" s="12">
        <v>57289</v>
      </c>
      <c r="E426" s="47" t="s">
        <v>6713</v>
      </c>
      <c r="F426" s="14">
        <v>2496</v>
      </c>
      <c r="G426" s="15">
        <v>42433</v>
      </c>
      <c r="H426" s="98">
        <f t="shared" si="21"/>
        <v>2496</v>
      </c>
      <c r="I426" s="138">
        <f t="shared" si="20"/>
        <v>0</v>
      </c>
      <c r="J426" s="112"/>
      <c r="K426" s="2"/>
    </row>
    <row r="427" spans="1:11" x14ac:dyDescent="0.25">
      <c r="A427" s="17">
        <v>42433</v>
      </c>
      <c r="B427" s="18">
        <f t="shared" si="19"/>
        <v>7290</v>
      </c>
      <c r="C427" s="11" t="s">
        <v>787</v>
      </c>
      <c r="D427" s="12">
        <v>57290</v>
      </c>
      <c r="E427" s="47" t="s">
        <v>6714</v>
      </c>
      <c r="F427" s="14">
        <v>40219</v>
      </c>
      <c r="G427" s="15">
        <v>42440</v>
      </c>
      <c r="H427" s="98">
        <v>40219</v>
      </c>
      <c r="I427" s="138">
        <f t="shared" si="20"/>
        <v>0</v>
      </c>
      <c r="J427" s="112"/>
      <c r="K427" s="2"/>
    </row>
    <row r="428" spans="1:11" x14ac:dyDescent="0.25">
      <c r="A428" s="33">
        <v>42433</v>
      </c>
      <c r="B428" s="18">
        <f t="shared" si="19"/>
        <v>7291</v>
      </c>
      <c r="C428" s="11" t="s">
        <v>787</v>
      </c>
      <c r="D428" s="12">
        <v>57291</v>
      </c>
      <c r="E428" s="47" t="s">
        <v>6715</v>
      </c>
      <c r="F428" s="14">
        <v>1473</v>
      </c>
      <c r="G428" s="15">
        <v>42433</v>
      </c>
      <c r="H428" s="98">
        <f t="shared" si="21"/>
        <v>1473</v>
      </c>
      <c r="I428" s="138">
        <f t="shared" si="20"/>
        <v>0</v>
      </c>
      <c r="J428" s="112"/>
      <c r="K428" s="2"/>
    </row>
    <row r="429" spans="1:11" x14ac:dyDescent="0.25">
      <c r="A429" s="17">
        <v>42433</v>
      </c>
      <c r="B429" s="18">
        <f t="shared" si="19"/>
        <v>7292</v>
      </c>
      <c r="C429" s="11" t="s">
        <v>787</v>
      </c>
      <c r="D429" s="12">
        <v>57292</v>
      </c>
      <c r="E429" s="47" t="s">
        <v>6716</v>
      </c>
      <c r="F429" s="14">
        <v>26517.599999999999</v>
      </c>
      <c r="G429" s="15">
        <v>42436</v>
      </c>
      <c r="H429" s="98">
        <v>26517.599999999999</v>
      </c>
      <c r="I429" s="138">
        <f t="shared" si="20"/>
        <v>0</v>
      </c>
      <c r="J429" s="112"/>
      <c r="K429" s="2"/>
    </row>
    <row r="430" spans="1:11" x14ac:dyDescent="0.25">
      <c r="A430" s="33">
        <v>42433</v>
      </c>
      <c r="B430" s="18">
        <f t="shared" si="19"/>
        <v>7293</v>
      </c>
      <c r="C430" s="11" t="s">
        <v>787</v>
      </c>
      <c r="D430" s="12">
        <v>57293</v>
      </c>
      <c r="E430" s="47" t="s">
        <v>6717</v>
      </c>
      <c r="F430" s="14">
        <v>17352</v>
      </c>
      <c r="G430" s="15">
        <v>42433</v>
      </c>
      <c r="H430" s="98">
        <f t="shared" si="21"/>
        <v>17352</v>
      </c>
      <c r="I430" s="138">
        <f t="shared" si="20"/>
        <v>0</v>
      </c>
      <c r="J430" s="112"/>
      <c r="K430" s="2"/>
    </row>
    <row r="431" spans="1:11" x14ac:dyDescent="0.25">
      <c r="A431" s="17">
        <v>42433</v>
      </c>
      <c r="B431" s="18">
        <f t="shared" si="19"/>
        <v>7294</v>
      </c>
      <c r="C431" s="11" t="s">
        <v>787</v>
      </c>
      <c r="D431" s="113">
        <v>57294</v>
      </c>
      <c r="E431" s="42" t="s">
        <v>6718</v>
      </c>
      <c r="F431" s="19">
        <v>3519.26</v>
      </c>
      <c r="G431" s="15">
        <v>42433</v>
      </c>
      <c r="H431" s="98">
        <f t="shared" si="21"/>
        <v>3519.26</v>
      </c>
      <c r="I431" s="138">
        <f t="shared" si="20"/>
        <v>0</v>
      </c>
      <c r="J431" s="112"/>
      <c r="K431" s="2"/>
    </row>
    <row r="432" spans="1:11" x14ac:dyDescent="0.25">
      <c r="A432" s="33">
        <v>42433</v>
      </c>
      <c r="B432" s="18">
        <f t="shared" si="19"/>
        <v>7295</v>
      </c>
      <c r="C432" s="11" t="s">
        <v>787</v>
      </c>
      <c r="D432" s="20">
        <v>57295</v>
      </c>
      <c r="E432" s="45" t="s">
        <v>6719</v>
      </c>
      <c r="F432" s="22">
        <v>5180</v>
      </c>
      <c r="G432" s="15">
        <v>42433</v>
      </c>
      <c r="H432" s="98">
        <f t="shared" si="21"/>
        <v>5180</v>
      </c>
      <c r="I432" s="138">
        <f t="shared" si="20"/>
        <v>0</v>
      </c>
      <c r="J432" s="112"/>
      <c r="K432" s="2"/>
    </row>
    <row r="433" spans="1:11" x14ac:dyDescent="0.25">
      <c r="A433" s="17">
        <v>42433</v>
      </c>
      <c r="B433" s="18">
        <f t="shared" si="19"/>
        <v>7296</v>
      </c>
      <c r="C433" s="11" t="s">
        <v>787</v>
      </c>
      <c r="D433" s="12">
        <v>57296</v>
      </c>
      <c r="E433" s="47" t="s">
        <v>6720</v>
      </c>
      <c r="F433" s="14">
        <v>26277.48</v>
      </c>
      <c r="G433" s="15">
        <v>42433</v>
      </c>
      <c r="H433" s="98">
        <f t="shared" si="21"/>
        <v>26277.48</v>
      </c>
      <c r="I433" s="138">
        <f t="shared" si="20"/>
        <v>0</v>
      </c>
      <c r="J433" s="112"/>
      <c r="K433" s="2"/>
    </row>
    <row r="434" spans="1:11" x14ac:dyDescent="0.25">
      <c r="A434" s="33">
        <v>42433</v>
      </c>
      <c r="B434" s="18">
        <f t="shared" si="19"/>
        <v>7297</v>
      </c>
      <c r="C434" s="11" t="s">
        <v>787</v>
      </c>
      <c r="D434" s="12">
        <v>57297</v>
      </c>
      <c r="E434" s="47" t="s">
        <v>6721</v>
      </c>
      <c r="F434" s="14">
        <v>6657</v>
      </c>
      <c r="G434" s="15">
        <v>42434</v>
      </c>
      <c r="H434" s="98">
        <v>6657</v>
      </c>
      <c r="I434" s="138">
        <f t="shared" si="20"/>
        <v>0</v>
      </c>
      <c r="J434" s="112"/>
      <c r="K434" s="2"/>
    </row>
    <row r="435" spans="1:11" x14ac:dyDescent="0.25">
      <c r="A435" s="17">
        <v>42433</v>
      </c>
      <c r="B435" s="18">
        <f t="shared" si="19"/>
        <v>7298</v>
      </c>
      <c r="C435" s="11" t="s">
        <v>787</v>
      </c>
      <c r="D435" s="12">
        <v>57298</v>
      </c>
      <c r="E435" s="47" t="s">
        <v>6722</v>
      </c>
      <c r="F435" s="14">
        <v>835.3</v>
      </c>
      <c r="G435" s="15">
        <v>42436</v>
      </c>
      <c r="H435" s="98">
        <v>835.3</v>
      </c>
      <c r="I435" s="138">
        <f t="shared" si="20"/>
        <v>0</v>
      </c>
      <c r="J435" s="112"/>
      <c r="K435" s="2"/>
    </row>
    <row r="436" spans="1:11" x14ac:dyDescent="0.25">
      <c r="A436" s="33">
        <v>42433</v>
      </c>
      <c r="B436" s="18">
        <f t="shared" si="19"/>
        <v>7299</v>
      </c>
      <c r="C436" s="11" t="s">
        <v>787</v>
      </c>
      <c r="D436" s="12">
        <v>57299</v>
      </c>
      <c r="E436" s="47" t="s">
        <v>6723</v>
      </c>
      <c r="F436" s="14">
        <v>918.2</v>
      </c>
      <c r="G436" s="15">
        <v>42433</v>
      </c>
      <c r="H436" s="98">
        <f t="shared" si="21"/>
        <v>918.2</v>
      </c>
      <c r="I436" s="138">
        <f t="shared" si="20"/>
        <v>0</v>
      </c>
      <c r="J436" s="112"/>
      <c r="K436" s="2"/>
    </row>
    <row r="437" spans="1:11" x14ac:dyDescent="0.25">
      <c r="A437" s="17">
        <v>42433</v>
      </c>
      <c r="B437" s="18">
        <f t="shared" si="19"/>
        <v>7300</v>
      </c>
      <c r="C437" s="11" t="s">
        <v>787</v>
      </c>
      <c r="D437" s="12">
        <v>57300</v>
      </c>
      <c r="E437" s="47" t="s">
        <v>6724</v>
      </c>
      <c r="F437" s="14">
        <v>883.1</v>
      </c>
      <c r="G437" s="15">
        <v>42433</v>
      </c>
      <c r="H437" s="98">
        <f t="shared" si="21"/>
        <v>883.1</v>
      </c>
      <c r="I437" s="138">
        <f t="shared" si="20"/>
        <v>0</v>
      </c>
      <c r="J437" s="112"/>
      <c r="K437" s="2"/>
    </row>
    <row r="438" spans="1:11" x14ac:dyDescent="0.25">
      <c r="A438" s="33">
        <v>42433</v>
      </c>
      <c r="B438" s="18">
        <f t="shared" si="19"/>
        <v>7301</v>
      </c>
      <c r="C438" s="11" t="s">
        <v>787</v>
      </c>
      <c r="D438" s="12">
        <v>57301</v>
      </c>
      <c r="E438" s="47" t="s">
        <v>6725</v>
      </c>
      <c r="F438" s="14">
        <v>12734.52</v>
      </c>
      <c r="G438" s="15">
        <v>42436</v>
      </c>
      <c r="H438" s="98">
        <v>12734.52</v>
      </c>
      <c r="I438" s="138">
        <f t="shared" si="20"/>
        <v>0</v>
      </c>
      <c r="J438" s="112"/>
      <c r="K438" s="2"/>
    </row>
    <row r="439" spans="1:11" x14ac:dyDescent="0.25">
      <c r="A439" s="17">
        <v>42433</v>
      </c>
      <c r="B439" s="18">
        <f t="shared" si="19"/>
        <v>7302</v>
      </c>
      <c r="C439" s="11" t="s">
        <v>787</v>
      </c>
      <c r="D439" s="12">
        <v>57302</v>
      </c>
      <c r="E439" s="47" t="s">
        <v>6717</v>
      </c>
      <c r="F439" s="14">
        <v>2614.62</v>
      </c>
      <c r="G439" s="15">
        <v>42433</v>
      </c>
      <c r="H439" s="98">
        <f t="shared" si="21"/>
        <v>2614.62</v>
      </c>
      <c r="I439" s="138">
        <f t="shared" si="20"/>
        <v>0</v>
      </c>
      <c r="J439" s="112"/>
      <c r="K439" s="2"/>
    </row>
    <row r="440" spans="1:11" x14ac:dyDescent="0.25">
      <c r="A440" s="33">
        <v>42433</v>
      </c>
      <c r="B440" s="18">
        <f t="shared" si="19"/>
        <v>7303</v>
      </c>
      <c r="C440" s="11" t="s">
        <v>787</v>
      </c>
      <c r="D440" s="12">
        <v>57303</v>
      </c>
      <c r="E440" s="47" t="s">
        <v>6726</v>
      </c>
      <c r="F440" s="14">
        <v>1383.8</v>
      </c>
      <c r="G440" s="15">
        <v>42433</v>
      </c>
      <c r="H440" s="98">
        <f t="shared" si="21"/>
        <v>1383.8</v>
      </c>
      <c r="I440" s="138">
        <f t="shared" si="20"/>
        <v>0</v>
      </c>
      <c r="J440" s="112"/>
      <c r="K440" s="2"/>
    </row>
    <row r="441" spans="1:11" x14ac:dyDescent="0.25">
      <c r="A441" s="17">
        <v>42433</v>
      </c>
      <c r="B441" s="18">
        <f t="shared" si="19"/>
        <v>7304</v>
      </c>
      <c r="C441" s="11" t="s">
        <v>787</v>
      </c>
      <c r="D441" s="12">
        <v>57304</v>
      </c>
      <c r="E441" s="47" t="s">
        <v>6727</v>
      </c>
      <c r="F441" s="14">
        <v>5898.6</v>
      </c>
      <c r="G441" s="15">
        <v>42436</v>
      </c>
      <c r="H441" s="98">
        <v>5898.6</v>
      </c>
      <c r="I441" s="138">
        <f t="shared" si="20"/>
        <v>0</v>
      </c>
      <c r="J441" s="112"/>
      <c r="K441" s="2"/>
    </row>
    <row r="442" spans="1:11" x14ac:dyDescent="0.25">
      <c r="A442" s="33">
        <v>42433</v>
      </c>
      <c r="B442" s="18">
        <f t="shared" si="19"/>
        <v>7305</v>
      </c>
      <c r="C442" s="11" t="s">
        <v>787</v>
      </c>
      <c r="D442" s="12">
        <v>57305</v>
      </c>
      <c r="E442" s="47" t="s">
        <v>6728</v>
      </c>
      <c r="F442" s="14">
        <v>11611.7</v>
      </c>
      <c r="G442" s="15" t="s">
        <v>6729</v>
      </c>
      <c r="H442" s="98">
        <f>7611.7+4000</f>
        <v>11611.7</v>
      </c>
      <c r="I442" s="138">
        <f t="shared" si="20"/>
        <v>0</v>
      </c>
      <c r="J442" s="112"/>
      <c r="K442" s="2"/>
    </row>
    <row r="443" spans="1:11" x14ac:dyDescent="0.25">
      <c r="A443" s="17">
        <v>42433</v>
      </c>
      <c r="B443" s="18">
        <f t="shared" si="19"/>
        <v>7306</v>
      </c>
      <c r="C443" s="11" t="s">
        <v>787</v>
      </c>
      <c r="D443" s="12">
        <v>57306</v>
      </c>
      <c r="E443" s="47" t="s">
        <v>6730</v>
      </c>
      <c r="F443" s="14">
        <v>1824.9</v>
      </c>
      <c r="G443" s="15">
        <v>42433</v>
      </c>
      <c r="H443" s="98">
        <f t="shared" si="21"/>
        <v>1824.9</v>
      </c>
      <c r="I443" s="138">
        <f t="shared" si="20"/>
        <v>0</v>
      </c>
      <c r="J443" s="112"/>
      <c r="K443" s="2"/>
    </row>
    <row r="444" spans="1:11" x14ac:dyDescent="0.25">
      <c r="A444" s="33">
        <v>42433</v>
      </c>
      <c r="B444" s="18">
        <f t="shared" si="19"/>
        <v>7307</v>
      </c>
      <c r="C444" s="11" t="s">
        <v>787</v>
      </c>
      <c r="D444" s="12">
        <v>57307</v>
      </c>
      <c r="E444" s="47" t="s">
        <v>6731</v>
      </c>
      <c r="F444" s="14">
        <v>26211.65</v>
      </c>
      <c r="G444" s="15">
        <v>42437</v>
      </c>
      <c r="H444" s="98">
        <v>26211.65</v>
      </c>
      <c r="I444" s="138">
        <f t="shared" si="20"/>
        <v>0</v>
      </c>
      <c r="J444" s="112"/>
      <c r="K444" s="2"/>
    </row>
    <row r="445" spans="1:11" x14ac:dyDescent="0.25">
      <c r="A445" s="17">
        <v>42433</v>
      </c>
      <c r="B445" s="18">
        <f t="shared" si="19"/>
        <v>7308</v>
      </c>
      <c r="C445" s="11" t="s">
        <v>787</v>
      </c>
      <c r="D445" s="12">
        <v>57308</v>
      </c>
      <c r="E445" s="47" t="s">
        <v>6732</v>
      </c>
      <c r="F445" s="14">
        <v>2616.6</v>
      </c>
      <c r="G445" s="15">
        <v>42433</v>
      </c>
      <c r="H445" s="98">
        <f t="shared" si="21"/>
        <v>2616.6</v>
      </c>
      <c r="I445" s="138">
        <f t="shared" si="20"/>
        <v>0</v>
      </c>
      <c r="J445" s="112"/>
      <c r="K445" s="2"/>
    </row>
    <row r="446" spans="1:11" x14ac:dyDescent="0.25">
      <c r="A446" s="33">
        <v>42433</v>
      </c>
      <c r="B446" s="18">
        <f t="shared" si="19"/>
        <v>7309</v>
      </c>
      <c r="C446" s="11" t="s">
        <v>787</v>
      </c>
      <c r="D446" s="12">
        <v>57309</v>
      </c>
      <c r="E446" s="47" t="s">
        <v>6733</v>
      </c>
      <c r="F446" s="14">
        <v>1307.52</v>
      </c>
      <c r="G446" s="15">
        <v>42436</v>
      </c>
      <c r="H446" s="98">
        <v>1307.52</v>
      </c>
      <c r="I446" s="138">
        <f t="shared" si="20"/>
        <v>0</v>
      </c>
      <c r="J446" s="112"/>
      <c r="K446" s="2"/>
    </row>
    <row r="447" spans="1:11" x14ac:dyDescent="0.25">
      <c r="A447" s="17">
        <v>42433</v>
      </c>
      <c r="B447" s="18">
        <f t="shared" si="19"/>
        <v>7310</v>
      </c>
      <c r="C447" s="11" t="s">
        <v>787</v>
      </c>
      <c r="D447" s="12">
        <v>57310</v>
      </c>
      <c r="E447" s="47" t="s">
        <v>6734</v>
      </c>
      <c r="F447" s="14">
        <v>19242</v>
      </c>
      <c r="G447" s="15">
        <v>42447</v>
      </c>
      <c r="H447" s="98">
        <v>19242</v>
      </c>
      <c r="I447" s="138">
        <f t="shared" si="20"/>
        <v>0</v>
      </c>
      <c r="J447" s="112"/>
      <c r="K447" s="2"/>
    </row>
    <row r="448" spans="1:11" x14ac:dyDescent="0.25">
      <c r="A448" s="33">
        <v>42433</v>
      </c>
      <c r="B448" s="18">
        <f t="shared" si="19"/>
        <v>7311</v>
      </c>
      <c r="C448" s="11" t="s">
        <v>787</v>
      </c>
      <c r="D448" s="12">
        <v>57311</v>
      </c>
      <c r="E448" s="49" t="s">
        <v>105</v>
      </c>
      <c r="F448" s="14">
        <v>0</v>
      </c>
      <c r="G448" s="15"/>
      <c r="H448" s="98"/>
      <c r="I448" s="138">
        <f t="shared" si="20"/>
        <v>0</v>
      </c>
      <c r="J448" s="112"/>
      <c r="K448" s="2"/>
    </row>
    <row r="449" spans="1:11" x14ac:dyDescent="0.25">
      <c r="A449" s="17">
        <v>42433</v>
      </c>
      <c r="B449" s="18">
        <f t="shared" si="19"/>
        <v>7312</v>
      </c>
      <c r="C449" s="11" t="s">
        <v>787</v>
      </c>
      <c r="D449" s="12">
        <v>57312</v>
      </c>
      <c r="E449" s="117" t="s">
        <v>5910</v>
      </c>
      <c r="F449" s="14">
        <v>1968.4</v>
      </c>
      <c r="G449" s="15">
        <v>42433</v>
      </c>
      <c r="H449" s="98">
        <v>1968.4</v>
      </c>
      <c r="I449" s="138">
        <f t="shared" si="20"/>
        <v>0</v>
      </c>
      <c r="J449" s="112"/>
      <c r="K449" s="2"/>
    </row>
    <row r="450" spans="1:11" x14ac:dyDescent="0.25">
      <c r="A450" s="33">
        <v>42433</v>
      </c>
      <c r="B450" s="18">
        <f t="shared" si="19"/>
        <v>7313</v>
      </c>
      <c r="C450" s="11" t="s">
        <v>787</v>
      </c>
      <c r="D450" s="12">
        <v>57313</v>
      </c>
      <c r="E450" s="117" t="s">
        <v>4660</v>
      </c>
      <c r="F450" s="14">
        <v>4566.6000000000004</v>
      </c>
      <c r="G450" s="15">
        <v>42434</v>
      </c>
      <c r="H450" s="98">
        <v>4566.6000000000004</v>
      </c>
      <c r="I450" s="138">
        <f t="shared" si="20"/>
        <v>0</v>
      </c>
      <c r="J450" s="112"/>
      <c r="K450" s="2"/>
    </row>
    <row r="451" spans="1:11" x14ac:dyDescent="0.25">
      <c r="A451" s="17">
        <v>42433</v>
      </c>
      <c r="B451" s="18">
        <f t="shared" si="19"/>
        <v>7314</v>
      </c>
      <c r="C451" s="11" t="s">
        <v>787</v>
      </c>
      <c r="D451" s="12">
        <v>57314</v>
      </c>
      <c r="E451" s="47" t="s">
        <v>6735</v>
      </c>
      <c r="F451" s="14">
        <v>22598.2</v>
      </c>
      <c r="G451" s="15">
        <v>42447</v>
      </c>
      <c r="H451" s="98">
        <v>22598.2</v>
      </c>
      <c r="I451" s="138">
        <f t="shared" si="20"/>
        <v>0</v>
      </c>
      <c r="J451" s="112"/>
      <c r="K451" s="2"/>
    </row>
    <row r="452" spans="1:11" x14ac:dyDescent="0.25">
      <c r="A452" s="33">
        <v>42433</v>
      </c>
      <c r="B452" s="18">
        <f t="shared" si="19"/>
        <v>7315</v>
      </c>
      <c r="C452" s="11" t="s">
        <v>787</v>
      </c>
      <c r="D452" s="12">
        <v>57315</v>
      </c>
      <c r="E452" s="47" t="s">
        <v>6736</v>
      </c>
      <c r="F452" s="14">
        <v>11545.6</v>
      </c>
      <c r="G452" s="15">
        <v>42441</v>
      </c>
      <c r="H452" s="98">
        <v>11545.6</v>
      </c>
      <c r="I452" s="138">
        <f t="shared" si="20"/>
        <v>0</v>
      </c>
      <c r="J452" s="112"/>
      <c r="K452" s="2"/>
    </row>
    <row r="453" spans="1:11" x14ac:dyDescent="0.25">
      <c r="A453" s="17">
        <v>42433</v>
      </c>
      <c r="B453" s="18">
        <f t="shared" si="19"/>
        <v>7316</v>
      </c>
      <c r="C453" s="11" t="s">
        <v>787</v>
      </c>
      <c r="D453" s="12">
        <v>57316</v>
      </c>
      <c r="E453" s="47" t="s">
        <v>6737</v>
      </c>
      <c r="F453" s="14">
        <v>29271.87</v>
      </c>
      <c r="G453" s="15">
        <v>42433</v>
      </c>
      <c r="H453" s="98">
        <f t="shared" si="21"/>
        <v>29271.87</v>
      </c>
      <c r="I453" s="138">
        <f t="shared" si="20"/>
        <v>0</v>
      </c>
      <c r="J453" s="112"/>
      <c r="K453" s="2"/>
    </row>
    <row r="454" spans="1:11" x14ac:dyDescent="0.25">
      <c r="A454" s="33">
        <v>42433</v>
      </c>
      <c r="B454" s="18">
        <f t="shared" ref="B454:B517" si="22">B453+1</f>
        <v>7317</v>
      </c>
      <c r="C454" s="11" t="s">
        <v>787</v>
      </c>
      <c r="D454" s="12">
        <v>57317</v>
      </c>
      <c r="E454" s="47" t="s">
        <v>6663</v>
      </c>
      <c r="F454" s="14">
        <v>190422.32</v>
      </c>
      <c r="G454" s="15">
        <v>42448</v>
      </c>
      <c r="H454" s="98">
        <v>190422.32</v>
      </c>
      <c r="I454" s="138">
        <f t="shared" si="20"/>
        <v>0</v>
      </c>
      <c r="J454" s="112"/>
      <c r="K454" s="2"/>
    </row>
    <row r="455" spans="1:11" x14ac:dyDescent="0.25">
      <c r="A455" s="17">
        <v>42433</v>
      </c>
      <c r="B455" s="18">
        <f t="shared" si="22"/>
        <v>7318</v>
      </c>
      <c r="C455" s="11" t="s">
        <v>787</v>
      </c>
      <c r="D455" s="12">
        <v>57318</v>
      </c>
      <c r="E455" s="47" t="s">
        <v>6738</v>
      </c>
      <c r="F455" s="14">
        <v>4420.8</v>
      </c>
      <c r="G455" s="15">
        <v>42433</v>
      </c>
      <c r="H455" s="98">
        <f t="shared" si="21"/>
        <v>4420.8</v>
      </c>
      <c r="I455" s="138">
        <f t="shared" si="20"/>
        <v>0</v>
      </c>
      <c r="J455" s="112"/>
      <c r="K455" s="2"/>
    </row>
    <row r="456" spans="1:11" x14ac:dyDescent="0.25">
      <c r="A456" s="33">
        <v>42433</v>
      </c>
      <c r="B456" s="18">
        <f t="shared" si="22"/>
        <v>7319</v>
      </c>
      <c r="C456" s="11" t="s">
        <v>787</v>
      </c>
      <c r="D456" s="12">
        <v>57319</v>
      </c>
      <c r="E456" s="47" t="s">
        <v>6739</v>
      </c>
      <c r="F456" s="14">
        <v>1307.52</v>
      </c>
      <c r="G456" s="15">
        <v>42444</v>
      </c>
      <c r="H456" s="98">
        <v>1307.52</v>
      </c>
      <c r="I456" s="140">
        <f t="shared" si="20"/>
        <v>0</v>
      </c>
      <c r="J456" s="112"/>
      <c r="K456" s="2"/>
    </row>
    <row r="457" spans="1:11" x14ac:dyDescent="0.25">
      <c r="A457" s="17">
        <v>42433</v>
      </c>
      <c r="B457" s="18">
        <f t="shared" si="22"/>
        <v>7320</v>
      </c>
      <c r="C457" s="11" t="s">
        <v>787</v>
      </c>
      <c r="D457" s="12">
        <v>57320</v>
      </c>
      <c r="E457" s="47" t="s">
        <v>6740</v>
      </c>
      <c r="F457" s="14">
        <v>29673.67</v>
      </c>
      <c r="G457" s="15">
        <v>42433</v>
      </c>
      <c r="H457" s="98">
        <f t="shared" si="21"/>
        <v>29673.67</v>
      </c>
      <c r="I457" s="138">
        <f t="shared" si="20"/>
        <v>0</v>
      </c>
      <c r="J457" s="112"/>
      <c r="K457" s="2"/>
    </row>
    <row r="458" spans="1:11" x14ac:dyDescent="0.25">
      <c r="A458" s="33">
        <v>42433</v>
      </c>
      <c r="B458" s="18">
        <f t="shared" si="22"/>
        <v>7321</v>
      </c>
      <c r="C458" s="11" t="s">
        <v>787</v>
      </c>
      <c r="D458" s="12">
        <v>57321</v>
      </c>
      <c r="E458" s="47" t="s">
        <v>6741</v>
      </c>
      <c r="F458" s="14">
        <v>5009.8999999999996</v>
      </c>
      <c r="G458" s="15">
        <v>42434</v>
      </c>
      <c r="H458" s="98">
        <v>5009.8999999999996</v>
      </c>
      <c r="I458" s="138">
        <f t="shared" si="20"/>
        <v>0</v>
      </c>
      <c r="J458" s="112"/>
      <c r="K458" s="2"/>
    </row>
    <row r="459" spans="1:11" x14ac:dyDescent="0.25">
      <c r="A459" s="17">
        <v>42433</v>
      </c>
      <c r="B459" s="18">
        <f t="shared" si="22"/>
        <v>7322</v>
      </c>
      <c r="C459" s="11" t="s">
        <v>787</v>
      </c>
      <c r="D459" s="12">
        <v>57322</v>
      </c>
      <c r="E459" s="47" t="s">
        <v>6742</v>
      </c>
      <c r="F459" s="14">
        <v>2643.8</v>
      </c>
      <c r="G459" s="15">
        <v>42434</v>
      </c>
      <c r="H459" s="98">
        <v>2643.8</v>
      </c>
      <c r="I459" s="138">
        <f t="shared" si="20"/>
        <v>0</v>
      </c>
      <c r="J459" s="112"/>
      <c r="K459" s="2"/>
    </row>
    <row r="460" spans="1:11" x14ac:dyDescent="0.25">
      <c r="A460" s="33">
        <v>42433</v>
      </c>
      <c r="B460" s="18">
        <f t="shared" si="22"/>
        <v>7323</v>
      </c>
      <c r="C460" s="11" t="s">
        <v>787</v>
      </c>
      <c r="D460" s="12">
        <v>57323</v>
      </c>
      <c r="E460" s="47" t="s">
        <v>6743</v>
      </c>
      <c r="F460" s="14">
        <v>1879.8</v>
      </c>
      <c r="G460" s="15">
        <v>42434</v>
      </c>
      <c r="H460" s="98">
        <v>1879.8</v>
      </c>
      <c r="I460" s="138">
        <f t="shared" si="20"/>
        <v>0</v>
      </c>
      <c r="J460" s="112"/>
      <c r="K460" s="2"/>
    </row>
    <row r="461" spans="1:11" x14ac:dyDescent="0.25">
      <c r="A461" s="17">
        <v>42433</v>
      </c>
      <c r="B461" s="18">
        <f t="shared" si="22"/>
        <v>7324</v>
      </c>
      <c r="C461" s="11" t="s">
        <v>787</v>
      </c>
      <c r="D461" s="12">
        <v>57324</v>
      </c>
      <c r="E461" s="47" t="s">
        <v>6744</v>
      </c>
      <c r="F461" s="14">
        <v>3151.2</v>
      </c>
      <c r="G461" s="15">
        <v>42434</v>
      </c>
      <c r="H461" s="98">
        <v>3151.2</v>
      </c>
      <c r="I461" s="138">
        <f t="shared" si="20"/>
        <v>0</v>
      </c>
      <c r="J461" s="112"/>
      <c r="K461" s="2"/>
    </row>
    <row r="462" spans="1:11" x14ac:dyDescent="0.25">
      <c r="A462" s="33">
        <v>42433</v>
      </c>
      <c r="B462" s="18">
        <f t="shared" si="22"/>
        <v>7325</v>
      </c>
      <c r="C462" s="11" t="s">
        <v>787</v>
      </c>
      <c r="D462" s="12">
        <v>57325</v>
      </c>
      <c r="E462" s="47" t="s">
        <v>6745</v>
      </c>
      <c r="F462" s="14">
        <v>1943.6</v>
      </c>
      <c r="G462" s="15">
        <v>42434</v>
      </c>
      <c r="H462" s="98">
        <v>1943.6</v>
      </c>
      <c r="I462" s="138">
        <f t="shared" si="20"/>
        <v>0</v>
      </c>
      <c r="J462" s="112"/>
      <c r="K462" s="2"/>
    </row>
    <row r="463" spans="1:11" x14ac:dyDescent="0.25">
      <c r="A463" s="17">
        <v>42433</v>
      </c>
      <c r="B463" s="18">
        <f t="shared" si="22"/>
        <v>7326</v>
      </c>
      <c r="C463" s="11" t="s">
        <v>787</v>
      </c>
      <c r="D463" s="12">
        <v>57326</v>
      </c>
      <c r="E463" s="47" t="s">
        <v>6688</v>
      </c>
      <c r="F463" s="14">
        <v>193.8</v>
      </c>
      <c r="G463" s="15">
        <v>42434</v>
      </c>
      <c r="H463" s="98">
        <v>193.8</v>
      </c>
      <c r="I463" s="138">
        <f t="shared" si="20"/>
        <v>0</v>
      </c>
      <c r="J463" s="112"/>
      <c r="K463" s="2"/>
    </row>
    <row r="464" spans="1:11" x14ac:dyDescent="0.25">
      <c r="A464" s="33">
        <v>42433</v>
      </c>
      <c r="B464" s="18">
        <f t="shared" si="22"/>
        <v>7327</v>
      </c>
      <c r="C464" s="11" t="s">
        <v>787</v>
      </c>
      <c r="D464" s="12">
        <v>57327</v>
      </c>
      <c r="E464" s="47" t="s">
        <v>6746</v>
      </c>
      <c r="F464" s="14">
        <v>688.5</v>
      </c>
      <c r="G464" s="15">
        <v>42436</v>
      </c>
      <c r="H464" s="98">
        <v>688.5</v>
      </c>
      <c r="I464" s="138">
        <f t="shared" si="20"/>
        <v>0</v>
      </c>
      <c r="J464" s="112"/>
      <c r="K464" s="2"/>
    </row>
    <row r="465" spans="1:11" x14ac:dyDescent="0.25">
      <c r="A465" s="17">
        <v>42433</v>
      </c>
      <c r="B465" s="18">
        <f t="shared" si="22"/>
        <v>7328</v>
      </c>
      <c r="C465" s="11" t="s">
        <v>787</v>
      </c>
      <c r="D465" s="12">
        <v>57328</v>
      </c>
      <c r="E465" s="47" t="s">
        <v>6747</v>
      </c>
      <c r="F465" s="14">
        <v>38649</v>
      </c>
      <c r="G465" s="15">
        <v>42436</v>
      </c>
      <c r="H465" s="98">
        <v>38649</v>
      </c>
      <c r="I465" s="138">
        <f t="shared" si="20"/>
        <v>0</v>
      </c>
      <c r="J465" s="112"/>
      <c r="K465" s="2"/>
    </row>
    <row r="466" spans="1:11" x14ac:dyDescent="0.25">
      <c r="A466" s="33">
        <v>42433</v>
      </c>
      <c r="B466" s="18">
        <f t="shared" si="22"/>
        <v>7329</v>
      </c>
      <c r="C466" s="11" t="s">
        <v>787</v>
      </c>
      <c r="D466" s="12">
        <v>57329</v>
      </c>
      <c r="E466" s="47" t="s">
        <v>6748</v>
      </c>
      <c r="F466" s="14">
        <v>2309.92</v>
      </c>
      <c r="G466" s="15">
        <v>42433</v>
      </c>
      <c r="H466" s="98">
        <f t="shared" si="21"/>
        <v>2309.92</v>
      </c>
      <c r="I466" s="138">
        <f t="shared" si="20"/>
        <v>0</v>
      </c>
      <c r="J466" s="112"/>
      <c r="K466" s="2"/>
    </row>
    <row r="467" spans="1:11" x14ac:dyDescent="0.25">
      <c r="A467" s="17">
        <v>42433</v>
      </c>
      <c r="B467" s="18">
        <f t="shared" si="22"/>
        <v>7330</v>
      </c>
      <c r="C467" s="11" t="s">
        <v>787</v>
      </c>
      <c r="D467" s="12">
        <v>57330</v>
      </c>
      <c r="E467" s="47" t="s">
        <v>6749</v>
      </c>
      <c r="F467" s="14">
        <v>5488</v>
      </c>
      <c r="G467" s="15">
        <v>42433</v>
      </c>
      <c r="H467" s="98">
        <f t="shared" si="21"/>
        <v>5488</v>
      </c>
      <c r="I467" s="138">
        <f t="shared" si="20"/>
        <v>0</v>
      </c>
      <c r="J467" s="112"/>
      <c r="K467" s="2"/>
    </row>
    <row r="468" spans="1:11" x14ac:dyDescent="0.25">
      <c r="A468" s="33">
        <v>42433</v>
      </c>
      <c r="B468" s="18">
        <f t="shared" si="22"/>
        <v>7331</v>
      </c>
      <c r="C468" s="11" t="s">
        <v>787</v>
      </c>
      <c r="D468" s="113">
        <v>57331</v>
      </c>
      <c r="E468" s="42" t="s">
        <v>6749</v>
      </c>
      <c r="F468" s="19">
        <v>127.5</v>
      </c>
      <c r="G468" s="15">
        <v>42433</v>
      </c>
      <c r="H468" s="98">
        <f t="shared" si="21"/>
        <v>127.5</v>
      </c>
      <c r="I468" s="138">
        <f t="shared" si="20"/>
        <v>0</v>
      </c>
      <c r="J468" s="112"/>
      <c r="K468" s="2"/>
    </row>
    <row r="469" spans="1:11" x14ac:dyDescent="0.25">
      <c r="A469" s="17">
        <v>42433</v>
      </c>
      <c r="B469" s="18">
        <f t="shared" si="22"/>
        <v>7332</v>
      </c>
      <c r="C469" s="11" t="s">
        <v>787</v>
      </c>
      <c r="D469" s="20">
        <v>57332</v>
      </c>
      <c r="E469" s="45" t="s">
        <v>6688</v>
      </c>
      <c r="F469" s="22">
        <v>52</v>
      </c>
      <c r="G469" s="88">
        <v>42464</v>
      </c>
      <c r="H469" s="101">
        <v>52</v>
      </c>
      <c r="I469" s="138">
        <f t="shared" si="20"/>
        <v>0</v>
      </c>
      <c r="J469" s="112"/>
      <c r="K469" s="2"/>
    </row>
    <row r="470" spans="1:11" x14ac:dyDescent="0.25">
      <c r="A470" s="33">
        <v>42433</v>
      </c>
      <c r="B470" s="18">
        <f t="shared" si="22"/>
        <v>7333</v>
      </c>
      <c r="C470" s="11" t="s">
        <v>787</v>
      </c>
      <c r="D470" s="12">
        <v>57333</v>
      </c>
      <c r="E470" s="47" t="s">
        <v>6750</v>
      </c>
      <c r="F470" s="14">
        <v>2928.5</v>
      </c>
      <c r="G470" s="15">
        <v>42433</v>
      </c>
      <c r="H470" s="98">
        <f t="shared" si="21"/>
        <v>2928.5</v>
      </c>
      <c r="I470" s="138">
        <f t="shared" si="20"/>
        <v>0</v>
      </c>
      <c r="J470" s="112"/>
      <c r="K470" s="2"/>
    </row>
    <row r="471" spans="1:11" x14ac:dyDescent="0.25">
      <c r="A471" s="17">
        <v>42433</v>
      </c>
      <c r="B471" s="18">
        <f t="shared" si="22"/>
        <v>7334</v>
      </c>
      <c r="C471" s="11" t="s">
        <v>787</v>
      </c>
      <c r="D471" s="12">
        <v>57334</v>
      </c>
      <c r="E471" s="47" t="s">
        <v>6751</v>
      </c>
      <c r="F471" s="14">
        <v>72260.649999999994</v>
      </c>
      <c r="G471" s="15">
        <v>42446</v>
      </c>
      <c r="H471" s="98">
        <v>72260.649999999994</v>
      </c>
      <c r="I471" s="138">
        <f t="shared" si="20"/>
        <v>0</v>
      </c>
      <c r="J471" s="112"/>
      <c r="K471" s="2"/>
    </row>
    <row r="472" spans="1:11" x14ac:dyDescent="0.25">
      <c r="A472" s="33">
        <v>42433</v>
      </c>
      <c r="B472" s="18">
        <f t="shared" si="22"/>
        <v>7335</v>
      </c>
      <c r="C472" s="11" t="s">
        <v>787</v>
      </c>
      <c r="D472" s="12">
        <v>57335</v>
      </c>
      <c r="E472" s="47" t="s">
        <v>6663</v>
      </c>
      <c r="F472" s="14">
        <v>72925.899999999994</v>
      </c>
      <c r="G472" s="15">
        <v>42448</v>
      </c>
      <c r="H472" s="98">
        <v>72925.899999999994</v>
      </c>
      <c r="I472" s="138">
        <f t="shared" si="20"/>
        <v>0</v>
      </c>
      <c r="J472" s="112"/>
      <c r="K472" s="2"/>
    </row>
    <row r="473" spans="1:11" x14ac:dyDescent="0.25">
      <c r="A473" s="17">
        <v>42433</v>
      </c>
      <c r="B473" s="18">
        <f t="shared" si="22"/>
        <v>7336</v>
      </c>
      <c r="C473" s="11" t="s">
        <v>787</v>
      </c>
      <c r="D473" s="12">
        <v>57336</v>
      </c>
      <c r="E473" s="47" t="s">
        <v>6752</v>
      </c>
      <c r="F473" s="14">
        <v>854</v>
      </c>
      <c r="G473" s="15">
        <v>42433</v>
      </c>
      <c r="H473" s="98">
        <f t="shared" si="21"/>
        <v>854</v>
      </c>
      <c r="I473" s="138">
        <f t="shared" si="20"/>
        <v>0</v>
      </c>
      <c r="J473" s="112"/>
      <c r="K473" s="2"/>
    </row>
    <row r="474" spans="1:11" x14ac:dyDescent="0.25">
      <c r="A474" s="33">
        <v>42433</v>
      </c>
      <c r="B474" s="18">
        <f t="shared" si="22"/>
        <v>7337</v>
      </c>
      <c r="C474" s="11" t="s">
        <v>787</v>
      </c>
      <c r="D474" s="12">
        <v>57337</v>
      </c>
      <c r="E474" s="47" t="s">
        <v>6753</v>
      </c>
      <c r="F474" s="14">
        <v>3784.2</v>
      </c>
      <c r="G474" s="15">
        <v>42433</v>
      </c>
      <c r="H474" s="98">
        <f t="shared" si="21"/>
        <v>3784.2</v>
      </c>
      <c r="I474" s="138">
        <f t="shared" si="20"/>
        <v>0</v>
      </c>
      <c r="J474" s="112"/>
      <c r="K474" s="2"/>
    </row>
    <row r="475" spans="1:11" x14ac:dyDescent="0.25">
      <c r="A475" s="17">
        <v>42433</v>
      </c>
      <c r="B475" s="18">
        <f t="shared" si="22"/>
        <v>7338</v>
      </c>
      <c r="C475" s="11" t="s">
        <v>787</v>
      </c>
      <c r="D475" s="12">
        <v>57338</v>
      </c>
      <c r="E475" s="47" t="s">
        <v>6754</v>
      </c>
      <c r="F475" s="14">
        <v>1663.2</v>
      </c>
      <c r="G475" s="15">
        <v>42434</v>
      </c>
      <c r="H475" s="98">
        <v>1663.2</v>
      </c>
      <c r="I475" s="138">
        <f t="shared" si="20"/>
        <v>0</v>
      </c>
      <c r="J475" s="112"/>
      <c r="K475" s="2"/>
    </row>
    <row r="476" spans="1:11" x14ac:dyDescent="0.25">
      <c r="A476" s="33">
        <v>42433</v>
      </c>
      <c r="B476" s="18">
        <f t="shared" si="22"/>
        <v>7339</v>
      </c>
      <c r="C476" s="11" t="s">
        <v>787</v>
      </c>
      <c r="D476" s="12">
        <v>57339</v>
      </c>
      <c r="E476" s="47" t="s">
        <v>6755</v>
      </c>
      <c r="F476" s="14">
        <v>5483.4</v>
      </c>
      <c r="G476" s="15">
        <v>42434</v>
      </c>
      <c r="H476" s="98">
        <v>5483.4</v>
      </c>
      <c r="I476" s="138">
        <f t="shared" si="20"/>
        <v>0</v>
      </c>
      <c r="J476" s="112"/>
      <c r="K476" s="2"/>
    </row>
    <row r="477" spans="1:11" x14ac:dyDescent="0.25">
      <c r="A477" s="17">
        <v>42433</v>
      </c>
      <c r="B477" s="18">
        <f t="shared" si="22"/>
        <v>7340</v>
      </c>
      <c r="C477" s="11" t="s">
        <v>787</v>
      </c>
      <c r="D477" s="12">
        <v>57340</v>
      </c>
      <c r="E477" s="47" t="s">
        <v>6756</v>
      </c>
      <c r="F477" s="14">
        <v>1601.7</v>
      </c>
      <c r="G477" s="15">
        <v>42440</v>
      </c>
      <c r="H477" s="98">
        <v>1601.7</v>
      </c>
      <c r="I477" s="138">
        <f t="shared" si="20"/>
        <v>0</v>
      </c>
      <c r="J477" s="112"/>
      <c r="K477" s="2"/>
    </row>
    <row r="478" spans="1:11" x14ac:dyDescent="0.25">
      <c r="A478" s="33">
        <v>42433</v>
      </c>
      <c r="B478" s="18">
        <f t="shared" si="22"/>
        <v>7341</v>
      </c>
      <c r="C478" s="11" t="s">
        <v>787</v>
      </c>
      <c r="D478" s="12">
        <v>57341</v>
      </c>
      <c r="E478" s="49" t="s">
        <v>105</v>
      </c>
      <c r="F478" s="14">
        <v>0</v>
      </c>
      <c r="G478" s="15"/>
      <c r="H478" s="98"/>
      <c r="I478" s="138">
        <f t="shared" si="20"/>
        <v>0</v>
      </c>
      <c r="J478" s="112"/>
      <c r="K478" s="2"/>
    </row>
    <row r="479" spans="1:11" x14ac:dyDescent="0.25">
      <c r="A479" s="17">
        <v>42433</v>
      </c>
      <c r="B479" s="18">
        <f t="shared" si="22"/>
        <v>7342</v>
      </c>
      <c r="C479" s="11" t="s">
        <v>787</v>
      </c>
      <c r="D479" s="12">
        <v>57342</v>
      </c>
      <c r="E479" s="47" t="s">
        <v>6751</v>
      </c>
      <c r="F479" s="14">
        <v>370.5</v>
      </c>
      <c r="G479" s="15">
        <v>42446</v>
      </c>
      <c r="H479" s="98">
        <v>370.5</v>
      </c>
      <c r="I479" s="138">
        <f t="shared" ref="I479:I546" si="23">F479-H479</f>
        <v>0</v>
      </c>
      <c r="J479" s="112"/>
      <c r="K479" s="2"/>
    </row>
    <row r="480" spans="1:11" x14ac:dyDescent="0.25">
      <c r="A480" s="33">
        <v>42433</v>
      </c>
      <c r="B480" s="18">
        <f t="shared" si="22"/>
        <v>7343</v>
      </c>
      <c r="C480" s="11" t="s">
        <v>787</v>
      </c>
      <c r="D480" s="12">
        <v>57343</v>
      </c>
      <c r="E480" s="47" t="s">
        <v>6680</v>
      </c>
      <c r="F480" s="14">
        <v>27045.4</v>
      </c>
      <c r="G480" s="15">
        <v>42446</v>
      </c>
      <c r="H480" s="98">
        <v>27045.4</v>
      </c>
      <c r="I480" s="138">
        <f t="shared" si="23"/>
        <v>0</v>
      </c>
      <c r="J480" s="112"/>
      <c r="K480" s="2"/>
    </row>
    <row r="481" spans="1:11" x14ac:dyDescent="0.25">
      <c r="A481" s="17">
        <v>42433</v>
      </c>
      <c r="B481" s="18">
        <f t="shared" si="22"/>
        <v>7344</v>
      </c>
      <c r="C481" s="11" t="s">
        <v>787</v>
      </c>
      <c r="D481" s="12">
        <v>57344</v>
      </c>
      <c r="E481" s="47" t="s">
        <v>6680</v>
      </c>
      <c r="F481" s="14">
        <v>26224.99</v>
      </c>
      <c r="G481" s="15">
        <v>42446</v>
      </c>
      <c r="H481" s="98">
        <v>26224.99</v>
      </c>
      <c r="I481" s="138">
        <f t="shared" si="23"/>
        <v>0</v>
      </c>
      <c r="J481" s="112"/>
      <c r="K481" s="2"/>
    </row>
    <row r="482" spans="1:11" x14ac:dyDescent="0.25">
      <c r="A482" s="33">
        <v>42433</v>
      </c>
      <c r="B482" s="18">
        <f t="shared" si="22"/>
        <v>7345</v>
      </c>
      <c r="C482" s="11" t="s">
        <v>787</v>
      </c>
      <c r="D482" s="12">
        <v>57345</v>
      </c>
      <c r="E482" s="47" t="s">
        <v>6688</v>
      </c>
      <c r="F482" s="14">
        <v>137.69999999999999</v>
      </c>
      <c r="G482" s="15">
        <v>42433</v>
      </c>
      <c r="H482" s="98">
        <f t="shared" ref="H482:H547" si="24">F482</f>
        <v>137.69999999999999</v>
      </c>
      <c r="I482" s="138">
        <f t="shared" si="23"/>
        <v>0</v>
      </c>
      <c r="J482" s="112"/>
      <c r="K482" s="2"/>
    </row>
    <row r="483" spans="1:11" x14ac:dyDescent="0.25">
      <c r="A483" s="17">
        <v>42433</v>
      </c>
      <c r="B483" s="18">
        <f t="shared" si="22"/>
        <v>7346</v>
      </c>
      <c r="C483" s="11" t="s">
        <v>787</v>
      </c>
      <c r="D483" s="12">
        <v>57346</v>
      </c>
      <c r="E483" s="47" t="s">
        <v>6757</v>
      </c>
      <c r="F483" s="14">
        <v>37439.4</v>
      </c>
      <c r="G483" s="15">
        <v>42458</v>
      </c>
      <c r="H483" s="98">
        <v>37439.4</v>
      </c>
      <c r="I483" s="138">
        <f t="shared" si="23"/>
        <v>0</v>
      </c>
      <c r="J483" s="112"/>
      <c r="K483" s="2"/>
    </row>
    <row r="484" spans="1:11" x14ac:dyDescent="0.25">
      <c r="A484" s="33">
        <v>42433</v>
      </c>
      <c r="B484" s="18">
        <f t="shared" si="22"/>
        <v>7347</v>
      </c>
      <c r="C484" s="11" t="s">
        <v>787</v>
      </c>
      <c r="D484" s="12">
        <v>57347</v>
      </c>
      <c r="E484" s="47" t="s">
        <v>6758</v>
      </c>
      <c r="F484" s="14">
        <v>38401.699999999997</v>
      </c>
      <c r="G484" s="15">
        <v>42434</v>
      </c>
      <c r="H484" s="98">
        <v>38401.699999999997</v>
      </c>
      <c r="I484" s="138">
        <f t="shared" si="23"/>
        <v>0</v>
      </c>
      <c r="J484" s="112"/>
      <c r="K484" s="2"/>
    </row>
    <row r="485" spans="1:11" x14ac:dyDescent="0.25">
      <c r="A485" s="17">
        <v>42433</v>
      </c>
      <c r="B485" s="18">
        <f t="shared" si="22"/>
        <v>7348</v>
      </c>
      <c r="C485" s="11" t="s">
        <v>787</v>
      </c>
      <c r="D485" s="12">
        <v>57348</v>
      </c>
      <c r="E485" s="47" t="s">
        <v>6758</v>
      </c>
      <c r="F485" s="14">
        <v>6453</v>
      </c>
      <c r="G485" s="15">
        <v>42434</v>
      </c>
      <c r="H485" s="98">
        <v>6453</v>
      </c>
      <c r="I485" s="138">
        <f t="shared" si="23"/>
        <v>0</v>
      </c>
      <c r="J485" s="112"/>
      <c r="K485" s="2"/>
    </row>
    <row r="486" spans="1:11" x14ac:dyDescent="0.25">
      <c r="A486" s="33">
        <v>42434</v>
      </c>
      <c r="B486" s="18">
        <f t="shared" si="22"/>
        <v>7349</v>
      </c>
      <c r="C486" s="11" t="s">
        <v>787</v>
      </c>
      <c r="D486" s="12">
        <v>57349</v>
      </c>
      <c r="E486" s="47" t="s">
        <v>6759</v>
      </c>
      <c r="F486" s="14">
        <v>7829.3</v>
      </c>
      <c r="G486" s="15">
        <v>42435</v>
      </c>
      <c r="H486" s="98">
        <v>7829.3</v>
      </c>
      <c r="I486" s="138">
        <f t="shared" si="23"/>
        <v>0</v>
      </c>
      <c r="J486" s="112"/>
      <c r="K486" s="2"/>
    </row>
    <row r="487" spans="1:11" x14ac:dyDescent="0.25">
      <c r="A487" s="17">
        <v>42434</v>
      </c>
      <c r="B487" s="18">
        <f t="shared" si="22"/>
        <v>7350</v>
      </c>
      <c r="C487" s="11" t="s">
        <v>787</v>
      </c>
      <c r="D487" s="12">
        <v>57350</v>
      </c>
      <c r="E487" s="47" t="s">
        <v>6760</v>
      </c>
      <c r="F487" s="14">
        <v>20185</v>
      </c>
      <c r="G487" s="15">
        <v>42434</v>
      </c>
      <c r="H487" s="98">
        <f t="shared" si="24"/>
        <v>20185</v>
      </c>
      <c r="I487" s="138">
        <f t="shared" si="23"/>
        <v>0</v>
      </c>
      <c r="J487" s="112"/>
      <c r="K487" s="2"/>
    </row>
    <row r="488" spans="1:11" x14ac:dyDescent="0.25">
      <c r="A488" s="33">
        <v>42434</v>
      </c>
      <c r="B488" s="18">
        <f t="shared" si="22"/>
        <v>7351</v>
      </c>
      <c r="C488" s="11" t="s">
        <v>787</v>
      </c>
      <c r="D488" s="12">
        <v>57351</v>
      </c>
      <c r="E488" s="47" t="s">
        <v>6759</v>
      </c>
      <c r="F488" s="14">
        <v>21667.75</v>
      </c>
      <c r="G488" s="15">
        <v>42435</v>
      </c>
      <c r="H488" s="98">
        <v>21667.75</v>
      </c>
      <c r="I488" s="138">
        <f t="shared" si="23"/>
        <v>0</v>
      </c>
      <c r="J488" s="112"/>
      <c r="K488" s="2"/>
    </row>
    <row r="489" spans="1:11" x14ac:dyDescent="0.25">
      <c r="A489" s="17">
        <v>42434</v>
      </c>
      <c r="B489" s="18">
        <f t="shared" si="22"/>
        <v>7352</v>
      </c>
      <c r="C489" s="11" t="s">
        <v>787</v>
      </c>
      <c r="D489" s="12">
        <v>57352</v>
      </c>
      <c r="E489" s="47" t="s">
        <v>6761</v>
      </c>
      <c r="F489" s="14">
        <v>26712</v>
      </c>
      <c r="G489" s="15">
        <v>42437</v>
      </c>
      <c r="H489" s="98">
        <v>26712</v>
      </c>
      <c r="I489" s="138">
        <f t="shared" si="23"/>
        <v>0</v>
      </c>
      <c r="J489" s="112"/>
      <c r="K489" s="2"/>
    </row>
    <row r="490" spans="1:11" x14ac:dyDescent="0.25">
      <c r="A490" s="33">
        <v>42434</v>
      </c>
      <c r="B490" s="18">
        <f t="shared" si="22"/>
        <v>7353</v>
      </c>
      <c r="C490" s="11" t="s">
        <v>787</v>
      </c>
      <c r="D490" s="12">
        <v>57353</v>
      </c>
      <c r="E490" s="47" t="s">
        <v>6762</v>
      </c>
      <c r="F490" s="14">
        <v>5298</v>
      </c>
      <c r="G490" s="15">
        <v>42436</v>
      </c>
      <c r="H490" s="98">
        <v>5298</v>
      </c>
      <c r="I490" s="138">
        <f t="shared" si="23"/>
        <v>0</v>
      </c>
      <c r="J490" s="112"/>
      <c r="K490" s="2"/>
    </row>
    <row r="491" spans="1:11" x14ac:dyDescent="0.25">
      <c r="A491" s="17">
        <v>42434</v>
      </c>
      <c r="B491" s="18">
        <f t="shared" si="22"/>
        <v>7354</v>
      </c>
      <c r="C491" s="11" t="s">
        <v>787</v>
      </c>
      <c r="D491" s="12">
        <v>57354</v>
      </c>
      <c r="E491" s="47" t="s">
        <v>6763</v>
      </c>
      <c r="F491" s="14">
        <v>4400</v>
      </c>
      <c r="G491" s="15">
        <v>42434</v>
      </c>
      <c r="H491" s="98">
        <v>4400</v>
      </c>
      <c r="I491" s="138">
        <f t="shared" si="23"/>
        <v>0</v>
      </c>
      <c r="J491" s="112"/>
      <c r="K491" s="2"/>
    </row>
    <row r="492" spans="1:11" x14ac:dyDescent="0.25">
      <c r="A492" s="33">
        <v>42434</v>
      </c>
      <c r="B492" s="18">
        <f t="shared" si="22"/>
        <v>7355</v>
      </c>
      <c r="C492" s="11" t="s">
        <v>787</v>
      </c>
      <c r="D492" s="12">
        <v>57355</v>
      </c>
      <c r="E492" s="47" t="s">
        <v>6764</v>
      </c>
      <c r="F492" s="14">
        <v>4002.9</v>
      </c>
      <c r="G492" s="15">
        <v>42434</v>
      </c>
      <c r="H492" s="98">
        <f t="shared" si="24"/>
        <v>4002.9</v>
      </c>
      <c r="I492" s="138">
        <f t="shared" si="23"/>
        <v>0</v>
      </c>
      <c r="J492" s="112"/>
      <c r="K492" s="2"/>
    </row>
    <row r="493" spans="1:11" x14ac:dyDescent="0.25">
      <c r="A493" s="17">
        <v>42434</v>
      </c>
      <c r="B493" s="18">
        <f t="shared" si="22"/>
        <v>7356</v>
      </c>
      <c r="C493" s="11" t="s">
        <v>787</v>
      </c>
      <c r="D493" s="12">
        <v>57356</v>
      </c>
      <c r="E493" s="47" t="s">
        <v>6765</v>
      </c>
      <c r="F493" s="14">
        <v>48402</v>
      </c>
      <c r="G493" s="15">
        <v>42445</v>
      </c>
      <c r="H493" s="98">
        <v>48402</v>
      </c>
      <c r="I493" s="138">
        <f t="shared" si="23"/>
        <v>0</v>
      </c>
      <c r="J493" s="112"/>
      <c r="K493" s="2"/>
    </row>
    <row r="494" spans="1:11" x14ac:dyDescent="0.25">
      <c r="A494" s="33">
        <v>42434</v>
      </c>
      <c r="B494" s="18">
        <f t="shared" si="22"/>
        <v>7357</v>
      </c>
      <c r="C494" s="11" t="s">
        <v>787</v>
      </c>
      <c r="D494" s="12">
        <v>57357</v>
      </c>
      <c r="E494" s="47" t="s">
        <v>6766</v>
      </c>
      <c r="F494" s="14">
        <v>2569.1999999999998</v>
      </c>
      <c r="G494" s="15">
        <v>42434</v>
      </c>
      <c r="H494" s="98">
        <f t="shared" si="24"/>
        <v>2569.1999999999998</v>
      </c>
      <c r="I494" s="138">
        <f t="shared" si="23"/>
        <v>0</v>
      </c>
      <c r="J494" s="112"/>
      <c r="K494" s="2"/>
    </row>
    <row r="495" spans="1:11" x14ac:dyDescent="0.25">
      <c r="A495" s="17">
        <v>42434</v>
      </c>
      <c r="B495" s="18">
        <f t="shared" si="22"/>
        <v>7358</v>
      </c>
      <c r="C495" s="11" t="s">
        <v>787</v>
      </c>
      <c r="D495" s="12">
        <v>57358</v>
      </c>
      <c r="E495" s="47" t="s">
        <v>6767</v>
      </c>
      <c r="F495" s="14">
        <v>1471.8</v>
      </c>
      <c r="G495" s="15">
        <v>42434</v>
      </c>
      <c r="H495" s="98">
        <f t="shared" si="24"/>
        <v>1471.8</v>
      </c>
      <c r="I495" s="138">
        <f t="shared" si="23"/>
        <v>0</v>
      </c>
      <c r="J495" s="112"/>
      <c r="K495" s="2"/>
    </row>
    <row r="496" spans="1:11" x14ac:dyDescent="0.25">
      <c r="A496" s="33">
        <v>42434</v>
      </c>
      <c r="B496" s="18">
        <f t="shared" si="22"/>
        <v>7359</v>
      </c>
      <c r="C496" s="11" t="s">
        <v>787</v>
      </c>
      <c r="D496" s="12">
        <v>57359</v>
      </c>
      <c r="E496" s="47" t="s">
        <v>6768</v>
      </c>
      <c r="F496" s="14">
        <v>2577.1999999999998</v>
      </c>
      <c r="G496" s="15">
        <v>42434</v>
      </c>
      <c r="H496" s="98">
        <f t="shared" si="24"/>
        <v>2577.1999999999998</v>
      </c>
      <c r="I496" s="138">
        <f t="shared" si="23"/>
        <v>0</v>
      </c>
      <c r="J496" s="112"/>
      <c r="K496" s="2"/>
    </row>
    <row r="497" spans="1:11" x14ac:dyDescent="0.25">
      <c r="A497" s="17">
        <v>42434</v>
      </c>
      <c r="B497" s="18">
        <f t="shared" si="22"/>
        <v>7360</v>
      </c>
      <c r="C497" s="11" t="s">
        <v>787</v>
      </c>
      <c r="D497" s="12">
        <v>57360</v>
      </c>
      <c r="E497" s="47" t="s">
        <v>6769</v>
      </c>
      <c r="F497" s="14">
        <v>2148.3000000000002</v>
      </c>
      <c r="G497" s="15">
        <v>42434</v>
      </c>
      <c r="H497" s="98">
        <f t="shared" si="24"/>
        <v>2148.3000000000002</v>
      </c>
      <c r="I497" s="138">
        <f t="shared" si="23"/>
        <v>0</v>
      </c>
      <c r="J497" s="112"/>
      <c r="K497" s="2"/>
    </row>
    <row r="498" spans="1:11" x14ac:dyDescent="0.25">
      <c r="A498" s="33">
        <v>42434</v>
      </c>
      <c r="B498" s="18">
        <f t="shared" si="22"/>
        <v>7361</v>
      </c>
      <c r="C498" s="11" t="s">
        <v>787</v>
      </c>
      <c r="D498" s="12">
        <v>57361</v>
      </c>
      <c r="E498" s="47" t="s">
        <v>4289</v>
      </c>
      <c r="F498" s="14">
        <v>18688.5</v>
      </c>
      <c r="G498" s="15">
        <v>42436</v>
      </c>
      <c r="H498" s="98">
        <v>18688.5</v>
      </c>
      <c r="I498" s="138">
        <f t="shared" si="23"/>
        <v>0</v>
      </c>
      <c r="J498" s="112"/>
      <c r="K498" s="2"/>
    </row>
    <row r="499" spans="1:11" x14ac:dyDescent="0.25">
      <c r="A499" s="17">
        <v>42434</v>
      </c>
      <c r="B499" s="18">
        <f t="shared" si="22"/>
        <v>7362</v>
      </c>
      <c r="C499" s="11" t="s">
        <v>787</v>
      </c>
      <c r="D499" s="12">
        <v>57362</v>
      </c>
      <c r="E499" s="47" t="s">
        <v>4289</v>
      </c>
      <c r="F499" s="14">
        <v>12522</v>
      </c>
      <c r="G499" s="15">
        <v>42436</v>
      </c>
      <c r="H499" s="98">
        <v>12522</v>
      </c>
      <c r="I499" s="138">
        <f t="shared" si="23"/>
        <v>0</v>
      </c>
      <c r="J499" s="112"/>
      <c r="K499" s="2"/>
    </row>
    <row r="500" spans="1:11" x14ac:dyDescent="0.25">
      <c r="A500" s="33">
        <v>42434</v>
      </c>
      <c r="B500" s="18">
        <f t="shared" si="22"/>
        <v>7363</v>
      </c>
      <c r="C500" s="11" t="s">
        <v>787</v>
      </c>
      <c r="D500" s="12">
        <v>57363</v>
      </c>
      <c r="E500" s="47" t="s">
        <v>6770</v>
      </c>
      <c r="F500" s="14">
        <v>11956</v>
      </c>
      <c r="G500" s="15">
        <v>42434</v>
      </c>
      <c r="H500" s="98">
        <f t="shared" si="24"/>
        <v>11956</v>
      </c>
      <c r="I500" s="138">
        <f t="shared" si="23"/>
        <v>0</v>
      </c>
      <c r="J500" s="112"/>
      <c r="K500" s="2"/>
    </row>
    <row r="501" spans="1:11" x14ac:dyDescent="0.25">
      <c r="A501" s="17">
        <v>42434</v>
      </c>
      <c r="B501" s="18">
        <f t="shared" si="22"/>
        <v>7364</v>
      </c>
      <c r="C501" s="11" t="s">
        <v>787</v>
      </c>
      <c r="D501" s="12">
        <v>57364</v>
      </c>
      <c r="E501" s="47" t="s">
        <v>6771</v>
      </c>
      <c r="F501" s="14">
        <v>3666.2</v>
      </c>
      <c r="G501" s="15">
        <v>42434</v>
      </c>
      <c r="H501" s="98">
        <f t="shared" si="24"/>
        <v>3666.2</v>
      </c>
      <c r="I501" s="138">
        <f t="shared" si="23"/>
        <v>0</v>
      </c>
      <c r="J501" s="112"/>
      <c r="K501" s="2"/>
    </row>
    <row r="502" spans="1:11" x14ac:dyDescent="0.25">
      <c r="A502" s="33">
        <v>42434</v>
      </c>
      <c r="B502" s="18">
        <f t="shared" si="22"/>
        <v>7365</v>
      </c>
      <c r="C502" s="11" t="s">
        <v>787</v>
      </c>
      <c r="D502" s="12">
        <v>57365</v>
      </c>
      <c r="E502" s="47" t="s">
        <v>6576</v>
      </c>
      <c r="F502" s="14">
        <v>279.3</v>
      </c>
      <c r="G502" s="15">
        <v>42434</v>
      </c>
      <c r="H502" s="98">
        <v>279.3</v>
      </c>
      <c r="I502" s="138"/>
      <c r="J502" s="112"/>
      <c r="K502" s="2"/>
    </row>
    <row r="503" spans="1:11" x14ac:dyDescent="0.25">
      <c r="A503" s="17">
        <v>42434</v>
      </c>
      <c r="B503" s="18">
        <f t="shared" si="22"/>
        <v>7366</v>
      </c>
      <c r="C503" s="11" t="s">
        <v>787</v>
      </c>
      <c r="D503" s="12">
        <v>57366</v>
      </c>
      <c r="E503" s="47" t="s">
        <v>6772</v>
      </c>
      <c r="F503" s="14">
        <v>9544.9</v>
      </c>
      <c r="G503" s="15">
        <v>42434</v>
      </c>
      <c r="H503" s="98">
        <f t="shared" si="24"/>
        <v>9544.9</v>
      </c>
      <c r="I503" s="138">
        <f t="shared" si="23"/>
        <v>0</v>
      </c>
      <c r="J503" s="112"/>
      <c r="K503" s="2"/>
    </row>
    <row r="504" spans="1:11" x14ac:dyDescent="0.25">
      <c r="A504" s="33">
        <v>42434</v>
      </c>
      <c r="B504" s="18">
        <f t="shared" si="22"/>
        <v>7367</v>
      </c>
      <c r="C504" s="11" t="s">
        <v>787</v>
      </c>
      <c r="D504" s="12">
        <v>57367</v>
      </c>
      <c r="E504" s="47" t="s">
        <v>6773</v>
      </c>
      <c r="F504" s="14">
        <v>1173.9000000000001</v>
      </c>
      <c r="G504" s="15">
        <v>42438</v>
      </c>
      <c r="H504" s="98">
        <v>1173.9000000000001</v>
      </c>
      <c r="I504" s="138">
        <f t="shared" si="23"/>
        <v>0</v>
      </c>
      <c r="J504" s="112"/>
      <c r="K504" s="2"/>
    </row>
    <row r="505" spans="1:11" x14ac:dyDescent="0.25">
      <c r="A505" s="17">
        <v>42434</v>
      </c>
      <c r="B505" s="18">
        <f t="shared" si="22"/>
        <v>7368</v>
      </c>
      <c r="C505" s="11" t="s">
        <v>787</v>
      </c>
      <c r="D505" s="12">
        <v>57368</v>
      </c>
      <c r="E505" s="47" t="s">
        <v>6774</v>
      </c>
      <c r="F505" s="14">
        <v>4662.3999999999996</v>
      </c>
      <c r="G505" s="15">
        <v>42434</v>
      </c>
      <c r="H505" s="98">
        <f t="shared" si="24"/>
        <v>4662.3999999999996</v>
      </c>
      <c r="I505" s="138">
        <f t="shared" si="23"/>
        <v>0</v>
      </c>
      <c r="J505" s="112"/>
      <c r="K505" s="2"/>
    </row>
    <row r="506" spans="1:11" x14ac:dyDescent="0.25">
      <c r="A506" s="33">
        <v>42434</v>
      </c>
      <c r="B506" s="18">
        <f t="shared" si="22"/>
        <v>7369</v>
      </c>
      <c r="C506" s="11" t="s">
        <v>787</v>
      </c>
      <c r="D506" s="113">
        <v>57369</v>
      </c>
      <c r="E506" s="42" t="s">
        <v>6775</v>
      </c>
      <c r="F506" s="19">
        <v>19418.400000000001</v>
      </c>
      <c r="G506" s="15">
        <v>42434</v>
      </c>
      <c r="H506" s="98">
        <f t="shared" si="24"/>
        <v>19418.400000000001</v>
      </c>
      <c r="I506" s="138">
        <f t="shared" si="23"/>
        <v>0</v>
      </c>
      <c r="J506" s="112"/>
      <c r="K506" s="2"/>
    </row>
    <row r="507" spans="1:11" x14ac:dyDescent="0.25">
      <c r="A507" s="17">
        <v>42434</v>
      </c>
      <c r="B507" s="18">
        <f t="shared" si="22"/>
        <v>7370</v>
      </c>
      <c r="C507" s="11" t="s">
        <v>787</v>
      </c>
      <c r="D507" s="20">
        <v>57370</v>
      </c>
      <c r="E507" s="45" t="s">
        <v>6770</v>
      </c>
      <c r="F507" s="22">
        <v>589.1</v>
      </c>
      <c r="G507" s="15">
        <v>42434</v>
      </c>
      <c r="H507" s="98">
        <f t="shared" si="24"/>
        <v>589.1</v>
      </c>
      <c r="I507" s="138">
        <f t="shared" si="23"/>
        <v>0</v>
      </c>
      <c r="J507" s="112"/>
      <c r="K507" s="2"/>
    </row>
    <row r="508" spans="1:11" x14ac:dyDescent="0.25">
      <c r="A508" s="33">
        <v>42434</v>
      </c>
      <c r="B508" s="18">
        <f t="shared" si="22"/>
        <v>7371</v>
      </c>
      <c r="C508" s="11" t="s">
        <v>787</v>
      </c>
      <c r="D508" s="12">
        <v>57371</v>
      </c>
      <c r="E508" s="47" t="s">
        <v>6776</v>
      </c>
      <c r="F508" s="14">
        <v>52800.3</v>
      </c>
      <c r="G508" s="15">
        <v>42436</v>
      </c>
      <c r="H508" s="98">
        <v>52800.3</v>
      </c>
      <c r="I508" s="138">
        <f t="shared" si="23"/>
        <v>0</v>
      </c>
      <c r="J508" s="112"/>
      <c r="K508" s="2"/>
    </row>
    <row r="509" spans="1:11" x14ac:dyDescent="0.25">
      <c r="A509" s="17">
        <v>42434</v>
      </c>
      <c r="B509" s="18">
        <f t="shared" si="22"/>
        <v>7372</v>
      </c>
      <c r="C509" s="11" t="s">
        <v>787</v>
      </c>
      <c r="D509" s="12">
        <v>57372</v>
      </c>
      <c r="E509" s="49" t="s">
        <v>105</v>
      </c>
      <c r="F509" s="14">
        <v>0</v>
      </c>
      <c r="G509" s="15"/>
      <c r="H509" s="98"/>
      <c r="I509" s="138">
        <f t="shared" si="23"/>
        <v>0</v>
      </c>
      <c r="J509" s="112"/>
      <c r="K509" s="2"/>
    </row>
    <row r="510" spans="1:11" x14ac:dyDescent="0.25">
      <c r="A510" s="33">
        <v>42434</v>
      </c>
      <c r="B510" s="18">
        <f t="shared" si="22"/>
        <v>7373</v>
      </c>
      <c r="C510" s="11" t="s">
        <v>787</v>
      </c>
      <c r="D510" s="12">
        <v>57373</v>
      </c>
      <c r="E510" s="47" t="s">
        <v>6777</v>
      </c>
      <c r="F510" s="14">
        <v>5409.72</v>
      </c>
      <c r="G510" s="15">
        <v>42439</v>
      </c>
      <c r="H510" s="98">
        <v>5409.72</v>
      </c>
      <c r="I510" s="138">
        <f t="shared" si="23"/>
        <v>0</v>
      </c>
      <c r="J510" s="112"/>
      <c r="K510" s="2"/>
    </row>
    <row r="511" spans="1:11" x14ac:dyDescent="0.25">
      <c r="A511" s="17">
        <v>42434</v>
      </c>
      <c r="B511" s="18">
        <f t="shared" si="22"/>
        <v>7374</v>
      </c>
      <c r="C511" s="11" t="s">
        <v>787</v>
      </c>
      <c r="D511" s="12">
        <v>57374</v>
      </c>
      <c r="E511" s="47" t="s">
        <v>6778</v>
      </c>
      <c r="F511" s="14">
        <v>26941</v>
      </c>
      <c r="G511" s="15">
        <v>42437</v>
      </c>
      <c r="H511" s="98">
        <v>26941</v>
      </c>
      <c r="I511" s="138">
        <f t="shared" si="23"/>
        <v>0</v>
      </c>
      <c r="J511" s="112"/>
      <c r="K511" s="2"/>
    </row>
    <row r="512" spans="1:11" x14ac:dyDescent="0.25">
      <c r="A512" s="33">
        <v>42434</v>
      </c>
      <c r="B512" s="18">
        <f t="shared" si="22"/>
        <v>7375</v>
      </c>
      <c r="C512" s="11" t="s">
        <v>787</v>
      </c>
      <c r="D512" s="12">
        <v>57375</v>
      </c>
      <c r="E512" s="47" t="s">
        <v>6779</v>
      </c>
      <c r="F512" s="14">
        <v>4804.6000000000004</v>
      </c>
      <c r="G512" s="15">
        <v>42437</v>
      </c>
      <c r="H512" s="98">
        <v>4804.6000000000004</v>
      </c>
      <c r="I512" s="138">
        <f t="shared" si="23"/>
        <v>0</v>
      </c>
      <c r="J512" s="112"/>
      <c r="K512" s="2"/>
    </row>
    <row r="513" spans="1:11" x14ac:dyDescent="0.25">
      <c r="A513" s="17">
        <v>42434</v>
      </c>
      <c r="B513" s="18">
        <f t="shared" si="22"/>
        <v>7376</v>
      </c>
      <c r="C513" s="11" t="s">
        <v>787</v>
      </c>
      <c r="D513" s="12">
        <v>57376</v>
      </c>
      <c r="E513" s="47" t="s">
        <v>6780</v>
      </c>
      <c r="F513" s="14">
        <v>986.7</v>
      </c>
      <c r="G513" s="15">
        <v>42437</v>
      </c>
      <c r="H513" s="14">
        <v>986.7</v>
      </c>
      <c r="I513" s="138">
        <f t="shared" si="23"/>
        <v>0</v>
      </c>
      <c r="J513" s="112"/>
      <c r="K513" s="2"/>
    </row>
    <row r="514" spans="1:11" x14ac:dyDescent="0.25">
      <c r="A514" s="33">
        <v>42434</v>
      </c>
      <c r="B514" s="18">
        <f t="shared" si="22"/>
        <v>7377</v>
      </c>
      <c r="C514" s="11" t="s">
        <v>787</v>
      </c>
      <c r="D514" s="12">
        <v>57377</v>
      </c>
      <c r="E514" s="47" t="s">
        <v>6781</v>
      </c>
      <c r="F514" s="14">
        <v>13465.04</v>
      </c>
      <c r="G514" s="15" t="s">
        <v>6782</v>
      </c>
      <c r="H514" s="128">
        <f>12695.04+770</f>
        <v>13465.04</v>
      </c>
      <c r="I514" s="138">
        <f t="shared" si="23"/>
        <v>0</v>
      </c>
      <c r="J514" s="112"/>
      <c r="K514" s="2"/>
    </row>
    <row r="515" spans="1:11" x14ac:dyDescent="0.25">
      <c r="A515" s="17">
        <v>42434</v>
      </c>
      <c r="B515" s="18">
        <f t="shared" si="22"/>
        <v>7378</v>
      </c>
      <c r="C515" s="11" t="s">
        <v>787</v>
      </c>
      <c r="D515" s="12">
        <v>57378</v>
      </c>
      <c r="E515" s="47" t="s">
        <v>6783</v>
      </c>
      <c r="F515" s="14">
        <v>11068.1</v>
      </c>
      <c r="G515" s="15">
        <v>42437</v>
      </c>
      <c r="H515" s="14">
        <v>11068.1</v>
      </c>
      <c r="I515" s="138">
        <f t="shared" si="23"/>
        <v>0</v>
      </c>
      <c r="J515" s="112"/>
      <c r="K515" s="2"/>
    </row>
    <row r="516" spans="1:11" x14ac:dyDescent="0.25">
      <c r="A516" s="33">
        <v>42434</v>
      </c>
      <c r="B516" s="18">
        <f t="shared" si="22"/>
        <v>7379</v>
      </c>
      <c r="C516" s="11" t="s">
        <v>787</v>
      </c>
      <c r="D516" s="12">
        <v>57379</v>
      </c>
      <c r="E516" s="47" t="s">
        <v>6784</v>
      </c>
      <c r="F516" s="14">
        <v>6820.2</v>
      </c>
      <c r="G516" s="15" t="s">
        <v>6782</v>
      </c>
      <c r="H516" s="128">
        <f>6063.5+756.7</f>
        <v>6820.2</v>
      </c>
      <c r="I516" s="138">
        <f t="shared" si="23"/>
        <v>0</v>
      </c>
      <c r="J516" s="112"/>
      <c r="K516" s="2"/>
    </row>
    <row r="517" spans="1:11" x14ac:dyDescent="0.25">
      <c r="A517" s="17">
        <v>42434</v>
      </c>
      <c r="B517" s="18">
        <f t="shared" si="22"/>
        <v>7380</v>
      </c>
      <c r="C517" s="11" t="s">
        <v>787</v>
      </c>
      <c r="D517" s="12">
        <v>57380</v>
      </c>
      <c r="E517" s="47" t="s">
        <v>6785</v>
      </c>
      <c r="F517" s="14">
        <v>9374.4</v>
      </c>
      <c r="G517" s="15">
        <v>42437</v>
      </c>
      <c r="H517" s="14">
        <v>9374.4</v>
      </c>
      <c r="I517" s="138">
        <f t="shared" si="23"/>
        <v>0</v>
      </c>
      <c r="J517" s="112"/>
      <c r="K517" s="2"/>
    </row>
    <row r="518" spans="1:11" x14ac:dyDescent="0.25">
      <c r="A518" s="33">
        <v>42434</v>
      </c>
      <c r="B518" s="18">
        <f t="shared" ref="B518:B581" si="25">B517+1</f>
        <v>7381</v>
      </c>
      <c r="C518" s="11" t="s">
        <v>787</v>
      </c>
      <c r="D518" s="12">
        <v>57381</v>
      </c>
      <c r="E518" s="47" t="s">
        <v>6786</v>
      </c>
      <c r="F518" s="14">
        <v>12456</v>
      </c>
      <c r="G518" s="15">
        <v>42437</v>
      </c>
      <c r="H518" s="14">
        <v>12456</v>
      </c>
      <c r="I518" s="138">
        <f t="shared" si="23"/>
        <v>0</v>
      </c>
      <c r="J518" s="112"/>
      <c r="K518" s="2"/>
    </row>
    <row r="519" spans="1:11" x14ac:dyDescent="0.25">
      <c r="A519" s="17">
        <v>42434</v>
      </c>
      <c r="B519" s="18">
        <f t="shared" si="25"/>
        <v>7382</v>
      </c>
      <c r="C519" s="11" t="s">
        <v>787</v>
      </c>
      <c r="D519" s="12">
        <v>57382</v>
      </c>
      <c r="E519" s="47" t="s">
        <v>6787</v>
      </c>
      <c r="F519" s="14">
        <v>5062.8</v>
      </c>
      <c r="G519" s="15">
        <v>42437</v>
      </c>
      <c r="H519" s="14">
        <v>5062.8</v>
      </c>
      <c r="I519" s="138">
        <f t="shared" si="23"/>
        <v>0</v>
      </c>
      <c r="J519" s="112"/>
      <c r="K519" s="2"/>
    </row>
    <row r="520" spans="1:11" x14ac:dyDescent="0.25">
      <c r="A520" s="33">
        <v>42434</v>
      </c>
      <c r="B520" s="18">
        <f t="shared" si="25"/>
        <v>7383</v>
      </c>
      <c r="C520" s="11" t="s">
        <v>787</v>
      </c>
      <c r="D520" s="12">
        <v>57383</v>
      </c>
      <c r="E520" s="47" t="s">
        <v>6788</v>
      </c>
      <c r="F520" s="14">
        <v>2322.1999999999998</v>
      </c>
      <c r="G520" s="15">
        <v>42437</v>
      </c>
      <c r="H520" s="14">
        <v>2322.1999999999998</v>
      </c>
      <c r="I520" s="138">
        <f t="shared" si="23"/>
        <v>0</v>
      </c>
      <c r="J520" s="112"/>
      <c r="K520" s="2"/>
    </row>
    <row r="521" spans="1:11" x14ac:dyDescent="0.25">
      <c r="A521" s="17">
        <v>42434</v>
      </c>
      <c r="B521" s="18">
        <f t="shared" si="25"/>
        <v>7384</v>
      </c>
      <c r="C521" s="11" t="s">
        <v>787</v>
      </c>
      <c r="D521" s="12">
        <v>57384</v>
      </c>
      <c r="E521" s="47" t="s">
        <v>6789</v>
      </c>
      <c r="F521" s="14">
        <v>5682.6</v>
      </c>
      <c r="G521" s="15">
        <v>42448</v>
      </c>
      <c r="H521" s="98">
        <v>5682.6</v>
      </c>
      <c r="I521" s="138">
        <f t="shared" si="23"/>
        <v>0</v>
      </c>
      <c r="J521" s="112"/>
      <c r="K521" s="2"/>
    </row>
    <row r="522" spans="1:11" x14ac:dyDescent="0.25">
      <c r="A522" s="33">
        <v>42434</v>
      </c>
      <c r="B522" s="18">
        <f t="shared" si="25"/>
        <v>7385</v>
      </c>
      <c r="C522" s="11" t="s">
        <v>787</v>
      </c>
      <c r="D522" s="12">
        <v>57385</v>
      </c>
      <c r="E522" s="47" t="s">
        <v>6790</v>
      </c>
      <c r="F522" s="14">
        <v>5422.3</v>
      </c>
      <c r="G522" s="15">
        <v>42436</v>
      </c>
      <c r="H522" s="98">
        <v>5422.3</v>
      </c>
      <c r="I522" s="138">
        <f t="shared" si="23"/>
        <v>0</v>
      </c>
      <c r="J522" s="112"/>
      <c r="K522" s="2"/>
    </row>
    <row r="523" spans="1:11" x14ac:dyDescent="0.25">
      <c r="A523" s="17">
        <v>42434</v>
      </c>
      <c r="B523" s="18">
        <f t="shared" si="25"/>
        <v>7386</v>
      </c>
      <c r="C523" s="11" t="s">
        <v>787</v>
      </c>
      <c r="D523" s="12">
        <v>57386</v>
      </c>
      <c r="E523" s="47" t="s">
        <v>6791</v>
      </c>
      <c r="F523" s="14">
        <v>511.2</v>
      </c>
      <c r="G523" s="15">
        <v>42434</v>
      </c>
      <c r="H523" s="98">
        <f t="shared" si="24"/>
        <v>511.2</v>
      </c>
      <c r="I523" s="138">
        <f t="shared" si="23"/>
        <v>0</v>
      </c>
      <c r="J523" s="112"/>
      <c r="K523" s="2"/>
    </row>
    <row r="524" spans="1:11" x14ac:dyDescent="0.25">
      <c r="A524" s="33">
        <v>42434</v>
      </c>
      <c r="B524" s="18">
        <f t="shared" si="25"/>
        <v>7387</v>
      </c>
      <c r="C524" s="11" t="s">
        <v>787</v>
      </c>
      <c r="D524" s="12">
        <v>57387</v>
      </c>
      <c r="E524" s="47" t="s">
        <v>6792</v>
      </c>
      <c r="F524" s="14">
        <v>29652.9</v>
      </c>
      <c r="G524" s="15">
        <v>42434</v>
      </c>
      <c r="H524" s="98">
        <f t="shared" si="24"/>
        <v>29652.9</v>
      </c>
      <c r="I524" s="138">
        <f t="shared" si="23"/>
        <v>0</v>
      </c>
      <c r="J524" s="112"/>
      <c r="K524" s="2"/>
    </row>
    <row r="525" spans="1:11" x14ac:dyDescent="0.25">
      <c r="A525" s="17">
        <v>42434</v>
      </c>
      <c r="B525" s="18">
        <f t="shared" si="25"/>
        <v>7388</v>
      </c>
      <c r="C525" s="11" t="s">
        <v>787</v>
      </c>
      <c r="D525" s="12">
        <v>57388</v>
      </c>
      <c r="E525" s="47" t="s">
        <v>6793</v>
      </c>
      <c r="F525" s="14">
        <v>40146.6</v>
      </c>
      <c r="G525" s="15">
        <v>42441</v>
      </c>
      <c r="H525" s="98">
        <v>40146.6</v>
      </c>
      <c r="I525" s="138">
        <f t="shared" si="23"/>
        <v>0</v>
      </c>
      <c r="J525" s="112"/>
      <c r="K525" s="2"/>
    </row>
    <row r="526" spans="1:11" x14ac:dyDescent="0.25">
      <c r="A526" s="33">
        <v>42434</v>
      </c>
      <c r="B526" s="18">
        <f t="shared" si="25"/>
        <v>7389</v>
      </c>
      <c r="C526" s="11" t="s">
        <v>787</v>
      </c>
      <c r="D526" s="12">
        <v>57389</v>
      </c>
      <c r="E526" s="47" t="s">
        <v>6794</v>
      </c>
      <c r="F526" s="14">
        <v>105</v>
      </c>
      <c r="G526" s="15">
        <v>42434</v>
      </c>
      <c r="H526" s="98">
        <f t="shared" si="24"/>
        <v>105</v>
      </c>
      <c r="I526" s="138">
        <f t="shared" si="23"/>
        <v>0</v>
      </c>
      <c r="J526" s="112"/>
      <c r="K526" s="2"/>
    </row>
    <row r="527" spans="1:11" x14ac:dyDescent="0.25">
      <c r="A527" s="17">
        <v>42434</v>
      </c>
      <c r="B527" s="18">
        <f t="shared" si="25"/>
        <v>7390</v>
      </c>
      <c r="C527" s="11" t="s">
        <v>787</v>
      </c>
      <c r="D527" s="12">
        <v>57390</v>
      </c>
      <c r="E527" s="47" t="s">
        <v>6795</v>
      </c>
      <c r="F527" s="14">
        <v>11160.6</v>
      </c>
      <c r="G527" s="15">
        <v>42437</v>
      </c>
      <c r="H527" s="98">
        <v>11160.6</v>
      </c>
      <c r="I527" s="138">
        <f t="shared" si="23"/>
        <v>0</v>
      </c>
      <c r="J527" s="112"/>
      <c r="K527" s="2"/>
    </row>
    <row r="528" spans="1:11" x14ac:dyDescent="0.25">
      <c r="A528" s="33">
        <v>42434</v>
      </c>
      <c r="B528" s="18">
        <f t="shared" si="25"/>
        <v>7391</v>
      </c>
      <c r="C528" s="11" t="s">
        <v>787</v>
      </c>
      <c r="D528" s="12">
        <v>57391</v>
      </c>
      <c r="E528" s="47" t="s">
        <v>6796</v>
      </c>
      <c r="F528" s="14">
        <v>3200</v>
      </c>
      <c r="G528" s="15">
        <v>42434</v>
      </c>
      <c r="H528" s="98">
        <f t="shared" si="24"/>
        <v>3200</v>
      </c>
      <c r="I528" s="138">
        <f t="shared" si="23"/>
        <v>0</v>
      </c>
      <c r="J528" s="112"/>
      <c r="K528" s="2"/>
    </row>
    <row r="529" spans="1:11" x14ac:dyDescent="0.25">
      <c r="A529" s="17">
        <v>42434</v>
      </c>
      <c r="B529" s="18">
        <f t="shared" si="25"/>
        <v>7392</v>
      </c>
      <c r="C529" s="11" t="s">
        <v>787</v>
      </c>
      <c r="D529" s="12">
        <v>57392</v>
      </c>
      <c r="E529" s="47" t="s">
        <v>6797</v>
      </c>
      <c r="F529" s="14">
        <v>6000.6</v>
      </c>
      <c r="G529" s="15">
        <v>42434</v>
      </c>
      <c r="H529" s="98">
        <f t="shared" si="24"/>
        <v>6000.6</v>
      </c>
      <c r="I529" s="138">
        <f t="shared" si="23"/>
        <v>0</v>
      </c>
      <c r="J529" s="112"/>
      <c r="K529" s="2"/>
    </row>
    <row r="530" spans="1:11" x14ac:dyDescent="0.25">
      <c r="A530" s="33">
        <v>42434</v>
      </c>
      <c r="B530" s="18">
        <f t="shared" si="25"/>
        <v>7393</v>
      </c>
      <c r="C530" s="11" t="s">
        <v>787</v>
      </c>
      <c r="D530" s="12">
        <v>57393</v>
      </c>
      <c r="E530" s="47" t="s">
        <v>6798</v>
      </c>
      <c r="F530" s="14">
        <v>27689.55</v>
      </c>
      <c r="G530" s="107">
        <v>42461</v>
      </c>
      <c r="H530" s="166">
        <v>27689.55</v>
      </c>
      <c r="I530" s="138">
        <f t="shared" si="23"/>
        <v>0</v>
      </c>
      <c r="J530" s="112"/>
      <c r="K530" s="2"/>
    </row>
    <row r="531" spans="1:11" x14ac:dyDescent="0.25">
      <c r="A531" s="17">
        <v>42434</v>
      </c>
      <c r="B531" s="18">
        <f t="shared" si="25"/>
        <v>7394</v>
      </c>
      <c r="C531" s="11" t="s">
        <v>787</v>
      </c>
      <c r="D531" s="12">
        <v>57394</v>
      </c>
      <c r="E531" s="47" t="s">
        <v>6791</v>
      </c>
      <c r="F531" s="14">
        <v>208</v>
      </c>
      <c r="G531" s="15">
        <v>42434</v>
      </c>
      <c r="H531" s="98">
        <f t="shared" si="24"/>
        <v>208</v>
      </c>
      <c r="I531" s="138">
        <f t="shared" si="23"/>
        <v>0</v>
      </c>
      <c r="J531" s="112"/>
      <c r="K531" s="2"/>
    </row>
    <row r="532" spans="1:11" x14ac:dyDescent="0.25">
      <c r="A532" s="33">
        <v>42434</v>
      </c>
      <c r="B532" s="18">
        <f t="shared" si="25"/>
        <v>7395</v>
      </c>
      <c r="C532" s="11" t="s">
        <v>787</v>
      </c>
      <c r="D532" s="12">
        <v>57395</v>
      </c>
      <c r="E532" s="47" t="s">
        <v>6799</v>
      </c>
      <c r="F532" s="14">
        <v>21096</v>
      </c>
      <c r="G532" s="15">
        <v>42434</v>
      </c>
      <c r="H532" s="98">
        <f t="shared" si="24"/>
        <v>21096</v>
      </c>
      <c r="I532" s="138">
        <f t="shared" si="23"/>
        <v>0</v>
      </c>
      <c r="J532" s="112"/>
      <c r="K532" s="2"/>
    </row>
    <row r="533" spans="1:11" x14ac:dyDescent="0.25">
      <c r="A533" s="17">
        <v>42434</v>
      </c>
      <c r="B533" s="18">
        <f t="shared" si="25"/>
        <v>7396</v>
      </c>
      <c r="C533" s="11" t="s">
        <v>787</v>
      </c>
      <c r="D533" s="12">
        <v>57396</v>
      </c>
      <c r="E533" s="47" t="s">
        <v>6800</v>
      </c>
      <c r="F533" s="14">
        <v>3264</v>
      </c>
      <c r="G533" s="15">
        <v>42434</v>
      </c>
      <c r="H533" s="98">
        <f t="shared" si="24"/>
        <v>3264</v>
      </c>
      <c r="I533" s="138">
        <f t="shared" si="23"/>
        <v>0</v>
      </c>
      <c r="J533" s="112"/>
      <c r="K533" s="2"/>
    </row>
    <row r="534" spans="1:11" x14ac:dyDescent="0.25">
      <c r="A534" s="33">
        <v>42434</v>
      </c>
      <c r="B534" s="18">
        <f t="shared" si="25"/>
        <v>7397</v>
      </c>
      <c r="C534" s="11" t="s">
        <v>787</v>
      </c>
      <c r="D534" s="12">
        <v>57397</v>
      </c>
      <c r="E534" s="47" t="s">
        <v>6801</v>
      </c>
      <c r="F534" s="14">
        <v>400</v>
      </c>
      <c r="G534" s="15">
        <v>42434</v>
      </c>
      <c r="H534" s="98">
        <f t="shared" si="24"/>
        <v>400</v>
      </c>
      <c r="I534" s="138">
        <f t="shared" si="23"/>
        <v>0</v>
      </c>
      <c r="J534" s="112"/>
      <c r="K534" s="2"/>
    </row>
    <row r="535" spans="1:11" x14ac:dyDescent="0.25">
      <c r="A535" s="17">
        <v>42434</v>
      </c>
      <c r="B535" s="18">
        <f t="shared" si="25"/>
        <v>7398</v>
      </c>
      <c r="C535" s="11" t="s">
        <v>787</v>
      </c>
      <c r="D535" s="12">
        <v>57398</v>
      </c>
      <c r="E535" s="47" t="s">
        <v>6802</v>
      </c>
      <c r="F535" s="14">
        <v>2523.1999999999998</v>
      </c>
      <c r="G535" s="15">
        <v>42434</v>
      </c>
      <c r="H535" s="98">
        <f t="shared" si="24"/>
        <v>2523.1999999999998</v>
      </c>
      <c r="I535" s="138">
        <f t="shared" si="23"/>
        <v>0</v>
      </c>
      <c r="J535" s="112"/>
      <c r="K535" s="2"/>
    </row>
    <row r="536" spans="1:11" x14ac:dyDescent="0.25">
      <c r="A536" s="33">
        <v>42434</v>
      </c>
      <c r="B536" s="18">
        <f t="shared" si="25"/>
        <v>7399</v>
      </c>
      <c r="C536" s="11" t="s">
        <v>787</v>
      </c>
      <c r="D536" s="12">
        <v>57399</v>
      </c>
      <c r="E536" s="47" t="s">
        <v>6803</v>
      </c>
      <c r="F536" s="14">
        <v>682</v>
      </c>
      <c r="G536" s="15">
        <v>42434</v>
      </c>
      <c r="H536" s="98">
        <f t="shared" si="24"/>
        <v>682</v>
      </c>
      <c r="I536" s="138">
        <f t="shared" si="23"/>
        <v>0</v>
      </c>
      <c r="J536" s="112"/>
      <c r="K536" s="2"/>
    </row>
    <row r="537" spans="1:11" x14ac:dyDescent="0.25">
      <c r="A537" s="17">
        <v>42434</v>
      </c>
      <c r="B537" s="18">
        <f t="shared" si="25"/>
        <v>7400</v>
      </c>
      <c r="C537" s="11" t="s">
        <v>787</v>
      </c>
      <c r="D537" s="12">
        <v>57400</v>
      </c>
      <c r="E537" s="47" t="s">
        <v>6804</v>
      </c>
      <c r="F537" s="14">
        <v>2938.8</v>
      </c>
      <c r="G537" s="15">
        <v>42434</v>
      </c>
      <c r="H537" s="98">
        <f t="shared" si="24"/>
        <v>2938.8</v>
      </c>
      <c r="I537" s="138">
        <f t="shared" si="23"/>
        <v>0</v>
      </c>
      <c r="J537" s="112"/>
      <c r="K537" s="2"/>
    </row>
    <row r="538" spans="1:11" x14ac:dyDescent="0.25">
      <c r="A538" s="33">
        <v>42434</v>
      </c>
      <c r="B538" s="18">
        <f t="shared" si="25"/>
        <v>7401</v>
      </c>
      <c r="C538" s="11" t="s">
        <v>787</v>
      </c>
      <c r="D538" s="12">
        <v>57401</v>
      </c>
      <c r="E538" s="47" t="s">
        <v>6805</v>
      </c>
      <c r="F538" s="14">
        <v>8503.2000000000007</v>
      </c>
      <c r="G538" s="15">
        <v>42434</v>
      </c>
      <c r="H538" s="98">
        <f t="shared" si="24"/>
        <v>8503.2000000000007</v>
      </c>
      <c r="I538" s="138">
        <f t="shared" si="23"/>
        <v>0</v>
      </c>
      <c r="J538" s="112"/>
      <c r="K538" s="2"/>
    </row>
    <row r="539" spans="1:11" x14ac:dyDescent="0.25">
      <c r="A539" s="17">
        <v>42434</v>
      </c>
      <c r="B539" s="18">
        <f t="shared" si="25"/>
        <v>7402</v>
      </c>
      <c r="C539" s="11" t="s">
        <v>787</v>
      </c>
      <c r="D539" s="12">
        <v>57402</v>
      </c>
      <c r="E539" s="47" t="s">
        <v>6806</v>
      </c>
      <c r="F539" s="14">
        <v>1354.5</v>
      </c>
      <c r="G539" s="15">
        <v>42441</v>
      </c>
      <c r="H539" s="98">
        <v>1354.5</v>
      </c>
      <c r="I539" s="138">
        <f t="shared" si="23"/>
        <v>0</v>
      </c>
      <c r="J539" s="112"/>
      <c r="K539" s="2"/>
    </row>
    <row r="540" spans="1:11" x14ac:dyDescent="0.25">
      <c r="A540" s="33">
        <v>42434</v>
      </c>
      <c r="B540" s="18">
        <f t="shared" si="25"/>
        <v>7403</v>
      </c>
      <c r="C540" s="11" t="s">
        <v>787</v>
      </c>
      <c r="D540" s="12">
        <v>57403</v>
      </c>
      <c r="E540" s="47" t="s">
        <v>6807</v>
      </c>
      <c r="F540" s="14">
        <v>1279.2</v>
      </c>
      <c r="G540" s="15">
        <v>42434</v>
      </c>
      <c r="H540" s="98">
        <f t="shared" si="24"/>
        <v>1279.2</v>
      </c>
      <c r="I540" s="138">
        <f t="shared" si="23"/>
        <v>0</v>
      </c>
      <c r="J540" s="112"/>
      <c r="K540" s="2"/>
    </row>
    <row r="541" spans="1:11" x14ac:dyDescent="0.25">
      <c r="A541" s="17">
        <v>42434</v>
      </c>
      <c r="B541" s="18">
        <f t="shared" si="25"/>
        <v>7404</v>
      </c>
      <c r="C541" s="11" t="s">
        <v>787</v>
      </c>
      <c r="D541" s="12">
        <v>57404</v>
      </c>
      <c r="E541" s="47" t="s">
        <v>6808</v>
      </c>
      <c r="F541" s="14">
        <v>4191.3999999999996</v>
      </c>
      <c r="G541" s="15">
        <v>42434</v>
      </c>
      <c r="H541" s="98">
        <f t="shared" si="24"/>
        <v>4191.3999999999996</v>
      </c>
      <c r="I541" s="138">
        <f t="shared" si="23"/>
        <v>0</v>
      </c>
      <c r="J541" s="112"/>
      <c r="K541" s="2"/>
    </row>
    <row r="542" spans="1:11" x14ac:dyDescent="0.25">
      <c r="A542" s="33">
        <v>42434</v>
      </c>
      <c r="B542" s="18">
        <f t="shared" si="25"/>
        <v>7405</v>
      </c>
      <c r="C542" s="11" t="s">
        <v>787</v>
      </c>
      <c r="D542" s="113">
        <v>57405</v>
      </c>
      <c r="E542" s="42" t="s">
        <v>6809</v>
      </c>
      <c r="F542" s="19">
        <v>5226.6000000000004</v>
      </c>
      <c r="G542" s="15">
        <v>42434</v>
      </c>
      <c r="H542" s="98">
        <f t="shared" si="24"/>
        <v>5226.6000000000004</v>
      </c>
      <c r="I542" s="138">
        <f t="shared" si="23"/>
        <v>0</v>
      </c>
      <c r="J542" s="112"/>
      <c r="K542" s="2"/>
    </row>
    <row r="543" spans="1:11" x14ac:dyDescent="0.25">
      <c r="A543" s="17">
        <v>42434</v>
      </c>
      <c r="B543" s="18">
        <f t="shared" si="25"/>
        <v>7406</v>
      </c>
      <c r="C543" s="11" t="s">
        <v>787</v>
      </c>
      <c r="D543" s="20">
        <v>57406</v>
      </c>
      <c r="E543" s="45" t="s">
        <v>6810</v>
      </c>
      <c r="F543" s="22">
        <v>2176.1999999999998</v>
      </c>
      <c r="G543" s="15">
        <v>42434</v>
      </c>
      <c r="H543" s="98">
        <f t="shared" si="24"/>
        <v>2176.1999999999998</v>
      </c>
      <c r="I543" s="138">
        <f t="shared" si="23"/>
        <v>0</v>
      </c>
      <c r="J543" s="112"/>
      <c r="K543" s="2"/>
    </row>
    <row r="544" spans="1:11" x14ac:dyDescent="0.25">
      <c r="A544" s="33">
        <v>42434</v>
      </c>
      <c r="B544" s="18">
        <f t="shared" si="25"/>
        <v>7407</v>
      </c>
      <c r="C544" s="11" t="s">
        <v>787</v>
      </c>
      <c r="D544" s="12">
        <v>57407</v>
      </c>
      <c r="E544" s="47" t="s">
        <v>6811</v>
      </c>
      <c r="F544" s="14">
        <v>3922.56</v>
      </c>
      <c r="G544" s="15">
        <v>42434</v>
      </c>
      <c r="H544" s="98">
        <f t="shared" si="24"/>
        <v>3922.56</v>
      </c>
      <c r="I544" s="138">
        <f t="shared" si="23"/>
        <v>0</v>
      </c>
      <c r="J544" s="112"/>
      <c r="K544" s="2"/>
    </row>
    <row r="545" spans="1:11" x14ac:dyDescent="0.25">
      <c r="A545" s="17">
        <v>42434</v>
      </c>
      <c r="B545" s="18">
        <f t="shared" si="25"/>
        <v>7408</v>
      </c>
      <c r="C545" s="11" t="s">
        <v>787</v>
      </c>
      <c r="D545" s="12">
        <v>57408</v>
      </c>
      <c r="E545" s="47" t="s">
        <v>6812</v>
      </c>
      <c r="F545" s="14">
        <v>565.4</v>
      </c>
      <c r="G545" s="15">
        <v>42434</v>
      </c>
      <c r="H545" s="98">
        <f t="shared" si="24"/>
        <v>565.4</v>
      </c>
      <c r="I545" s="138">
        <f t="shared" si="23"/>
        <v>0</v>
      </c>
      <c r="J545" s="112"/>
      <c r="K545" s="2"/>
    </row>
    <row r="546" spans="1:11" x14ac:dyDescent="0.25">
      <c r="A546" s="33">
        <v>42434</v>
      </c>
      <c r="B546" s="18">
        <f t="shared" si="25"/>
        <v>7409</v>
      </c>
      <c r="C546" s="11" t="s">
        <v>787</v>
      </c>
      <c r="D546" s="12">
        <v>57409</v>
      </c>
      <c r="E546" s="47" t="s">
        <v>6813</v>
      </c>
      <c r="F546" s="14">
        <v>1639</v>
      </c>
      <c r="G546" s="15">
        <v>42434</v>
      </c>
      <c r="H546" s="98">
        <f t="shared" si="24"/>
        <v>1639</v>
      </c>
      <c r="I546" s="138">
        <f t="shared" si="23"/>
        <v>0</v>
      </c>
      <c r="J546" s="112"/>
      <c r="K546" s="2"/>
    </row>
    <row r="547" spans="1:11" x14ac:dyDescent="0.25">
      <c r="A547" s="17">
        <v>42434</v>
      </c>
      <c r="B547" s="18">
        <f t="shared" si="25"/>
        <v>7410</v>
      </c>
      <c r="C547" s="11" t="s">
        <v>787</v>
      </c>
      <c r="D547" s="12">
        <v>57410</v>
      </c>
      <c r="E547" s="47" t="s">
        <v>6814</v>
      </c>
      <c r="F547" s="14">
        <v>990</v>
      </c>
      <c r="G547" s="15">
        <v>42434</v>
      </c>
      <c r="H547" s="98">
        <f t="shared" si="24"/>
        <v>990</v>
      </c>
      <c r="I547" s="138">
        <f t="shared" ref="I547:I617" si="26">F547-H547</f>
        <v>0</v>
      </c>
      <c r="J547" s="112"/>
      <c r="K547" s="2"/>
    </row>
    <row r="548" spans="1:11" x14ac:dyDescent="0.25">
      <c r="A548" s="33">
        <v>42434</v>
      </c>
      <c r="B548" s="18">
        <f t="shared" si="25"/>
        <v>7411</v>
      </c>
      <c r="C548" s="11" t="s">
        <v>787</v>
      </c>
      <c r="D548" s="12">
        <v>57411</v>
      </c>
      <c r="E548" s="47" t="s">
        <v>6815</v>
      </c>
      <c r="F548" s="14">
        <v>4778.3</v>
      </c>
      <c r="G548" s="15">
        <v>42434</v>
      </c>
      <c r="H548" s="98">
        <f t="shared" ref="H548:H616" si="27">F548</f>
        <v>4778.3</v>
      </c>
      <c r="I548" s="138">
        <f t="shared" si="26"/>
        <v>0</v>
      </c>
      <c r="J548" s="112"/>
      <c r="K548" s="2"/>
    </row>
    <row r="549" spans="1:11" x14ac:dyDescent="0.25">
      <c r="A549" s="17">
        <v>42434</v>
      </c>
      <c r="B549" s="18">
        <f t="shared" si="25"/>
        <v>7412</v>
      </c>
      <c r="C549" s="11" t="s">
        <v>787</v>
      </c>
      <c r="D549" s="12">
        <v>57412</v>
      </c>
      <c r="E549" s="47" t="s">
        <v>6816</v>
      </c>
      <c r="F549" s="14">
        <v>9281.9</v>
      </c>
      <c r="G549" s="15">
        <v>42434</v>
      </c>
      <c r="H549" s="98">
        <f t="shared" si="27"/>
        <v>9281.9</v>
      </c>
      <c r="I549" s="138">
        <f t="shared" si="26"/>
        <v>0</v>
      </c>
      <c r="J549" s="112"/>
      <c r="K549" s="2"/>
    </row>
    <row r="550" spans="1:11" x14ac:dyDescent="0.25">
      <c r="A550" s="33">
        <v>42434</v>
      </c>
      <c r="B550" s="18">
        <f t="shared" si="25"/>
        <v>7413</v>
      </c>
      <c r="C550" s="11" t="s">
        <v>787</v>
      </c>
      <c r="D550" s="12">
        <v>57413</v>
      </c>
      <c r="E550" s="47" t="s">
        <v>6765</v>
      </c>
      <c r="F550" s="14">
        <v>21990</v>
      </c>
      <c r="G550" s="15">
        <v>42445</v>
      </c>
      <c r="H550" s="98">
        <v>21990</v>
      </c>
      <c r="I550" s="138">
        <f t="shared" si="26"/>
        <v>0</v>
      </c>
      <c r="J550" s="112"/>
      <c r="K550" s="2"/>
    </row>
    <row r="551" spans="1:11" x14ac:dyDescent="0.25">
      <c r="A551" s="17">
        <v>42434</v>
      </c>
      <c r="B551" s="18">
        <f t="shared" si="25"/>
        <v>7414</v>
      </c>
      <c r="C551" s="11" t="s">
        <v>787</v>
      </c>
      <c r="D551" s="12">
        <v>57414</v>
      </c>
      <c r="E551" s="47" t="s">
        <v>6816</v>
      </c>
      <c r="F551" s="14">
        <v>205.2</v>
      </c>
      <c r="G551" s="15">
        <v>42434</v>
      </c>
      <c r="H551" s="98">
        <f t="shared" si="27"/>
        <v>205.2</v>
      </c>
      <c r="I551" s="138">
        <f t="shared" si="26"/>
        <v>0</v>
      </c>
      <c r="J551" s="112"/>
      <c r="K551" s="2"/>
    </row>
    <row r="552" spans="1:11" x14ac:dyDescent="0.25">
      <c r="A552" s="33">
        <v>42434</v>
      </c>
      <c r="B552" s="18">
        <f t="shared" si="25"/>
        <v>7415</v>
      </c>
      <c r="C552" s="11" t="s">
        <v>787</v>
      </c>
      <c r="D552" s="12">
        <v>57415</v>
      </c>
      <c r="E552" s="47" t="s">
        <v>6817</v>
      </c>
      <c r="F552" s="14">
        <v>4330.8</v>
      </c>
      <c r="G552" s="15" t="s">
        <v>6818</v>
      </c>
      <c r="H552" s="98">
        <f>3400+122.4+808.4</f>
        <v>4330.8</v>
      </c>
      <c r="I552" s="138">
        <f t="shared" si="26"/>
        <v>0</v>
      </c>
      <c r="J552" s="112"/>
      <c r="K552" s="2"/>
    </row>
    <row r="553" spans="1:11" x14ac:dyDescent="0.25">
      <c r="A553" s="17">
        <v>42434</v>
      </c>
      <c r="B553" s="18">
        <f t="shared" si="25"/>
        <v>7416</v>
      </c>
      <c r="C553" s="11" t="s">
        <v>787</v>
      </c>
      <c r="D553" s="12">
        <v>57416</v>
      </c>
      <c r="E553" s="47" t="s">
        <v>6819</v>
      </c>
      <c r="F553" s="14">
        <v>3242.6</v>
      </c>
      <c r="G553" s="15">
        <v>42434</v>
      </c>
      <c r="H553" s="98">
        <f t="shared" si="27"/>
        <v>3242.6</v>
      </c>
      <c r="I553" s="138">
        <f t="shared" si="26"/>
        <v>0</v>
      </c>
      <c r="J553" s="112"/>
      <c r="K553" s="2"/>
    </row>
    <row r="554" spans="1:11" x14ac:dyDescent="0.25">
      <c r="A554" s="33">
        <v>42434</v>
      </c>
      <c r="B554" s="18">
        <f t="shared" si="25"/>
        <v>7417</v>
      </c>
      <c r="C554" s="11" t="s">
        <v>787</v>
      </c>
      <c r="D554" s="12">
        <v>57417</v>
      </c>
      <c r="E554" s="47" t="s">
        <v>6820</v>
      </c>
      <c r="F554" s="14">
        <v>3341.7</v>
      </c>
      <c r="G554" s="15">
        <v>42434</v>
      </c>
      <c r="H554" s="98">
        <f t="shared" si="27"/>
        <v>3341.7</v>
      </c>
      <c r="I554" s="138">
        <f t="shared" si="26"/>
        <v>0</v>
      </c>
      <c r="J554" s="112"/>
      <c r="K554" s="2"/>
    </row>
    <row r="555" spans="1:11" x14ac:dyDescent="0.25">
      <c r="A555" s="17">
        <v>42434</v>
      </c>
      <c r="B555" s="18">
        <f t="shared" si="25"/>
        <v>7418</v>
      </c>
      <c r="C555" s="11" t="s">
        <v>787</v>
      </c>
      <c r="D555" s="12">
        <v>57418</v>
      </c>
      <c r="E555" s="47" t="s">
        <v>6821</v>
      </c>
      <c r="F555" s="14">
        <v>1986.4</v>
      </c>
      <c r="G555" s="15">
        <v>42434</v>
      </c>
      <c r="H555" s="98">
        <f t="shared" si="27"/>
        <v>1986.4</v>
      </c>
      <c r="I555" s="138">
        <f t="shared" si="26"/>
        <v>0</v>
      </c>
      <c r="J555" s="112"/>
      <c r="K555" s="2"/>
    </row>
    <row r="556" spans="1:11" x14ac:dyDescent="0.25">
      <c r="A556" s="33">
        <v>42434</v>
      </c>
      <c r="B556" s="18">
        <f t="shared" si="25"/>
        <v>7419</v>
      </c>
      <c r="C556" s="11" t="s">
        <v>787</v>
      </c>
      <c r="D556" s="12">
        <v>57419</v>
      </c>
      <c r="E556" s="47" t="s">
        <v>6822</v>
      </c>
      <c r="F556" s="14">
        <v>6436.8</v>
      </c>
      <c r="G556" s="15">
        <v>42436</v>
      </c>
      <c r="H556" s="98">
        <v>6436.8</v>
      </c>
      <c r="I556" s="138">
        <f t="shared" si="26"/>
        <v>0</v>
      </c>
      <c r="J556" s="112"/>
      <c r="K556" s="2"/>
    </row>
    <row r="557" spans="1:11" x14ac:dyDescent="0.25">
      <c r="A557" s="17">
        <v>42434</v>
      </c>
      <c r="B557" s="18">
        <f t="shared" si="25"/>
        <v>7420</v>
      </c>
      <c r="C557" s="11" t="s">
        <v>787</v>
      </c>
      <c r="D557" s="12">
        <v>57420</v>
      </c>
      <c r="E557" s="47" t="s">
        <v>6795</v>
      </c>
      <c r="F557" s="14">
        <v>28978.2</v>
      </c>
      <c r="G557" s="15" t="s">
        <v>6823</v>
      </c>
      <c r="H557" s="98">
        <f>8500+20478.2</f>
        <v>28978.2</v>
      </c>
      <c r="I557" s="138">
        <f t="shared" si="26"/>
        <v>0</v>
      </c>
      <c r="J557" s="112"/>
      <c r="K557" s="2"/>
    </row>
    <row r="558" spans="1:11" x14ac:dyDescent="0.25">
      <c r="A558" s="33">
        <v>42434</v>
      </c>
      <c r="B558" s="18">
        <f t="shared" si="25"/>
        <v>7421</v>
      </c>
      <c r="C558" s="11" t="s">
        <v>787</v>
      </c>
      <c r="D558" s="12">
        <v>57421</v>
      </c>
      <c r="E558" s="47" t="s">
        <v>6824</v>
      </c>
      <c r="F558" s="14">
        <v>802.2</v>
      </c>
      <c r="G558" s="15">
        <v>42434</v>
      </c>
      <c r="H558" s="98">
        <f t="shared" si="27"/>
        <v>802.2</v>
      </c>
      <c r="I558" s="138">
        <f t="shared" si="26"/>
        <v>0</v>
      </c>
      <c r="J558" s="112"/>
      <c r="K558" s="2"/>
    </row>
    <row r="559" spans="1:11" x14ac:dyDescent="0.25">
      <c r="A559" s="17">
        <v>42434</v>
      </c>
      <c r="B559" s="18">
        <f t="shared" si="25"/>
        <v>7422</v>
      </c>
      <c r="C559" s="11" t="s">
        <v>787</v>
      </c>
      <c r="D559" s="12">
        <v>57422</v>
      </c>
      <c r="E559" s="47" t="s">
        <v>6775</v>
      </c>
      <c r="F559" s="14">
        <v>5050.5</v>
      </c>
      <c r="G559" s="15">
        <v>42434</v>
      </c>
      <c r="H559" s="98">
        <f t="shared" si="27"/>
        <v>5050.5</v>
      </c>
      <c r="I559" s="138">
        <f t="shared" si="26"/>
        <v>0</v>
      </c>
      <c r="J559" s="112"/>
      <c r="K559" s="2"/>
    </row>
    <row r="560" spans="1:11" x14ac:dyDescent="0.25">
      <c r="A560" s="33">
        <v>42434</v>
      </c>
      <c r="B560" s="18">
        <f t="shared" si="25"/>
        <v>7423</v>
      </c>
      <c r="C560" s="11" t="s">
        <v>787</v>
      </c>
      <c r="D560" s="12">
        <v>57423</v>
      </c>
      <c r="E560" s="47" t="s">
        <v>6825</v>
      </c>
      <c r="F560" s="14">
        <v>2013.7</v>
      </c>
      <c r="G560" s="15">
        <v>42434</v>
      </c>
      <c r="H560" s="98">
        <f t="shared" si="27"/>
        <v>2013.7</v>
      </c>
      <c r="I560" s="138">
        <f t="shared" si="26"/>
        <v>0</v>
      </c>
      <c r="J560" s="112"/>
      <c r="K560" s="2"/>
    </row>
    <row r="561" spans="1:11" x14ac:dyDescent="0.25">
      <c r="A561" s="17">
        <v>42434</v>
      </c>
      <c r="B561" s="18">
        <f t="shared" si="25"/>
        <v>7424</v>
      </c>
      <c r="C561" s="11" t="s">
        <v>787</v>
      </c>
      <c r="D561" s="12">
        <v>57424</v>
      </c>
      <c r="E561" s="47" t="s">
        <v>6826</v>
      </c>
      <c r="F561" s="14">
        <v>157.30000000000001</v>
      </c>
      <c r="G561" s="15">
        <v>42434</v>
      </c>
      <c r="H561" s="98">
        <f t="shared" si="27"/>
        <v>157.30000000000001</v>
      </c>
      <c r="I561" s="138">
        <f t="shared" si="26"/>
        <v>0</v>
      </c>
      <c r="J561" s="112"/>
      <c r="K561" s="2"/>
    </row>
    <row r="562" spans="1:11" x14ac:dyDescent="0.25">
      <c r="A562" s="33">
        <v>42434</v>
      </c>
      <c r="B562" s="18">
        <f t="shared" si="25"/>
        <v>7425</v>
      </c>
      <c r="C562" s="11" t="s">
        <v>787</v>
      </c>
      <c r="D562" s="12">
        <v>57425</v>
      </c>
      <c r="E562" s="47" t="s">
        <v>6827</v>
      </c>
      <c r="F562" s="14">
        <v>2999.2</v>
      </c>
      <c r="G562" s="15">
        <v>42437</v>
      </c>
      <c r="H562" s="98">
        <v>2999.2</v>
      </c>
      <c r="I562" s="138">
        <f t="shared" si="26"/>
        <v>0</v>
      </c>
      <c r="J562" s="112"/>
      <c r="K562" s="2"/>
    </row>
    <row r="563" spans="1:11" x14ac:dyDescent="0.25">
      <c r="A563" s="17">
        <v>42434</v>
      </c>
      <c r="B563" s="18">
        <f t="shared" si="25"/>
        <v>7426</v>
      </c>
      <c r="C563" s="11" t="s">
        <v>787</v>
      </c>
      <c r="D563" s="12">
        <v>57426</v>
      </c>
      <c r="E563" s="47" t="s">
        <v>6761</v>
      </c>
      <c r="F563" s="14">
        <v>1448</v>
      </c>
      <c r="G563" s="15">
        <v>42434</v>
      </c>
      <c r="H563" s="98">
        <f t="shared" si="27"/>
        <v>1448</v>
      </c>
      <c r="I563" s="138">
        <f t="shared" si="26"/>
        <v>0</v>
      </c>
      <c r="J563" s="112"/>
      <c r="K563" s="2"/>
    </row>
    <row r="564" spans="1:11" x14ac:dyDescent="0.25">
      <c r="A564" s="33">
        <v>42434</v>
      </c>
      <c r="B564" s="18">
        <f t="shared" si="25"/>
        <v>7427</v>
      </c>
      <c r="C564" s="11" t="s">
        <v>787</v>
      </c>
      <c r="D564" s="12">
        <v>57427</v>
      </c>
      <c r="E564" s="47" t="s">
        <v>4289</v>
      </c>
      <c r="F564" s="14">
        <v>8166</v>
      </c>
      <c r="G564" s="15">
        <v>42436</v>
      </c>
      <c r="H564" s="98">
        <v>8166</v>
      </c>
      <c r="I564" s="138">
        <f t="shared" si="26"/>
        <v>0</v>
      </c>
      <c r="J564" s="112"/>
      <c r="K564" s="2"/>
    </row>
    <row r="565" spans="1:11" x14ac:dyDescent="0.25">
      <c r="A565" s="17">
        <v>42434</v>
      </c>
      <c r="B565" s="18">
        <f t="shared" si="25"/>
        <v>7428</v>
      </c>
      <c r="C565" s="11" t="s">
        <v>787</v>
      </c>
      <c r="D565" s="12">
        <v>57428</v>
      </c>
      <c r="E565" s="47" t="s">
        <v>5910</v>
      </c>
      <c r="F565" s="14">
        <v>3885.6</v>
      </c>
      <c r="G565" s="15">
        <v>42436</v>
      </c>
      <c r="H565" s="98">
        <v>3885.6</v>
      </c>
      <c r="I565" s="138">
        <f t="shared" si="26"/>
        <v>0</v>
      </c>
      <c r="J565" s="112"/>
      <c r="K565" s="2"/>
    </row>
    <row r="566" spans="1:11" x14ac:dyDescent="0.25">
      <c r="A566" s="33">
        <v>42434</v>
      </c>
      <c r="B566" s="18">
        <f t="shared" si="25"/>
        <v>7429</v>
      </c>
      <c r="C566" s="11" t="s">
        <v>787</v>
      </c>
      <c r="D566" s="12">
        <v>57429</v>
      </c>
      <c r="E566" s="47" t="s">
        <v>6828</v>
      </c>
      <c r="F566" s="14">
        <v>38365.9</v>
      </c>
      <c r="G566" s="15">
        <v>42436</v>
      </c>
      <c r="H566" s="98">
        <v>38365.9</v>
      </c>
      <c r="I566" s="138">
        <f t="shared" si="26"/>
        <v>0</v>
      </c>
      <c r="J566" s="112"/>
      <c r="K566" s="2"/>
    </row>
    <row r="567" spans="1:11" x14ac:dyDescent="0.25">
      <c r="A567" s="17">
        <v>42434</v>
      </c>
      <c r="B567" s="18">
        <f t="shared" si="25"/>
        <v>7430</v>
      </c>
      <c r="C567" s="11" t="s">
        <v>787</v>
      </c>
      <c r="D567" s="12">
        <v>57430</v>
      </c>
      <c r="E567" s="47" t="s">
        <v>6829</v>
      </c>
      <c r="F567" s="14">
        <v>3912</v>
      </c>
      <c r="G567" s="15">
        <v>42435</v>
      </c>
      <c r="H567" s="98">
        <v>3912</v>
      </c>
      <c r="I567" s="138">
        <f t="shared" si="26"/>
        <v>0</v>
      </c>
      <c r="J567" s="112"/>
      <c r="K567" s="2"/>
    </row>
    <row r="568" spans="1:11" x14ac:dyDescent="0.25">
      <c r="A568" s="33">
        <v>42434</v>
      </c>
      <c r="B568" s="18">
        <f t="shared" si="25"/>
        <v>7431</v>
      </c>
      <c r="C568" s="11" t="s">
        <v>787</v>
      </c>
      <c r="D568" s="12">
        <v>57431</v>
      </c>
      <c r="E568" s="47" t="s">
        <v>6830</v>
      </c>
      <c r="F568" s="14">
        <v>3110</v>
      </c>
      <c r="G568" s="15">
        <v>42435</v>
      </c>
      <c r="H568" s="98">
        <v>3110</v>
      </c>
      <c r="I568" s="138">
        <f t="shared" si="26"/>
        <v>0</v>
      </c>
      <c r="J568" s="112"/>
      <c r="K568" s="2"/>
    </row>
    <row r="569" spans="1:11" x14ac:dyDescent="0.25">
      <c r="A569" s="17">
        <v>42434</v>
      </c>
      <c r="B569" s="18">
        <f t="shared" si="25"/>
        <v>7432</v>
      </c>
      <c r="C569" s="11" t="s">
        <v>787</v>
      </c>
      <c r="D569" s="12">
        <v>57432</v>
      </c>
      <c r="E569" s="47" t="s">
        <v>6831</v>
      </c>
      <c r="F569" s="14">
        <v>3162.6</v>
      </c>
      <c r="G569" s="15">
        <v>42435</v>
      </c>
      <c r="H569" s="98">
        <v>3162.6</v>
      </c>
      <c r="I569" s="138">
        <f t="shared" si="26"/>
        <v>0</v>
      </c>
      <c r="J569" s="112"/>
      <c r="K569" s="2"/>
    </row>
    <row r="570" spans="1:11" x14ac:dyDescent="0.25">
      <c r="A570" s="33">
        <v>42434</v>
      </c>
      <c r="B570" s="18">
        <f t="shared" si="25"/>
        <v>7433</v>
      </c>
      <c r="C570" s="11" t="s">
        <v>787</v>
      </c>
      <c r="D570" s="12">
        <v>57433</v>
      </c>
      <c r="E570" s="47" t="s">
        <v>6832</v>
      </c>
      <c r="F570" s="14">
        <v>1400</v>
      </c>
      <c r="G570" s="15">
        <v>42435</v>
      </c>
      <c r="H570" s="98">
        <v>1400</v>
      </c>
      <c r="I570" s="138">
        <f t="shared" si="26"/>
        <v>0</v>
      </c>
      <c r="J570" s="112"/>
      <c r="K570" s="2"/>
    </row>
    <row r="571" spans="1:11" x14ac:dyDescent="0.25">
      <c r="A571" s="17">
        <v>42434</v>
      </c>
      <c r="B571" s="18">
        <f t="shared" si="25"/>
        <v>7434</v>
      </c>
      <c r="C571" s="11" t="s">
        <v>787</v>
      </c>
      <c r="D571" s="12">
        <v>57434</v>
      </c>
      <c r="E571" s="47" t="s">
        <v>6833</v>
      </c>
      <c r="F571" s="14">
        <v>3600</v>
      </c>
      <c r="G571" s="15">
        <v>42435</v>
      </c>
      <c r="H571" s="98">
        <v>3600</v>
      </c>
      <c r="I571" s="138">
        <f t="shared" si="26"/>
        <v>0</v>
      </c>
      <c r="J571" s="112"/>
      <c r="K571" s="2"/>
    </row>
    <row r="572" spans="1:11" x14ac:dyDescent="0.25">
      <c r="A572" s="33">
        <v>42434</v>
      </c>
      <c r="B572" s="18">
        <f t="shared" si="25"/>
        <v>7435</v>
      </c>
      <c r="C572" s="11" t="s">
        <v>787</v>
      </c>
      <c r="D572" s="12">
        <v>57435</v>
      </c>
      <c r="E572" s="47" t="s">
        <v>6834</v>
      </c>
      <c r="F572" s="14">
        <v>6922.6</v>
      </c>
      <c r="G572" s="15">
        <v>42435</v>
      </c>
      <c r="H572" s="98">
        <v>6922.6</v>
      </c>
      <c r="I572" s="138">
        <f t="shared" si="26"/>
        <v>0</v>
      </c>
      <c r="J572" s="112"/>
      <c r="K572" s="2"/>
    </row>
    <row r="573" spans="1:11" x14ac:dyDescent="0.25">
      <c r="A573" s="17">
        <v>42434</v>
      </c>
      <c r="B573" s="18">
        <f t="shared" si="25"/>
        <v>7436</v>
      </c>
      <c r="C573" s="11" t="s">
        <v>787</v>
      </c>
      <c r="D573" s="12">
        <v>57436</v>
      </c>
      <c r="E573" s="47" t="s">
        <v>6835</v>
      </c>
      <c r="F573" s="14">
        <v>6495.7</v>
      </c>
      <c r="G573" s="15">
        <v>42435</v>
      </c>
      <c r="H573" s="98">
        <v>6495.7</v>
      </c>
      <c r="I573" s="138">
        <f t="shared" si="26"/>
        <v>0</v>
      </c>
      <c r="J573" s="112"/>
      <c r="K573" s="2"/>
    </row>
    <row r="574" spans="1:11" x14ac:dyDescent="0.25">
      <c r="A574" s="33">
        <v>42434</v>
      </c>
      <c r="B574" s="18">
        <f t="shared" si="25"/>
        <v>7437</v>
      </c>
      <c r="C574" s="11" t="s">
        <v>787</v>
      </c>
      <c r="D574" s="12">
        <v>57437</v>
      </c>
      <c r="E574" s="47" t="s">
        <v>6771</v>
      </c>
      <c r="F574" s="14">
        <v>1709.8</v>
      </c>
      <c r="G574" s="15">
        <v>42435</v>
      </c>
      <c r="H574" s="98">
        <v>1709.8</v>
      </c>
      <c r="I574" s="138">
        <f t="shared" si="26"/>
        <v>0</v>
      </c>
      <c r="J574" s="112"/>
      <c r="K574" s="2"/>
    </row>
    <row r="575" spans="1:11" x14ac:dyDescent="0.25">
      <c r="A575" s="17">
        <v>42434</v>
      </c>
      <c r="B575" s="18">
        <f t="shared" si="25"/>
        <v>7438</v>
      </c>
      <c r="C575" s="11" t="s">
        <v>787</v>
      </c>
      <c r="D575" s="12">
        <v>57438</v>
      </c>
      <c r="E575" s="47" t="s">
        <v>6772</v>
      </c>
      <c r="F575" s="14">
        <v>2958</v>
      </c>
      <c r="G575" s="15">
        <v>42435</v>
      </c>
      <c r="H575" s="98">
        <v>2958</v>
      </c>
      <c r="I575" s="138">
        <f t="shared" si="26"/>
        <v>0</v>
      </c>
      <c r="J575" s="112"/>
      <c r="K575" s="2"/>
    </row>
    <row r="576" spans="1:11" x14ac:dyDescent="0.25">
      <c r="A576" s="33">
        <v>42434</v>
      </c>
      <c r="B576" s="18">
        <f t="shared" si="25"/>
        <v>7439</v>
      </c>
      <c r="C576" s="11" t="s">
        <v>787</v>
      </c>
      <c r="D576" s="12">
        <v>57439</v>
      </c>
      <c r="E576" s="47" t="s">
        <v>6836</v>
      </c>
      <c r="F576" s="14">
        <v>2004.3</v>
      </c>
      <c r="G576" s="15">
        <v>42435</v>
      </c>
      <c r="H576" s="98">
        <v>2004.3</v>
      </c>
      <c r="I576" s="138">
        <f t="shared" si="26"/>
        <v>0</v>
      </c>
      <c r="J576" s="112"/>
      <c r="K576" s="2"/>
    </row>
    <row r="577" spans="1:11" x14ac:dyDescent="0.25">
      <c r="A577" s="17">
        <v>42434</v>
      </c>
      <c r="B577" s="18">
        <f t="shared" si="25"/>
        <v>7440</v>
      </c>
      <c r="C577" s="11" t="s">
        <v>787</v>
      </c>
      <c r="D577" s="12">
        <v>57440</v>
      </c>
      <c r="E577" s="49" t="s">
        <v>105</v>
      </c>
      <c r="F577" s="14">
        <v>0</v>
      </c>
      <c r="G577" s="15"/>
      <c r="H577" s="98"/>
      <c r="I577" s="138">
        <f t="shared" si="26"/>
        <v>0</v>
      </c>
      <c r="J577" s="112"/>
      <c r="K577" s="2"/>
    </row>
    <row r="578" spans="1:11" x14ac:dyDescent="0.25">
      <c r="A578" s="33">
        <v>42434</v>
      </c>
      <c r="B578" s="18">
        <f t="shared" si="25"/>
        <v>7441</v>
      </c>
      <c r="C578" s="11" t="s">
        <v>787</v>
      </c>
      <c r="D578" s="12">
        <v>57441</v>
      </c>
      <c r="E578" s="47" t="s">
        <v>6837</v>
      </c>
      <c r="F578" s="14">
        <v>24116.3</v>
      </c>
      <c r="G578" s="15">
        <v>42436</v>
      </c>
      <c r="H578" s="98">
        <v>24116.3</v>
      </c>
      <c r="I578" s="138">
        <f t="shared" si="26"/>
        <v>0</v>
      </c>
      <c r="J578" s="112"/>
      <c r="K578" s="2"/>
    </row>
    <row r="579" spans="1:11" x14ac:dyDescent="0.25">
      <c r="A579" s="17">
        <v>42434</v>
      </c>
      <c r="B579" s="18">
        <f t="shared" si="25"/>
        <v>7442</v>
      </c>
      <c r="C579" s="11" t="s">
        <v>787</v>
      </c>
      <c r="D579" s="12">
        <v>57442</v>
      </c>
      <c r="E579" s="47" t="s">
        <v>6838</v>
      </c>
      <c r="F579" s="14">
        <v>1578.1</v>
      </c>
      <c r="G579" s="15">
        <v>42435</v>
      </c>
      <c r="H579" s="98">
        <v>1578.1</v>
      </c>
      <c r="I579" s="138">
        <f t="shared" si="26"/>
        <v>0</v>
      </c>
      <c r="J579" s="112"/>
      <c r="K579" s="2"/>
    </row>
    <row r="580" spans="1:11" x14ac:dyDescent="0.25">
      <c r="A580" s="33">
        <v>42434</v>
      </c>
      <c r="B580" s="18">
        <f t="shared" si="25"/>
        <v>7443</v>
      </c>
      <c r="C580" s="11" t="s">
        <v>787</v>
      </c>
      <c r="D580" s="12">
        <v>57443</v>
      </c>
      <c r="E580" s="47" t="s">
        <v>6839</v>
      </c>
      <c r="F580" s="14">
        <v>8322.6</v>
      </c>
      <c r="G580" s="15">
        <v>42436</v>
      </c>
      <c r="H580" s="98">
        <v>8322.6</v>
      </c>
      <c r="I580" s="138">
        <f t="shared" si="26"/>
        <v>0</v>
      </c>
      <c r="J580" s="112"/>
      <c r="K580" s="2"/>
    </row>
    <row r="581" spans="1:11" x14ac:dyDescent="0.25">
      <c r="A581" s="17">
        <v>42434</v>
      </c>
      <c r="B581" s="18">
        <f t="shared" si="25"/>
        <v>7444</v>
      </c>
      <c r="C581" s="11" t="s">
        <v>787</v>
      </c>
      <c r="D581" s="113">
        <v>57444</v>
      </c>
      <c r="E581" s="42" t="s">
        <v>6840</v>
      </c>
      <c r="F581" s="19">
        <v>12464</v>
      </c>
      <c r="G581" s="15" t="s">
        <v>6841</v>
      </c>
      <c r="H581" s="98">
        <f>10000+2464</f>
        <v>12464</v>
      </c>
      <c r="I581" s="138">
        <f t="shared" si="26"/>
        <v>0</v>
      </c>
      <c r="J581" s="112"/>
      <c r="K581" s="2"/>
    </row>
    <row r="582" spans="1:11" x14ac:dyDescent="0.25">
      <c r="A582" s="33">
        <v>42434</v>
      </c>
      <c r="B582" s="18">
        <f t="shared" ref="B582:B645" si="28">B581+1</f>
        <v>7445</v>
      </c>
      <c r="C582" s="11" t="s">
        <v>787</v>
      </c>
      <c r="D582" s="141">
        <v>57445</v>
      </c>
      <c r="E582" s="43" t="s">
        <v>6842</v>
      </c>
      <c r="F582" s="142">
        <v>3495.9</v>
      </c>
      <c r="G582" s="15">
        <v>42435</v>
      </c>
      <c r="H582" s="98">
        <v>3495.9</v>
      </c>
      <c r="I582" s="138">
        <f t="shared" si="26"/>
        <v>0</v>
      </c>
      <c r="J582" s="112"/>
      <c r="K582" s="2"/>
    </row>
    <row r="583" spans="1:11" x14ac:dyDescent="0.25">
      <c r="A583" s="17">
        <v>42434</v>
      </c>
      <c r="B583" s="18">
        <f t="shared" si="28"/>
        <v>7446</v>
      </c>
      <c r="C583" s="11" t="s">
        <v>787</v>
      </c>
      <c r="D583" s="20">
        <v>57446</v>
      </c>
      <c r="E583" s="45" t="s">
        <v>6843</v>
      </c>
      <c r="F583" s="22">
        <v>9609.7999999999993</v>
      </c>
      <c r="G583" s="15">
        <v>42436</v>
      </c>
      <c r="H583" s="98">
        <v>9609.7999999999993</v>
      </c>
      <c r="I583" s="138">
        <f t="shared" si="26"/>
        <v>0</v>
      </c>
      <c r="J583" s="112"/>
      <c r="K583" s="2"/>
    </row>
    <row r="584" spans="1:11" x14ac:dyDescent="0.25">
      <c r="A584" s="33">
        <v>42434</v>
      </c>
      <c r="B584" s="18">
        <f t="shared" si="28"/>
        <v>7447</v>
      </c>
      <c r="C584" s="11" t="s">
        <v>787</v>
      </c>
      <c r="D584" s="12">
        <v>57447</v>
      </c>
      <c r="E584" s="47" t="s">
        <v>6844</v>
      </c>
      <c r="F584" s="14">
        <v>641.29999999999995</v>
      </c>
      <c r="G584" s="15">
        <v>42434</v>
      </c>
      <c r="H584" s="98">
        <f t="shared" si="27"/>
        <v>641.29999999999995</v>
      </c>
      <c r="I584" s="138">
        <f t="shared" si="26"/>
        <v>0</v>
      </c>
      <c r="J584" s="112"/>
      <c r="K584" s="2"/>
    </row>
    <row r="585" spans="1:11" x14ac:dyDescent="0.25">
      <c r="A585" s="17">
        <v>42434</v>
      </c>
      <c r="B585" s="18">
        <f t="shared" si="28"/>
        <v>7448</v>
      </c>
      <c r="C585" s="11" t="s">
        <v>787</v>
      </c>
      <c r="D585" s="12">
        <v>57448</v>
      </c>
      <c r="E585" s="47" t="s">
        <v>6845</v>
      </c>
      <c r="F585" s="14">
        <v>39419.800000000003</v>
      </c>
      <c r="G585" s="15">
        <v>42440</v>
      </c>
      <c r="H585" s="98">
        <v>39419.800000000003</v>
      </c>
      <c r="I585" s="138">
        <f t="shared" si="26"/>
        <v>0</v>
      </c>
      <c r="J585" s="112"/>
      <c r="K585" s="2"/>
    </row>
    <row r="586" spans="1:11" x14ac:dyDescent="0.25">
      <c r="A586" s="33">
        <v>42434</v>
      </c>
      <c r="B586" s="18">
        <f t="shared" si="28"/>
        <v>7449</v>
      </c>
      <c r="C586" s="11" t="s">
        <v>787</v>
      </c>
      <c r="D586" s="12">
        <v>57449</v>
      </c>
      <c r="E586" s="47" t="s">
        <v>6846</v>
      </c>
      <c r="F586" s="14">
        <v>7830.6</v>
      </c>
      <c r="G586" s="15">
        <v>42436</v>
      </c>
      <c r="H586" s="98">
        <v>7830.6</v>
      </c>
      <c r="I586" s="138">
        <f t="shared" si="26"/>
        <v>0</v>
      </c>
      <c r="J586" s="112"/>
      <c r="K586" s="2"/>
    </row>
    <row r="587" spans="1:11" x14ac:dyDescent="0.25">
      <c r="A587" s="17">
        <v>42434</v>
      </c>
      <c r="B587" s="18">
        <f t="shared" si="28"/>
        <v>7450</v>
      </c>
      <c r="C587" s="11" t="s">
        <v>787</v>
      </c>
      <c r="D587" s="12">
        <v>57450</v>
      </c>
      <c r="E587" s="47" t="s">
        <v>6847</v>
      </c>
      <c r="F587" s="14">
        <v>13930.4</v>
      </c>
      <c r="G587" s="15">
        <v>42434</v>
      </c>
      <c r="H587" s="98">
        <f t="shared" si="27"/>
        <v>13930.4</v>
      </c>
      <c r="I587" s="138">
        <f t="shared" si="26"/>
        <v>0</v>
      </c>
      <c r="J587" s="112"/>
      <c r="K587" s="2"/>
    </row>
    <row r="588" spans="1:11" x14ac:dyDescent="0.25">
      <c r="A588" s="33">
        <v>42434</v>
      </c>
      <c r="B588" s="18">
        <f t="shared" si="28"/>
        <v>7451</v>
      </c>
      <c r="C588" s="11" t="s">
        <v>787</v>
      </c>
      <c r="D588" s="12">
        <v>57451</v>
      </c>
      <c r="E588" s="47" t="s">
        <v>6848</v>
      </c>
      <c r="F588" s="14">
        <v>7527</v>
      </c>
      <c r="G588" s="15">
        <v>42435</v>
      </c>
      <c r="H588" s="98">
        <v>7527</v>
      </c>
      <c r="I588" s="138">
        <f t="shared" si="26"/>
        <v>0</v>
      </c>
      <c r="J588" s="112"/>
      <c r="K588" s="2"/>
    </row>
    <row r="589" spans="1:11" x14ac:dyDescent="0.25">
      <c r="A589" s="17">
        <v>42434</v>
      </c>
      <c r="B589" s="18">
        <f t="shared" si="28"/>
        <v>7452</v>
      </c>
      <c r="C589" s="11" t="s">
        <v>787</v>
      </c>
      <c r="D589" s="12">
        <v>57452</v>
      </c>
      <c r="E589" s="47" t="s">
        <v>6798</v>
      </c>
      <c r="F589" s="14">
        <v>84091.1</v>
      </c>
      <c r="G589" s="15">
        <v>42461</v>
      </c>
      <c r="H589" s="98">
        <v>84091.1</v>
      </c>
      <c r="I589" s="138">
        <f t="shared" si="26"/>
        <v>0</v>
      </c>
      <c r="J589" s="112"/>
      <c r="K589" s="2"/>
    </row>
    <row r="590" spans="1:11" x14ac:dyDescent="0.25">
      <c r="A590" s="33">
        <v>42434</v>
      </c>
      <c r="B590" s="18">
        <f t="shared" si="28"/>
        <v>7453</v>
      </c>
      <c r="C590" s="11" t="s">
        <v>787</v>
      </c>
      <c r="D590" s="12">
        <v>57453</v>
      </c>
      <c r="E590" s="47" t="s">
        <v>6849</v>
      </c>
      <c r="F590" s="14">
        <v>4470.6000000000004</v>
      </c>
      <c r="G590" s="15">
        <v>42434</v>
      </c>
      <c r="H590" s="98">
        <f t="shared" si="27"/>
        <v>4470.6000000000004</v>
      </c>
      <c r="I590" s="138">
        <f t="shared" si="26"/>
        <v>0</v>
      </c>
      <c r="J590" s="112"/>
      <c r="K590" s="2"/>
    </row>
    <row r="591" spans="1:11" x14ac:dyDescent="0.25">
      <c r="A591" s="17">
        <v>42434</v>
      </c>
      <c r="B591" s="18">
        <f t="shared" si="28"/>
        <v>7454</v>
      </c>
      <c r="C591" s="11" t="s">
        <v>787</v>
      </c>
      <c r="D591" s="12">
        <v>57454</v>
      </c>
      <c r="E591" s="47" t="s">
        <v>6850</v>
      </c>
      <c r="F591" s="14">
        <v>499.8</v>
      </c>
      <c r="G591" s="15">
        <v>42434</v>
      </c>
      <c r="H591" s="98">
        <f t="shared" si="27"/>
        <v>499.8</v>
      </c>
      <c r="I591" s="138">
        <f t="shared" si="26"/>
        <v>0</v>
      </c>
      <c r="J591" s="112"/>
      <c r="K591" s="2"/>
    </row>
    <row r="592" spans="1:11" x14ac:dyDescent="0.25">
      <c r="A592" s="33">
        <v>42434</v>
      </c>
      <c r="B592" s="18">
        <f t="shared" si="28"/>
        <v>7455</v>
      </c>
      <c r="C592" s="11" t="s">
        <v>787</v>
      </c>
      <c r="D592" s="12">
        <v>57455</v>
      </c>
      <c r="E592" s="49" t="s">
        <v>105</v>
      </c>
      <c r="F592" s="14">
        <v>0</v>
      </c>
      <c r="G592" s="15"/>
      <c r="H592" s="98"/>
      <c r="I592" s="138">
        <f t="shared" si="26"/>
        <v>0</v>
      </c>
      <c r="J592" s="112"/>
      <c r="K592" s="2"/>
    </row>
    <row r="593" spans="1:11" x14ac:dyDescent="0.25">
      <c r="A593" s="17">
        <v>42434</v>
      </c>
      <c r="B593" s="18">
        <f t="shared" si="28"/>
        <v>7456</v>
      </c>
      <c r="C593" s="11" t="s">
        <v>787</v>
      </c>
      <c r="D593" s="12">
        <v>57456</v>
      </c>
      <c r="E593" s="47" t="s">
        <v>6851</v>
      </c>
      <c r="F593" s="14">
        <v>4617.6000000000004</v>
      </c>
      <c r="G593" s="15">
        <v>42434</v>
      </c>
      <c r="H593" s="98">
        <f t="shared" si="27"/>
        <v>4617.6000000000004</v>
      </c>
      <c r="I593" s="138">
        <f t="shared" si="26"/>
        <v>0</v>
      </c>
      <c r="J593" s="112"/>
      <c r="K593" s="2"/>
    </row>
    <row r="594" spans="1:11" x14ac:dyDescent="0.25">
      <c r="A594" s="33">
        <v>42434</v>
      </c>
      <c r="B594" s="18">
        <f t="shared" si="28"/>
        <v>7457</v>
      </c>
      <c r="C594" s="11" t="s">
        <v>787</v>
      </c>
      <c r="D594" s="12">
        <v>57457</v>
      </c>
      <c r="E594" s="49" t="s">
        <v>105</v>
      </c>
      <c r="F594" s="14">
        <v>0</v>
      </c>
      <c r="G594" s="15"/>
      <c r="H594" s="98"/>
      <c r="I594" s="138">
        <f t="shared" si="26"/>
        <v>0</v>
      </c>
      <c r="J594" s="112"/>
      <c r="K594" s="2"/>
    </row>
    <row r="595" spans="1:11" x14ac:dyDescent="0.25">
      <c r="A595" s="17">
        <v>42434</v>
      </c>
      <c r="B595" s="18">
        <f t="shared" si="28"/>
        <v>7458</v>
      </c>
      <c r="C595" s="11" t="s">
        <v>787</v>
      </c>
      <c r="D595" s="12">
        <v>57458</v>
      </c>
      <c r="E595" s="47" t="s">
        <v>6852</v>
      </c>
      <c r="F595" s="14">
        <v>13245.1</v>
      </c>
      <c r="G595" s="15">
        <v>42441</v>
      </c>
      <c r="H595" s="98">
        <v>13245.1</v>
      </c>
      <c r="I595" s="138">
        <f t="shared" si="26"/>
        <v>0</v>
      </c>
      <c r="J595" s="112"/>
      <c r="K595" s="2"/>
    </row>
    <row r="596" spans="1:11" x14ac:dyDescent="0.25">
      <c r="A596" s="33">
        <v>42434</v>
      </c>
      <c r="B596" s="18">
        <f t="shared" si="28"/>
        <v>7459</v>
      </c>
      <c r="C596" s="11" t="s">
        <v>787</v>
      </c>
      <c r="D596" s="12">
        <v>57459</v>
      </c>
      <c r="E596" s="47" t="s">
        <v>6853</v>
      </c>
      <c r="F596" s="14">
        <v>1051.2</v>
      </c>
      <c r="G596" s="15">
        <v>42434</v>
      </c>
      <c r="H596" s="98">
        <f t="shared" si="27"/>
        <v>1051.2</v>
      </c>
      <c r="I596" s="138">
        <f t="shared" si="26"/>
        <v>0</v>
      </c>
      <c r="J596" s="112"/>
      <c r="K596" s="2"/>
    </row>
    <row r="597" spans="1:11" x14ac:dyDescent="0.25">
      <c r="A597" s="17">
        <v>42434</v>
      </c>
      <c r="B597" s="18">
        <f t="shared" si="28"/>
        <v>7460</v>
      </c>
      <c r="C597" s="11" t="s">
        <v>787</v>
      </c>
      <c r="D597" s="12">
        <v>57460</v>
      </c>
      <c r="E597" s="47" t="s">
        <v>6854</v>
      </c>
      <c r="F597" s="14">
        <v>10038</v>
      </c>
      <c r="G597" s="15">
        <v>42448</v>
      </c>
      <c r="H597" s="98">
        <v>10038</v>
      </c>
      <c r="I597" s="138">
        <f t="shared" si="26"/>
        <v>0</v>
      </c>
      <c r="J597" s="112"/>
      <c r="K597" s="2"/>
    </row>
    <row r="598" spans="1:11" x14ac:dyDescent="0.25">
      <c r="A598" s="33">
        <v>42434</v>
      </c>
      <c r="B598" s="18">
        <f t="shared" si="28"/>
        <v>7461</v>
      </c>
      <c r="C598" s="11" t="s">
        <v>787</v>
      </c>
      <c r="D598" s="12">
        <v>57461</v>
      </c>
      <c r="E598" s="47" t="s">
        <v>6855</v>
      </c>
      <c r="F598" s="14">
        <v>39228.300000000003</v>
      </c>
      <c r="G598" s="15">
        <v>42437</v>
      </c>
      <c r="H598" s="98">
        <v>39228.300000000003</v>
      </c>
      <c r="I598" s="138">
        <f t="shared" si="26"/>
        <v>0</v>
      </c>
      <c r="J598" s="112"/>
      <c r="K598" s="2"/>
    </row>
    <row r="599" spans="1:11" x14ac:dyDescent="0.25">
      <c r="A599" s="17">
        <v>42434</v>
      </c>
      <c r="B599" s="18">
        <f t="shared" si="28"/>
        <v>7462</v>
      </c>
      <c r="C599" s="11" t="s">
        <v>787</v>
      </c>
      <c r="D599" s="12">
        <v>57462</v>
      </c>
      <c r="E599" s="47" t="s">
        <v>6856</v>
      </c>
      <c r="F599" s="14">
        <v>314314</v>
      </c>
      <c r="G599" s="15">
        <v>42437</v>
      </c>
      <c r="H599" s="98">
        <v>314314</v>
      </c>
      <c r="I599" s="138">
        <f t="shared" si="26"/>
        <v>0</v>
      </c>
      <c r="J599" s="112"/>
      <c r="K599" s="2"/>
    </row>
    <row r="600" spans="1:11" x14ac:dyDescent="0.25">
      <c r="A600" s="33">
        <v>42434</v>
      </c>
      <c r="B600" s="18">
        <f t="shared" si="28"/>
        <v>7463</v>
      </c>
      <c r="C600" s="11" t="s">
        <v>787</v>
      </c>
      <c r="D600" s="12">
        <v>57463</v>
      </c>
      <c r="E600" s="47" t="s">
        <v>6857</v>
      </c>
      <c r="F600" s="14">
        <v>10771.2</v>
      </c>
      <c r="G600" s="15">
        <v>42434</v>
      </c>
      <c r="H600" s="98">
        <f t="shared" si="27"/>
        <v>10771.2</v>
      </c>
      <c r="I600" s="138">
        <f t="shared" si="26"/>
        <v>0</v>
      </c>
      <c r="J600" s="112"/>
      <c r="K600" s="2"/>
    </row>
    <row r="601" spans="1:11" x14ac:dyDescent="0.25">
      <c r="A601" s="17">
        <v>42434</v>
      </c>
      <c r="B601" s="18">
        <f t="shared" si="28"/>
        <v>7464</v>
      </c>
      <c r="C601" s="11" t="s">
        <v>787</v>
      </c>
      <c r="D601" s="12">
        <v>57464</v>
      </c>
      <c r="E601" s="47" t="s">
        <v>6856</v>
      </c>
      <c r="F601" s="14">
        <v>316274</v>
      </c>
      <c r="G601" s="15">
        <v>42448</v>
      </c>
      <c r="H601" s="98">
        <v>316274</v>
      </c>
      <c r="I601" s="138">
        <f t="shared" si="26"/>
        <v>0</v>
      </c>
      <c r="J601" s="112"/>
      <c r="K601" s="2"/>
    </row>
    <row r="602" spans="1:11" x14ac:dyDescent="0.25">
      <c r="A602" s="33">
        <v>42434</v>
      </c>
      <c r="B602" s="18">
        <f t="shared" si="28"/>
        <v>7465</v>
      </c>
      <c r="C602" s="11" t="s">
        <v>787</v>
      </c>
      <c r="D602" s="12">
        <v>57465</v>
      </c>
      <c r="E602" s="47" t="s">
        <v>6806</v>
      </c>
      <c r="F602" s="14">
        <v>7904</v>
      </c>
      <c r="G602" s="15">
        <v>42444</v>
      </c>
      <c r="H602" s="98">
        <v>7904</v>
      </c>
      <c r="I602" s="138">
        <f t="shared" si="26"/>
        <v>0</v>
      </c>
      <c r="J602" s="112"/>
      <c r="K602" s="2"/>
    </row>
    <row r="603" spans="1:11" x14ac:dyDescent="0.25">
      <c r="A603" s="17">
        <v>42434</v>
      </c>
      <c r="B603" s="18">
        <f t="shared" si="28"/>
        <v>7466</v>
      </c>
      <c r="C603" s="11" t="s">
        <v>787</v>
      </c>
      <c r="D603" s="12">
        <v>57466</v>
      </c>
      <c r="E603" s="47" t="s">
        <v>6773</v>
      </c>
      <c r="F603" s="14">
        <v>7904</v>
      </c>
      <c r="G603" s="15">
        <v>42443</v>
      </c>
      <c r="H603" s="98">
        <v>7904</v>
      </c>
      <c r="I603" s="138">
        <f t="shared" si="26"/>
        <v>0</v>
      </c>
      <c r="J603" s="112"/>
      <c r="K603" s="2"/>
    </row>
    <row r="604" spans="1:11" x14ac:dyDescent="0.25">
      <c r="A604" s="33">
        <v>42434</v>
      </c>
      <c r="B604" s="18">
        <f t="shared" si="28"/>
        <v>7467</v>
      </c>
      <c r="C604" s="11" t="s">
        <v>787</v>
      </c>
      <c r="D604" s="12">
        <v>57467</v>
      </c>
      <c r="E604" s="47" t="s">
        <v>6858</v>
      </c>
      <c r="F604" s="14">
        <v>2351.6999999999998</v>
      </c>
      <c r="G604" s="15">
        <v>42436</v>
      </c>
      <c r="H604" s="98">
        <v>2351.6999999999998</v>
      </c>
      <c r="I604" s="138">
        <f t="shared" si="26"/>
        <v>0</v>
      </c>
      <c r="J604" s="112"/>
      <c r="K604" s="2"/>
    </row>
    <row r="605" spans="1:11" x14ac:dyDescent="0.25">
      <c r="A605" s="17">
        <v>42434</v>
      </c>
      <c r="B605" s="18">
        <f t="shared" si="28"/>
        <v>7468</v>
      </c>
      <c r="C605" s="11" t="s">
        <v>787</v>
      </c>
      <c r="D605" s="12">
        <v>57468</v>
      </c>
      <c r="E605" s="47" t="s">
        <v>6859</v>
      </c>
      <c r="F605" s="14">
        <v>3993.6</v>
      </c>
      <c r="G605" s="15">
        <v>42436</v>
      </c>
      <c r="H605" s="98">
        <v>3993.6</v>
      </c>
      <c r="I605" s="138">
        <f t="shared" si="26"/>
        <v>0</v>
      </c>
      <c r="J605" s="112"/>
      <c r="K605" s="2"/>
    </row>
    <row r="606" spans="1:11" x14ac:dyDescent="0.25">
      <c r="A606" s="33">
        <v>42434</v>
      </c>
      <c r="B606" s="18">
        <f t="shared" si="28"/>
        <v>7469</v>
      </c>
      <c r="C606" s="11" t="s">
        <v>787</v>
      </c>
      <c r="D606" s="12">
        <v>57469</v>
      </c>
      <c r="E606" s="47" t="s">
        <v>6860</v>
      </c>
      <c r="F606" s="14">
        <v>2754.8</v>
      </c>
      <c r="G606" s="15">
        <v>42436</v>
      </c>
      <c r="H606" s="98">
        <v>2754.8</v>
      </c>
      <c r="I606" s="138">
        <f t="shared" si="26"/>
        <v>0</v>
      </c>
      <c r="J606" s="112"/>
      <c r="K606" s="2"/>
    </row>
    <row r="607" spans="1:11" x14ac:dyDescent="0.25">
      <c r="A607" s="17">
        <v>42434</v>
      </c>
      <c r="B607" s="18">
        <f t="shared" si="28"/>
        <v>7470</v>
      </c>
      <c r="C607" s="11" t="s">
        <v>787</v>
      </c>
      <c r="D607" s="12">
        <v>57470</v>
      </c>
      <c r="E607" s="47" t="s">
        <v>6861</v>
      </c>
      <c r="F607" s="14">
        <v>31140.400000000001</v>
      </c>
      <c r="G607" s="15">
        <v>42446</v>
      </c>
      <c r="H607" s="98">
        <v>31140.400000000001</v>
      </c>
      <c r="I607" s="138">
        <f t="shared" si="26"/>
        <v>0</v>
      </c>
      <c r="J607" s="112"/>
      <c r="K607" s="2"/>
    </row>
    <row r="608" spans="1:11" x14ac:dyDescent="0.25">
      <c r="A608" s="33">
        <v>42434</v>
      </c>
      <c r="B608" s="18">
        <f t="shared" si="28"/>
        <v>7471</v>
      </c>
      <c r="C608" s="11" t="s">
        <v>787</v>
      </c>
      <c r="D608" s="12">
        <v>57471</v>
      </c>
      <c r="E608" s="47" t="s">
        <v>6862</v>
      </c>
      <c r="F608" s="14">
        <v>13005.4</v>
      </c>
      <c r="G608" s="15">
        <v>42441</v>
      </c>
      <c r="H608" s="98">
        <v>13005.4</v>
      </c>
      <c r="I608" s="138">
        <f t="shared" si="26"/>
        <v>0</v>
      </c>
      <c r="J608" s="112"/>
      <c r="K608" s="2"/>
    </row>
    <row r="609" spans="1:11" x14ac:dyDescent="0.25">
      <c r="A609" s="17">
        <v>42434</v>
      </c>
      <c r="B609" s="18">
        <f t="shared" si="28"/>
        <v>7472</v>
      </c>
      <c r="C609" s="11" t="s">
        <v>787</v>
      </c>
      <c r="D609" s="12">
        <v>57472</v>
      </c>
      <c r="E609" s="49" t="s">
        <v>105</v>
      </c>
      <c r="F609" s="14">
        <v>0</v>
      </c>
      <c r="G609" s="15"/>
      <c r="H609" s="98"/>
      <c r="I609" s="138">
        <f t="shared" si="26"/>
        <v>0</v>
      </c>
      <c r="J609" s="112"/>
      <c r="K609" s="2"/>
    </row>
    <row r="610" spans="1:11" x14ac:dyDescent="0.25">
      <c r="A610" s="33">
        <v>42434</v>
      </c>
      <c r="B610" s="18">
        <f t="shared" si="28"/>
        <v>7473</v>
      </c>
      <c r="C610" s="11" t="s">
        <v>787</v>
      </c>
      <c r="D610" s="12">
        <v>57473</v>
      </c>
      <c r="E610" s="47" t="s">
        <v>6863</v>
      </c>
      <c r="F610" s="14">
        <v>2047.4</v>
      </c>
      <c r="G610" s="15">
        <v>42436</v>
      </c>
      <c r="H610" s="98">
        <v>2047.4</v>
      </c>
      <c r="I610" s="138">
        <f t="shared" si="26"/>
        <v>0</v>
      </c>
      <c r="J610" s="112"/>
      <c r="K610" s="2"/>
    </row>
    <row r="611" spans="1:11" x14ac:dyDescent="0.25">
      <c r="A611" s="17">
        <v>42434</v>
      </c>
      <c r="B611" s="18">
        <f t="shared" si="28"/>
        <v>7474</v>
      </c>
      <c r="C611" s="11" t="s">
        <v>787</v>
      </c>
      <c r="D611" s="12">
        <v>57474</v>
      </c>
      <c r="E611" s="47" t="s">
        <v>6864</v>
      </c>
      <c r="F611" s="14">
        <v>2180.1</v>
      </c>
      <c r="G611" s="15">
        <v>42436</v>
      </c>
      <c r="H611" s="98">
        <v>2180.1</v>
      </c>
      <c r="I611" s="138">
        <f t="shared" si="26"/>
        <v>0</v>
      </c>
      <c r="J611" s="112"/>
      <c r="K611" s="2"/>
    </row>
    <row r="612" spans="1:11" x14ac:dyDescent="0.25">
      <c r="A612" s="33">
        <v>42434</v>
      </c>
      <c r="B612" s="18">
        <f t="shared" si="28"/>
        <v>7475</v>
      </c>
      <c r="C612" s="11" t="s">
        <v>787</v>
      </c>
      <c r="D612" s="12">
        <v>57475</v>
      </c>
      <c r="E612" s="47" t="s">
        <v>6865</v>
      </c>
      <c r="F612" s="14">
        <v>74846.350000000006</v>
      </c>
      <c r="G612" s="15">
        <v>42446</v>
      </c>
      <c r="H612" s="98">
        <v>74846.350000000006</v>
      </c>
      <c r="I612" s="138">
        <f t="shared" si="26"/>
        <v>0</v>
      </c>
      <c r="J612" s="112"/>
      <c r="K612" s="2"/>
    </row>
    <row r="613" spans="1:11" x14ac:dyDescent="0.25">
      <c r="A613" s="17">
        <v>42434</v>
      </c>
      <c r="B613" s="18">
        <f t="shared" si="28"/>
        <v>7476</v>
      </c>
      <c r="C613" s="11" t="s">
        <v>787</v>
      </c>
      <c r="D613" s="12">
        <v>57476</v>
      </c>
      <c r="E613" s="47" t="s">
        <v>6866</v>
      </c>
      <c r="F613" s="14">
        <v>2543.1999999999998</v>
      </c>
      <c r="G613" s="15" t="s">
        <v>6818</v>
      </c>
      <c r="H613" s="98">
        <f>2000+543.2</f>
        <v>2543.1999999999998</v>
      </c>
      <c r="I613" s="138">
        <f t="shared" si="26"/>
        <v>0</v>
      </c>
      <c r="J613" s="112"/>
      <c r="K613" s="2"/>
    </row>
    <row r="614" spans="1:11" x14ac:dyDescent="0.25">
      <c r="A614" s="33">
        <v>42434</v>
      </c>
      <c r="B614" s="18">
        <f t="shared" si="28"/>
        <v>7477</v>
      </c>
      <c r="C614" s="11" t="s">
        <v>787</v>
      </c>
      <c r="D614" s="12">
        <v>57477</v>
      </c>
      <c r="E614" s="47" t="s">
        <v>6867</v>
      </c>
      <c r="F614" s="14">
        <v>2151</v>
      </c>
      <c r="G614" s="15">
        <v>42434</v>
      </c>
      <c r="H614" s="98">
        <f t="shared" si="27"/>
        <v>2151</v>
      </c>
      <c r="I614" s="138">
        <f t="shared" si="26"/>
        <v>0</v>
      </c>
      <c r="J614" s="112"/>
      <c r="K614" s="2"/>
    </row>
    <row r="615" spans="1:11" x14ac:dyDescent="0.25">
      <c r="A615" s="17">
        <v>42434</v>
      </c>
      <c r="B615" s="18">
        <f t="shared" si="28"/>
        <v>7478</v>
      </c>
      <c r="C615" s="11" t="s">
        <v>787</v>
      </c>
      <c r="D615" s="12">
        <v>57478</v>
      </c>
      <c r="E615" s="47" t="s">
        <v>6854</v>
      </c>
      <c r="F615" s="14">
        <v>196754.24</v>
      </c>
      <c r="G615" s="15">
        <v>42448</v>
      </c>
      <c r="H615" s="98">
        <v>196754.24</v>
      </c>
      <c r="I615" s="138">
        <f t="shared" si="26"/>
        <v>0</v>
      </c>
      <c r="J615" s="112"/>
      <c r="K615" s="2"/>
    </row>
    <row r="616" spans="1:11" x14ac:dyDescent="0.25">
      <c r="A616" s="33">
        <v>42434</v>
      </c>
      <c r="B616" s="18">
        <f t="shared" si="28"/>
        <v>7479</v>
      </c>
      <c r="C616" s="11" t="s">
        <v>787</v>
      </c>
      <c r="D616" s="12">
        <v>57479</v>
      </c>
      <c r="E616" s="47" t="s">
        <v>6868</v>
      </c>
      <c r="F616" s="14">
        <v>2528.4</v>
      </c>
      <c r="G616" s="15">
        <v>42434</v>
      </c>
      <c r="H616" s="98">
        <f t="shared" si="27"/>
        <v>2528.4</v>
      </c>
      <c r="I616" s="138">
        <f t="shared" si="26"/>
        <v>0</v>
      </c>
      <c r="J616" s="112"/>
      <c r="K616" s="2"/>
    </row>
    <row r="617" spans="1:11" x14ac:dyDescent="0.25">
      <c r="A617" s="17">
        <v>42434</v>
      </c>
      <c r="B617" s="18">
        <f t="shared" si="28"/>
        <v>7480</v>
      </c>
      <c r="C617" s="11" t="s">
        <v>787</v>
      </c>
      <c r="D617" s="12">
        <v>57480</v>
      </c>
      <c r="E617" s="47" t="s">
        <v>6811</v>
      </c>
      <c r="F617" s="14">
        <v>26387.1</v>
      </c>
      <c r="G617" s="15">
        <v>42436</v>
      </c>
      <c r="H617" s="98">
        <v>26387.1</v>
      </c>
      <c r="I617" s="138">
        <f t="shared" si="26"/>
        <v>0</v>
      </c>
      <c r="J617" s="112"/>
      <c r="K617" s="2"/>
    </row>
    <row r="618" spans="1:11" x14ac:dyDescent="0.25">
      <c r="A618" s="33">
        <v>42434</v>
      </c>
      <c r="B618" s="18">
        <f t="shared" si="28"/>
        <v>7481</v>
      </c>
      <c r="C618" s="11" t="s">
        <v>787</v>
      </c>
      <c r="D618" s="12">
        <v>57481</v>
      </c>
      <c r="E618" s="47" t="s">
        <v>6869</v>
      </c>
      <c r="F618" s="14">
        <v>2209.9</v>
      </c>
      <c r="G618" s="15">
        <v>42436</v>
      </c>
      <c r="H618" s="98">
        <v>2209.9</v>
      </c>
      <c r="I618" s="138">
        <f t="shared" ref="I618:I686" si="29">F618-H618</f>
        <v>0</v>
      </c>
      <c r="J618" s="112"/>
      <c r="K618" s="2"/>
    </row>
    <row r="619" spans="1:11" x14ac:dyDescent="0.25">
      <c r="A619" s="17">
        <v>42434</v>
      </c>
      <c r="B619" s="18">
        <f t="shared" si="28"/>
        <v>7482</v>
      </c>
      <c r="C619" s="11" t="s">
        <v>787</v>
      </c>
      <c r="D619" s="12">
        <v>57482</v>
      </c>
      <c r="E619" s="47" t="s">
        <v>6870</v>
      </c>
      <c r="F619" s="14">
        <v>795.6</v>
      </c>
      <c r="G619" s="15">
        <v>42434</v>
      </c>
      <c r="H619" s="98">
        <f t="shared" ref="H619:H687" si="30">F619</f>
        <v>795.6</v>
      </c>
      <c r="I619" s="138">
        <f t="shared" si="29"/>
        <v>0</v>
      </c>
      <c r="J619" s="112"/>
      <c r="K619" s="2"/>
    </row>
    <row r="620" spans="1:11" x14ac:dyDescent="0.25">
      <c r="A620" s="33">
        <v>42434</v>
      </c>
      <c r="B620" s="18">
        <f t="shared" si="28"/>
        <v>7483</v>
      </c>
      <c r="C620" s="11" t="s">
        <v>787</v>
      </c>
      <c r="D620" s="12">
        <v>57483</v>
      </c>
      <c r="E620" s="47" t="s">
        <v>6854</v>
      </c>
      <c r="F620" s="14">
        <v>168517.12</v>
      </c>
      <c r="G620" s="15">
        <v>42448</v>
      </c>
      <c r="H620" s="98">
        <v>168517.12</v>
      </c>
      <c r="I620" s="138">
        <f t="shared" si="29"/>
        <v>0</v>
      </c>
      <c r="J620" s="112"/>
      <c r="K620" s="2"/>
    </row>
    <row r="621" spans="1:11" x14ac:dyDescent="0.25">
      <c r="A621" s="17">
        <v>42434</v>
      </c>
      <c r="B621" s="18">
        <f t="shared" si="28"/>
        <v>7484</v>
      </c>
      <c r="C621" s="11" t="s">
        <v>787</v>
      </c>
      <c r="D621" s="12">
        <v>57484</v>
      </c>
      <c r="E621" s="47" t="s">
        <v>6827</v>
      </c>
      <c r="F621" s="14">
        <v>927.3</v>
      </c>
      <c r="G621" s="15">
        <v>42434</v>
      </c>
      <c r="H621" s="98">
        <f t="shared" si="30"/>
        <v>927.3</v>
      </c>
      <c r="I621" s="138">
        <f t="shared" si="29"/>
        <v>0</v>
      </c>
      <c r="J621" s="112"/>
      <c r="K621" s="2"/>
    </row>
    <row r="622" spans="1:11" x14ac:dyDescent="0.25">
      <c r="A622" s="33">
        <v>42434</v>
      </c>
      <c r="B622" s="18">
        <f t="shared" si="28"/>
        <v>7485</v>
      </c>
      <c r="C622" s="11" t="s">
        <v>787</v>
      </c>
      <c r="D622" s="12">
        <v>57485</v>
      </c>
      <c r="E622" s="47" t="s">
        <v>6791</v>
      </c>
      <c r="F622" s="14">
        <v>56.1</v>
      </c>
      <c r="G622" s="88">
        <v>42464</v>
      </c>
      <c r="H622" s="101">
        <v>56.1</v>
      </c>
      <c r="I622" s="138">
        <f t="shared" si="29"/>
        <v>0</v>
      </c>
      <c r="J622" s="112"/>
      <c r="K622" s="2"/>
    </row>
    <row r="623" spans="1:11" x14ac:dyDescent="0.25">
      <c r="A623" s="17">
        <v>42434</v>
      </c>
      <c r="B623" s="18">
        <f t="shared" si="28"/>
        <v>7486</v>
      </c>
      <c r="C623" s="11" t="s">
        <v>787</v>
      </c>
      <c r="D623" s="113">
        <v>57486</v>
      </c>
      <c r="E623" s="42" t="s">
        <v>6861</v>
      </c>
      <c r="F623" s="19">
        <v>53377.4</v>
      </c>
      <c r="G623" s="15">
        <v>42446</v>
      </c>
      <c r="H623" s="98">
        <v>53377.4</v>
      </c>
      <c r="I623" s="138">
        <f t="shared" si="29"/>
        <v>0</v>
      </c>
      <c r="J623" s="112"/>
      <c r="K623" s="2"/>
    </row>
    <row r="624" spans="1:11" x14ac:dyDescent="0.25">
      <c r="A624" s="17">
        <v>42434</v>
      </c>
      <c r="B624" s="18">
        <f t="shared" si="28"/>
        <v>7487</v>
      </c>
      <c r="C624" s="11" t="s">
        <v>787</v>
      </c>
      <c r="D624" s="20">
        <v>57487</v>
      </c>
      <c r="E624" s="45" t="s">
        <v>6791</v>
      </c>
      <c r="F624" s="22">
        <v>365.2</v>
      </c>
      <c r="G624" s="15">
        <v>42434</v>
      </c>
      <c r="H624" s="98">
        <f t="shared" si="30"/>
        <v>365.2</v>
      </c>
      <c r="I624" s="138">
        <f t="shared" si="29"/>
        <v>0</v>
      </c>
      <c r="J624" s="112"/>
      <c r="K624" s="2"/>
    </row>
    <row r="625" spans="1:11" x14ac:dyDescent="0.25">
      <c r="A625" s="33">
        <v>42435</v>
      </c>
      <c r="B625" s="18">
        <f t="shared" si="28"/>
        <v>7488</v>
      </c>
      <c r="C625" s="11" t="s">
        <v>787</v>
      </c>
      <c r="D625" s="12">
        <v>57488</v>
      </c>
      <c r="E625" s="47" t="s">
        <v>6871</v>
      </c>
      <c r="F625" s="14">
        <v>5451.6</v>
      </c>
      <c r="G625" s="15">
        <v>42436</v>
      </c>
      <c r="H625" s="98">
        <v>5451.6</v>
      </c>
      <c r="I625" s="138">
        <f t="shared" si="29"/>
        <v>0</v>
      </c>
      <c r="J625" s="112"/>
      <c r="K625" s="2"/>
    </row>
    <row r="626" spans="1:11" x14ac:dyDescent="0.25">
      <c r="A626" s="17">
        <v>42435</v>
      </c>
      <c r="B626" s="18">
        <f t="shared" si="28"/>
        <v>7489</v>
      </c>
      <c r="C626" s="11" t="s">
        <v>787</v>
      </c>
      <c r="D626" s="12">
        <v>57489</v>
      </c>
      <c r="E626" s="47" t="s">
        <v>6871</v>
      </c>
      <c r="F626" s="14">
        <v>15165.95</v>
      </c>
      <c r="G626" s="15">
        <v>42436</v>
      </c>
      <c r="H626" s="98">
        <v>15165.95</v>
      </c>
      <c r="I626" s="138">
        <f t="shared" si="29"/>
        <v>0</v>
      </c>
      <c r="J626" s="112"/>
      <c r="K626" s="2"/>
    </row>
    <row r="627" spans="1:11" x14ac:dyDescent="0.25">
      <c r="A627" s="33">
        <v>42435</v>
      </c>
      <c r="B627" s="18">
        <f t="shared" si="28"/>
        <v>7490</v>
      </c>
      <c r="C627" s="11" t="s">
        <v>787</v>
      </c>
      <c r="D627" s="12">
        <v>57490</v>
      </c>
      <c r="E627" s="47" t="s">
        <v>6872</v>
      </c>
      <c r="F627" s="14">
        <v>3581</v>
      </c>
      <c r="G627" s="118">
        <v>42435</v>
      </c>
      <c r="H627" s="98">
        <f t="shared" si="30"/>
        <v>3581</v>
      </c>
      <c r="I627" s="138">
        <f t="shared" si="29"/>
        <v>0</v>
      </c>
      <c r="J627" s="112"/>
      <c r="K627" s="2"/>
    </row>
    <row r="628" spans="1:11" x14ac:dyDescent="0.25">
      <c r="A628" s="17">
        <v>42435</v>
      </c>
      <c r="B628" s="18">
        <f t="shared" si="28"/>
        <v>7491</v>
      </c>
      <c r="C628" s="11" t="s">
        <v>787</v>
      </c>
      <c r="D628" s="12">
        <v>57491</v>
      </c>
      <c r="E628" s="49" t="s">
        <v>105</v>
      </c>
      <c r="F628" s="14">
        <v>0</v>
      </c>
      <c r="G628" s="118"/>
      <c r="H628" s="98"/>
      <c r="I628" s="138">
        <f t="shared" si="29"/>
        <v>0</v>
      </c>
      <c r="J628" s="112"/>
      <c r="K628" s="2"/>
    </row>
    <row r="629" spans="1:11" x14ac:dyDescent="0.25">
      <c r="A629" s="33">
        <v>42435</v>
      </c>
      <c r="B629" s="18">
        <f t="shared" si="28"/>
        <v>7492</v>
      </c>
      <c r="C629" s="11" t="s">
        <v>787</v>
      </c>
      <c r="D629" s="12">
        <v>57492</v>
      </c>
      <c r="E629" s="47" t="s">
        <v>6873</v>
      </c>
      <c r="F629" s="14">
        <v>6048</v>
      </c>
      <c r="G629" s="118">
        <v>42435</v>
      </c>
      <c r="H629" s="98">
        <f t="shared" si="30"/>
        <v>6048</v>
      </c>
      <c r="I629" s="138">
        <f t="shared" si="29"/>
        <v>0</v>
      </c>
      <c r="J629" s="112"/>
      <c r="K629" s="2"/>
    </row>
    <row r="630" spans="1:11" x14ac:dyDescent="0.25">
      <c r="A630" s="17">
        <v>42435</v>
      </c>
      <c r="B630" s="18">
        <f t="shared" si="28"/>
        <v>7493</v>
      </c>
      <c r="C630" s="11" t="s">
        <v>787</v>
      </c>
      <c r="D630" s="12">
        <v>57493</v>
      </c>
      <c r="E630" s="47" t="s">
        <v>6874</v>
      </c>
      <c r="F630" s="14">
        <v>1342.8</v>
      </c>
      <c r="G630" s="118">
        <v>42435</v>
      </c>
      <c r="H630" s="98">
        <f t="shared" si="30"/>
        <v>1342.8</v>
      </c>
      <c r="I630" s="138">
        <f t="shared" si="29"/>
        <v>0</v>
      </c>
      <c r="J630" s="112"/>
      <c r="K630" s="2"/>
    </row>
    <row r="631" spans="1:11" x14ac:dyDescent="0.25">
      <c r="A631" s="33">
        <v>42435</v>
      </c>
      <c r="B631" s="18">
        <f t="shared" si="28"/>
        <v>7494</v>
      </c>
      <c r="C631" s="11" t="s">
        <v>787</v>
      </c>
      <c r="D631" s="12">
        <v>57494</v>
      </c>
      <c r="E631" s="47" t="s">
        <v>6875</v>
      </c>
      <c r="F631" s="14">
        <v>2159.1999999999998</v>
      </c>
      <c r="G631" s="118">
        <v>42435</v>
      </c>
      <c r="H631" s="98">
        <f t="shared" si="30"/>
        <v>2159.1999999999998</v>
      </c>
      <c r="I631" s="138">
        <f t="shared" si="29"/>
        <v>0</v>
      </c>
      <c r="J631" s="112"/>
      <c r="K631" s="2"/>
    </row>
    <row r="632" spans="1:11" x14ac:dyDescent="0.25">
      <c r="A632" s="17">
        <v>42435</v>
      </c>
      <c r="B632" s="18">
        <f t="shared" si="28"/>
        <v>7495</v>
      </c>
      <c r="C632" s="11" t="s">
        <v>787</v>
      </c>
      <c r="D632" s="12">
        <v>57495</v>
      </c>
      <c r="E632" s="47" t="s">
        <v>6876</v>
      </c>
      <c r="F632" s="14">
        <v>1748</v>
      </c>
      <c r="G632" s="118">
        <v>42435</v>
      </c>
      <c r="H632" s="98">
        <f t="shared" si="30"/>
        <v>1748</v>
      </c>
      <c r="I632" s="138">
        <f t="shared" si="29"/>
        <v>0</v>
      </c>
      <c r="J632" s="112"/>
      <c r="K632" s="2"/>
    </row>
    <row r="633" spans="1:11" x14ac:dyDescent="0.25">
      <c r="A633" s="33">
        <v>42435</v>
      </c>
      <c r="B633" s="18">
        <f t="shared" si="28"/>
        <v>7496</v>
      </c>
      <c r="C633" s="11" t="s">
        <v>787</v>
      </c>
      <c r="D633" s="12">
        <v>57496</v>
      </c>
      <c r="E633" s="47" t="s">
        <v>6877</v>
      </c>
      <c r="F633" s="14">
        <v>2461.4</v>
      </c>
      <c r="G633" s="118">
        <v>42435</v>
      </c>
      <c r="H633" s="98">
        <f t="shared" si="30"/>
        <v>2461.4</v>
      </c>
      <c r="I633" s="138">
        <f t="shared" si="29"/>
        <v>0</v>
      </c>
      <c r="J633" s="112"/>
      <c r="K633" s="2"/>
    </row>
    <row r="634" spans="1:11" x14ac:dyDescent="0.25">
      <c r="A634" s="17">
        <v>42435</v>
      </c>
      <c r="B634" s="18">
        <f t="shared" si="28"/>
        <v>7497</v>
      </c>
      <c r="C634" s="11" t="s">
        <v>787</v>
      </c>
      <c r="D634" s="12">
        <v>57497</v>
      </c>
      <c r="E634" s="47" t="s">
        <v>5751</v>
      </c>
      <c r="F634" s="14">
        <v>321.3</v>
      </c>
      <c r="G634" s="118">
        <v>42435</v>
      </c>
      <c r="H634" s="98">
        <f t="shared" si="30"/>
        <v>321.3</v>
      </c>
      <c r="I634" s="138">
        <f t="shared" si="29"/>
        <v>0</v>
      </c>
      <c r="J634" s="112"/>
      <c r="K634" s="2"/>
    </row>
    <row r="635" spans="1:11" x14ac:dyDescent="0.25">
      <c r="A635" s="33">
        <v>42435</v>
      </c>
      <c r="B635" s="18">
        <f t="shared" si="28"/>
        <v>7498</v>
      </c>
      <c r="C635" s="11" t="s">
        <v>787</v>
      </c>
      <c r="D635" s="12">
        <v>57498</v>
      </c>
      <c r="E635" s="47" t="s">
        <v>6878</v>
      </c>
      <c r="F635" s="14">
        <v>26491.5</v>
      </c>
      <c r="G635" s="118">
        <v>42436</v>
      </c>
      <c r="H635" s="98">
        <v>26491.5</v>
      </c>
      <c r="I635" s="138">
        <f t="shared" si="29"/>
        <v>0</v>
      </c>
      <c r="J635" s="112"/>
      <c r="K635" s="2"/>
    </row>
    <row r="636" spans="1:11" x14ac:dyDescent="0.25">
      <c r="A636" s="17">
        <v>42435</v>
      </c>
      <c r="B636" s="18">
        <f t="shared" si="28"/>
        <v>7499</v>
      </c>
      <c r="C636" s="11" t="s">
        <v>787</v>
      </c>
      <c r="D636" s="12">
        <v>57499</v>
      </c>
      <c r="E636" s="47" t="s">
        <v>6879</v>
      </c>
      <c r="F636" s="14">
        <v>1263.2</v>
      </c>
      <c r="G636" s="118">
        <v>42435</v>
      </c>
      <c r="H636" s="98">
        <f t="shared" si="30"/>
        <v>1263.2</v>
      </c>
      <c r="I636" s="138">
        <f t="shared" si="29"/>
        <v>0</v>
      </c>
      <c r="J636" s="112"/>
      <c r="K636" s="2"/>
    </row>
    <row r="637" spans="1:11" x14ac:dyDescent="0.25">
      <c r="A637" s="33">
        <v>42435</v>
      </c>
      <c r="B637" s="18">
        <f t="shared" si="28"/>
        <v>7500</v>
      </c>
      <c r="C637" s="11" t="s">
        <v>787</v>
      </c>
      <c r="D637" s="12">
        <v>57500</v>
      </c>
      <c r="E637" s="47" t="s">
        <v>4289</v>
      </c>
      <c r="F637" s="14">
        <v>5106</v>
      </c>
      <c r="G637" s="118">
        <v>42436</v>
      </c>
      <c r="H637" s="98">
        <v>5106</v>
      </c>
      <c r="I637" s="138">
        <f t="shared" si="29"/>
        <v>0</v>
      </c>
      <c r="J637" s="112"/>
      <c r="K637" s="2"/>
    </row>
    <row r="638" spans="1:11" x14ac:dyDescent="0.25">
      <c r="A638" s="17">
        <v>42435</v>
      </c>
      <c r="B638" s="18">
        <f t="shared" si="28"/>
        <v>7501</v>
      </c>
      <c r="C638" s="11" t="s">
        <v>787</v>
      </c>
      <c r="D638" s="12">
        <v>57501</v>
      </c>
      <c r="E638" s="47" t="s">
        <v>6880</v>
      </c>
      <c r="F638" s="14">
        <v>11848.4</v>
      </c>
      <c r="G638" s="118">
        <v>42436</v>
      </c>
      <c r="H638" s="98">
        <v>11848.4</v>
      </c>
      <c r="I638" s="138">
        <f t="shared" si="29"/>
        <v>0</v>
      </c>
      <c r="J638" s="112"/>
      <c r="K638" s="2"/>
    </row>
    <row r="639" spans="1:11" x14ac:dyDescent="0.25">
      <c r="A639" s="33">
        <v>42435</v>
      </c>
      <c r="B639" s="18">
        <f t="shared" si="28"/>
        <v>7502</v>
      </c>
      <c r="C639" s="11" t="s">
        <v>787</v>
      </c>
      <c r="D639" s="12">
        <v>57502</v>
      </c>
      <c r="E639" s="47" t="s">
        <v>6881</v>
      </c>
      <c r="F639" s="14">
        <v>26651</v>
      </c>
      <c r="G639" s="118">
        <v>42448</v>
      </c>
      <c r="H639" s="98">
        <v>26651</v>
      </c>
      <c r="I639" s="138">
        <f t="shared" si="29"/>
        <v>0</v>
      </c>
      <c r="J639" s="112"/>
      <c r="K639" s="2"/>
    </row>
    <row r="640" spans="1:11" x14ac:dyDescent="0.25">
      <c r="A640" s="17">
        <v>42435</v>
      </c>
      <c r="B640" s="18">
        <f t="shared" si="28"/>
        <v>7503</v>
      </c>
      <c r="C640" s="11" t="s">
        <v>787</v>
      </c>
      <c r="D640" s="12">
        <v>57503</v>
      </c>
      <c r="E640" s="47" t="s">
        <v>6882</v>
      </c>
      <c r="F640" s="14">
        <v>1683</v>
      </c>
      <c r="G640" s="118">
        <v>42436</v>
      </c>
      <c r="H640" s="98">
        <v>1683</v>
      </c>
      <c r="I640" s="138">
        <f t="shared" si="29"/>
        <v>0</v>
      </c>
      <c r="J640" s="112"/>
      <c r="K640" s="2"/>
    </row>
    <row r="641" spans="1:11" x14ac:dyDescent="0.25">
      <c r="A641" s="33">
        <v>42435</v>
      </c>
      <c r="B641" s="18">
        <f t="shared" si="28"/>
        <v>7504</v>
      </c>
      <c r="C641" s="11" t="s">
        <v>787</v>
      </c>
      <c r="D641" s="12">
        <v>57504</v>
      </c>
      <c r="E641" s="47" t="s">
        <v>6883</v>
      </c>
      <c r="F641" s="14">
        <v>9979.2999999999993</v>
      </c>
      <c r="G641" s="118">
        <v>42436</v>
      </c>
      <c r="H641" s="98">
        <v>9979.2999999999993</v>
      </c>
      <c r="I641" s="138">
        <f t="shared" si="29"/>
        <v>0</v>
      </c>
      <c r="J641" s="112"/>
      <c r="K641" s="2"/>
    </row>
    <row r="642" spans="1:11" x14ac:dyDescent="0.25">
      <c r="A642" s="17">
        <v>42435</v>
      </c>
      <c r="B642" s="18">
        <f t="shared" si="28"/>
        <v>7505</v>
      </c>
      <c r="C642" s="11" t="s">
        <v>787</v>
      </c>
      <c r="D642" s="12">
        <v>57505</v>
      </c>
      <c r="E642" s="47" t="s">
        <v>6884</v>
      </c>
      <c r="F642" s="14">
        <v>4098.3999999999996</v>
      </c>
      <c r="G642" s="118">
        <v>42497</v>
      </c>
      <c r="H642" s="98">
        <v>4098.3999999999996</v>
      </c>
      <c r="I642" s="138">
        <f t="shared" si="29"/>
        <v>0</v>
      </c>
      <c r="J642" s="112"/>
      <c r="K642" s="2"/>
    </row>
    <row r="643" spans="1:11" x14ac:dyDescent="0.25">
      <c r="A643" s="33">
        <v>42435</v>
      </c>
      <c r="B643" s="18">
        <f t="shared" si="28"/>
        <v>7506</v>
      </c>
      <c r="C643" s="11" t="s">
        <v>787</v>
      </c>
      <c r="D643" s="12">
        <v>57506</v>
      </c>
      <c r="E643" s="47" t="s">
        <v>6885</v>
      </c>
      <c r="F643" s="14">
        <v>16494.599999999999</v>
      </c>
      <c r="G643" s="118">
        <v>42440</v>
      </c>
      <c r="H643" s="98">
        <v>16494.599999999999</v>
      </c>
      <c r="I643" s="138">
        <f t="shared" si="29"/>
        <v>0</v>
      </c>
      <c r="J643" s="112"/>
      <c r="K643" s="2"/>
    </row>
    <row r="644" spans="1:11" x14ac:dyDescent="0.25">
      <c r="A644" s="17">
        <v>42435</v>
      </c>
      <c r="B644" s="18">
        <f t="shared" si="28"/>
        <v>7507</v>
      </c>
      <c r="C644" s="11" t="s">
        <v>787</v>
      </c>
      <c r="D644" s="12">
        <v>57507</v>
      </c>
      <c r="E644" s="47" t="s">
        <v>6886</v>
      </c>
      <c r="F644" s="14">
        <v>11224.4</v>
      </c>
      <c r="G644" s="118">
        <v>42435</v>
      </c>
      <c r="H644" s="98">
        <f t="shared" si="30"/>
        <v>11224.4</v>
      </c>
      <c r="I644" s="138">
        <f t="shared" si="29"/>
        <v>0</v>
      </c>
      <c r="J644" s="112"/>
      <c r="K644" s="2"/>
    </row>
    <row r="645" spans="1:11" x14ac:dyDescent="0.25">
      <c r="A645" s="33">
        <v>42435</v>
      </c>
      <c r="B645" s="18">
        <f t="shared" si="28"/>
        <v>7508</v>
      </c>
      <c r="C645" s="11" t="s">
        <v>787</v>
      </c>
      <c r="D645" s="12">
        <v>57508</v>
      </c>
      <c r="E645" s="47" t="s">
        <v>6887</v>
      </c>
      <c r="F645" s="14">
        <v>27019.3</v>
      </c>
      <c r="G645" s="118">
        <v>42436</v>
      </c>
      <c r="H645" s="98">
        <v>27019.3</v>
      </c>
      <c r="I645" s="138">
        <f t="shared" si="29"/>
        <v>0</v>
      </c>
      <c r="J645" s="112"/>
      <c r="K645" s="2"/>
    </row>
    <row r="646" spans="1:11" x14ac:dyDescent="0.25">
      <c r="A646" s="17">
        <v>42435</v>
      </c>
      <c r="B646" s="18">
        <f t="shared" ref="B646:B709" si="31">B645+1</f>
        <v>7509</v>
      </c>
      <c r="C646" s="11" t="s">
        <v>787</v>
      </c>
      <c r="D646" s="12">
        <v>57509</v>
      </c>
      <c r="E646" s="47" t="s">
        <v>6888</v>
      </c>
      <c r="F646" s="14">
        <v>8107.2</v>
      </c>
      <c r="G646" s="118">
        <v>42435</v>
      </c>
      <c r="H646" s="98">
        <f t="shared" si="30"/>
        <v>8107.2</v>
      </c>
      <c r="I646" s="138">
        <f t="shared" si="29"/>
        <v>0</v>
      </c>
      <c r="J646" s="112"/>
      <c r="K646" s="2"/>
    </row>
    <row r="647" spans="1:11" x14ac:dyDescent="0.25">
      <c r="A647" s="33">
        <v>42435</v>
      </c>
      <c r="B647" s="18">
        <f t="shared" si="31"/>
        <v>7510</v>
      </c>
      <c r="C647" s="11" t="s">
        <v>787</v>
      </c>
      <c r="D647" s="12">
        <v>57510</v>
      </c>
      <c r="E647" s="47" t="s">
        <v>6889</v>
      </c>
      <c r="F647" s="14">
        <v>2864</v>
      </c>
      <c r="G647" s="118">
        <v>42435</v>
      </c>
      <c r="H647" s="98">
        <f t="shared" si="30"/>
        <v>2864</v>
      </c>
      <c r="I647" s="138">
        <f t="shared" si="29"/>
        <v>0</v>
      </c>
      <c r="J647" s="112"/>
      <c r="K647" s="2"/>
    </row>
    <row r="648" spans="1:11" x14ac:dyDescent="0.25">
      <c r="A648" s="17">
        <v>42435</v>
      </c>
      <c r="B648" s="18">
        <f t="shared" si="31"/>
        <v>7511</v>
      </c>
      <c r="C648" s="11" t="s">
        <v>787</v>
      </c>
      <c r="D648" s="12">
        <v>57511</v>
      </c>
      <c r="E648" s="47" t="s">
        <v>6890</v>
      </c>
      <c r="F648" s="14">
        <v>1000</v>
      </c>
      <c r="G648" s="118">
        <v>42436</v>
      </c>
      <c r="H648" s="98">
        <v>1000</v>
      </c>
      <c r="I648" s="138">
        <f t="shared" si="29"/>
        <v>0</v>
      </c>
      <c r="J648" s="112"/>
      <c r="K648" s="2"/>
    </row>
    <row r="649" spans="1:11" x14ac:dyDescent="0.25">
      <c r="A649" s="33">
        <v>42435</v>
      </c>
      <c r="B649" s="18">
        <f t="shared" si="31"/>
        <v>7512</v>
      </c>
      <c r="C649" s="11" t="s">
        <v>787</v>
      </c>
      <c r="D649" s="12">
        <v>57512</v>
      </c>
      <c r="E649" s="47" t="s">
        <v>6576</v>
      </c>
      <c r="F649" s="14">
        <v>731.5</v>
      </c>
      <c r="G649" s="118">
        <v>42435</v>
      </c>
      <c r="H649" s="98">
        <v>731.5</v>
      </c>
      <c r="I649" s="138">
        <f t="shared" si="29"/>
        <v>0</v>
      </c>
      <c r="J649" s="112"/>
      <c r="K649" s="2"/>
    </row>
    <row r="650" spans="1:11" x14ac:dyDescent="0.25">
      <c r="A650" s="17">
        <v>42435</v>
      </c>
      <c r="B650" s="18">
        <f t="shared" si="31"/>
        <v>7513</v>
      </c>
      <c r="C650" s="11" t="s">
        <v>787</v>
      </c>
      <c r="D650" s="12">
        <v>57513</v>
      </c>
      <c r="E650" s="47" t="s">
        <v>6891</v>
      </c>
      <c r="F650" s="14">
        <v>1400</v>
      </c>
      <c r="G650" s="118">
        <v>42436</v>
      </c>
      <c r="H650" s="98">
        <v>1400</v>
      </c>
      <c r="I650" s="138">
        <f t="shared" si="29"/>
        <v>0</v>
      </c>
      <c r="J650" s="112"/>
      <c r="K650" s="2"/>
    </row>
    <row r="651" spans="1:11" x14ac:dyDescent="0.25">
      <c r="A651" s="33">
        <v>42435</v>
      </c>
      <c r="B651" s="18">
        <f t="shared" si="31"/>
        <v>7514</v>
      </c>
      <c r="C651" s="11" t="s">
        <v>787</v>
      </c>
      <c r="D651" s="12">
        <v>57514</v>
      </c>
      <c r="E651" s="47" t="s">
        <v>6892</v>
      </c>
      <c r="F651" s="14">
        <v>400</v>
      </c>
      <c r="G651" s="118">
        <v>42435</v>
      </c>
      <c r="H651" s="98">
        <f t="shared" si="30"/>
        <v>400</v>
      </c>
      <c r="I651" s="138">
        <f t="shared" si="29"/>
        <v>0</v>
      </c>
      <c r="J651" s="112"/>
      <c r="K651" s="2"/>
    </row>
    <row r="652" spans="1:11" x14ac:dyDescent="0.25">
      <c r="A652" s="17">
        <v>42435</v>
      </c>
      <c r="B652" s="18">
        <f t="shared" si="31"/>
        <v>7515</v>
      </c>
      <c r="C652" s="11" t="s">
        <v>787</v>
      </c>
      <c r="D652" s="12">
        <v>57515</v>
      </c>
      <c r="E652" s="47" t="s">
        <v>6893</v>
      </c>
      <c r="F652" s="14">
        <v>1088</v>
      </c>
      <c r="G652" s="118">
        <v>42436</v>
      </c>
      <c r="H652" s="98">
        <v>1088</v>
      </c>
      <c r="I652" s="138">
        <f t="shared" si="29"/>
        <v>0</v>
      </c>
      <c r="J652" s="112"/>
      <c r="K652" s="2"/>
    </row>
    <row r="653" spans="1:11" x14ac:dyDescent="0.25">
      <c r="A653" s="33">
        <v>42435</v>
      </c>
      <c r="B653" s="18">
        <f t="shared" si="31"/>
        <v>7516</v>
      </c>
      <c r="C653" s="11" t="s">
        <v>787</v>
      </c>
      <c r="D653" s="12">
        <v>57516</v>
      </c>
      <c r="E653" s="47" t="s">
        <v>6894</v>
      </c>
      <c r="F653" s="14">
        <v>2963.6</v>
      </c>
      <c r="G653" s="118">
        <v>42436</v>
      </c>
      <c r="H653" s="98">
        <v>2963.6</v>
      </c>
      <c r="I653" s="138">
        <f t="shared" si="29"/>
        <v>0</v>
      </c>
      <c r="J653" s="112"/>
      <c r="K653" s="2"/>
    </row>
    <row r="654" spans="1:11" x14ac:dyDescent="0.25">
      <c r="A654" s="17">
        <v>42435</v>
      </c>
      <c r="B654" s="18">
        <f t="shared" si="31"/>
        <v>7517</v>
      </c>
      <c r="C654" s="11" t="s">
        <v>787</v>
      </c>
      <c r="D654" s="12">
        <v>57517</v>
      </c>
      <c r="E654" s="47" t="s">
        <v>6895</v>
      </c>
      <c r="F654" s="14">
        <v>280.10000000000002</v>
      </c>
      <c r="G654" s="118">
        <v>42435</v>
      </c>
      <c r="H654" s="98">
        <f t="shared" si="30"/>
        <v>280.10000000000002</v>
      </c>
      <c r="I654" s="138">
        <f t="shared" si="29"/>
        <v>0</v>
      </c>
      <c r="J654" s="112"/>
      <c r="K654" s="2"/>
    </row>
    <row r="655" spans="1:11" x14ac:dyDescent="0.25">
      <c r="A655" s="33">
        <v>42435</v>
      </c>
      <c r="B655" s="18">
        <f t="shared" si="31"/>
        <v>7518</v>
      </c>
      <c r="C655" s="11" t="s">
        <v>787</v>
      </c>
      <c r="D655" s="12">
        <v>57518</v>
      </c>
      <c r="E655" s="47" t="s">
        <v>6896</v>
      </c>
      <c r="F655" s="14">
        <v>14630.1</v>
      </c>
      <c r="G655" s="118">
        <v>42436</v>
      </c>
      <c r="H655" s="98">
        <v>14630.1</v>
      </c>
      <c r="I655" s="138">
        <f t="shared" si="29"/>
        <v>0</v>
      </c>
      <c r="J655" s="112"/>
      <c r="K655" s="2"/>
    </row>
    <row r="656" spans="1:11" x14ac:dyDescent="0.25">
      <c r="A656" s="17">
        <v>42435</v>
      </c>
      <c r="B656" s="18">
        <f t="shared" si="31"/>
        <v>7519</v>
      </c>
      <c r="C656" s="11" t="s">
        <v>787</v>
      </c>
      <c r="D656" s="12">
        <v>57519</v>
      </c>
      <c r="E656" s="47" t="s">
        <v>6897</v>
      </c>
      <c r="F656" s="14">
        <v>11476.5</v>
      </c>
      <c r="G656" s="118">
        <v>42436</v>
      </c>
      <c r="H656" s="98">
        <v>11476.5</v>
      </c>
      <c r="I656" s="138">
        <f t="shared" si="29"/>
        <v>0</v>
      </c>
      <c r="J656" s="112"/>
      <c r="K656" s="2"/>
    </row>
    <row r="657" spans="1:11" x14ac:dyDescent="0.25">
      <c r="A657" s="33">
        <v>42435</v>
      </c>
      <c r="B657" s="18">
        <f t="shared" si="31"/>
        <v>7520</v>
      </c>
      <c r="C657" s="11" t="s">
        <v>787</v>
      </c>
      <c r="D657" s="12">
        <v>57520</v>
      </c>
      <c r="E657" s="47" t="s">
        <v>6898</v>
      </c>
      <c r="F657" s="14">
        <v>3976</v>
      </c>
      <c r="G657" s="118">
        <v>42436</v>
      </c>
      <c r="H657" s="98">
        <v>3976</v>
      </c>
      <c r="I657" s="138">
        <f t="shared" si="29"/>
        <v>0</v>
      </c>
      <c r="J657" s="112"/>
      <c r="K657" s="2"/>
    </row>
    <row r="658" spans="1:11" x14ac:dyDescent="0.25">
      <c r="A658" s="17">
        <v>42435</v>
      </c>
      <c r="B658" s="18">
        <f t="shared" si="31"/>
        <v>7521</v>
      </c>
      <c r="C658" s="11" t="s">
        <v>787</v>
      </c>
      <c r="D658" s="12">
        <v>57521</v>
      </c>
      <c r="E658" s="47" t="s">
        <v>6878</v>
      </c>
      <c r="F658" s="14">
        <v>783.1</v>
      </c>
      <c r="G658" s="118">
        <v>42435</v>
      </c>
      <c r="H658" s="98">
        <f t="shared" si="30"/>
        <v>783.1</v>
      </c>
      <c r="I658" s="138">
        <f t="shared" si="29"/>
        <v>0</v>
      </c>
      <c r="J658" s="112"/>
      <c r="K658" s="2"/>
    </row>
    <row r="659" spans="1:11" x14ac:dyDescent="0.25">
      <c r="A659" s="33">
        <v>42435</v>
      </c>
      <c r="B659" s="18">
        <f t="shared" si="31"/>
        <v>7522</v>
      </c>
      <c r="C659" s="11" t="s">
        <v>787</v>
      </c>
      <c r="D659" s="12">
        <v>57522</v>
      </c>
      <c r="E659" s="47" t="s">
        <v>6899</v>
      </c>
      <c r="F659" s="14">
        <v>3190.6</v>
      </c>
      <c r="G659" s="118">
        <v>42436</v>
      </c>
      <c r="H659" s="98">
        <v>3190.6</v>
      </c>
      <c r="I659" s="138">
        <f t="shared" si="29"/>
        <v>0</v>
      </c>
      <c r="J659" s="112"/>
      <c r="K659" s="2"/>
    </row>
    <row r="660" spans="1:11" x14ac:dyDescent="0.25">
      <c r="A660" s="17">
        <v>42435</v>
      </c>
      <c r="B660" s="18">
        <f t="shared" si="31"/>
        <v>7523</v>
      </c>
      <c r="C660" s="11" t="s">
        <v>787</v>
      </c>
      <c r="D660" s="12">
        <v>57523</v>
      </c>
      <c r="E660" s="47" t="s">
        <v>6900</v>
      </c>
      <c r="F660" s="14">
        <v>409.5</v>
      </c>
      <c r="G660" s="118">
        <v>42436</v>
      </c>
      <c r="H660" s="98">
        <v>409.5</v>
      </c>
      <c r="I660" s="138">
        <f t="shared" si="29"/>
        <v>0</v>
      </c>
      <c r="J660" s="112"/>
      <c r="K660" s="2"/>
    </row>
    <row r="661" spans="1:11" x14ac:dyDescent="0.25">
      <c r="A661" s="33">
        <v>42435</v>
      </c>
      <c r="B661" s="18">
        <f t="shared" si="31"/>
        <v>7524</v>
      </c>
      <c r="C661" s="11" t="s">
        <v>787</v>
      </c>
      <c r="D661" s="12">
        <v>57524</v>
      </c>
      <c r="E661" s="47" t="s">
        <v>6901</v>
      </c>
      <c r="F661" s="14">
        <v>3167.2</v>
      </c>
      <c r="G661" s="118">
        <v>42436</v>
      </c>
      <c r="H661" s="98">
        <v>3167.2</v>
      </c>
      <c r="I661" s="138">
        <f t="shared" si="29"/>
        <v>0</v>
      </c>
      <c r="J661" s="112"/>
      <c r="K661" s="2"/>
    </row>
    <row r="662" spans="1:11" x14ac:dyDescent="0.25">
      <c r="A662" s="17">
        <v>42435</v>
      </c>
      <c r="B662" s="18">
        <f t="shared" si="31"/>
        <v>7525</v>
      </c>
      <c r="C662" s="11" t="s">
        <v>787</v>
      </c>
      <c r="D662" s="12">
        <v>57525</v>
      </c>
      <c r="E662" s="47" t="s">
        <v>6878</v>
      </c>
      <c r="F662" s="14">
        <v>1757.12</v>
      </c>
      <c r="G662" s="118">
        <v>42436</v>
      </c>
      <c r="H662" s="98">
        <v>1757.12</v>
      </c>
      <c r="I662" s="138">
        <f t="shared" si="29"/>
        <v>0</v>
      </c>
      <c r="J662" s="112"/>
      <c r="K662" s="2"/>
    </row>
    <row r="663" spans="1:11" x14ac:dyDescent="0.25">
      <c r="A663" s="33">
        <v>42435</v>
      </c>
      <c r="B663" s="18">
        <f t="shared" si="31"/>
        <v>7526</v>
      </c>
      <c r="C663" s="11" t="s">
        <v>787</v>
      </c>
      <c r="D663" s="12">
        <v>57526</v>
      </c>
      <c r="E663" s="47" t="s">
        <v>6902</v>
      </c>
      <c r="F663" s="14">
        <v>2819.6</v>
      </c>
      <c r="G663" s="118">
        <v>42436</v>
      </c>
      <c r="H663" s="98">
        <v>2819.6</v>
      </c>
      <c r="I663" s="138">
        <f t="shared" si="29"/>
        <v>0</v>
      </c>
      <c r="J663" s="112"/>
      <c r="K663" s="2"/>
    </row>
    <row r="664" spans="1:11" x14ac:dyDescent="0.25">
      <c r="A664" s="17">
        <v>42435</v>
      </c>
      <c r="B664" s="18">
        <f t="shared" si="31"/>
        <v>7527</v>
      </c>
      <c r="C664" s="11" t="s">
        <v>787</v>
      </c>
      <c r="D664" s="12">
        <v>57527</v>
      </c>
      <c r="E664" s="47" t="s">
        <v>6903</v>
      </c>
      <c r="F664" s="14">
        <v>2988.3</v>
      </c>
      <c r="G664" s="118">
        <v>42436</v>
      </c>
      <c r="H664" s="98">
        <v>2988.3</v>
      </c>
      <c r="I664" s="138">
        <f t="shared" si="29"/>
        <v>0</v>
      </c>
      <c r="J664" s="112"/>
      <c r="K664" s="2"/>
    </row>
    <row r="665" spans="1:11" x14ac:dyDescent="0.25">
      <c r="A665" s="33">
        <v>42435</v>
      </c>
      <c r="B665" s="18">
        <f t="shared" si="31"/>
        <v>7528</v>
      </c>
      <c r="C665" s="11" t="s">
        <v>787</v>
      </c>
      <c r="D665" s="113">
        <v>57528</v>
      </c>
      <c r="E665" s="42" t="s">
        <v>6904</v>
      </c>
      <c r="F665" s="19">
        <v>7517.6</v>
      </c>
      <c r="G665" s="118">
        <v>42436</v>
      </c>
      <c r="H665" s="98">
        <v>7517.6</v>
      </c>
      <c r="I665" s="138">
        <f t="shared" si="29"/>
        <v>0</v>
      </c>
      <c r="J665" s="112"/>
      <c r="K665" s="2"/>
    </row>
    <row r="666" spans="1:11" x14ac:dyDescent="0.25">
      <c r="A666" s="17">
        <v>42435</v>
      </c>
      <c r="B666" s="18">
        <f t="shared" si="31"/>
        <v>7529</v>
      </c>
      <c r="C666" s="11" t="s">
        <v>787</v>
      </c>
      <c r="D666" s="20">
        <v>57529</v>
      </c>
      <c r="E666" s="45" t="s">
        <v>6905</v>
      </c>
      <c r="F666" s="22">
        <v>746.2</v>
      </c>
      <c r="G666" s="118">
        <v>42436</v>
      </c>
      <c r="H666" s="98">
        <v>746.2</v>
      </c>
      <c r="I666" s="138">
        <f t="shared" si="29"/>
        <v>0</v>
      </c>
      <c r="J666" s="112"/>
      <c r="K666" s="2"/>
    </row>
    <row r="667" spans="1:11" x14ac:dyDescent="0.25">
      <c r="A667" s="33">
        <v>42435</v>
      </c>
      <c r="B667" s="18">
        <f t="shared" si="31"/>
        <v>7530</v>
      </c>
      <c r="C667" s="11" t="s">
        <v>787</v>
      </c>
      <c r="D667" s="12">
        <v>57530</v>
      </c>
      <c r="E667" s="47" t="s">
        <v>6906</v>
      </c>
      <c r="F667" s="14">
        <v>14577.6</v>
      </c>
      <c r="G667" s="118">
        <v>42438</v>
      </c>
      <c r="H667" s="98">
        <v>14577.6</v>
      </c>
      <c r="I667" s="138">
        <f t="shared" si="29"/>
        <v>0</v>
      </c>
      <c r="J667" s="112"/>
      <c r="K667" s="2"/>
    </row>
    <row r="668" spans="1:11" x14ac:dyDescent="0.25">
      <c r="A668" s="17">
        <v>42435</v>
      </c>
      <c r="B668" s="18">
        <f t="shared" si="31"/>
        <v>7531</v>
      </c>
      <c r="C668" s="11" t="s">
        <v>787</v>
      </c>
      <c r="D668" s="12">
        <v>57531</v>
      </c>
      <c r="E668" s="47" t="s">
        <v>6907</v>
      </c>
      <c r="F668" s="14">
        <v>3429.4</v>
      </c>
      <c r="G668" s="118">
        <v>42435</v>
      </c>
      <c r="H668" s="98">
        <f t="shared" si="30"/>
        <v>3429.4</v>
      </c>
      <c r="I668" s="138">
        <f t="shared" si="29"/>
        <v>0</v>
      </c>
      <c r="J668" s="112"/>
      <c r="K668" s="2"/>
    </row>
    <row r="669" spans="1:11" x14ac:dyDescent="0.25">
      <c r="A669" s="33">
        <v>42435</v>
      </c>
      <c r="B669" s="18">
        <f t="shared" si="31"/>
        <v>7532</v>
      </c>
      <c r="C669" s="11" t="s">
        <v>787</v>
      </c>
      <c r="D669" s="12">
        <v>57532</v>
      </c>
      <c r="E669" s="47" t="s">
        <v>6908</v>
      </c>
      <c r="F669" s="14">
        <v>1066.4000000000001</v>
      </c>
      <c r="G669" s="118">
        <v>42435</v>
      </c>
      <c r="H669" s="98">
        <f t="shared" si="30"/>
        <v>1066.4000000000001</v>
      </c>
      <c r="I669" s="138">
        <f t="shared" si="29"/>
        <v>0</v>
      </c>
      <c r="J669" s="112"/>
      <c r="K669" s="2"/>
    </row>
    <row r="670" spans="1:11" x14ac:dyDescent="0.25">
      <c r="A670" s="17">
        <v>42435</v>
      </c>
      <c r="B670" s="18">
        <f t="shared" si="31"/>
        <v>7533</v>
      </c>
      <c r="C670" s="11" t="s">
        <v>787</v>
      </c>
      <c r="D670" s="12">
        <v>57533</v>
      </c>
      <c r="E670" s="47" t="s">
        <v>6909</v>
      </c>
      <c r="F670" s="14">
        <v>945.3</v>
      </c>
      <c r="G670" s="118">
        <v>42435</v>
      </c>
      <c r="H670" s="98">
        <f t="shared" si="30"/>
        <v>945.3</v>
      </c>
      <c r="I670" s="138">
        <f t="shared" si="29"/>
        <v>0</v>
      </c>
      <c r="J670" s="112"/>
      <c r="K670" s="2"/>
    </row>
    <row r="671" spans="1:11" x14ac:dyDescent="0.25">
      <c r="A671" s="33">
        <v>42435</v>
      </c>
      <c r="B671" s="18">
        <f t="shared" si="31"/>
        <v>7534</v>
      </c>
      <c r="C671" s="11" t="s">
        <v>787</v>
      </c>
      <c r="D671" s="12">
        <v>57534</v>
      </c>
      <c r="E671" s="47" t="s">
        <v>6910</v>
      </c>
      <c r="F671" s="14">
        <v>5468.2</v>
      </c>
      <c r="G671" s="118">
        <v>42436</v>
      </c>
      <c r="H671" s="98">
        <v>5468.2</v>
      </c>
      <c r="I671" s="138">
        <f t="shared" si="29"/>
        <v>0</v>
      </c>
      <c r="J671" s="112"/>
      <c r="K671" s="2"/>
    </row>
    <row r="672" spans="1:11" x14ac:dyDescent="0.25">
      <c r="A672" s="17">
        <v>42435</v>
      </c>
      <c r="B672" s="18">
        <f t="shared" si="31"/>
        <v>7535</v>
      </c>
      <c r="C672" s="11" t="s">
        <v>787</v>
      </c>
      <c r="D672" s="12">
        <v>57535</v>
      </c>
      <c r="E672" s="47" t="s">
        <v>6911</v>
      </c>
      <c r="F672" s="14">
        <v>4517.1000000000004</v>
      </c>
      <c r="G672" s="118">
        <v>42437</v>
      </c>
      <c r="H672" s="98">
        <v>4517.1000000000004</v>
      </c>
      <c r="I672" s="138">
        <f t="shared" si="29"/>
        <v>0</v>
      </c>
      <c r="J672" s="112"/>
      <c r="K672" s="2"/>
    </row>
    <row r="673" spans="1:11" x14ac:dyDescent="0.25">
      <c r="A673" s="33">
        <v>42435</v>
      </c>
      <c r="B673" s="18">
        <f t="shared" si="31"/>
        <v>7536</v>
      </c>
      <c r="C673" s="11" t="s">
        <v>787</v>
      </c>
      <c r="D673" s="12">
        <v>57536</v>
      </c>
      <c r="E673" s="47" t="s">
        <v>6912</v>
      </c>
      <c r="F673" s="14">
        <v>4618.2</v>
      </c>
      <c r="G673" s="118">
        <v>42436</v>
      </c>
      <c r="H673" s="98">
        <v>4618.2</v>
      </c>
      <c r="I673" s="138">
        <f t="shared" si="29"/>
        <v>0</v>
      </c>
      <c r="J673" s="112"/>
      <c r="K673" s="2"/>
    </row>
    <row r="674" spans="1:11" x14ac:dyDescent="0.25">
      <c r="A674" s="17">
        <v>42435</v>
      </c>
      <c r="B674" s="18">
        <f t="shared" si="31"/>
        <v>7537</v>
      </c>
      <c r="C674" s="11" t="s">
        <v>787</v>
      </c>
      <c r="D674" s="12">
        <v>57537</v>
      </c>
      <c r="E674" s="47" t="s">
        <v>6878</v>
      </c>
      <c r="F674" s="14">
        <v>16748</v>
      </c>
      <c r="G674" s="118">
        <v>42435</v>
      </c>
      <c r="H674" s="98">
        <f t="shared" si="30"/>
        <v>16748</v>
      </c>
      <c r="I674" s="138">
        <f t="shared" si="29"/>
        <v>0</v>
      </c>
      <c r="J674" s="112"/>
      <c r="K674" s="2"/>
    </row>
    <row r="675" spans="1:11" x14ac:dyDescent="0.25">
      <c r="A675" s="33">
        <v>42435</v>
      </c>
      <c r="B675" s="18">
        <f t="shared" si="31"/>
        <v>7538</v>
      </c>
      <c r="C675" s="11" t="s">
        <v>787</v>
      </c>
      <c r="D675" s="12">
        <v>57538</v>
      </c>
      <c r="E675" s="47" t="s">
        <v>6913</v>
      </c>
      <c r="F675" s="14">
        <v>25806</v>
      </c>
      <c r="G675" s="118">
        <v>42445</v>
      </c>
      <c r="H675" s="98">
        <v>25806</v>
      </c>
      <c r="I675" s="138">
        <f t="shared" si="29"/>
        <v>0</v>
      </c>
      <c r="J675" s="112"/>
      <c r="K675" s="2"/>
    </row>
    <row r="676" spans="1:11" x14ac:dyDescent="0.25">
      <c r="A676" s="17">
        <v>42435</v>
      </c>
      <c r="B676" s="18">
        <f t="shared" si="31"/>
        <v>7539</v>
      </c>
      <c r="C676" s="11" t="s">
        <v>787</v>
      </c>
      <c r="D676" s="12">
        <v>57539</v>
      </c>
      <c r="E676" s="47" t="s">
        <v>6914</v>
      </c>
      <c r="F676" s="14">
        <v>2407.42</v>
      </c>
      <c r="G676" s="118">
        <v>42435</v>
      </c>
      <c r="H676" s="98">
        <f t="shared" si="30"/>
        <v>2407.42</v>
      </c>
      <c r="I676" s="138">
        <f t="shared" si="29"/>
        <v>0</v>
      </c>
      <c r="J676" s="112"/>
      <c r="K676" s="2"/>
    </row>
    <row r="677" spans="1:11" x14ac:dyDescent="0.25">
      <c r="A677" s="33">
        <v>42435</v>
      </c>
      <c r="B677" s="18">
        <f t="shared" si="31"/>
        <v>7540</v>
      </c>
      <c r="C677" s="11" t="s">
        <v>787</v>
      </c>
      <c r="D677" s="12">
        <v>57540</v>
      </c>
      <c r="E677" s="47" t="s">
        <v>6915</v>
      </c>
      <c r="F677" s="14">
        <v>1281.5</v>
      </c>
      <c r="G677" s="118">
        <v>42435</v>
      </c>
      <c r="H677" s="98">
        <f t="shared" si="30"/>
        <v>1281.5</v>
      </c>
      <c r="I677" s="138">
        <f t="shared" si="29"/>
        <v>0</v>
      </c>
      <c r="J677" s="112"/>
      <c r="K677" s="2"/>
    </row>
    <row r="678" spans="1:11" x14ac:dyDescent="0.25">
      <c r="A678" s="17">
        <v>42435</v>
      </c>
      <c r="B678" s="18">
        <f t="shared" si="31"/>
        <v>7541</v>
      </c>
      <c r="C678" s="11" t="s">
        <v>787</v>
      </c>
      <c r="D678" s="12">
        <v>57541</v>
      </c>
      <c r="E678" s="47" t="s">
        <v>6916</v>
      </c>
      <c r="F678" s="14">
        <v>58824.3</v>
      </c>
      <c r="G678" s="118">
        <v>42448</v>
      </c>
      <c r="H678" s="98">
        <v>58824.3</v>
      </c>
      <c r="I678" s="138">
        <f t="shared" si="29"/>
        <v>0</v>
      </c>
      <c r="J678" s="112"/>
      <c r="K678" s="2"/>
    </row>
    <row r="679" spans="1:11" x14ac:dyDescent="0.25">
      <c r="A679" s="33">
        <v>42435</v>
      </c>
      <c r="B679" s="18">
        <f t="shared" si="31"/>
        <v>7542</v>
      </c>
      <c r="C679" s="11" t="s">
        <v>787</v>
      </c>
      <c r="D679" s="12">
        <v>57542</v>
      </c>
      <c r="E679" s="47" t="s">
        <v>6917</v>
      </c>
      <c r="F679" s="14">
        <v>5735</v>
      </c>
      <c r="G679" s="118">
        <v>42436</v>
      </c>
      <c r="H679" s="98">
        <v>5735</v>
      </c>
      <c r="I679" s="138">
        <f t="shared" si="29"/>
        <v>0</v>
      </c>
      <c r="J679" s="112"/>
      <c r="K679" s="2"/>
    </row>
    <row r="680" spans="1:11" x14ac:dyDescent="0.25">
      <c r="A680" s="17">
        <v>42435</v>
      </c>
      <c r="B680" s="18">
        <f t="shared" si="31"/>
        <v>7543</v>
      </c>
      <c r="C680" s="11" t="s">
        <v>787</v>
      </c>
      <c r="D680" s="12">
        <v>57543</v>
      </c>
      <c r="E680" s="47" t="s">
        <v>6878</v>
      </c>
      <c r="F680" s="14">
        <v>83.6</v>
      </c>
      <c r="G680" s="118">
        <v>42436</v>
      </c>
      <c r="H680" s="98">
        <v>83.6</v>
      </c>
      <c r="I680" s="138">
        <f t="shared" si="29"/>
        <v>0</v>
      </c>
      <c r="J680" s="112"/>
      <c r="K680" s="2"/>
    </row>
    <row r="681" spans="1:11" x14ac:dyDescent="0.25">
      <c r="A681" s="33">
        <v>42435</v>
      </c>
      <c r="B681" s="18">
        <f t="shared" si="31"/>
        <v>7544</v>
      </c>
      <c r="C681" s="11" t="s">
        <v>787</v>
      </c>
      <c r="D681" s="12">
        <v>57544</v>
      </c>
      <c r="E681" s="47" t="s">
        <v>6862</v>
      </c>
      <c r="F681" s="14">
        <v>10962.6</v>
      </c>
      <c r="G681" s="118">
        <v>42436</v>
      </c>
      <c r="H681" s="98">
        <v>10962.6</v>
      </c>
      <c r="I681" s="138">
        <f t="shared" si="29"/>
        <v>0</v>
      </c>
      <c r="J681" s="112"/>
      <c r="K681" s="2"/>
    </row>
    <row r="682" spans="1:11" x14ac:dyDescent="0.25">
      <c r="A682" s="17">
        <v>42435</v>
      </c>
      <c r="B682" s="18">
        <f t="shared" si="31"/>
        <v>7545</v>
      </c>
      <c r="C682" s="11" t="s">
        <v>787</v>
      </c>
      <c r="D682" s="12">
        <v>57545</v>
      </c>
      <c r="E682" s="47" t="s">
        <v>6918</v>
      </c>
      <c r="F682" s="14">
        <v>3680.6</v>
      </c>
      <c r="G682" s="118">
        <v>42451</v>
      </c>
      <c r="H682" s="98">
        <v>3680.6</v>
      </c>
      <c r="I682" s="138">
        <f t="shared" si="29"/>
        <v>0</v>
      </c>
      <c r="J682" s="112"/>
      <c r="K682" s="2"/>
    </row>
    <row r="683" spans="1:11" x14ac:dyDescent="0.25">
      <c r="A683" s="33">
        <v>42435</v>
      </c>
      <c r="B683" s="18">
        <f t="shared" si="31"/>
        <v>7546</v>
      </c>
      <c r="C683" s="11" t="s">
        <v>787</v>
      </c>
      <c r="D683" s="12">
        <v>57546</v>
      </c>
      <c r="E683" s="47" t="s">
        <v>6919</v>
      </c>
      <c r="F683" s="14">
        <v>1362</v>
      </c>
      <c r="G683" s="118">
        <v>42436</v>
      </c>
      <c r="H683" s="98">
        <v>1362</v>
      </c>
      <c r="I683" s="138">
        <f t="shared" si="29"/>
        <v>0</v>
      </c>
      <c r="J683" s="112"/>
      <c r="K683" s="2"/>
    </row>
    <row r="684" spans="1:11" x14ac:dyDescent="0.25">
      <c r="A684" s="17">
        <v>42435</v>
      </c>
      <c r="B684" s="18">
        <f t="shared" si="31"/>
        <v>7547</v>
      </c>
      <c r="C684" s="11" t="s">
        <v>787</v>
      </c>
      <c r="D684" s="12">
        <v>57547</v>
      </c>
      <c r="E684" s="47" t="s">
        <v>6920</v>
      </c>
      <c r="F684" s="14">
        <v>38979.4</v>
      </c>
      <c r="G684" s="118" t="s">
        <v>6921</v>
      </c>
      <c r="H684" s="98">
        <f>2756.6+34500+1722.8</f>
        <v>38979.4</v>
      </c>
      <c r="I684" s="138">
        <f t="shared" si="29"/>
        <v>0</v>
      </c>
      <c r="J684" s="112"/>
      <c r="K684" s="2"/>
    </row>
    <row r="685" spans="1:11" x14ac:dyDescent="0.25">
      <c r="A685" s="33">
        <v>42435</v>
      </c>
      <c r="B685" s="18">
        <f t="shared" si="31"/>
        <v>7548</v>
      </c>
      <c r="C685" s="11" t="s">
        <v>787</v>
      </c>
      <c r="D685" s="12">
        <v>57548</v>
      </c>
      <c r="E685" s="47" t="s">
        <v>6922</v>
      </c>
      <c r="F685" s="14">
        <v>6619.6</v>
      </c>
      <c r="G685" s="118">
        <v>42435</v>
      </c>
      <c r="H685" s="98">
        <f t="shared" si="30"/>
        <v>6619.6</v>
      </c>
      <c r="I685" s="138">
        <f t="shared" si="29"/>
        <v>0</v>
      </c>
      <c r="J685" s="112"/>
      <c r="K685" s="2"/>
    </row>
    <row r="686" spans="1:11" x14ac:dyDescent="0.25">
      <c r="A686" s="17">
        <v>42435</v>
      </c>
      <c r="B686" s="18">
        <f t="shared" si="31"/>
        <v>7549</v>
      </c>
      <c r="C686" s="11" t="s">
        <v>787</v>
      </c>
      <c r="D686" s="12">
        <v>57549</v>
      </c>
      <c r="E686" s="47" t="s">
        <v>6923</v>
      </c>
      <c r="F686" s="14">
        <v>33021.300000000003</v>
      </c>
      <c r="G686" s="118">
        <v>42446</v>
      </c>
      <c r="H686" s="98">
        <v>33021.300000000003</v>
      </c>
      <c r="I686" s="138">
        <f t="shared" si="29"/>
        <v>0</v>
      </c>
      <c r="J686" s="112"/>
      <c r="K686" s="2"/>
    </row>
    <row r="687" spans="1:11" x14ac:dyDescent="0.25">
      <c r="A687" s="33">
        <v>42435</v>
      </c>
      <c r="B687" s="18">
        <f t="shared" si="31"/>
        <v>7550</v>
      </c>
      <c r="C687" s="11" t="s">
        <v>787</v>
      </c>
      <c r="D687" s="12">
        <v>57550</v>
      </c>
      <c r="E687" s="47" t="s">
        <v>6924</v>
      </c>
      <c r="F687" s="14">
        <v>4066</v>
      </c>
      <c r="G687" s="118">
        <v>42435</v>
      </c>
      <c r="H687" s="98">
        <f t="shared" si="30"/>
        <v>4066</v>
      </c>
      <c r="I687" s="138">
        <f t="shared" ref="I687:I755" si="32">F687-H687</f>
        <v>0</v>
      </c>
      <c r="J687" s="112"/>
      <c r="K687" s="2"/>
    </row>
    <row r="688" spans="1:11" x14ac:dyDescent="0.25">
      <c r="A688" s="17">
        <v>42435</v>
      </c>
      <c r="B688" s="18">
        <f t="shared" si="31"/>
        <v>7551</v>
      </c>
      <c r="C688" s="11" t="s">
        <v>787</v>
      </c>
      <c r="D688" s="12">
        <v>57551</v>
      </c>
      <c r="E688" s="47" t="s">
        <v>6925</v>
      </c>
      <c r="F688" s="14">
        <v>819.4</v>
      </c>
      <c r="G688" s="118">
        <v>42435</v>
      </c>
      <c r="H688" s="98">
        <f t="shared" ref="H688:H756" si="33">F688</f>
        <v>819.4</v>
      </c>
      <c r="I688" s="138">
        <f t="shared" si="32"/>
        <v>0</v>
      </c>
      <c r="J688" s="112"/>
      <c r="K688" s="2"/>
    </row>
    <row r="689" spans="1:11" x14ac:dyDescent="0.25">
      <c r="A689" s="33">
        <v>42435</v>
      </c>
      <c r="B689" s="18">
        <f t="shared" si="31"/>
        <v>7552</v>
      </c>
      <c r="C689" s="11" t="s">
        <v>787</v>
      </c>
      <c r="D689" s="12">
        <v>57552</v>
      </c>
      <c r="E689" s="47" t="s">
        <v>6916</v>
      </c>
      <c r="F689" s="14">
        <v>8988.9</v>
      </c>
      <c r="G689" s="118">
        <v>42448</v>
      </c>
      <c r="H689" s="98">
        <v>8988.9</v>
      </c>
      <c r="I689" s="138">
        <f t="shared" si="32"/>
        <v>0</v>
      </c>
      <c r="J689" s="112"/>
      <c r="K689" s="2"/>
    </row>
    <row r="690" spans="1:11" x14ac:dyDescent="0.25">
      <c r="A690" s="17">
        <v>42435</v>
      </c>
      <c r="B690" s="18">
        <f t="shared" si="31"/>
        <v>7553</v>
      </c>
      <c r="C690" s="11" t="s">
        <v>787</v>
      </c>
      <c r="D690" s="12">
        <v>57553</v>
      </c>
      <c r="E690" s="47" t="s">
        <v>6908</v>
      </c>
      <c r="F690" s="14">
        <v>1097.4000000000001</v>
      </c>
      <c r="G690" s="118">
        <v>42436</v>
      </c>
      <c r="H690" s="98">
        <v>1097.4000000000001</v>
      </c>
      <c r="I690" s="138">
        <f t="shared" si="32"/>
        <v>0</v>
      </c>
      <c r="J690" s="112"/>
      <c r="K690" s="2"/>
    </row>
    <row r="691" spans="1:11" x14ac:dyDescent="0.25">
      <c r="A691" s="17">
        <v>42436</v>
      </c>
      <c r="B691" s="18">
        <f t="shared" si="31"/>
        <v>7554</v>
      </c>
      <c r="C691" s="11" t="s">
        <v>787</v>
      </c>
      <c r="D691" s="12">
        <v>57554</v>
      </c>
      <c r="E691" s="47" t="s">
        <v>6926</v>
      </c>
      <c r="F691" s="14">
        <v>2960</v>
      </c>
      <c r="G691" s="15">
        <v>42436</v>
      </c>
      <c r="H691" s="98">
        <f t="shared" si="33"/>
        <v>2960</v>
      </c>
      <c r="I691" s="138">
        <f t="shared" si="32"/>
        <v>0</v>
      </c>
      <c r="J691" s="112"/>
      <c r="K691" s="2"/>
    </row>
    <row r="692" spans="1:11" x14ac:dyDescent="0.25">
      <c r="A692" s="17">
        <v>42436</v>
      </c>
      <c r="B692" s="18">
        <f t="shared" si="31"/>
        <v>7555</v>
      </c>
      <c r="C692" s="11" t="s">
        <v>787</v>
      </c>
      <c r="D692" s="12">
        <v>57555</v>
      </c>
      <c r="E692" s="47" t="s">
        <v>6927</v>
      </c>
      <c r="F692" s="14">
        <v>2176</v>
      </c>
      <c r="G692" s="15">
        <v>42436</v>
      </c>
      <c r="H692" s="98">
        <f t="shared" si="33"/>
        <v>2176</v>
      </c>
      <c r="I692" s="138">
        <f t="shared" si="32"/>
        <v>0</v>
      </c>
      <c r="J692" s="112"/>
      <c r="K692" s="2"/>
    </row>
    <row r="693" spans="1:11" x14ac:dyDescent="0.25">
      <c r="A693" s="17">
        <v>42436</v>
      </c>
      <c r="B693" s="18">
        <f t="shared" si="31"/>
        <v>7556</v>
      </c>
      <c r="C693" s="11" t="s">
        <v>787</v>
      </c>
      <c r="D693" s="12">
        <v>57556</v>
      </c>
      <c r="E693" s="47" t="s">
        <v>6928</v>
      </c>
      <c r="F693" s="14">
        <v>1800</v>
      </c>
      <c r="G693" s="15">
        <v>42436</v>
      </c>
      <c r="H693" s="98">
        <f t="shared" si="33"/>
        <v>1800</v>
      </c>
      <c r="I693" s="138">
        <f t="shared" si="32"/>
        <v>0</v>
      </c>
      <c r="J693" s="112"/>
      <c r="K693" s="2"/>
    </row>
    <row r="694" spans="1:11" x14ac:dyDescent="0.25">
      <c r="A694" s="17">
        <v>42436</v>
      </c>
      <c r="B694" s="18">
        <f t="shared" si="31"/>
        <v>7557</v>
      </c>
      <c r="C694" s="11" t="s">
        <v>787</v>
      </c>
      <c r="D694" s="12">
        <v>57557</v>
      </c>
      <c r="E694" s="47" t="s">
        <v>6929</v>
      </c>
      <c r="F694" s="14">
        <v>28429.15</v>
      </c>
      <c r="G694" s="15">
        <v>42437</v>
      </c>
      <c r="H694" s="98">
        <v>28429.15</v>
      </c>
      <c r="I694" s="138">
        <f t="shared" si="32"/>
        <v>0</v>
      </c>
      <c r="J694" s="112"/>
      <c r="K694" s="2"/>
    </row>
    <row r="695" spans="1:11" x14ac:dyDescent="0.25">
      <c r="A695" s="17">
        <v>42436</v>
      </c>
      <c r="B695" s="18">
        <f t="shared" si="31"/>
        <v>7558</v>
      </c>
      <c r="C695" s="11" t="s">
        <v>787</v>
      </c>
      <c r="D695" s="12">
        <v>57558</v>
      </c>
      <c r="E695" s="47" t="s">
        <v>6929</v>
      </c>
      <c r="F695" s="14">
        <v>5374.9</v>
      </c>
      <c r="G695" s="15">
        <v>42437</v>
      </c>
      <c r="H695" s="98">
        <v>5374.9</v>
      </c>
      <c r="I695" s="138">
        <f t="shared" si="32"/>
        <v>0</v>
      </c>
      <c r="J695" s="112"/>
      <c r="K695" s="2"/>
    </row>
    <row r="696" spans="1:11" x14ac:dyDescent="0.25">
      <c r="A696" s="17">
        <v>42436</v>
      </c>
      <c r="B696" s="18">
        <f t="shared" si="31"/>
        <v>7559</v>
      </c>
      <c r="C696" s="11" t="s">
        <v>787</v>
      </c>
      <c r="D696" s="12">
        <v>57559</v>
      </c>
      <c r="E696" s="49" t="s">
        <v>105</v>
      </c>
      <c r="F696" s="14">
        <v>0</v>
      </c>
      <c r="G696" s="15"/>
      <c r="H696" s="98"/>
      <c r="I696" s="138">
        <f t="shared" si="32"/>
        <v>0</v>
      </c>
      <c r="J696" s="112"/>
      <c r="K696" s="2"/>
    </row>
    <row r="697" spans="1:11" x14ac:dyDescent="0.25">
      <c r="A697" s="17">
        <v>42436</v>
      </c>
      <c r="B697" s="18">
        <f t="shared" si="31"/>
        <v>7560</v>
      </c>
      <c r="C697" s="11" t="s">
        <v>787</v>
      </c>
      <c r="D697" s="12">
        <v>57560</v>
      </c>
      <c r="E697" s="47" t="s">
        <v>6930</v>
      </c>
      <c r="F697" s="14">
        <v>28768.799999999999</v>
      </c>
      <c r="G697" s="15">
        <v>42436</v>
      </c>
      <c r="H697" s="98">
        <f t="shared" si="33"/>
        <v>28768.799999999999</v>
      </c>
      <c r="I697" s="138">
        <f t="shared" si="32"/>
        <v>0</v>
      </c>
      <c r="J697" s="112"/>
      <c r="K697" s="2"/>
    </row>
    <row r="698" spans="1:11" x14ac:dyDescent="0.25">
      <c r="A698" s="17">
        <v>42436</v>
      </c>
      <c r="B698" s="18">
        <f t="shared" si="31"/>
        <v>7561</v>
      </c>
      <c r="C698" s="11" t="s">
        <v>787</v>
      </c>
      <c r="D698" s="12">
        <v>57561</v>
      </c>
      <c r="E698" s="47" t="s">
        <v>6931</v>
      </c>
      <c r="F698" s="14">
        <v>10920</v>
      </c>
      <c r="G698" s="15">
        <v>42437</v>
      </c>
      <c r="H698" s="98">
        <v>10920</v>
      </c>
      <c r="I698" s="138">
        <f t="shared" si="32"/>
        <v>0</v>
      </c>
      <c r="J698" s="112"/>
      <c r="K698" s="2"/>
    </row>
    <row r="699" spans="1:11" x14ac:dyDescent="0.25">
      <c r="A699" s="17">
        <v>42436</v>
      </c>
      <c r="B699" s="18">
        <f t="shared" si="31"/>
        <v>7562</v>
      </c>
      <c r="C699" s="11" t="s">
        <v>787</v>
      </c>
      <c r="D699" s="12">
        <v>57562</v>
      </c>
      <c r="E699" s="47" t="s">
        <v>6576</v>
      </c>
      <c r="F699" s="14">
        <v>255</v>
      </c>
      <c r="G699" s="15">
        <v>42436</v>
      </c>
      <c r="H699" s="98">
        <v>255</v>
      </c>
      <c r="I699" s="138">
        <f t="shared" si="32"/>
        <v>0</v>
      </c>
      <c r="J699" s="112"/>
      <c r="K699" s="2"/>
    </row>
    <row r="700" spans="1:11" x14ac:dyDescent="0.25">
      <c r="A700" s="17">
        <v>42436</v>
      </c>
      <c r="B700" s="18">
        <f t="shared" si="31"/>
        <v>7563</v>
      </c>
      <c r="C700" s="11" t="s">
        <v>787</v>
      </c>
      <c r="D700" s="12">
        <v>57563</v>
      </c>
      <c r="E700" s="47" t="s">
        <v>6932</v>
      </c>
      <c r="F700" s="14">
        <v>13831.4</v>
      </c>
      <c r="G700" s="15" t="s">
        <v>6729</v>
      </c>
      <c r="H700" s="98">
        <f>10031+3800.4</f>
        <v>13831.4</v>
      </c>
      <c r="I700" s="138">
        <f t="shared" si="32"/>
        <v>0</v>
      </c>
      <c r="J700" s="112"/>
      <c r="K700" s="2"/>
    </row>
    <row r="701" spans="1:11" x14ac:dyDescent="0.25">
      <c r="A701" s="17">
        <v>42436</v>
      </c>
      <c r="B701" s="18">
        <f t="shared" si="31"/>
        <v>7564</v>
      </c>
      <c r="C701" s="11" t="s">
        <v>787</v>
      </c>
      <c r="D701" s="12">
        <v>57564</v>
      </c>
      <c r="E701" s="47" t="s">
        <v>6933</v>
      </c>
      <c r="F701" s="14">
        <v>1200</v>
      </c>
      <c r="G701" s="15">
        <v>42436</v>
      </c>
      <c r="H701" s="98">
        <f t="shared" si="33"/>
        <v>1200</v>
      </c>
      <c r="I701" s="138">
        <f t="shared" si="32"/>
        <v>0</v>
      </c>
      <c r="J701" s="112"/>
      <c r="K701" s="2"/>
    </row>
    <row r="702" spans="1:11" x14ac:dyDescent="0.25">
      <c r="A702" s="17">
        <v>42436</v>
      </c>
      <c r="B702" s="18">
        <f t="shared" si="31"/>
        <v>7565</v>
      </c>
      <c r="C702" s="11" t="s">
        <v>787</v>
      </c>
      <c r="D702" s="12">
        <v>57565</v>
      </c>
      <c r="E702" s="47" t="s">
        <v>6934</v>
      </c>
      <c r="F702" s="14">
        <v>31913.8</v>
      </c>
      <c r="G702" s="15">
        <v>42446</v>
      </c>
      <c r="H702" s="98">
        <v>31913.8</v>
      </c>
      <c r="I702" s="138">
        <f t="shared" si="32"/>
        <v>0</v>
      </c>
      <c r="J702" s="112"/>
      <c r="K702" s="2"/>
    </row>
    <row r="703" spans="1:11" x14ac:dyDescent="0.25">
      <c r="A703" s="17">
        <v>42436</v>
      </c>
      <c r="B703" s="18">
        <f t="shared" si="31"/>
        <v>7566</v>
      </c>
      <c r="C703" s="11" t="s">
        <v>787</v>
      </c>
      <c r="D703" s="12">
        <v>57566</v>
      </c>
      <c r="E703" s="47" t="s">
        <v>6935</v>
      </c>
      <c r="F703" s="14">
        <v>5550</v>
      </c>
      <c r="G703" s="15">
        <v>42436</v>
      </c>
      <c r="H703" s="98">
        <f t="shared" si="33"/>
        <v>5550</v>
      </c>
      <c r="I703" s="138">
        <f t="shared" si="32"/>
        <v>0</v>
      </c>
      <c r="J703" s="112"/>
      <c r="K703" s="2"/>
    </row>
    <row r="704" spans="1:11" x14ac:dyDescent="0.25">
      <c r="A704" s="17">
        <v>42436</v>
      </c>
      <c r="B704" s="18">
        <f t="shared" si="31"/>
        <v>7567</v>
      </c>
      <c r="C704" s="11" t="s">
        <v>787</v>
      </c>
      <c r="D704" s="12">
        <v>57567</v>
      </c>
      <c r="E704" s="47" t="s">
        <v>6936</v>
      </c>
      <c r="F704" s="14">
        <v>9774.5</v>
      </c>
      <c r="G704" s="15">
        <v>42442</v>
      </c>
      <c r="H704" s="98">
        <v>9774.5</v>
      </c>
      <c r="I704" s="138">
        <f t="shared" si="32"/>
        <v>0</v>
      </c>
      <c r="J704" s="112"/>
      <c r="K704" s="2"/>
    </row>
    <row r="705" spans="1:11" x14ac:dyDescent="0.25">
      <c r="A705" s="17">
        <v>42436</v>
      </c>
      <c r="B705" s="18">
        <f t="shared" si="31"/>
        <v>7568</v>
      </c>
      <c r="C705" s="11" t="s">
        <v>787</v>
      </c>
      <c r="D705" s="12">
        <v>57568</v>
      </c>
      <c r="E705" s="47" t="s">
        <v>6937</v>
      </c>
      <c r="F705" s="14">
        <v>9899.9</v>
      </c>
      <c r="G705" s="15">
        <v>42442</v>
      </c>
      <c r="H705" s="98">
        <v>9899.9</v>
      </c>
      <c r="I705" s="138">
        <f t="shared" si="32"/>
        <v>0</v>
      </c>
      <c r="J705" s="112"/>
      <c r="K705" s="2"/>
    </row>
    <row r="706" spans="1:11" x14ac:dyDescent="0.25">
      <c r="A706" s="17">
        <v>42436</v>
      </c>
      <c r="B706" s="18">
        <f t="shared" si="31"/>
        <v>7569</v>
      </c>
      <c r="C706" s="11" t="s">
        <v>787</v>
      </c>
      <c r="D706" s="12">
        <v>57569</v>
      </c>
      <c r="E706" s="47" t="s">
        <v>6938</v>
      </c>
      <c r="F706" s="14">
        <v>1401.8</v>
      </c>
      <c r="G706" s="15">
        <v>42443</v>
      </c>
      <c r="H706" s="98">
        <v>1401.8</v>
      </c>
      <c r="I706" s="138">
        <f t="shared" si="32"/>
        <v>0</v>
      </c>
      <c r="J706" s="112"/>
      <c r="K706" s="2"/>
    </row>
    <row r="707" spans="1:11" x14ac:dyDescent="0.25">
      <c r="A707" s="17">
        <v>42436</v>
      </c>
      <c r="B707" s="18">
        <f t="shared" si="31"/>
        <v>7570</v>
      </c>
      <c r="C707" s="11" t="s">
        <v>787</v>
      </c>
      <c r="D707" s="113">
        <v>57570</v>
      </c>
      <c r="E707" s="42" t="s">
        <v>6939</v>
      </c>
      <c r="F707" s="19">
        <v>3216</v>
      </c>
      <c r="G707" s="15">
        <v>42437</v>
      </c>
      <c r="H707" s="98">
        <v>3216</v>
      </c>
      <c r="I707" s="138">
        <f t="shared" si="32"/>
        <v>0</v>
      </c>
      <c r="J707" s="112"/>
      <c r="K707" s="2"/>
    </row>
    <row r="708" spans="1:11" x14ac:dyDescent="0.25">
      <c r="A708" s="17">
        <v>42436</v>
      </c>
      <c r="B708" s="18">
        <f t="shared" si="31"/>
        <v>7571</v>
      </c>
      <c r="C708" s="11" t="s">
        <v>787</v>
      </c>
      <c r="D708" s="12">
        <v>57571</v>
      </c>
      <c r="E708" s="47" t="s">
        <v>4289</v>
      </c>
      <c r="F708" s="14">
        <v>16782</v>
      </c>
      <c r="G708" s="15">
        <v>42438</v>
      </c>
      <c r="H708" s="98">
        <v>16782</v>
      </c>
      <c r="I708" s="138">
        <f t="shared" si="32"/>
        <v>0</v>
      </c>
      <c r="J708" s="112"/>
      <c r="K708" s="2"/>
    </row>
    <row r="709" spans="1:11" x14ac:dyDescent="0.25">
      <c r="A709" s="17">
        <v>42436</v>
      </c>
      <c r="B709" s="18">
        <f t="shared" si="31"/>
        <v>7572</v>
      </c>
      <c r="C709" s="11" t="s">
        <v>787</v>
      </c>
      <c r="D709" s="20">
        <v>57572</v>
      </c>
      <c r="E709" s="45" t="s">
        <v>6940</v>
      </c>
      <c r="F709" s="22">
        <v>2666</v>
      </c>
      <c r="G709" s="15">
        <v>42436</v>
      </c>
      <c r="H709" s="98">
        <f t="shared" si="33"/>
        <v>2666</v>
      </c>
      <c r="I709" s="138">
        <f t="shared" si="32"/>
        <v>0</v>
      </c>
      <c r="J709" s="112"/>
      <c r="K709" s="2"/>
    </row>
    <row r="710" spans="1:11" x14ac:dyDescent="0.25">
      <c r="A710" s="17">
        <v>42436</v>
      </c>
      <c r="B710" s="18">
        <f t="shared" ref="B710:B773" si="34">B709+1</f>
        <v>7573</v>
      </c>
      <c r="C710" s="11" t="s">
        <v>787</v>
      </c>
      <c r="D710" s="12">
        <v>57573</v>
      </c>
      <c r="E710" s="47" t="s">
        <v>6941</v>
      </c>
      <c r="F710" s="14">
        <v>49818</v>
      </c>
      <c r="G710" s="15">
        <v>42445</v>
      </c>
      <c r="H710" s="98">
        <v>49818</v>
      </c>
      <c r="I710" s="138">
        <f t="shared" si="32"/>
        <v>0</v>
      </c>
      <c r="J710" s="112"/>
      <c r="K710" s="2"/>
    </row>
    <row r="711" spans="1:11" x14ac:dyDescent="0.25">
      <c r="A711" s="17">
        <v>42436</v>
      </c>
      <c r="B711" s="18">
        <f t="shared" si="34"/>
        <v>7574</v>
      </c>
      <c r="C711" s="11" t="s">
        <v>787</v>
      </c>
      <c r="D711" s="12">
        <v>57574</v>
      </c>
      <c r="E711" s="47" t="s">
        <v>6942</v>
      </c>
      <c r="F711" s="14">
        <v>800.6</v>
      </c>
      <c r="G711" s="15">
        <v>42437</v>
      </c>
      <c r="H711" s="98">
        <v>800.6</v>
      </c>
      <c r="I711" s="138">
        <f t="shared" si="32"/>
        <v>0</v>
      </c>
      <c r="J711" s="112"/>
      <c r="K711" s="2"/>
    </row>
    <row r="712" spans="1:11" x14ac:dyDescent="0.25">
      <c r="A712" s="17">
        <v>42436</v>
      </c>
      <c r="B712" s="18">
        <f t="shared" si="34"/>
        <v>7575</v>
      </c>
      <c r="C712" s="11" t="s">
        <v>787</v>
      </c>
      <c r="D712" s="12">
        <v>57575</v>
      </c>
      <c r="E712" s="47" t="s">
        <v>6943</v>
      </c>
      <c r="F712" s="14">
        <v>4798.3999999999996</v>
      </c>
      <c r="G712" s="15">
        <v>42441</v>
      </c>
      <c r="H712" s="98">
        <v>4798.3999999999996</v>
      </c>
      <c r="I712" s="138">
        <f t="shared" si="32"/>
        <v>0</v>
      </c>
      <c r="J712" s="112"/>
      <c r="K712" s="2"/>
    </row>
    <row r="713" spans="1:11" x14ac:dyDescent="0.25">
      <c r="A713" s="17">
        <v>42436</v>
      </c>
      <c r="B713" s="18">
        <f t="shared" si="34"/>
        <v>7576</v>
      </c>
      <c r="C713" s="11" t="s">
        <v>787</v>
      </c>
      <c r="D713" s="12">
        <v>57576</v>
      </c>
      <c r="E713" s="47" t="s">
        <v>6944</v>
      </c>
      <c r="F713" s="14">
        <v>2727.6</v>
      </c>
      <c r="G713" s="15">
        <v>42436</v>
      </c>
      <c r="H713" s="98">
        <f t="shared" si="33"/>
        <v>2727.6</v>
      </c>
      <c r="I713" s="138">
        <f t="shared" si="32"/>
        <v>0</v>
      </c>
      <c r="J713" s="112"/>
      <c r="K713" s="2"/>
    </row>
    <row r="714" spans="1:11" x14ac:dyDescent="0.25">
      <c r="A714" s="17">
        <v>42436</v>
      </c>
      <c r="B714" s="18">
        <f t="shared" si="34"/>
        <v>7577</v>
      </c>
      <c r="C714" s="11" t="s">
        <v>787</v>
      </c>
      <c r="D714" s="12">
        <v>57577</v>
      </c>
      <c r="E714" s="47" t="s">
        <v>6945</v>
      </c>
      <c r="F714" s="14">
        <v>3801.3</v>
      </c>
      <c r="G714" s="15">
        <v>42436</v>
      </c>
      <c r="H714" s="98">
        <f t="shared" si="33"/>
        <v>3801.3</v>
      </c>
      <c r="I714" s="138">
        <f t="shared" si="32"/>
        <v>0</v>
      </c>
      <c r="J714" s="112"/>
      <c r="K714" s="2"/>
    </row>
    <row r="715" spans="1:11" x14ac:dyDescent="0.25">
      <c r="A715" s="17">
        <v>42436</v>
      </c>
      <c r="B715" s="18">
        <f t="shared" si="34"/>
        <v>7578</v>
      </c>
      <c r="C715" s="11" t="s">
        <v>787</v>
      </c>
      <c r="D715" s="12">
        <v>57578</v>
      </c>
      <c r="E715" s="47" t="s">
        <v>6946</v>
      </c>
      <c r="F715" s="14">
        <v>4092.8</v>
      </c>
      <c r="G715" s="15">
        <v>42436</v>
      </c>
      <c r="H715" s="98">
        <f t="shared" si="33"/>
        <v>4092.8</v>
      </c>
      <c r="I715" s="138">
        <f t="shared" si="32"/>
        <v>0</v>
      </c>
      <c r="J715" s="112"/>
      <c r="K715" s="2"/>
    </row>
    <row r="716" spans="1:11" x14ac:dyDescent="0.25">
      <c r="A716" s="17">
        <v>42436</v>
      </c>
      <c r="B716" s="18">
        <f t="shared" si="34"/>
        <v>7579</v>
      </c>
      <c r="C716" s="11" t="s">
        <v>787</v>
      </c>
      <c r="D716" s="12">
        <v>57579</v>
      </c>
      <c r="E716" s="47" t="s">
        <v>6947</v>
      </c>
      <c r="F716" s="14">
        <v>3292.2</v>
      </c>
      <c r="G716" s="15">
        <v>42436</v>
      </c>
      <c r="H716" s="98">
        <f t="shared" si="33"/>
        <v>3292.2</v>
      </c>
      <c r="I716" s="138">
        <f t="shared" si="32"/>
        <v>0</v>
      </c>
      <c r="J716" s="112"/>
      <c r="K716" s="2"/>
    </row>
    <row r="717" spans="1:11" x14ac:dyDescent="0.25">
      <c r="A717" s="17">
        <v>42436</v>
      </c>
      <c r="B717" s="18">
        <f t="shared" si="34"/>
        <v>7580</v>
      </c>
      <c r="C717" s="11" t="s">
        <v>787</v>
      </c>
      <c r="D717" s="12">
        <v>57580</v>
      </c>
      <c r="E717" s="47" t="s">
        <v>6948</v>
      </c>
      <c r="F717" s="14">
        <v>26413.200000000001</v>
      </c>
      <c r="G717" s="15" t="s">
        <v>6782</v>
      </c>
      <c r="H717" s="98">
        <f>25957.8+455.4</f>
        <v>26413.200000000001</v>
      </c>
      <c r="I717" s="138">
        <f t="shared" si="32"/>
        <v>0</v>
      </c>
      <c r="J717" s="112"/>
      <c r="K717" s="2"/>
    </row>
    <row r="718" spans="1:11" x14ac:dyDescent="0.25">
      <c r="A718" s="17">
        <v>42436</v>
      </c>
      <c r="B718" s="18">
        <f t="shared" si="34"/>
        <v>7581</v>
      </c>
      <c r="C718" s="11" t="s">
        <v>787</v>
      </c>
      <c r="D718" s="12">
        <v>57581</v>
      </c>
      <c r="E718" s="47" t="s">
        <v>6949</v>
      </c>
      <c r="F718" s="14">
        <v>15656.4</v>
      </c>
      <c r="G718" s="15">
        <v>42437</v>
      </c>
      <c r="H718" s="98">
        <v>15656.4</v>
      </c>
      <c r="I718" s="138">
        <f t="shared" si="32"/>
        <v>0</v>
      </c>
      <c r="J718" s="112"/>
      <c r="K718" s="2"/>
    </row>
    <row r="719" spans="1:11" x14ac:dyDescent="0.25">
      <c r="A719" s="17">
        <v>42436</v>
      </c>
      <c r="B719" s="18">
        <f t="shared" si="34"/>
        <v>7582</v>
      </c>
      <c r="C719" s="11" t="s">
        <v>787</v>
      </c>
      <c r="D719" s="12">
        <v>57582</v>
      </c>
      <c r="E719" s="47" t="s">
        <v>6950</v>
      </c>
      <c r="F719" s="14">
        <v>5937.1</v>
      </c>
      <c r="G719" s="15">
        <v>42436</v>
      </c>
      <c r="H719" s="98">
        <v>5937.1</v>
      </c>
      <c r="I719" s="138">
        <f t="shared" si="32"/>
        <v>0</v>
      </c>
      <c r="J719" s="112"/>
      <c r="K719" s="2"/>
    </row>
    <row r="720" spans="1:11" x14ac:dyDescent="0.25">
      <c r="A720" s="17">
        <v>42436</v>
      </c>
      <c r="B720" s="18">
        <f t="shared" si="34"/>
        <v>7583</v>
      </c>
      <c r="C720" s="11" t="s">
        <v>787</v>
      </c>
      <c r="D720" s="12">
        <v>57583</v>
      </c>
      <c r="E720" s="47" t="s">
        <v>6951</v>
      </c>
      <c r="F720" s="14">
        <v>276</v>
      </c>
      <c r="G720" s="15">
        <v>42436</v>
      </c>
      <c r="H720" s="98">
        <f t="shared" si="33"/>
        <v>276</v>
      </c>
      <c r="I720" s="138">
        <f t="shared" si="32"/>
        <v>0</v>
      </c>
      <c r="J720" s="112"/>
      <c r="K720" s="2"/>
    </row>
    <row r="721" spans="1:11" x14ac:dyDescent="0.25">
      <c r="A721" s="17">
        <v>42436</v>
      </c>
      <c r="B721" s="18">
        <f t="shared" si="34"/>
        <v>7584</v>
      </c>
      <c r="C721" s="11" t="s">
        <v>787</v>
      </c>
      <c r="D721" s="12">
        <v>57584</v>
      </c>
      <c r="E721" s="47" t="s">
        <v>6942</v>
      </c>
      <c r="F721" s="14">
        <v>1316.7</v>
      </c>
      <c r="G721" s="15">
        <v>42436</v>
      </c>
      <c r="H721" s="98">
        <f t="shared" si="33"/>
        <v>1316.7</v>
      </c>
      <c r="I721" s="138">
        <f t="shared" si="32"/>
        <v>0</v>
      </c>
      <c r="J721" s="112"/>
      <c r="K721" s="2"/>
    </row>
    <row r="722" spans="1:11" x14ac:dyDescent="0.25">
      <c r="A722" s="17">
        <v>42436</v>
      </c>
      <c r="B722" s="18">
        <f t="shared" si="34"/>
        <v>7585</v>
      </c>
      <c r="C722" s="11" t="s">
        <v>787</v>
      </c>
      <c r="D722" s="12">
        <v>57585</v>
      </c>
      <c r="E722" s="47" t="s">
        <v>6952</v>
      </c>
      <c r="F722" s="14">
        <v>2934</v>
      </c>
      <c r="G722" s="15">
        <v>42437</v>
      </c>
      <c r="H722" s="98">
        <v>2934</v>
      </c>
      <c r="I722" s="138">
        <f t="shared" si="32"/>
        <v>0</v>
      </c>
      <c r="J722" s="112"/>
      <c r="K722" s="2"/>
    </row>
    <row r="723" spans="1:11" x14ac:dyDescent="0.25">
      <c r="A723" s="17">
        <v>42436</v>
      </c>
      <c r="B723" s="18">
        <f t="shared" si="34"/>
        <v>7586</v>
      </c>
      <c r="C723" s="11" t="s">
        <v>787</v>
      </c>
      <c r="D723" s="12">
        <v>57586</v>
      </c>
      <c r="E723" s="47" t="s">
        <v>6953</v>
      </c>
      <c r="F723" s="14">
        <v>11178</v>
      </c>
      <c r="G723" s="15">
        <v>42437</v>
      </c>
      <c r="H723" s="98">
        <v>11178</v>
      </c>
      <c r="I723" s="138">
        <f t="shared" si="32"/>
        <v>0</v>
      </c>
      <c r="J723" s="112"/>
      <c r="K723" s="2"/>
    </row>
    <row r="724" spans="1:11" x14ac:dyDescent="0.25">
      <c r="A724" s="17">
        <v>42436</v>
      </c>
      <c r="B724" s="18">
        <f t="shared" si="34"/>
        <v>7587</v>
      </c>
      <c r="C724" s="11" t="s">
        <v>787</v>
      </c>
      <c r="D724" s="12">
        <v>57587</v>
      </c>
      <c r="E724" s="47" t="s">
        <v>6954</v>
      </c>
      <c r="F724" s="14">
        <v>2365.4</v>
      </c>
      <c r="G724" s="15">
        <v>42436</v>
      </c>
      <c r="H724" s="98">
        <f t="shared" si="33"/>
        <v>2365.4</v>
      </c>
      <c r="I724" s="138">
        <f t="shared" si="32"/>
        <v>0</v>
      </c>
      <c r="J724" s="112"/>
      <c r="K724" s="2"/>
    </row>
    <row r="725" spans="1:11" x14ac:dyDescent="0.25">
      <c r="A725" s="17">
        <v>42436</v>
      </c>
      <c r="B725" s="18">
        <f t="shared" si="34"/>
        <v>7588</v>
      </c>
      <c r="C725" s="11" t="s">
        <v>787</v>
      </c>
      <c r="D725" s="12">
        <v>57588</v>
      </c>
      <c r="E725" s="47" t="s">
        <v>6862</v>
      </c>
      <c r="F725" s="14">
        <v>2200</v>
      </c>
      <c r="G725" s="15"/>
      <c r="H725" s="98"/>
      <c r="I725" s="138">
        <f t="shared" si="32"/>
        <v>2200</v>
      </c>
      <c r="J725" s="112"/>
      <c r="K725" s="2"/>
    </row>
    <row r="726" spans="1:11" x14ac:dyDescent="0.25">
      <c r="A726" s="17">
        <v>42436</v>
      </c>
      <c r="B726" s="18">
        <f t="shared" si="34"/>
        <v>7589</v>
      </c>
      <c r="C726" s="11" t="s">
        <v>787</v>
      </c>
      <c r="D726" s="12">
        <v>57589</v>
      </c>
      <c r="E726" s="47" t="s">
        <v>6955</v>
      </c>
      <c r="F726" s="14">
        <v>4849.6000000000004</v>
      </c>
      <c r="G726" s="15">
        <v>42443</v>
      </c>
      <c r="H726" s="98">
        <v>4849.6000000000004</v>
      </c>
      <c r="I726" s="138">
        <f t="shared" si="32"/>
        <v>0</v>
      </c>
      <c r="J726" s="112"/>
      <c r="K726" s="2"/>
    </row>
    <row r="727" spans="1:11" x14ac:dyDescent="0.25">
      <c r="A727" s="17">
        <v>42436</v>
      </c>
      <c r="B727" s="18">
        <f t="shared" si="34"/>
        <v>7590</v>
      </c>
      <c r="C727" s="11" t="s">
        <v>787</v>
      </c>
      <c r="D727" s="12">
        <v>57590</v>
      </c>
      <c r="E727" s="47" t="s">
        <v>6956</v>
      </c>
      <c r="F727" s="14">
        <v>1986</v>
      </c>
      <c r="G727" s="15">
        <v>42448</v>
      </c>
      <c r="H727" s="98">
        <v>1986</v>
      </c>
      <c r="I727" s="138">
        <f t="shared" si="32"/>
        <v>0</v>
      </c>
      <c r="J727" s="112"/>
      <c r="K727" s="2"/>
    </row>
    <row r="728" spans="1:11" x14ac:dyDescent="0.25">
      <c r="A728" s="17">
        <v>42436</v>
      </c>
      <c r="B728" s="18">
        <f t="shared" si="34"/>
        <v>7591</v>
      </c>
      <c r="C728" s="11" t="s">
        <v>787</v>
      </c>
      <c r="D728" s="12">
        <v>57591</v>
      </c>
      <c r="E728" s="47" t="s">
        <v>6957</v>
      </c>
      <c r="F728" s="14">
        <v>2196</v>
      </c>
      <c r="G728" s="15">
        <v>42438</v>
      </c>
      <c r="H728" s="98">
        <v>2196</v>
      </c>
      <c r="I728" s="138">
        <f t="shared" si="32"/>
        <v>0</v>
      </c>
      <c r="J728" s="112"/>
      <c r="K728" s="2"/>
    </row>
    <row r="729" spans="1:11" x14ac:dyDescent="0.25">
      <c r="A729" s="17">
        <v>42436</v>
      </c>
      <c r="B729" s="18">
        <f t="shared" si="34"/>
        <v>7592</v>
      </c>
      <c r="C729" s="11" t="s">
        <v>787</v>
      </c>
      <c r="D729" s="12">
        <v>57592</v>
      </c>
      <c r="E729" s="47" t="s">
        <v>6958</v>
      </c>
      <c r="F729" s="14">
        <v>29177</v>
      </c>
      <c r="G729" s="15">
        <v>42436</v>
      </c>
      <c r="H729" s="98">
        <f t="shared" si="33"/>
        <v>29177</v>
      </c>
      <c r="I729" s="138">
        <f t="shared" si="32"/>
        <v>0</v>
      </c>
      <c r="J729" s="112"/>
      <c r="K729" s="2"/>
    </row>
    <row r="730" spans="1:11" x14ac:dyDescent="0.25">
      <c r="A730" s="17">
        <v>42436</v>
      </c>
      <c r="B730" s="18">
        <f t="shared" si="34"/>
        <v>7593</v>
      </c>
      <c r="C730" s="11" t="s">
        <v>787</v>
      </c>
      <c r="D730" s="12">
        <v>57593</v>
      </c>
      <c r="E730" s="47" t="s">
        <v>6959</v>
      </c>
      <c r="F730" s="14">
        <v>8008.5</v>
      </c>
      <c r="G730" s="15">
        <v>42444</v>
      </c>
      <c r="H730" s="98">
        <v>8008.5</v>
      </c>
      <c r="I730" s="138">
        <f t="shared" si="32"/>
        <v>0</v>
      </c>
      <c r="J730" s="112"/>
      <c r="K730" s="2"/>
    </row>
    <row r="731" spans="1:11" x14ac:dyDescent="0.25">
      <c r="A731" s="17">
        <v>42436</v>
      </c>
      <c r="B731" s="18">
        <f t="shared" si="34"/>
        <v>7594</v>
      </c>
      <c r="C731" s="11" t="s">
        <v>787</v>
      </c>
      <c r="D731" s="12">
        <v>57594</v>
      </c>
      <c r="E731" s="47" t="s">
        <v>6960</v>
      </c>
      <c r="F731" s="14">
        <v>8182.2</v>
      </c>
      <c r="G731" s="15">
        <v>42436</v>
      </c>
      <c r="H731" s="98">
        <f t="shared" si="33"/>
        <v>8182.2</v>
      </c>
      <c r="I731" s="138">
        <f t="shared" si="32"/>
        <v>0</v>
      </c>
      <c r="J731" s="112"/>
      <c r="K731" s="2"/>
    </row>
    <row r="732" spans="1:11" x14ac:dyDescent="0.25">
      <c r="A732" s="17">
        <v>42436</v>
      </c>
      <c r="B732" s="18">
        <f t="shared" si="34"/>
        <v>7595</v>
      </c>
      <c r="C732" s="11" t="s">
        <v>787</v>
      </c>
      <c r="D732" s="12">
        <v>57595</v>
      </c>
      <c r="E732" s="47" t="s">
        <v>6946</v>
      </c>
      <c r="F732" s="14">
        <v>4570</v>
      </c>
      <c r="G732" s="15">
        <v>42436</v>
      </c>
      <c r="H732" s="98">
        <f t="shared" si="33"/>
        <v>4570</v>
      </c>
      <c r="I732" s="138">
        <f t="shared" si="32"/>
        <v>0</v>
      </c>
      <c r="J732" s="112"/>
      <c r="K732" s="2"/>
    </row>
    <row r="733" spans="1:11" x14ac:dyDescent="0.25">
      <c r="A733" s="17">
        <v>42436</v>
      </c>
      <c r="B733" s="18">
        <f t="shared" si="34"/>
        <v>7596</v>
      </c>
      <c r="C733" s="11" t="s">
        <v>787</v>
      </c>
      <c r="D733" s="12">
        <v>57596</v>
      </c>
      <c r="E733" s="47" t="s">
        <v>6961</v>
      </c>
      <c r="F733" s="14">
        <v>4367.3</v>
      </c>
      <c r="G733" s="15">
        <v>42436</v>
      </c>
      <c r="H733" s="98">
        <f t="shared" si="33"/>
        <v>4367.3</v>
      </c>
      <c r="I733" s="138">
        <f t="shared" si="32"/>
        <v>0</v>
      </c>
      <c r="J733" s="112"/>
      <c r="K733" s="2"/>
    </row>
    <row r="734" spans="1:11" x14ac:dyDescent="0.25">
      <c r="A734" s="17">
        <v>42436</v>
      </c>
      <c r="B734" s="18">
        <f t="shared" si="34"/>
        <v>7597</v>
      </c>
      <c r="C734" s="11" t="s">
        <v>787</v>
      </c>
      <c r="D734" s="12">
        <v>57597</v>
      </c>
      <c r="E734" s="47" t="s">
        <v>6941</v>
      </c>
      <c r="F734" s="14">
        <v>13563</v>
      </c>
      <c r="G734" s="15">
        <v>42445</v>
      </c>
      <c r="H734" s="98">
        <v>13563</v>
      </c>
      <c r="I734" s="138">
        <f t="shared" si="32"/>
        <v>0</v>
      </c>
      <c r="J734" s="112"/>
      <c r="K734" s="2"/>
    </row>
    <row r="735" spans="1:11" x14ac:dyDescent="0.25">
      <c r="A735" s="17">
        <v>42436</v>
      </c>
      <c r="B735" s="18">
        <f t="shared" si="34"/>
        <v>7598</v>
      </c>
      <c r="C735" s="11" t="s">
        <v>787</v>
      </c>
      <c r="D735" s="12">
        <v>57598</v>
      </c>
      <c r="E735" s="47" t="s">
        <v>6962</v>
      </c>
      <c r="F735" s="14">
        <v>26885.9</v>
      </c>
      <c r="G735" s="15">
        <v>42436</v>
      </c>
      <c r="H735" s="98">
        <f t="shared" si="33"/>
        <v>26885.9</v>
      </c>
      <c r="I735" s="138">
        <f t="shared" si="32"/>
        <v>0</v>
      </c>
      <c r="J735" s="112"/>
      <c r="K735" s="2"/>
    </row>
    <row r="736" spans="1:11" x14ac:dyDescent="0.25">
      <c r="A736" s="17">
        <v>42436</v>
      </c>
      <c r="B736" s="18">
        <f t="shared" si="34"/>
        <v>7599</v>
      </c>
      <c r="C736" s="11" t="s">
        <v>787</v>
      </c>
      <c r="D736" s="12">
        <v>57599</v>
      </c>
      <c r="E736" s="47" t="s">
        <v>6963</v>
      </c>
      <c r="F736" s="14">
        <v>4567.8</v>
      </c>
      <c r="G736" s="15">
        <v>42436</v>
      </c>
      <c r="H736" s="98">
        <f t="shared" si="33"/>
        <v>4567.8</v>
      </c>
      <c r="I736" s="138">
        <f t="shared" si="32"/>
        <v>0</v>
      </c>
      <c r="J736" s="112"/>
      <c r="K736" s="2"/>
    </row>
    <row r="737" spans="1:11" x14ac:dyDescent="0.25">
      <c r="A737" s="17">
        <v>42436</v>
      </c>
      <c r="B737" s="18">
        <f t="shared" si="34"/>
        <v>7600</v>
      </c>
      <c r="C737" s="11" t="s">
        <v>787</v>
      </c>
      <c r="D737" s="12">
        <v>57600</v>
      </c>
      <c r="E737" s="47" t="s">
        <v>6964</v>
      </c>
      <c r="F737" s="14">
        <v>2085.8000000000002</v>
      </c>
      <c r="G737" s="15">
        <v>42436</v>
      </c>
      <c r="H737" s="98">
        <f t="shared" si="33"/>
        <v>2085.8000000000002</v>
      </c>
      <c r="I737" s="138">
        <f t="shared" si="32"/>
        <v>0</v>
      </c>
      <c r="J737" s="112"/>
      <c r="K737" s="2"/>
    </row>
    <row r="738" spans="1:11" x14ac:dyDescent="0.25">
      <c r="A738" s="17">
        <v>42436</v>
      </c>
      <c r="B738" s="18">
        <f t="shared" si="34"/>
        <v>7601</v>
      </c>
      <c r="C738" s="11" t="s">
        <v>787</v>
      </c>
      <c r="D738" s="12">
        <v>57601</v>
      </c>
      <c r="E738" s="47" t="s">
        <v>6965</v>
      </c>
      <c r="F738" s="14">
        <v>118814.6</v>
      </c>
      <c r="G738" s="15">
        <v>42448</v>
      </c>
      <c r="H738" s="98">
        <v>118814.6</v>
      </c>
      <c r="I738" s="138">
        <f t="shared" si="32"/>
        <v>0</v>
      </c>
      <c r="J738" s="112"/>
      <c r="K738" s="2"/>
    </row>
    <row r="739" spans="1:11" x14ac:dyDescent="0.25">
      <c r="A739" s="17">
        <v>42436</v>
      </c>
      <c r="B739" s="18">
        <f t="shared" si="34"/>
        <v>7602</v>
      </c>
      <c r="C739" s="11" t="s">
        <v>787</v>
      </c>
      <c r="D739" s="12">
        <v>57602</v>
      </c>
      <c r="E739" s="47" t="s">
        <v>6966</v>
      </c>
      <c r="F739" s="14">
        <v>12017.7</v>
      </c>
      <c r="G739" s="15">
        <v>42436</v>
      </c>
      <c r="H739" s="98">
        <f t="shared" si="33"/>
        <v>12017.7</v>
      </c>
      <c r="I739" s="138">
        <f t="shared" si="32"/>
        <v>0</v>
      </c>
      <c r="J739" s="112"/>
      <c r="K739" s="2"/>
    </row>
    <row r="740" spans="1:11" x14ac:dyDescent="0.25">
      <c r="A740" s="17">
        <v>42436</v>
      </c>
      <c r="B740" s="18">
        <f t="shared" si="34"/>
        <v>7603</v>
      </c>
      <c r="C740" s="11" t="s">
        <v>787</v>
      </c>
      <c r="D740" s="12">
        <v>57603</v>
      </c>
      <c r="E740" s="47" t="s">
        <v>6967</v>
      </c>
      <c r="F740" s="14">
        <v>1428</v>
      </c>
      <c r="G740" s="15">
        <v>42436</v>
      </c>
      <c r="H740" s="98">
        <f t="shared" si="33"/>
        <v>1428</v>
      </c>
      <c r="I740" s="138">
        <f t="shared" si="32"/>
        <v>0</v>
      </c>
      <c r="J740" s="112"/>
      <c r="K740" s="2"/>
    </row>
    <row r="741" spans="1:11" x14ac:dyDescent="0.25">
      <c r="A741" s="17">
        <v>42436</v>
      </c>
      <c r="B741" s="18">
        <f t="shared" si="34"/>
        <v>7604</v>
      </c>
      <c r="C741" s="11" t="s">
        <v>787</v>
      </c>
      <c r="D741" s="12">
        <v>57604</v>
      </c>
      <c r="E741" s="47" t="s">
        <v>6968</v>
      </c>
      <c r="F741" s="14">
        <v>17107</v>
      </c>
      <c r="G741" s="15">
        <v>42436</v>
      </c>
      <c r="H741" s="98">
        <f t="shared" si="33"/>
        <v>17107</v>
      </c>
      <c r="I741" s="138">
        <f t="shared" si="32"/>
        <v>0</v>
      </c>
      <c r="J741" s="112"/>
      <c r="K741" s="2"/>
    </row>
    <row r="742" spans="1:11" x14ac:dyDescent="0.25">
      <c r="A742" s="17">
        <v>42436</v>
      </c>
      <c r="B742" s="18">
        <f t="shared" si="34"/>
        <v>7605</v>
      </c>
      <c r="C742" s="11" t="s">
        <v>787</v>
      </c>
      <c r="D742" s="12">
        <v>57605</v>
      </c>
      <c r="E742" s="47" t="s">
        <v>6969</v>
      </c>
      <c r="F742" s="14">
        <v>2913.9</v>
      </c>
      <c r="G742" s="15">
        <v>42436</v>
      </c>
      <c r="H742" s="98">
        <f t="shared" si="33"/>
        <v>2913.9</v>
      </c>
      <c r="I742" s="138">
        <f t="shared" si="32"/>
        <v>0</v>
      </c>
      <c r="J742" s="112"/>
      <c r="K742" s="2"/>
    </row>
    <row r="743" spans="1:11" x14ac:dyDescent="0.25">
      <c r="A743" s="17">
        <v>42436</v>
      </c>
      <c r="B743" s="18">
        <f t="shared" si="34"/>
        <v>7606</v>
      </c>
      <c r="C743" s="11" t="s">
        <v>787</v>
      </c>
      <c r="D743" s="12">
        <v>57606</v>
      </c>
      <c r="E743" s="47" t="s">
        <v>6970</v>
      </c>
      <c r="F743" s="14">
        <v>3174.4</v>
      </c>
      <c r="G743" s="15">
        <v>42436</v>
      </c>
      <c r="H743" s="98">
        <f t="shared" si="33"/>
        <v>3174.4</v>
      </c>
      <c r="I743" s="138">
        <f t="shared" si="32"/>
        <v>0</v>
      </c>
      <c r="J743" s="112"/>
      <c r="K743" s="2"/>
    </row>
    <row r="744" spans="1:11" x14ac:dyDescent="0.25">
      <c r="A744" s="17">
        <v>42436</v>
      </c>
      <c r="B744" s="18">
        <f t="shared" si="34"/>
        <v>7607</v>
      </c>
      <c r="C744" s="11" t="s">
        <v>787</v>
      </c>
      <c r="D744" s="12">
        <v>57607</v>
      </c>
      <c r="E744" s="47" t="s">
        <v>6971</v>
      </c>
      <c r="F744" s="14">
        <v>2714.4</v>
      </c>
      <c r="G744" s="15">
        <v>42436</v>
      </c>
      <c r="H744" s="98">
        <f t="shared" si="33"/>
        <v>2714.4</v>
      </c>
      <c r="I744" s="138">
        <f t="shared" si="32"/>
        <v>0</v>
      </c>
      <c r="J744" s="112"/>
      <c r="K744" s="2"/>
    </row>
    <row r="745" spans="1:11" x14ac:dyDescent="0.25">
      <c r="A745" s="17">
        <v>42436</v>
      </c>
      <c r="B745" s="18">
        <f t="shared" si="34"/>
        <v>7608</v>
      </c>
      <c r="C745" s="11" t="s">
        <v>787</v>
      </c>
      <c r="D745" s="12">
        <v>57608</v>
      </c>
      <c r="E745" s="47" t="s">
        <v>6971</v>
      </c>
      <c r="F745" s="14">
        <v>7934.4</v>
      </c>
      <c r="G745" s="15">
        <v>42438</v>
      </c>
      <c r="H745" s="98">
        <v>7934.4</v>
      </c>
      <c r="I745" s="138">
        <f t="shared" si="32"/>
        <v>0</v>
      </c>
      <c r="J745" s="112"/>
      <c r="K745" s="2"/>
    </row>
    <row r="746" spans="1:11" x14ac:dyDescent="0.25">
      <c r="A746" s="17">
        <v>42436</v>
      </c>
      <c r="B746" s="18">
        <f t="shared" si="34"/>
        <v>7609</v>
      </c>
      <c r="C746" s="11" t="s">
        <v>787</v>
      </c>
      <c r="D746" s="12">
        <v>57609</v>
      </c>
      <c r="E746" s="47" t="s">
        <v>6972</v>
      </c>
      <c r="F746" s="14">
        <v>2838</v>
      </c>
      <c r="G746" s="15">
        <v>42436</v>
      </c>
      <c r="H746" s="98">
        <f t="shared" si="33"/>
        <v>2838</v>
      </c>
      <c r="I746" s="138">
        <f t="shared" si="32"/>
        <v>0</v>
      </c>
      <c r="J746" s="112"/>
      <c r="K746" s="2"/>
    </row>
    <row r="747" spans="1:11" x14ac:dyDescent="0.25">
      <c r="A747" s="17">
        <v>42436</v>
      </c>
      <c r="B747" s="18">
        <f t="shared" si="34"/>
        <v>7610</v>
      </c>
      <c r="C747" s="11" t="s">
        <v>787</v>
      </c>
      <c r="D747" s="12">
        <v>57610</v>
      </c>
      <c r="E747" s="47" t="s">
        <v>6973</v>
      </c>
      <c r="F747" s="14">
        <v>1188</v>
      </c>
      <c r="G747" s="15">
        <v>42440</v>
      </c>
      <c r="H747" s="98">
        <v>1188</v>
      </c>
      <c r="I747" s="138">
        <f t="shared" si="32"/>
        <v>0</v>
      </c>
      <c r="J747" s="112"/>
      <c r="K747" s="2"/>
    </row>
    <row r="748" spans="1:11" x14ac:dyDescent="0.25">
      <c r="A748" s="17">
        <v>42436</v>
      </c>
      <c r="B748" s="18">
        <f t="shared" si="34"/>
        <v>7611</v>
      </c>
      <c r="C748" s="11" t="s">
        <v>787</v>
      </c>
      <c r="D748" s="12">
        <v>57611</v>
      </c>
      <c r="E748" s="47" t="s">
        <v>6974</v>
      </c>
      <c r="F748" s="14">
        <v>53615.199999999997</v>
      </c>
      <c r="G748" s="107">
        <v>42462</v>
      </c>
      <c r="H748" s="166">
        <v>53615.199999999997</v>
      </c>
      <c r="I748" s="138">
        <f t="shared" si="32"/>
        <v>0</v>
      </c>
      <c r="J748" s="112"/>
      <c r="K748" s="2"/>
    </row>
    <row r="749" spans="1:11" x14ac:dyDescent="0.25">
      <c r="A749" s="17">
        <v>42436</v>
      </c>
      <c r="B749" s="18">
        <f t="shared" si="34"/>
        <v>7612</v>
      </c>
      <c r="C749" s="11" t="s">
        <v>787</v>
      </c>
      <c r="D749" s="12">
        <v>57612</v>
      </c>
      <c r="E749" s="47" t="s">
        <v>6975</v>
      </c>
      <c r="F749" s="14">
        <v>1279.2</v>
      </c>
      <c r="G749" s="15">
        <v>42436</v>
      </c>
      <c r="H749" s="98">
        <f t="shared" si="33"/>
        <v>1279.2</v>
      </c>
      <c r="I749" s="138">
        <f t="shared" si="32"/>
        <v>0</v>
      </c>
      <c r="J749" s="112"/>
      <c r="K749" s="2"/>
    </row>
    <row r="750" spans="1:11" x14ac:dyDescent="0.25">
      <c r="A750" s="17">
        <v>42436</v>
      </c>
      <c r="B750" s="18">
        <f t="shared" si="34"/>
        <v>7613</v>
      </c>
      <c r="C750" s="11" t="s">
        <v>787</v>
      </c>
      <c r="D750" s="113">
        <v>57613</v>
      </c>
      <c r="E750" s="42" t="s">
        <v>6976</v>
      </c>
      <c r="F750" s="19">
        <v>2211.6</v>
      </c>
      <c r="G750" s="15">
        <v>42436</v>
      </c>
      <c r="H750" s="98">
        <f t="shared" si="33"/>
        <v>2211.6</v>
      </c>
      <c r="I750" s="138">
        <f t="shared" si="32"/>
        <v>0</v>
      </c>
      <c r="J750" s="112"/>
      <c r="K750" s="2"/>
    </row>
    <row r="751" spans="1:11" x14ac:dyDescent="0.25">
      <c r="A751" s="17">
        <v>42436</v>
      </c>
      <c r="B751" s="18">
        <f t="shared" si="34"/>
        <v>7614</v>
      </c>
      <c r="C751" s="11" t="s">
        <v>787</v>
      </c>
      <c r="D751" s="20">
        <v>57614</v>
      </c>
      <c r="E751" s="45" t="s">
        <v>6977</v>
      </c>
      <c r="F751" s="22">
        <v>660</v>
      </c>
      <c r="G751" s="15">
        <v>42438</v>
      </c>
      <c r="H751" s="98">
        <v>660</v>
      </c>
      <c r="I751" s="138">
        <f t="shared" si="32"/>
        <v>0</v>
      </c>
      <c r="J751" s="112"/>
      <c r="K751" s="2"/>
    </row>
    <row r="752" spans="1:11" x14ac:dyDescent="0.25">
      <c r="A752" s="17">
        <v>42436</v>
      </c>
      <c r="B752" s="18">
        <f t="shared" si="34"/>
        <v>7615</v>
      </c>
      <c r="C752" s="11" t="s">
        <v>787</v>
      </c>
      <c r="D752" s="12">
        <v>57615</v>
      </c>
      <c r="E752" s="47" t="s">
        <v>6978</v>
      </c>
      <c r="F752" s="14">
        <v>820.6</v>
      </c>
      <c r="G752" s="15">
        <v>42436</v>
      </c>
      <c r="H752" s="98">
        <f t="shared" si="33"/>
        <v>820.6</v>
      </c>
      <c r="I752" s="138">
        <f t="shared" si="32"/>
        <v>0</v>
      </c>
      <c r="J752" s="112"/>
      <c r="K752" s="2"/>
    </row>
    <row r="753" spans="1:11" x14ac:dyDescent="0.25">
      <c r="A753" s="17">
        <v>42436</v>
      </c>
      <c r="B753" s="18">
        <f t="shared" si="34"/>
        <v>7616</v>
      </c>
      <c r="C753" s="11" t="s">
        <v>787</v>
      </c>
      <c r="D753" s="12">
        <v>57616</v>
      </c>
      <c r="E753" s="47" t="s">
        <v>6979</v>
      </c>
      <c r="F753" s="14">
        <v>1352.4</v>
      </c>
      <c r="G753" s="15">
        <v>42436</v>
      </c>
      <c r="H753" s="98">
        <f t="shared" si="33"/>
        <v>1352.4</v>
      </c>
      <c r="I753" s="138">
        <f t="shared" si="32"/>
        <v>0</v>
      </c>
      <c r="J753" s="112"/>
      <c r="K753" s="2"/>
    </row>
    <row r="754" spans="1:11" x14ac:dyDescent="0.25">
      <c r="A754" s="17">
        <v>42436</v>
      </c>
      <c r="B754" s="18">
        <f t="shared" si="34"/>
        <v>7617</v>
      </c>
      <c r="C754" s="11" t="s">
        <v>787</v>
      </c>
      <c r="D754" s="12">
        <v>57617</v>
      </c>
      <c r="E754" s="47" t="s">
        <v>6980</v>
      </c>
      <c r="F754" s="14">
        <v>4664.3999999999996</v>
      </c>
      <c r="G754" s="15">
        <v>42436</v>
      </c>
      <c r="H754" s="98">
        <f t="shared" si="33"/>
        <v>4664.3999999999996</v>
      </c>
      <c r="I754" s="138">
        <f t="shared" si="32"/>
        <v>0</v>
      </c>
      <c r="J754" s="112"/>
      <c r="K754" s="2"/>
    </row>
    <row r="755" spans="1:11" x14ac:dyDescent="0.25">
      <c r="A755" s="17">
        <v>42436</v>
      </c>
      <c r="B755" s="18">
        <f t="shared" si="34"/>
        <v>7618</v>
      </c>
      <c r="C755" s="11" t="s">
        <v>787</v>
      </c>
      <c r="D755" s="12">
        <v>57618</v>
      </c>
      <c r="E755" s="47" t="s">
        <v>6981</v>
      </c>
      <c r="F755" s="14">
        <v>2281.1999999999998</v>
      </c>
      <c r="G755" s="15">
        <v>42436</v>
      </c>
      <c r="H755" s="98">
        <f t="shared" si="33"/>
        <v>2281.1999999999998</v>
      </c>
      <c r="I755" s="138">
        <f t="shared" si="32"/>
        <v>0</v>
      </c>
      <c r="J755" s="112"/>
      <c r="K755" s="2"/>
    </row>
    <row r="756" spans="1:11" x14ac:dyDescent="0.25">
      <c r="A756" s="17">
        <v>42436</v>
      </c>
      <c r="B756" s="18">
        <f t="shared" si="34"/>
        <v>7619</v>
      </c>
      <c r="C756" s="11" t="s">
        <v>787</v>
      </c>
      <c r="D756" s="12">
        <v>57619</v>
      </c>
      <c r="E756" s="47" t="s">
        <v>6982</v>
      </c>
      <c r="F756" s="14">
        <v>3284</v>
      </c>
      <c r="G756" s="15">
        <v>42436</v>
      </c>
      <c r="H756" s="98">
        <f t="shared" si="33"/>
        <v>3284</v>
      </c>
      <c r="I756" s="138">
        <f t="shared" ref="I756:I824" si="35">F756-H756</f>
        <v>0</v>
      </c>
      <c r="J756" s="112"/>
      <c r="K756" s="2"/>
    </row>
    <row r="757" spans="1:11" x14ac:dyDescent="0.25">
      <c r="A757" s="17">
        <v>42436</v>
      </c>
      <c r="B757" s="18">
        <f t="shared" si="34"/>
        <v>7620</v>
      </c>
      <c r="C757" s="11" t="s">
        <v>787</v>
      </c>
      <c r="D757" s="12">
        <v>57620</v>
      </c>
      <c r="E757" s="47" t="s">
        <v>6983</v>
      </c>
      <c r="F757" s="14">
        <v>1986.6</v>
      </c>
      <c r="G757" s="15">
        <v>42436</v>
      </c>
      <c r="H757" s="98">
        <f t="shared" ref="H757:H811" si="36">F757</f>
        <v>1986.6</v>
      </c>
      <c r="I757" s="138">
        <f t="shared" si="35"/>
        <v>0</v>
      </c>
      <c r="J757" s="112"/>
      <c r="K757" s="2"/>
    </row>
    <row r="758" spans="1:11" x14ac:dyDescent="0.25">
      <c r="A758" s="17">
        <v>42436</v>
      </c>
      <c r="B758" s="18">
        <f t="shared" si="34"/>
        <v>7621</v>
      </c>
      <c r="C758" s="11" t="s">
        <v>787</v>
      </c>
      <c r="D758" s="12">
        <v>57621</v>
      </c>
      <c r="E758" s="47" t="s">
        <v>6984</v>
      </c>
      <c r="F758" s="14">
        <v>1463.2</v>
      </c>
      <c r="G758" s="15">
        <v>42436</v>
      </c>
      <c r="H758" s="98">
        <f t="shared" si="36"/>
        <v>1463.2</v>
      </c>
      <c r="I758" s="138">
        <f t="shared" si="35"/>
        <v>0</v>
      </c>
      <c r="J758" s="112"/>
      <c r="K758" s="2"/>
    </row>
    <row r="759" spans="1:11" x14ac:dyDescent="0.25">
      <c r="A759" s="17">
        <v>42436</v>
      </c>
      <c r="B759" s="18">
        <f t="shared" si="34"/>
        <v>7622</v>
      </c>
      <c r="C759" s="11" t="s">
        <v>787</v>
      </c>
      <c r="D759" s="12">
        <v>57622</v>
      </c>
      <c r="E759" s="47" t="s">
        <v>6985</v>
      </c>
      <c r="F759" s="14">
        <v>1707.1</v>
      </c>
      <c r="G759" s="15">
        <v>42436</v>
      </c>
      <c r="H759" s="98">
        <f t="shared" si="36"/>
        <v>1707.1</v>
      </c>
      <c r="I759" s="138">
        <f t="shared" si="35"/>
        <v>0</v>
      </c>
      <c r="J759" s="112"/>
      <c r="K759" s="2"/>
    </row>
    <row r="760" spans="1:11" x14ac:dyDescent="0.25">
      <c r="A760" s="17">
        <v>42436</v>
      </c>
      <c r="B760" s="18">
        <f t="shared" si="34"/>
        <v>7623</v>
      </c>
      <c r="C760" s="11" t="s">
        <v>787</v>
      </c>
      <c r="D760" s="12">
        <v>57623</v>
      </c>
      <c r="E760" s="47" t="s">
        <v>6986</v>
      </c>
      <c r="F760" s="14">
        <v>4463.3999999999996</v>
      </c>
      <c r="G760" s="15">
        <v>42436</v>
      </c>
      <c r="H760" s="98">
        <f t="shared" si="36"/>
        <v>4463.3999999999996</v>
      </c>
      <c r="I760" s="138">
        <f t="shared" si="35"/>
        <v>0</v>
      </c>
      <c r="J760" s="112"/>
      <c r="K760" s="2"/>
    </row>
    <row r="761" spans="1:11" x14ac:dyDescent="0.25">
      <c r="A761" s="17">
        <v>42436</v>
      </c>
      <c r="B761" s="18">
        <f t="shared" si="34"/>
        <v>7624</v>
      </c>
      <c r="C761" s="11" t="s">
        <v>787</v>
      </c>
      <c r="D761" s="12">
        <v>57624</v>
      </c>
      <c r="E761" s="49" t="s">
        <v>105</v>
      </c>
      <c r="F761" s="14">
        <v>0</v>
      </c>
      <c r="G761" s="15"/>
      <c r="H761" s="98"/>
      <c r="I761" s="138">
        <f t="shared" si="35"/>
        <v>0</v>
      </c>
      <c r="J761" s="112"/>
      <c r="K761" s="2"/>
    </row>
    <row r="762" spans="1:11" x14ac:dyDescent="0.25">
      <c r="A762" s="17">
        <v>42436</v>
      </c>
      <c r="B762" s="18">
        <f t="shared" si="34"/>
        <v>7625</v>
      </c>
      <c r="C762" s="11" t="s">
        <v>787</v>
      </c>
      <c r="D762" s="12">
        <v>57625</v>
      </c>
      <c r="E762" s="47" t="s">
        <v>6987</v>
      </c>
      <c r="F762" s="14">
        <v>28449</v>
      </c>
      <c r="G762" s="15">
        <v>42436</v>
      </c>
      <c r="H762" s="98">
        <f t="shared" si="36"/>
        <v>28449</v>
      </c>
      <c r="I762" s="138">
        <f t="shared" si="35"/>
        <v>0</v>
      </c>
      <c r="J762" s="112"/>
      <c r="K762" s="2"/>
    </row>
    <row r="763" spans="1:11" x14ac:dyDescent="0.25">
      <c r="A763" s="17">
        <v>42436</v>
      </c>
      <c r="B763" s="18">
        <f t="shared" si="34"/>
        <v>7626</v>
      </c>
      <c r="C763" s="11" t="s">
        <v>787</v>
      </c>
      <c r="D763" s="12">
        <v>57626</v>
      </c>
      <c r="E763" s="47" t="s">
        <v>6988</v>
      </c>
      <c r="F763" s="14">
        <v>121560.08</v>
      </c>
      <c r="G763" s="15">
        <v>42446</v>
      </c>
      <c r="H763" s="98">
        <v>121560.08</v>
      </c>
      <c r="I763" s="138">
        <f t="shared" si="35"/>
        <v>0</v>
      </c>
      <c r="J763" s="112"/>
      <c r="K763" s="2"/>
    </row>
    <row r="764" spans="1:11" x14ac:dyDescent="0.25">
      <c r="A764" s="17">
        <v>42436</v>
      </c>
      <c r="B764" s="18">
        <f t="shared" si="34"/>
        <v>7627</v>
      </c>
      <c r="C764" s="11" t="s">
        <v>787</v>
      </c>
      <c r="D764" s="12">
        <v>57627</v>
      </c>
      <c r="E764" s="47" t="s">
        <v>6989</v>
      </c>
      <c r="F764" s="14">
        <v>400</v>
      </c>
      <c r="G764" s="15">
        <v>42436</v>
      </c>
      <c r="H764" s="98">
        <f t="shared" si="36"/>
        <v>400</v>
      </c>
      <c r="I764" s="138">
        <f t="shared" si="35"/>
        <v>0</v>
      </c>
      <c r="J764" s="112"/>
      <c r="K764" s="2"/>
    </row>
    <row r="765" spans="1:11" x14ac:dyDescent="0.25">
      <c r="A765" s="17">
        <v>42436</v>
      </c>
      <c r="B765" s="18">
        <f t="shared" si="34"/>
        <v>7628</v>
      </c>
      <c r="C765" s="11" t="s">
        <v>787</v>
      </c>
      <c r="D765" s="12">
        <v>57628</v>
      </c>
      <c r="E765" s="47" t="s">
        <v>6990</v>
      </c>
      <c r="F765" s="14">
        <v>7074.6</v>
      </c>
      <c r="G765" s="15">
        <v>42436</v>
      </c>
      <c r="H765" s="98">
        <f t="shared" si="36"/>
        <v>7074.6</v>
      </c>
      <c r="I765" s="138">
        <f t="shared" si="35"/>
        <v>0</v>
      </c>
      <c r="J765" s="112"/>
      <c r="K765" s="2"/>
    </row>
    <row r="766" spans="1:11" x14ac:dyDescent="0.25">
      <c r="A766" s="17">
        <v>42436</v>
      </c>
      <c r="B766" s="18">
        <f t="shared" si="34"/>
        <v>7629</v>
      </c>
      <c r="C766" s="11" t="s">
        <v>787</v>
      </c>
      <c r="D766" s="12">
        <v>57629</v>
      </c>
      <c r="E766" s="47" t="s">
        <v>6991</v>
      </c>
      <c r="F766" s="14">
        <v>7859.1</v>
      </c>
      <c r="G766" s="15">
        <v>42439</v>
      </c>
      <c r="H766" s="98">
        <v>7859.1</v>
      </c>
      <c r="I766" s="138">
        <f t="shared" si="35"/>
        <v>0</v>
      </c>
      <c r="J766" s="112"/>
      <c r="K766" s="2"/>
    </row>
    <row r="767" spans="1:11" x14ac:dyDescent="0.25">
      <c r="A767" s="17">
        <v>42436</v>
      </c>
      <c r="B767" s="18">
        <f t="shared" si="34"/>
        <v>7630</v>
      </c>
      <c r="C767" s="11" t="s">
        <v>787</v>
      </c>
      <c r="D767" s="12">
        <v>57630</v>
      </c>
      <c r="E767" s="47" t="s">
        <v>6992</v>
      </c>
      <c r="F767" s="14">
        <v>3087.6</v>
      </c>
      <c r="G767" s="15">
        <v>42439</v>
      </c>
      <c r="H767" s="98">
        <v>3087.6</v>
      </c>
      <c r="I767" s="138">
        <f t="shared" si="35"/>
        <v>0</v>
      </c>
      <c r="J767" s="112"/>
      <c r="K767" s="2"/>
    </row>
    <row r="768" spans="1:11" x14ac:dyDescent="0.25">
      <c r="A768" s="17">
        <v>42436</v>
      </c>
      <c r="B768" s="18">
        <f t="shared" si="34"/>
        <v>7631</v>
      </c>
      <c r="C768" s="11" t="s">
        <v>787</v>
      </c>
      <c r="D768" s="12">
        <v>57631</v>
      </c>
      <c r="E768" s="47" t="s">
        <v>6993</v>
      </c>
      <c r="F768" s="14">
        <v>21970.6</v>
      </c>
      <c r="G768" s="15">
        <v>42445</v>
      </c>
      <c r="H768" s="98">
        <v>21970.6</v>
      </c>
      <c r="I768" s="138">
        <f t="shared" si="35"/>
        <v>0</v>
      </c>
      <c r="J768" s="112"/>
      <c r="K768" s="2"/>
    </row>
    <row r="769" spans="1:11" x14ac:dyDescent="0.25">
      <c r="A769" s="17">
        <v>42436</v>
      </c>
      <c r="B769" s="18">
        <f t="shared" si="34"/>
        <v>7632</v>
      </c>
      <c r="C769" s="11" t="s">
        <v>787</v>
      </c>
      <c r="D769" s="12">
        <v>57632</v>
      </c>
      <c r="E769" s="47" t="s">
        <v>6994</v>
      </c>
      <c r="F769" s="14">
        <v>5107.8</v>
      </c>
      <c r="G769" s="15">
        <v>42439</v>
      </c>
      <c r="H769" s="98">
        <v>5107.8</v>
      </c>
      <c r="I769" s="138">
        <f t="shared" si="35"/>
        <v>0</v>
      </c>
      <c r="J769" s="112"/>
      <c r="K769" s="2"/>
    </row>
    <row r="770" spans="1:11" x14ac:dyDescent="0.25">
      <c r="A770" s="17">
        <v>42436</v>
      </c>
      <c r="B770" s="18">
        <f t="shared" si="34"/>
        <v>7633</v>
      </c>
      <c r="C770" s="11" t="s">
        <v>787</v>
      </c>
      <c r="D770" s="12">
        <v>57633</v>
      </c>
      <c r="E770" s="47" t="s">
        <v>6995</v>
      </c>
      <c r="F770" s="14">
        <v>2203.62</v>
      </c>
      <c r="G770" s="15">
        <v>42437</v>
      </c>
      <c r="H770" s="98">
        <v>2203.62</v>
      </c>
      <c r="I770" s="138">
        <f t="shared" si="35"/>
        <v>0</v>
      </c>
      <c r="J770" s="112"/>
      <c r="K770" s="2"/>
    </row>
    <row r="771" spans="1:11" x14ac:dyDescent="0.25">
      <c r="A771" s="17">
        <v>42436</v>
      </c>
      <c r="B771" s="18">
        <f t="shared" si="34"/>
        <v>7634</v>
      </c>
      <c r="C771" s="11" t="s">
        <v>787</v>
      </c>
      <c r="D771" s="12">
        <v>57634</v>
      </c>
      <c r="E771" s="47" t="s">
        <v>6959</v>
      </c>
      <c r="F771" s="14">
        <v>15571</v>
      </c>
      <c r="G771" s="15">
        <v>42440</v>
      </c>
      <c r="H771" s="98">
        <v>15571</v>
      </c>
      <c r="I771" s="138">
        <f t="shared" si="35"/>
        <v>0</v>
      </c>
      <c r="J771" s="112"/>
      <c r="K771" s="2"/>
    </row>
    <row r="772" spans="1:11" x14ac:dyDescent="0.25">
      <c r="A772" s="17">
        <v>42436</v>
      </c>
      <c r="B772" s="18">
        <f t="shared" si="34"/>
        <v>7635</v>
      </c>
      <c r="C772" s="11" t="s">
        <v>787</v>
      </c>
      <c r="D772" s="12">
        <v>57635</v>
      </c>
      <c r="E772" s="47" t="s">
        <v>6996</v>
      </c>
      <c r="F772" s="14">
        <v>865.6</v>
      </c>
      <c r="G772" s="15">
        <v>42436</v>
      </c>
      <c r="H772" s="98">
        <f t="shared" si="36"/>
        <v>865.6</v>
      </c>
      <c r="I772" s="138">
        <f t="shared" si="35"/>
        <v>0</v>
      </c>
      <c r="J772" s="112"/>
      <c r="K772" s="2"/>
    </row>
    <row r="773" spans="1:11" x14ac:dyDescent="0.25">
      <c r="A773" s="17">
        <v>42436</v>
      </c>
      <c r="B773" s="18">
        <f t="shared" si="34"/>
        <v>7636</v>
      </c>
      <c r="C773" s="11" t="s">
        <v>787</v>
      </c>
      <c r="D773" s="12">
        <v>57636</v>
      </c>
      <c r="E773" s="47" t="s">
        <v>6997</v>
      </c>
      <c r="F773" s="14">
        <v>950.3</v>
      </c>
      <c r="G773" s="15">
        <v>42436</v>
      </c>
      <c r="H773" s="98">
        <f t="shared" si="36"/>
        <v>950.3</v>
      </c>
      <c r="I773" s="138">
        <f t="shared" si="35"/>
        <v>0</v>
      </c>
      <c r="J773" s="112"/>
      <c r="K773" s="2"/>
    </row>
    <row r="774" spans="1:11" x14ac:dyDescent="0.25">
      <c r="A774" s="17">
        <v>42436</v>
      </c>
      <c r="B774" s="18">
        <f t="shared" ref="B774:B837" si="37">B773+1</f>
        <v>7637</v>
      </c>
      <c r="C774" s="11" t="s">
        <v>787</v>
      </c>
      <c r="D774" s="12">
        <v>57637</v>
      </c>
      <c r="E774" s="47" t="s">
        <v>6951</v>
      </c>
      <c r="F774" s="14">
        <v>810.4</v>
      </c>
      <c r="G774" s="15">
        <v>42436</v>
      </c>
      <c r="H774" s="98">
        <f t="shared" si="36"/>
        <v>810.4</v>
      </c>
      <c r="I774" s="138">
        <f t="shared" si="35"/>
        <v>0</v>
      </c>
      <c r="J774" s="112"/>
      <c r="K774" s="2"/>
    </row>
    <row r="775" spans="1:11" x14ac:dyDescent="0.25">
      <c r="A775" s="17">
        <v>42436</v>
      </c>
      <c r="B775" s="18">
        <f t="shared" si="37"/>
        <v>7638</v>
      </c>
      <c r="C775" s="11" t="s">
        <v>787</v>
      </c>
      <c r="D775" s="12">
        <v>57638</v>
      </c>
      <c r="E775" s="47" t="s">
        <v>6930</v>
      </c>
      <c r="F775" s="14">
        <v>2241.4</v>
      </c>
      <c r="G775" s="15">
        <v>42436</v>
      </c>
      <c r="H775" s="98">
        <f t="shared" si="36"/>
        <v>2241.4</v>
      </c>
      <c r="I775" s="138">
        <f t="shared" si="35"/>
        <v>0</v>
      </c>
      <c r="J775" s="112"/>
      <c r="K775" s="2"/>
    </row>
    <row r="776" spans="1:11" x14ac:dyDescent="0.25">
      <c r="A776" s="17">
        <v>42436</v>
      </c>
      <c r="B776" s="18">
        <f t="shared" si="37"/>
        <v>7639</v>
      </c>
      <c r="C776" s="11" t="s">
        <v>787</v>
      </c>
      <c r="D776" s="12">
        <v>57639</v>
      </c>
      <c r="E776" s="47" t="s">
        <v>6998</v>
      </c>
      <c r="F776" s="14">
        <v>13668.6</v>
      </c>
      <c r="G776" s="15">
        <v>42437</v>
      </c>
      <c r="H776" s="98">
        <v>13668.6</v>
      </c>
      <c r="I776" s="138">
        <f t="shared" si="35"/>
        <v>0</v>
      </c>
      <c r="J776" s="112"/>
      <c r="K776" s="2"/>
    </row>
    <row r="777" spans="1:11" x14ac:dyDescent="0.25">
      <c r="A777" s="17">
        <v>42436</v>
      </c>
      <c r="B777" s="18">
        <f t="shared" si="37"/>
        <v>7640</v>
      </c>
      <c r="C777" s="11" t="s">
        <v>787</v>
      </c>
      <c r="D777" s="12">
        <v>57640</v>
      </c>
      <c r="E777" s="47" t="s">
        <v>6999</v>
      </c>
      <c r="F777" s="14">
        <v>3123.6</v>
      </c>
      <c r="G777" s="15">
        <v>42436</v>
      </c>
      <c r="H777" s="98">
        <f t="shared" si="36"/>
        <v>3123.6</v>
      </c>
      <c r="I777" s="138">
        <f t="shared" si="35"/>
        <v>0</v>
      </c>
      <c r="J777" s="112"/>
      <c r="K777" s="2"/>
    </row>
    <row r="778" spans="1:11" x14ac:dyDescent="0.25">
      <c r="A778" s="17">
        <v>42436</v>
      </c>
      <c r="B778" s="18">
        <f t="shared" si="37"/>
        <v>7641</v>
      </c>
      <c r="C778" s="11" t="s">
        <v>787</v>
      </c>
      <c r="D778" s="12">
        <v>57641</v>
      </c>
      <c r="E778" s="47" t="s">
        <v>6998</v>
      </c>
      <c r="F778" s="14">
        <v>1236</v>
      </c>
      <c r="G778" s="15">
        <v>42437</v>
      </c>
      <c r="H778" s="98">
        <v>1236</v>
      </c>
      <c r="I778" s="138">
        <f t="shared" si="35"/>
        <v>0</v>
      </c>
      <c r="J778" s="112"/>
      <c r="K778" s="2"/>
    </row>
    <row r="779" spans="1:11" x14ac:dyDescent="0.25">
      <c r="A779" s="17">
        <v>42436</v>
      </c>
      <c r="B779" s="18">
        <f t="shared" si="37"/>
        <v>7642</v>
      </c>
      <c r="C779" s="11" t="s">
        <v>787</v>
      </c>
      <c r="D779" s="12">
        <v>57642</v>
      </c>
      <c r="E779" s="47" t="s">
        <v>7000</v>
      </c>
      <c r="F779" s="14">
        <v>2965.2</v>
      </c>
      <c r="G779" s="15">
        <v>42437</v>
      </c>
      <c r="H779" s="98">
        <v>2965.2</v>
      </c>
      <c r="I779" s="138">
        <f t="shared" si="35"/>
        <v>0</v>
      </c>
      <c r="J779" s="112"/>
      <c r="K779" s="2"/>
    </row>
    <row r="780" spans="1:11" x14ac:dyDescent="0.25">
      <c r="A780" s="17">
        <v>42436</v>
      </c>
      <c r="B780" s="18">
        <f t="shared" si="37"/>
        <v>7643</v>
      </c>
      <c r="C780" s="11" t="s">
        <v>787</v>
      </c>
      <c r="D780" s="12">
        <v>57643</v>
      </c>
      <c r="E780" s="47" t="s">
        <v>7001</v>
      </c>
      <c r="F780" s="14">
        <v>25912.6</v>
      </c>
      <c r="G780" s="107">
        <v>42461</v>
      </c>
      <c r="H780" s="166">
        <v>25912.6</v>
      </c>
      <c r="I780" s="138">
        <f t="shared" si="35"/>
        <v>0</v>
      </c>
      <c r="J780" s="112"/>
      <c r="K780" s="2"/>
    </row>
    <row r="781" spans="1:11" x14ac:dyDescent="0.25">
      <c r="A781" s="17">
        <v>42436</v>
      </c>
      <c r="B781" s="18">
        <f t="shared" si="37"/>
        <v>7644</v>
      </c>
      <c r="C781" s="11" t="s">
        <v>787</v>
      </c>
      <c r="D781" s="12">
        <v>57644</v>
      </c>
      <c r="E781" s="47" t="s">
        <v>7002</v>
      </c>
      <c r="F781" s="14">
        <v>4208.3999999999996</v>
      </c>
      <c r="G781" s="15">
        <v>42436</v>
      </c>
      <c r="H781" s="98">
        <f t="shared" si="36"/>
        <v>4208.3999999999996</v>
      </c>
      <c r="I781" s="138">
        <f t="shared" si="35"/>
        <v>0</v>
      </c>
      <c r="J781" s="112"/>
      <c r="K781" s="2"/>
    </row>
    <row r="782" spans="1:11" x14ac:dyDescent="0.25">
      <c r="A782" s="17">
        <v>42436</v>
      </c>
      <c r="B782" s="18">
        <f t="shared" si="37"/>
        <v>7645</v>
      </c>
      <c r="C782" s="11" t="s">
        <v>787</v>
      </c>
      <c r="D782" s="12">
        <v>57645</v>
      </c>
      <c r="E782" s="47" t="s">
        <v>7003</v>
      </c>
      <c r="F782" s="14">
        <v>32104</v>
      </c>
      <c r="G782" s="15">
        <v>42437</v>
      </c>
      <c r="H782" s="98">
        <v>32104</v>
      </c>
      <c r="I782" s="138">
        <f t="shared" si="35"/>
        <v>0</v>
      </c>
      <c r="J782" s="112"/>
      <c r="K782" s="2"/>
    </row>
    <row r="783" spans="1:11" x14ac:dyDescent="0.25">
      <c r="A783" s="17">
        <v>42436</v>
      </c>
      <c r="B783" s="18">
        <f t="shared" si="37"/>
        <v>7646</v>
      </c>
      <c r="C783" s="11" t="s">
        <v>787</v>
      </c>
      <c r="D783" s="12">
        <v>57646</v>
      </c>
      <c r="E783" s="47" t="s">
        <v>5910</v>
      </c>
      <c r="F783" s="14">
        <v>1045.8</v>
      </c>
      <c r="G783" s="15">
        <v>42436</v>
      </c>
      <c r="H783" s="98">
        <v>1045.8</v>
      </c>
      <c r="I783" s="138">
        <f t="shared" si="35"/>
        <v>0</v>
      </c>
      <c r="J783" s="112"/>
      <c r="K783" s="2"/>
    </row>
    <row r="784" spans="1:11" x14ac:dyDescent="0.25">
      <c r="A784" s="17">
        <v>42436</v>
      </c>
      <c r="B784" s="18">
        <f t="shared" si="37"/>
        <v>7647</v>
      </c>
      <c r="C784" s="11" t="s">
        <v>787</v>
      </c>
      <c r="D784" s="12">
        <v>57647</v>
      </c>
      <c r="E784" s="47" t="s">
        <v>7004</v>
      </c>
      <c r="F784" s="14">
        <v>40680.9</v>
      </c>
      <c r="G784" s="15">
        <v>42447</v>
      </c>
      <c r="H784" s="98">
        <v>40680.9</v>
      </c>
      <c r="I784" s="138">
        <f t="shared" si="35"/>
        <v>0</v>
      </c>
      <c r="J784" s="112"/>
      <c r="K784" s="2"/>
    </row>
    <row r="785" spans="1:11" x14ac:dyDescent="0.25">
      <c r="A785" s="17">
        <v>42436</v>
      </c>
      <c r="B785" s="18">
        <f t="shared" si="37"/>
        <v>7648</v>
      </c>
      <c r="C785" s="11" t="s">
        <v>787</v>
      </c>
      <c r="D785" s="12">
        <v>57648</v>
      </c>
      <c r="E785" s="47" t="s">
        <v>7005</v>
      </c>
      <c r="F785" s="14">
        <v>7168.2</v>
      </c>
      <c r="G785" s="15">
        <v>42437</v>
      </c>
      <c r="H785" s="98">
        <v>7168.2</v>
      </c>
      <c r="I785" s="138">
        <f t="shared" si="35"/>
        <v>0</v>
      </c>
      <c r="J785" s="112"/>
      <c r="K785" s="2"/>
    </row>
    <row r="786" spans="1:11" x14ac:dyDescent="0.25">
      <c r="A786" s="17">
        <v>42436</v>
      </c>
      <c r="B786" s="18">
        <f t="shared" si="37"/>
        <v>7649</v>
      </c>
      <c r="C786" s="11" t="s">
        <v>787</v>
      </c>
      <c r="D786" s="12">
        <v>57649</v>
      </c>
      <c r="E786" s="47" t="s">
        <v>7006</v>
      </c>
      <c r="F786" s="14">
        <v>6099.6</v>
      </c>
      <c r="G786" s="15">
        <v>42436</v>
      </c>
      <c r="H786" s="98">
        <f t="shared" si="36"/>
        <v>6099.6</v>
      </c>
      <c r="I786" s="138">
        <f t="shared" si="35"/>
        <v>0</v>
      </c>
      <c r="J786" s="112"/>
      <c r="K786" s="2"/>
    </row>
    <row r="787" spans="1:11" x14ac:dyDescent="0.25">
      <c r="A787" s="17">
        <v>42436</v>
      </c>
      <c r="B787" s="18">
        <f t="shared" si="37"/>
        <v>7650</v>
      </c>
      <c r="C787" s="11" t="s">
        <v>787</v>
      </c>
      <c r="D787" s="12">
        <v>57650</v>
      </c>
      <c r="E787" s="47" t="s">
        <v>7007</v>
      </c>
      <c r="F787" s="14">
        <v>17411</v>
      </c>
      <c r="G787" s="107">
        <v>42461</v>
      </c>
      <c r="H787" s="166">
        <v>17411</v>
      </c>
      <c r="I787" s="138">
        <f t="shared" si="35"/>
        <v>0</v>
      </c>
      <c r="J787" s="112"/>
      <c r="K787" s="2"/>
    </row>
    <row r="788" spans="1:11" x14ac:dyDescent="0.25">
      <c r="A788" s="17">
        <v>42436</v>
      </c>
      <c r="B788" s="18">
        <f t="shared" si="37"/>
        <v>7651</v>
      </c>
      <c r="C788" s="11" t="s">
        <v>787</v>
      </c>
      <c r="D788" s="12">
        <v>57651</v>
      </c>
      <c r="E788" s="47" t="s">
        <v>7008</v>
      </c>
      <c r="F788" s="14">
        <v>779.1</v>
      </c>
      <c r="G788" s="15">
        <v>42436</v>
      </c>
      <c r="H788" s="98">
        <f t="shared" si="36"/>
        <v>779.1</v>
      </c>
      <c r="I788" s="138">
        <f t="shared" si="35"/>
        <v>0</v>
      </c>
      <c r="J788" s="112"/>
      <c r="K788" s="2"/>
    </row>
    <row r="789" spans="1:11" x14ac:dyDescent="0.25">
      <c r="A789" s="17">
        <v>42436</v>
      </c>
      <c r="B789" s="18">
        <f t="shared" si="37"/>
        <v>7652</v>
      </c>
      <c r="C789" s="11" t="s">
        <v>787</v>
      </c>
      <c r="D789" s="12">
        <v>57652</v>
      </c>
      <c r="E789" s="47" t="s">
        <v>7009</v>
      </c>
      <c r="F789" s="14">
        <v>14607.24</v>
      </c>
      <c r="G789" s="15">
        <v>42447</v>
      </c>
      <c r="H789" s="98">
        <v>14607.24</v>
      </c>
      <c r="I789" s="138">
        <f t="shared" si="35"/>
        <v>0</v>
      </c>
      <c r="J789" s="112"/>
      <c r="K789" s="2"/>
    </row>
    <row r="790" spans="1:11" x14ac:dyDescent="0.25">
      <c r="A790" s="17">
        <v>42436</v>
      </c>
      <c r="B790" s="18">
        <f t="shared" si="37"/>
        <v>7653</v>
      </c>
      <c r="C790" s="11" t="s">
        <v>787</v>
      </c>
      <c r="D790" s="12">
        <v>57653</v>
      </c>
      <c r="E790" s="47" t="s">
        <v>7010</v>
      </c>
      <c r="F790" s="14">
        <v>9367</v>
      </c>
      <c r="G790" s="15">
        <v>42436</v>
      </c>
      <c r="H790" s="98">
        <f t="shared" si="36"/>
        <v>9367</v>
      </c>
      <c r="I790" s="138">
        <f t="shared" si="35"/>
        <v>0</v>
      </c>
      <c r="J790" s="112"/>
      <c r="K790" s="2"/>
    </row>
    <row r="791" spans="1:11" x14ac:dyDescent="0.25">
      <c r="A791" s="17">
        <v>42436</v>
      </c>
      <c r="B791" s="18">
        <f t="shared" si="37"/>
        <v>7654</v>
      </c>
      <c r="C791" s="11" t="s">
        <v>787</v>
      </c>
      <c r="D791" s="12">
        <v>57654</v>
      </c>
      <c r="E791" s="47" t="s">
        <v>6966</v>
      </c>
      <c r="F791" s="14">
        <v>144</v>
      </c>
      <c r="G791" s="15">
        <v>42436</v>
      </c>
      <c r="H791" s="98">
        <f t="shared" si="36"/>
        <v>144</v>
      </c>
      <c r="I791" s="138">
        <f t="shared" si="35"/>
        <v>0</v>
      </c>
      <c r="J791" s="112"/>
      <c r="K791" s="2"/>
    </row>
    <row r="792" spans="1:11" x14ac:dyDescent="0.25">
      <c r="A792" s="17">
        <v>42436</v>
      </c>
      <c r="B792" s="18">
        <f t="shared" si="37"/>
        <v>7655</v>
      </c>
      <c r="C792" s="11" t="s">
        <v>787</v>
      </c>
      <c r="D792" s="12">
        <v>57655</v>
      </c>
      <c r="E792" s="47" t="s">
        <v>7011</v>
      </c>
      <c r="F792" s="14">
        <v>12548.8</v>
      </c>
      <c r="G792" s="15">
        <v>42437</v>
      </c>
      <c r="H792" s="98">
        <v>12548.8</v>
      </c>
      <c r="I792" s="138">
        <f t="shared" si="35"/>
        <v>0</v>
      </c>
      <c r="J792" s="112"/>
      <c r="K792" s="2"/>
    </row>
    <row r="793" spans="1:11" x14ac:dyDescent="0.25">
      <c r="A793" s="17">
        <v>42436</v>
      </c>
      <c r="B793" s="18">
        <f t="shared" si="37"/>
        <v>7656</v>
      </c>
      <c r="C793" s="11" t="s">
        <v>787</v>
      </c>
      <c r="D793" s="113">
        <v>57656</v>
      </c>
      <c r="E793" s="42" t="s">
        <v>7012</v>
      </c>
      <c r="F793" s="19">
        <v>11352.6</v>
      </c>
      <c r="G793" s="15">
        <v>42437</v>
      </c>
      <c r="H793" s="98">
        <v>11352.6</v>
      </c>
      <c r="I793" s="138">
        <f t="shared" si="35"/>
        <v>0</v>
      </c>
      <c r="J793" s="112"/>
      <c r="K793" s="2"/>
    </row>
    <row r="794" spans="1:11" x14ac:dyDescent="0.25">
      <c r="A794" s="17">
        <v>42436</v>
      </c>
      <c r="B794" s="18">
        <f t="shared" si="37"/>
        <v>7657</v>
      </c>
      <c r="C794" s="11" t="s">
        <v>787</v>
      </c>
      <c r="D794" s="20">
        <v>57657</v>
      </c>
      <c r="E794" s="45" t="s">
        <v>7013</v>
      </c>
      <c r="F794" s="22">
        <v>4481.3999999999996</v>
      </c>
      <c r="G794" s="15">
        <v>42437</v>
      </c>
      <c r="H794" s="98">
        <v>4481.3999999999996</v>
      </c>
      <c r="I794" s="138">
        <f t="shared" si="35"/>
        <v>0</v>
      </c>
      <c r="J794" s="112"/>
      <c r="K794" s="2"/>
    </row>
    <row r="795" spans="1:11" x14ac:dyDescent="0.25">
      <c r="A795" s="17">
        <v>42436</v>
      </c>
      <c r="B795" s="18">
        <f t="shared" si="37"/>
        <v>7658</v>
      </c>
      <c r="C795" s="11" t="s">
        <v>787</v>
      </c>
      <c r="D795" s="12">
        <v>57658</v>
      </c>
      <c r="E795" s="47" t="s">
        <v>6961</v>
      </c>
      <c r="F795" s="14">
        <v>1128.4000000000001</v>
      </c>
      <c r="G795" s="15">
        <v>42436</v>
      </c>
      <c r="H795" s="98">
        <f t="shared" si="36"/>
        <v>1128.4000000000001</v>
      </c>
      <c r="I795" s="138">
        <f t="shared" si="35"/>
        <v>0</v>
      </c>
      <c r="J795" s="112"/>
      <c r="K795" s="2"/>
    </row>
    <row r="796" spans="1:11" x14ac:dyDescent="0.25">
      <c r="A796" s="17">
        <v>42436</v>
      </c>
      <c r="B796" s="18">
        <f t="shared" si="37"/>
        <v>7659</v>
      </c>
      <c r="C796" s="11" t="s">
        <v>787</v>
      </c>
      <c r="D796" s="12">
        <v>57659</v>
      </c>
      <c r="E796" s="47" t="s">
        <v>4888</v>
      </c>
      <c r="F796" s="14">
        <v>37981.800000000003</v>
      </c>
      <c r="G796" s="15">
        <v>42436</v>
      </c>
      <c r="H796" s="98">
        <v>37981.800000000003</v>
      </c>
      <c r="I796" s="138">
        <f t="shared" si="35"/>
        <v>0</v>
      </c>
      <c r="J796" s="112"/>
      <c r="K796" s="2"/>
    </row>
    <row r="797" spans="1:11" x14ac:dyDescent="0.25">
      <c r="A797" s="17">
        <v>42436</v>
      </c>
      <c r="B797" s="18">
        <f t="shared" si="37"/>
        <v>7660</v>
      </c>
      <c r="C797" s="11" t="s">
        <v>787</v>
      </c>
      <c r="D797" s="12">
        <v>57660</v>
      </c>
      <c r="E797" s="47" t="s">
        <v>7014</v>
      </c>
      <c r="F797" s="14">
        <v>3879.4</v>
      </c>
      <c r="G797" s="15">
        <v>42436</v>
      </c>
      <c r="H797" s="98">
        <f t="shared" si="36"/>
        <v>3879.4</v>
      </c>
      <c r="I797" s="138">
        <f t="shared" si="35"/>
        <v>0</v>
      </c>
      <c r="J797" s="112"/>
      <c r="K797" s="2"/>
    </row>
    <row r="798" spans="1:11" x14ac:dyDescent="0.25">
      <c r="A798" s="17">
        <v>42436</v>
      </c>
      <c r="B798" s="18">
        <f t="shared" si="37"/>
        <v>7661</v>
      </c>
      <c r="C798" s="11" t="s">
        <v>787</v>
      </c>
      <c r="D798" s="12">
        <v>57661</v>
      </c>
      <c r="E798" s="47" t="s">
        <v>6173</v>
      </c>
      <c r="F798" s="14">
        <v>250.8</v>
      </c>
      <c r="G798" s="15">
        <v>42436</v>
      </c>
      <c r="H798" s="98">
        <v>250.8</v>
      </c>
      <c r="I798" s="138">
        <f t="shared" si="35"/>
        <v>0</v>
      </c>
      <c r="J798" s="112"/>
      <c r="K798" s="2"/>
    </row>
    <row r="799" spans="1:11" x14ac:dyDescent="0.25">
      <c r="A799" s="17">
        <v>42436</v>
      </c>
      <c r="B799" s="18">
        <f t="shared" si="37"/>
        <v>7662</v>
      </c>
      <c r="C799" s="11" t="s">
        <v>787</v>
      </c>
      <c r="D799" s="12">
        <v>57662</v>
      </c>
      <c r="E799" s="47" t="s">
        <v>7015</v>
      </c>
      <c r="F799" s="14">
        <v>26729.3</v>
      </c>
      <c r="G799" s="15">
        <v>42436</v>
      </c>
      <c r="H799" s="98">
        <f t="shared" si="36"/>
        <v>26729.3</v>
      </c>
      <c r="I799" s="138">
        <f t="shared" si="35"/>
        <v>0</v>
      </c>
      <c r="J799" s="112"/>
      <c r="K799" s="2"/>
    </row>
    <row r="800" spans="1:11" x14ac:dyDescent="0.25">
      <c r="A800" s="17">
        <v>42436</v>
      </c>
      <c r="B800" s="18">
        <f t="shared" si="37"/>
        <v>7663</v>
      </c>
      <c r="C800" s="11" t="s">
        <v>787</v>
      </c>
      <c r="D800" s="12">
        <v>57663</v>
      </c>
      <c r="E800" s="47" t="s">
        <v>6956</v>
      </c>
      <c r="F800" s="14">
        <v>106102.3</v>
      </c>
      <c r="G800" s="15">
        <v>42448</v>
      </c>
      <c r="H800" s="98">
        <v>106102.3</v>
      </c>
      <c r="I800" s="138">
        <f t="shared" si="35"/>
        <v>0</v>
      </c>
      <c r="J800" s="112"/>
      <c r="K800" s="2"/>
    </row>
    <row r="801" spans="1:11" x14ac:dyDescent="0.25">
      <c r="A801" s="17">
        <v>42436</v>
      </c>
      <c r="B801" s="18">
        <f t="shared" si="37"/>
        <v>7664</v>
      </c>
      <c r="C801" s="11" t="s">
        <v>787</v>
      </c>
      <c r="D801" s="12">
        <v>57664</v>
      </c>
      <c r="E801" s="47" t="s">
        <v>6946</v>
      </c>
      <c r="F801" s="14">
        <v>3819.4</v>
      </c>
      <c r="G801" s="15">
        <v>42436</v>
      </c>
      <c r="H801" s="98">
        <f t="shared" si="36"/>
        <v>3819.4</v>
      </c>
      <c r="I801" s="138">
        <f t="shared" si="35"/>
        <v>0</v>
      </c>
      <c r="J801" s="112"/>
      <c r="K801" s="2"/>
    </row>
    <row r="802" spans="1:11" x14ac:dyDescent="0.25">
      <c r="A802" s="17">
        <v>42436</v>
      </c>
      <c r="B802" s="18">
        <f t="shared" si="37"/>
        <v>7665</v>
      </c>
      <c r="C802" s="11" t="s">
        <v>787</v>
      </c>
      <c r="D802" s="12">
        <v>57665</v>
      </c>
      <c r="E802" s="47" t="s">
        <v>7016</v>
      </c>
      <c r="F802" s="14">
        <v>41410.199999999997</v>
      </c>
      <c r="G802" s="15">
        <v>42438</v>
      </c>
      <c r="H802" s="98">
        <v>41410.199999999997</v>
      </c>
      <c r="I802" s="138">
        <f t="shared" si="35"/>
        <v>0</v>
      </c>
      <c r="J802" s="112"/>
      <c r="K802" s="2"/>
    </row>
    <row r="803" spans="1:11" x14ac:dyDescent="0.25">
      <c r="A803" s="17">
        <v>42436</v>
      </c>
      <c r="B803" s="18">
        <f t="shared" si="37"/>
        <v>7666</v>
      </c>
      <c r="C803" s="11" t="s">
        <v>787</v>
      </c>
      <c r="D803" s="12">
        <v>57666</v>
      </c>
      <c r="E803" s="47" t="s">
        <v>7017</v>
      </c>
      <c r="F803" s="14">
        <v>1091.4000000000001</v>
      </c>
      <c r="G803" s="15">
        <v>42436</v>
      </c>
      <c r="H803" s="98">
        <f t="shared" si="36"/>
        <v>1091.4000000000001</v>
      </c>
      <c r="I803" s="138">
        <f t="shared" si="35"/>
        <v>0</v>
      </c>
      <c r="J803" s="112"/>
      <c r="K803" s="2"/>
    </row>
    <row r="804" spans="1:11" x14ac:dyDescent="0.25">
      <c r="A804" s="17">
        <v>42436</v>
      </c>
      <c r="B804" s="18">
        <f t="shared" si="37"/>
        <v>7667</v>
      </c>
      <c r="C804" s="11" t="s">
        <v>787</v>
      </c>
      <c r="D804" s="12">
        <v>57667</v>
      </c>
      <c r="E804" s="47" t="s">
        <v>7018</v>
      </c>
      <c r="F804" s="14">
        <v>4593.6000000000004</v>
      </c>
      <c r="G804" s="15">
        <v>42436</v>
      </c>
      <c r="H804" s="98">
        <f t="shared" si="36"/>
        <v>4593.6000000000004</v>
      </c>
      <c r="I804" s="138">
        <f t="shared" si="35"/>
        <v>0</v>
      </c>
      <c r="J804" s="112"/>
      <c r="K804" s="2"/>
    </row>
    <row r="805" spans="1:11" x14ac:dyDescent="0.25">
      <c r="A805" s="17">
        <v>42436</v>
      </c>
      <c r="B805" s="18">
        <f t="shared" si="37"/>
        <v>7668</v>
      </c>
      <c r="C805" s="11" t="s">
        <v>787</v>
      </c>
      <c r="D805" s="12">
        <v>57668</v>
      </c>
      <c r="E805" s="47" t="s">
        <v>6942</v>
      </c>
      <c r="F805" s="14">
        <v>2273.1999999999998</v>
      </c>
      <c r="G805" s="15">
        <v>42436</v>
      </c>
      <c r="H805" s="98">
        <f t="shared" si="36"/>
        <v>2273.1999999999998</v>
      </c>
      <c r="I805" s="138">
        <f t="shared" si="35"/>
        <v>0</v>
      </c>
      <c r="J805" s="112"/>
      <c r="K805" s="2"/>
    </row>
    <row r="806" spans="1:11" x14ac:dyDescent="0.25">
      <c r="A806" s="17">
        <v>42436</v>
      </c>
      <c r="B806" s="18">
        <f t="shared" si="37"/>
        <v>7669</v>
      </c>
      <c r="C806" s="11" t="s">
        <v>787</v>
      </c>
      <c r="D806" s="12">
        <v>57669</v>
      </c>
      <c r="E806" s="47" t="s">
        <v>7019</v>
      </c>
      <c r="F806" s="14">
        <v>12191.92</v>
      </c>
      <c r="G806" s="15">
        <v>42440</v>
      </c>
      <c r="H806" s="98">
        <v>12191.92</v>
      </c>
      <c r="I806" s="138">
        <f t="shared" si="35"/>
        <v>0</v>
      </c>
      <c r="J806" s="112"/>
      <c r="K806" s="2"/>
    </row>
    <row r="807" spans="1:11" x14ac:dyDescent="0.25">
      <c r="A807" s="17">
        <v>42436</v>
      </c>
      <c r="B807" s="18">
        <f t="shared" si="37"/>
        <v>7670</v>
      </c>
      <c r="C807" s="11" t="s">
        <v>787</v>
      </c>
      <c r="D807" s="12">
        <v>57670</v>
      </c>
      <c r="E807" s="47" t="s">
        <v>7020</v>
      </c>
      <c r="F807" s="14">
        <v>35500.5</v>
      </c>
      <c r="G807" s="15">
        <v>42441</v>
      </c>
      <c r="H807" s="98">
        <v>35500.5</v>
      </c>
      <c r="I807" s="138">
        <f t="shared" si="35"/>
        <v>0</v>
      </c>
      <c r="J807" s="112"/>
      <c r="K807" s="2"/>
    </row>
    <row r="808" spans="1:11" x14ac:dyDescent="0.25">
      <c r="A808" s="17">
        <v>42436</v>
      </c>
      <c r="B808" s="18">
        <f t="shared" si="37"/>
        <v>7671</v>
      </c>
      <c r="C808" s="11" t="s">
        <v>787</v>
      </c>
      <c r="D808" s="12">
        <v>57671</v>
      </c>
      <c r="E808" s="47" t="s">
        <v>7021</v>
      </c>
      <c r="F808" s="14">
        <v>1595.1</v>
      </c>
      <c r="G808" s="15">
        <v>42437</v>
      </c>
      <c r="H808" s="98">
        <v>1595.1</v>
      </c>
      <c r="I808" s="138">
        <f t="shared" si="35"/>
        <v>0</v>
      </c>
      <c r="J808" s="112"/>
      <c r="K808" s="2"/>
    </row>
    <row r="809" spans="1:11" x14ac:dyDescent="0.25">
      <c r="A809" s="17">
        <v>42436</v>
      </c>
      <c r="B809" s="18">
        <f t="shared" si="37"/>
        <v>7672</v>
      </c>
      <c r="C809" s="11" t="s">
        <v>787</v>
      </c>
      <c r="D809" s="12">
        <v>57672</v>
      </c>
      <c r="E809" s="47" t="s">
        <v>7022</v>
      </c>
      <c r="F809" s="14">
        <v>2008.5</v>
      </c>
      <c r="G809" s="15">
        <v>42437</v>
      </c>
      <c r="H809" s="98">
        <v>2008.5</v>
      </c>
      <c r="I809" s="138">
        <f t="shared" si="35"/>
        <v>0</v>
      </c>
      <c r="J809" s="112"/>
      <c r="K809" s="2"/>
    </row>
    <row r="810" spans="1:11" x14ac:dyDescent="0.25">
      <c r="A810" s="17">
        <v>42436</v>
      </c>
      <c r="B810" s="18">
        <f t="shared" si="37"/>
        <v>7673</v>
      </c>
      <c r="C810" s="11" t="s">
        <v>787</v>
      </c>
      <c r="D810" s="12">
        <v>57673</v>
      </c>
      <c r="E810" s="47" t="s">
        <v>7023</v>
      </c>
      <c r="F810" s="14">
        <v>12443.6</v>
      </c>
      <c r="G810" s="15">
        <v>42438</v>
      </c>
      <c r="H810" s="98">
        <v>12443.6</v>
      </c>
      <c r="I810" s="138">
        <f t="shared" si="35"/>
        <v>0</v>
      </c>
      <c r="J810" s="112"/>
      <c r="K810" s="2"/>
    </row>
    <row r="811" spans="1:11" x14ac:dyDescent="0.25">
      <c r="A811" s="17">
        <v>42436</v>
      </c>
      <c r="B811" s="18">
        <f t="shared" si="37"/>
        <v>7674</v>
      </c>
      <c r="C811" s="11" t="s">
        <v>787</v>
      </c>
      <c r="D811" s="12">
        <v>57674</v>
      </c>
      <c r="E811" s="47" t="s">
        <v>7024</v>
      </c>
      <c r="F811" s="14">
        <v>6383</v>
      </c>
      <c r="G811" s="15">
        <v>42436</v>
      </c>
      <c r="H811" s="98">
        <f t="shared" si="36"/>
        <v>6383</v>
      </c>
      <c r="I811" s="138">
        <f t="shared" si="35"/>
        <v>0</v>
      </c>
      <c r="J811" s="112"/>
      <c r="K811" s="2"/>
    </row>
    <row r="812" spans="1:11" x14ac:dyDescent="0.25">
      <c r="A812" s="17">
        <v>42436</v>
      </c>
      <c r="B812" s="18">
        <f t="shared" si="37"/>
        <v>7675</v>
      </c>
      <c r="C812" s="11" t="s">
        <v>787</v>
      </c>
      <c r="D812" s="12">
        <v>57675</v>
      </c>
      <c r="E812" s="47" t="s">
        <v>7025</v>
      </c>
      <c r="F812" s="14">
        <v>341.7</v>
      </c>
      <c r="G812" s="15">
        <v>42439</v>
      </c>
      <c r="H812" s="98">
        <v>341.7</v>
      </c>
      <c r="I812" s="138">
        <f t="shared" si="35"/>
        <v>0</v>
      </c>
      <c r="J812" s="112"/>
      <c r="K812" s="2"/>
    </row>
    <row r="813" spans="1:11" x14ac:dyDescent="0.25">
      <c r="A813" s="17">
        <v>42436</v>
      </c>
      <c r="B813" s="18">
        <f t="shared" si="37"/>
        <v>7676</v>
      </c>
      <c r="C813" s="11" t="s">
        <v>787</v>
      </c>
      <c r="D813" s="12">
        <v>57676</v>
      </c>
      <c r="E813" s="47" t="s">
        <v>7026</v>
      </c>
      <c r="F813" s="14">
        <v>4327.8</v>
      </c>
      <c r="G813" s="15">
        <v>42438</v>
      </c>
      <c r="H813" s="98">
        <v>4327.8</v>
      </c>
      <c r="I813" s="138">
        <f t="shared" si="35"/>
        <v>0</v>
      </c>
      <c r="J813" s="112"/>
      <c r="K813" s="2"/>
    </row>
    <row r="814" spans="1:11" x14ac:dyDescent="0.25">
      <c r="A814" s="17">
        <v>42436</v>
      </c>
      <c r="B814" s="18">
        <f t="shared" si="37"/>
        <v>7677</v>
      </c>
      <c r="C814" s="11" t="s">
        <v>787</v>
      </c>
      <c r="D814" s="12">
        <v>57677</v>
      </c>
      <c r="E814" s="47" t="s">
        <v>7027</v>
      </c>
      <c r="F814" s="14">
        <v>5026.6000000000004</v>
      </c>
      <c r="G814" s="15">
        <v>42438</v>
      </c>
      <c r="H814" s="98">
        <v>5026.6000000000004</v>
      </c>
      <c r="I814" s="138">
        <f t="shared" si="35"/>
        <v>0</v>
      </c>
      <c r="J814" s="112"/>
      <c r="K814" s="2"/>
    </row>
    <row r="815" spans="1:11" x14ac:dyDescent="0.25">
      <c r="A815" s="17">
        <v>42436</v>
      </c>
      <c r="B815" s="18">
        <f t="shared" si="37"/>
        <v>7678</v>
      </c>
      <c r="C815" s="11" t="s">
        <v>787</v>
      </c>
      <c r="D815" s="12">
        <v>57678</v>
      </c>
      <c r="E815" s="47" t="s">
        <v>7028</v>
      </c>
      <c r="F815" s="14">
        <v>2613.86</v>
      </c>
      <c r="G815" s="15">
        <v>42438</v>
      </c>
      <c r="H815" s="98">
        <v>2613.86</v>
      </c>
      <c r="I815" s="138">
        <f t="shared" si="35"/>
        <v>0</v>
      </c>
      <c r="J815" s="112"/>
      <c r="K815" s="2"/>
    </row>
    <row r="816" spans="1:11" x14ac:dyDescent="0.25">
      <c r="A816" s="17">
        <v>42436</v>
      </c>
      <c r="B816" s="18">
        <f t="shared" si="37"/>
        <v>7679</v>
      </c>
      <c r="C816" s="11" t="s">
        <v>787</v>
      </c>
      <c r="D816" s="12">
        <v>57679</v>
      </c>
      <c r="E816" s="47" t="s">
        <v>7029</v>
      </c>
      <c r="F816" s="14">
        <v>13419</v>
      </c>
      <c r="G816" s="15">
        <v>42438</v>
      </c>
      <c r="H816" s="98">
        <v>13419</v>
      </c>
      <c r="I816" s="138">
        <f t="shared" si="35"/>
        <v>0</v>
      </c>
      <c r="J816" s="112"/>
      <c r="K816" s="2"/>
    </row>
    <row r="817" spans="1:11" x14ac:dyDescent="0.25">
      <c r="A817" s="17">
        <v>42436</v>
      </c>
      <c r="B817" s="18">
        <f t="shared" si="37"/>
        <v>7680</v>
      </c>
      <c r="C817" s="11" t="s">
        <v>787</v>
      </c>
      <c r="D817" s="12">
        <v>57680</v>
      </c>
      <c r="E817" s="47" t="s">
        <v>6862</v>
      </c>
      <c r="F817" s="14">
        <v>456</v>
      </c>
      <c r="G817" s="15">
        <v>42436</v>
      </c>
      <c r="H817" s="98">
        <v>456</v>
      </c>
      <c r="I817" s="138">
        <f t="shared" si="35"/>
        <v>0</v>
      </c>
      <c r="J817" s="112"/>
      <c r="K817" s="2"/>
    </row>
    <row r="818" spans="1:11" x14ac:dyDescent="0.25">
      <c r="A818" s="17">
        <v>42436</v>
      </c>
      <c r="B818" s="18">
        <f t="shared" si="37"/>
        <v>7681</v>
      </c>
      <c r="C818" s="11" t="s">
        <v>787</v>
      </c>
      <c r="D818" s="12">
        <v>57681</v>
      </c>
      <c r="E818" s="47" t="s">
        <v>7030</v>
      </c>
      <c r="F818" s="14">
        <v>1864.8</v>
      </c>
      <c r="G818" s="15">
        <v>42438</v>
      </c>
      <c r="H818" s="98">
        <v>1864.8</v>
      </c>
      <c r="I818" s="138">
        <f t="shared" si="35"/>
        <v>0</v>
      </c>
      <c r="J818" s="112"/>
      <c r="K818" s="2"/>
    </row>
    <row r="819" spans="1:11" x14ac:dyDescent="0.25">
      <c r="A819" s="17">
        <v>42436</v>
      </c>
      <c r="B819" s="18">
        <f t="shared" si="37"/>
        <v>7682</v>
      </c>
      <c r="C819" s="11" t="s">
        <v>787</v>
      </c>
      <c r="D819" s="12">
        <v>57682</v>
      </c>
      <c r="E819" s="47" t="s">
        <v>7031</v>
      </c>
      <c r="F819" s="14">
        <v>26400</v>
      </c>
      <c r="G819" s="15">
        <v>42448</v>
      </c>
      <c r="H819" s="98">
        <v>26400</v>
      </c>
      <c r="I819" s="138">
        <f t="shared" si="35"/>
        <v>0</v>
      </c>
      <c r="J819" s="112"/>
      <c r="K819" s="2"/>
    </row>
    <row r="820" spans="1:11" x14ac:dyDescent="0.25">
      <c r="A820" s="17">
        <v>42436</v>
      </c>
      <c r="B820" s="18">
        <f t="shared" si="37"/>
        <v>7683</v>
      </c>
      <c r="C820" s="11" t="s">
        <v>787</v>
      </c>
      <c r="D820" s="12">
        <v>57683</v>
      </c>
      <c r="E820" s="47" t="s">
        <v>7032</v>
      </c>
      <c r="F820" s="14">
        <v>135336.9</v>
      </c>
      <c r="G820" s="15">
        <v>42438</v>
      </c>
      <c r="H820" s="98">
        <v>135336.9</v>
      </c>
      <c r="I820" s="138">
        <f t="shared" si="35"/>
        <v>0</v>
      </c>
      <c r="J820" s="112"/>
      <c r="K820" s="2"/>
    </row>
    <row r="821" spans="1:11" x14ac:dyDescent="0.25">
      <c r="A821" s="17">
        <v>42436</v>
      </c>
      <c r="B821" s="18">
        <f t="shared" si="37"/>
        <v>7684</v>
      </c>
      <c r="C821" s="11" t="s">
        <v>787</v>
      </c>
      <c r="D821" s="12">
        <v>57684</v>
      </c>
      <c r="E821" s="47" t="s">
        <v>7033</v>
      </c>
      <c r="F821" s="14">
        <v>5025.3999999999996</v>
      </c>
      <c r="G821" s="15">
        <v>42438</v>
      </c>
      <c r="H821" s="98">
        <v>5025.3999999999996</v>
      </c>
      <c r="I821" s="138">
        <f t="shared" si="35"/>
        <v>0</v>
      </c>
      <c r="J821" s="112"/>
      <c r="K821" s="2"/>
    </row>
    <row r="822" spans="1:11" x14ac:dyDescent="0.25">
      <c r="A822" s="17">
        <v>42436</v>
      </c>
      <c r="B822" s="18">
        <f t="shared" si="37"/>
        <v>7685</v>
      </c>
      <c r="C822" s="11" t="s">
        <v>787</v>
      </c>
      <c r="D822" s="12">
        <v>57685</v>
      </c>
      <c r="E822" s="47" t="s">
        <v>7034</v>
      </c>
      <c r="F822" s="14">
        <v>9926.08</v>
      </c>
      <c r="G822" s="15">
        <v>42438</v>
      </c>
      <c r="H822" s="14">
        <v>9926.08</v>
      </c>
      <c r="I822" s="138">
        <f t="shared" si="35"/>
        <v>0</v>
      </c>
      <c r="J822" s="112"/>
      <c r="K822" s="2"/>
    </row>
    <row r="823" spans="1:11" x14ac:dyDescent="0.25">
      <c r="A823" s="17">
        <v>42436</v>
      </c>
      <c r="B823" s="18">
        <f t="shared" si="37"/>
        <v>7686</v>
      </c>
      <c r="C823" s="11" t="s">
        <v>787</v>
      </c>
      <c r="D823" s="12">
        <v>57686</v>
      </c>
      <c r="E823" s="47" t="s">
        <v>7035</v>
      </c>
      <c r="F823" s="14">
        <v>2083.1999999999998</v>
      </c>
      <c r="G823" s="15">
        <v>42438</v>
      </c>
      <c r="H823" s="14">
        <v>2083.1999999999998</v>
      </c>
      <c r="I823" s="138">
        <f t="shared" si="35"/>
        <v>0</v>
      </c>
      <c r="J823" s="112"/>
      <c r="K823" s="2"/>
    </row>
    <row r="824" spans="1:11" x14ac:dyDescent="0.25">
      <c r="A824" s="17">
        <v>42436</v>
      </c>
      <c r="B824" s="18">
        <f t="shared" si="37"/>
        <v>7687</v>
      </c>
      <c r="C824" s="11" t="s">
        <v>787</v>
      </c>
      <c r="D824" s="12">
        <v>57687</v>
      </c>
      <c r="E824" s="47" t="s">
        <v>7036</v>
      </c>
      <c r="F824" s="14">
        <v>14574.76</v>
      </c>
      <c r="G824" s="15">
        <v>42438</v>
      </c>
      <c r="H824" s="14">
        <v>14574.76</v>
      </c>
      <c r="I824" s="138">
        <f t="shared" si="35"/>
        <v>0</v>
      </c>
      <c r="J824" s="112"/>
      <c r="K824" s="2"/>
    </row>
    <row r="825" spans="1:11" x14ac:dyDescent="0.25">
      <c r="A825" s="17">
        <v>42436</v>
      </c>
      <c r="B825" s="18">
        <f t="shared" si="37"/>
        <v>7688</v>
      </c>
      <c r="C825" s="11" t="s">
        <v>787</v>
      </c>
      <c r="D825" s="12">
        <v>57688</v>
      </c>
      <c r="E825" s="47" t="s">
        <v>7032</v>
      </c>
      <c r="F825" s="14">
        <v>60096.6</v>
      </c>
      <c r="G825" s="15">
        <v>42438</v>
      </c>
      <c r="H825" s="14">
        <v>60096.6</v>
      </c>
      <c r="I825" s="138">
        <f t="shared" ref="I825:I894" si="38">F825-H825</f>
        <v>0</v>
      </c>
      <c r="J825" s="112"/>
      <c r="K825" s="2"/>
    </row>
    <row r="826" spans="1:11" x14ac:dyDescent="0.25">
      <c r="A826" s="17">
        <v>42436</v>
      </c>
      <c r="B826" s="18">
        <f t="shared" si="37"/>
        <v>7689</v>
      </c>
      <c r="C826" s="11" t="s">
        <v>787</v>
      </c>
      <c r="D826" s="12">
        <v>57689</v>
      </c>
      <c r="E826" s="47" t="s">
        <v>7033</v>
      </c>
      <c r="F826" s="14">
        <v>5480.8</v>
      </c>
      <c r="G826" s="15">
        <v>42438</v>
      </c>
      <c r="H826" s="14">
        <v>5480.8</v>
      </c>
      <c r="I826" s="138">
        <f t="shared" si="38"/>
        <v>0</v>
      </c>
      <c r="J826" s="112"/>
      <c r="K826" s="2"/>
    </row>
    <row r="827" spans="1:11" x14ac:dyDescent="0.25">
      <c r="A827" s="17">
        <v>42436</v>
      </c>
      <c r="B827" s="18">
        <f t="shared" si="37"/>
        <v>7690</v>
      </c>
      <c r="C827" s="11" t="s">
        <v>787</v>
      </c>
      <c r="D827" s="12">
        <v>57690</v>
      </c>
      <c r="E827" s="47" t="s">
        <v>7033</v>
      </c>
      <c r="F827" s="14">
        <v>331.2</v>
      </c>
      <c r="G827" s="15">
        <v>42438</v>
      </c>
      <c r="H827" s="14">
        <v>331.2</v>
      </c>
      <c r="I827" s="138">
        <f t="shared" si="38"/>
        <v>0</v>
      </c>
      <c r="J827" s="112"/>
      <c r="K827" s="2"/>
    </row>
    <row r="828" spans="1:11" x14ac:dyDescent="0.25">
      <c r="A828" s="17">
        <v>42436</v>
      </c>
      <c r="B828" s="18">
        <f t="shared" si="37"/>
        <v>7691</v>
      </c>
      <c r="C828" s="11" t="s">
        <v>787</v>
      </c>
      <c r="D828" s="12">
        <v>57691</v>
      </c>
      <c r="E828" s="47" t="s">
        <v>7037</v>
      </c>
      <c r="F828" s="14">
        <v>17803.900000000001</v>
      </c>
      <c r="G828" s="15">
        <v>42438</v>
      </c>
      <c r="H828" s="14">
        <v>17803.900000000001</v>
      </c>
      <c r="I828" s="138">
        <f t="shared" si="38"/>
        <v>0</v>
      </c>
      <c r="J828" s="112"/>
      <c r="K828" s="2"/>
    </row>
    <row r="829" spans="1:11" x14ac:dyDescent="0.25">
      <c r="A829" s="17">
        <v>42436</v>
      </c>
      <c r="B829" s="18">
        <f t="shared" si="37"/>
        <v>7692</v>
      </c>
      <c r="C829" s="11" t="s">
        <v>787</v>
      </c>
      <c r="D829" s="12">
        <v>57692</v>
      </c>
      <c r="E829" s="49" t="s">
        <v>105</v>
      </c>
      <c r="F829" s="14">
        <v>0</v>
      </c>
      <c r="G829" s="15"/>
      <c r="H829" s="98"/>
      <c r="I829" s="138">
        <f t="shared" si="38"/>
        <v>0</v>
      </c>
      <c r="J829" s="112"/>
      <c r="K829" s="2"/>
    </row>
    <row r="830" spans="1:11" x14ac:dyDescent="0.25">
      <c r="A830" s="17">
        <v>42436</v>
      </c>
      <c r="B830" s="18">
        <f t="shared" si="37"/>
        <v>7693</v>
      </c>
      <c r="C830" s="11" t="s">
        <v>787</v>
      </c>
      <c r="D830" s="12">
        <v>57693</v>
      </c>
      <c r="E830" s="47" t="s">
        <v>7038</v>
      </c>
      <c r="F830" s="14">
        <v>2730.6</v>
      </c>
      <c r="G830" s="15">
        <v>42439</v>
      </c>
      <c r="H830" s="98">
        <v>2760.6</v>
      </c>
      <c r="I830" s="138">
        <f t="shared" si="38"/>
        <v>-30</v>
      </c>
      <c r="J830" s="112"/>
      <c r="K830" s="2"/>
    </row>
    <row r="831" spans="1:11" x14ac:dyDescent="0.25">
      <c r="A831" s="17">
        <v>42436</v>
      </c>
      <c r="B831" s="18">
        <f t="shared" si="37"/>
        <v>7694</v>
      </c>
      <c r="C831" s="11" t="s">
        <v>787</v>
      </c>
      <c r="D831" s="12">
        <v>57694</v>
      </c>
      <c r="E831" s="47" t="s">
        <v>7039</v>
      </c>
      <c r="F831" s="14">
        <v>52947.4</v>
      </c>
      <c r="G831" s="15">
        <v>42459</v>
      </c>
      <c r="H831" s="98">
        <v>52947.4</v>
      </c>
      <c r="I831" s="138">
        <f t="shared" si="38"/>
        <v>0</v>
      </c>
      <c r="J831" s="112"/>
      <c r="K831" s="2"/>
    </row>
    <row r="832" spans="1:11" x14ac:dyDescent="0.25">
      <c r="A832" s="17">
        <v>42436</v>
      </c>
      <c r="B832" s="18">
        <f t="shared" si="37"/>
        <v>7695</v>
      </c>
      <c r="C832" s="11" t="s">
        <v>787</v>
      </c>
      <c r="D832" s="12">
        <v>57695</v>
      </c>
      <c r="E832" s="49" t="s">
        <v>105</v>
      </c>
      <c r="F832" s="14">
        <v>0</v>
      </c>
      <c r="G832" s="15"/>
      <c r="H832" s="98"/>
      <c r="I832" s="138">
        <f t="shared" si="38"/>
        <v>0</v>
      </c>
      <c r="J832" s="112"/>
      <c r="K832" s="2"/>
    </row>
    <row r="833" spans="1:11" x14ac:dyDescent="0.25">
      <c r="A833" s="17">
        <v>42436</v>
      </c>
      <c r="B833" s="18">
        <f t="shared" si="37"/>
        <v>7696</v>
      </c>
      <c r="C833" s="11" t="s">
        <v>787</v>
      </c>
      <c r="D833" s="12">
        <v>57696</v>
      </c>
      <c r="E833" s="47" t="s">
        <v>6956</v>
      </c>
      <c r="F833" s="14">
        <v>25571.200000000001</v>
      </c>
      <c r="G833" s="15">
        <v>42448</v>
      </c>
      <c r="H833" s="98">
        <v>25571.200000000001</v>
      </c>
      <c r="I833" s="138">
        <f t="shared" si="38"/>
        <v>0</v>
      </c>
      <c r="J833" s="112"/>
      <c r="K833" s="2"/>
    </row>
    <row r="834" spans="1:11" x14ac:dyDescent="0.25">
      <c r="A834" s="17">
        <v>42436</v>
      </c>
      <c r="B834" s="18">
        <f t="shared" si="37"/>
        <v>7697</v>
      </c>
      <c r="C834" s="11" t="s">
        <v>787</v>
      </c>
      <c r="D834" s="12">
        <v>57697</v>
      </c>
      <c r="E834" s="47" t="s">
        <v>6956</v>
      </c>
      <c r="F834" s="14">
        <v>126154.1</v>
      </c>
      <c r="G834" s="15">
        <v>42448</v>
      </c>
      <c r="H834" s="98">
        <v>126154.1</v>
      </c>
      <c r="I834" s="138">
        <f t="shared" si="38"/>
        <v>0</v>
      </c>
      <c r="J834" s="112"/>
      <c r="K834" s="2"/>
    </row>
    <row r="835" spans="1:11" x14ac:dyDescent="0.25">
      <c r="A835" s="17">
        <v>42436</v>
      </c>
      <c r="B835" s="18">
        <f t="shared" si="37"/>
        <v>7698</v>
      </c>
      <c r="C835" s="11" t="s">
        <v>787</v>
      </c>
      <c r="D835" s="12">
        <v>57698</v>
      </c>
      <c r="E835" s="47" t="s">
        <v>6956</v>
      </c>
      <c r="F835" s="14">
        <v>874.8</v>
      </c>
      <c r="G835" s="15">
        <v>42460</v>
      </c>
      <c r="H835" s="98">
        <v>874.8</v>
      </c>
      <c r="I835" s="138">
        <f t="shared" si="38"/>
        <v>0</v>
      </c>
      <c r="J835" s="112"/>
      <c r="K835" s="2"/>
    </row>
    <row r="836" spans="1:11" x14ac:dyDescent="0.25">
      <c r="A836" s="17">
        <v>42436</v>
      </c>
      <c r="B836" s="18">
        <f t="shared" si="37"/>
        <v>7699</v>
      </c>
      <c r="C836" s="11" t="s">
        <v>787</v>
      </c>
      <c r="D836" s="12">
        <v>57699</v>
      </c>
      <c r="E836" s="47" t="s">
        <v>6942</v>
      </c>
      <c r="F836" s="14">
        <v>58</v>
      </c>
      <c r="G836" s="15">
        <v>42444</v>
      </c>
      <c r="H836" s="98">
        <v>58</v>
      </c>
      <c r="I836" s="138">
        <f t="shared" si="38"/>
        <v>0</v>
      </c>
      <c r="J836" s="112"/>
      <c r="K836" s="2"/>
    </row>
    <row r="837" spans="1:11" x14ac:dyDescent="0.25">
      <c r="A837" s="17">
        <v>42436</v>
      </c>
      <c r="B837" s="18">
        <f t="shared" si="37"/>
        <v>7700</v>
      </c>
      <c r="C837" s="11" t="s">
        <v>787</v>
      </c>
      <c r="D837" s="12">
        <v>57700</v>
      </c>
      <c r="E837" s="47" t="s">
        <v>6942</v>
      </c>
      <c r="F837" s="14">
        <v>125</v>
      </c>
      <c r="G837" s="15">
        <v>42437</v>
      </c>
      <c r="H837" s="98">
        <v>125</v>
      </c>
      <c r="I837" s="138">
        <f t="shared" si="38"/>
        <v>0</v>
      </c>
      <c r="J837" s="112"/>
      <c r="K837" s="2"/>
    </row>
    <row r="838" spans="1:11" x14ac:dyDescent="0.25">
      <c r="A838" s="17">
        <v>42437</v>
      </c>
      <c r="B838" s="18">
        <f t="shared" ref="B838:B901" si="39">B837+1</f>
        <v>7701</v>
      </c>
      <c r="C838" s="11" t="s">
        <v>787</v>
      </c>
      <c r="D838" s="12">
        <v>57701</v>
      </c>
      <c r="E838" s="47" t="s">
        <v>7040</v>
      </c>
      <c r="F838" s="14">
        <v>5823.3</v>
      </c>
      <c r="G838" s="15">
        <v>42439</v>
      </c>
      <c r="H838" s="98">
        <v>5823.3</v>
      </c>
      <c r="I838" s="138">
        <f t="shared" si="38"/>
        <v>0</v>
      </c>
      <c r="J838" s="112"/>
      <c r="K838" s="2"/>
    </row>
    <row r="839" spans="1:11" x14ac:dyDescent="0.25">
      <c r="A839" s="17">
        <v>42437</v>
      </c>
      <c r="B839" s="18">
        <f t="shared" si="39"/>
        <v>7702</v>
      </c>
      <c r="C839" s="11" t="s">
        <v>787</v>
      </c>
      <c r="D839" s="12">
        <v>57702</v>
      </c>
      <c r="E839" s="47" t="s">
        <v>7040</v>
      </c>
      <c r="F839" s="14">
        <v>21272.45</v>
      </c>
      <c r="G839" s="15">
        <v>42438</v>
      </c>
      <c r="H839" s="98">
        <v>21272.45</v>
      </c>
      <c r="I839" s="138">
        <f t="shared" si="38"/>
        <v>0</v>
      </c>
      <c r="J839" s="112"/>
      <c r="K839" s="2"/>
    </row>
    <row r="840" spans="1:11" x14ac:dyDescent="0.25">
      <c r="A840" s="17">
        <v>42437</v>
      </c>
      <c r="B840" s="18">
        <f t="shared" si="39"/>
        <v>7703</v>
      </c>
      <c r="C840" s="11" t="s">
        <v>787</v>
      </c>
      <c r="D840" s="113">
        <v>57703</v>
      </c>
      <c r="E840" s="42" t="s">
        <v>7041</v>
      </c>
      <c r="F840" s="19">
        <v>1513.6</v>
      </c>
      <c r="G840" s="15">
        <v>42437</v>
      </c>
      <c r="H840" s="98">
        <f t="shared" ref="H840:H903" si="40">F840</f>
        <v>1513.6</v>
      </c>
      <c r="I840" s="138">
        <f t="shared" si="38"/>
        <v>0</v>
      </c>
      <c r="J840" s="112"/>
      <c r="K840" s="2"/>
    </row>
    <row r="841" spans="1:11" x14ac:dyDescent="0.25">
      <c r="A841" s="17">
        <v>42437</v>
      </c>
      <c r="B841" s="18">
        <f t="shared" si="39"/>
        <v>7704</v>
      </c>
      <c r="C841" s="11" t="s">
        <v>787</v>
      </c>
      <c r="D841" s="20">
        <v>57704</v>
      </c>
      <c r="E841" s="45" t="s">
        <v>7042</v>
      </c>
      <c r="F841" s="22">
        <v>19296.3</v>
      </c>
      <c r="G841" s="15">
        <v>42437</v>
      </c>
      <c r="H841" s="98">
        <f t="shared" si="40"/>
        <v>19296.3</v>
      </c>
      <c r="I841" s="138">
        <f t="shared" si="38"/>
        <v>0</v>
      </c>
      <c r="J841" s="112"/>
      <c r="K841" s="2"/>
    </row>
    <row r="842" spans="1:11" x14ac:dyDescent="0.25">
      <c r="A842" s="17">
        <v>42437</v>
      </c>
      <c r="B842" s="18">
        <f t="shared" si="39"/>
        <v>7705</v>
      </c>
      <c r="C842" s="11" t="s">
        <v>787</v>
      </c>
      <c r="D842" s="12">
        <v>57705</v>
      </c>
      <c r="E842" s="47" t="s">
        <v>7043</v>
      </c>
      <c r="F842" s="14">
        <v>28753.9</v>
      </c>
      <c r="G842" s="15">
        <v>42446</v>
      </c>
      <c r="H842" s="98">
        <v>28753.9</v>
      </c>
      <c r="I842" s="138">
        <f t="shared" si="38"/>
        <v>0</v>
      </c>
      <c r="J842" s="112"/>
      <c r="K842" s="2"/>
    </row>
    <row r="843" spans="1:11" x14ac:dyDescent="0.25">
      <c r="A843" s="17">
        <v>42437</v>
      </c>
      <c r="B843" s="18">
        <f t="shared" si="39"/>
        <v>7706</v>
      </c>
      <c r="C843" s="11" t="s">
        <v>787</v>
      </c>
      <c r="D843" s="12">
        <v>57706</v>
      </c>
      <c r="E843" s="47" t="s">
        <v>7044</v>
      </c>
      <c r="F843" s="14">
        <v>2648</v>
      </c>
      <c r="G843" s="15">
        <v>42437</v>
      </c>
      <c r="H843" s="98">
        <f t="shared" si="40"/>
        <v>2648</v>
      </c>
      <c r="I843" s="138">
        <f t="shared" si="38"/>
        <v>0</v>
      </c>
      <c r="J843" s="112"/>
      <c r="K843" s="2"/>
    </row>
    <row r="844" spans="1:11" x14ac:dyDescent="0.25">
      <c r="A844" s="17">
        <v>42437</v>
      </c>
      <c r="B844" s="18">
        <f t="shared" si="39"/>
        <v>7707</v>
      </c>
      <c r="C844" s="11" t="s">
        <v>787</v>
      </c>
      <c r="D844" s="12">
        <v>57707</v>
      </c>
      <c r="E844" s="47" t="s">
        <v>4289</v>
      </c>
      <c r="F844" s="14">
        <v>15828.6</v>
      </c>
      <c r="G844" s="15" t="s">
        <v>7045</v>
      </c>
      <c r="H844" s="98">
        <f>12000+3828.6</f>
        <v>15828.6</v>
      </c>
      <c r="I844" s="138">
        <f t="shared" si="38"/>
        <v>0</v>
      </c>
      <c r="J844" s="112"/>
      <c r="K844" s="2"/>
    </row>
    <row r="845" spans="1:11" x14ac:dyDescent="0.25">
      <c r="A845" s="17">
        <v>42437</v>
      </c>
      <c r="B845" s="18">
        <f t="shared" si="39"/>
        <v>7708</v>
      </c>
      <c r="C845" s="11" t="s">
        <v>787</v>
      </c>
      <c r="D845" s="12">
        <v>57708</v>
      </c>
      <c r="E845" s="47" t="s">
        <v>7046</v>
      </c>
      <c r="F845" s="14">
        <v>6275.2</v>
      </c>
      <c r="G845" s="15">
        <v>42437</v>
      </c>
      <c r="H845" s="98">
        <f t="shared" si="40"/>
        <v>6275.2</v>
      </c>
      <c r="I845" s="138">
        <f t="shared" si="38"/>
        <v>0</v>
      </c>
      <c r="J845" s="112"/>
      <c r="K845" s="2"/>
    </row>
    <row r="846" spans="1:11" x14ac:dyDescent="0.25">
      <c r="A846" s="17">
        <v>42437</v>
      </c>
      <c r="B846" s="18">
        <f t="shared" si="39"/>
        <v>7709</v>
      </c>
      <c r="C846" s="11" t="s">
        <v>787</v>
      </c>
      <c r="D846" s="12">
        <v>57709</v>
      </c>
      <c r="E846" s="47" t="s">
        <v>7047</v>
      </c>
      <c r="F846" s="14">
        <v>2696.8</v>
      </c>
      <c r="G846" s="15">
        <v>42437</v>
      </c>
      <c r="H846" s="98">
        <f t="shared" si="40"/>
        <v>2696.8</v>
      </c>
      <c r="I846" s="138">
        <f t="shared" si="38"/>
        <v>0</v>
      </c>
      <c r="J846" s="112"/>
      <c r="K846" s="2"/>
    </row>
    <row r="847" spans="1:11" x14ac:dyDescent="0.25">
      <c r="A847" s="17">
        <v>42437</v>
      </c>
      <c r="B847" s="18">
        <f t="shared" si="39"/>
        <v>7710</v>
      </c>
      <c r="C847" s="11" t="s">
        <v>787</v>
      </c>
      <c r="D847" s="12">
        <v>57710</v>
      </c>
      <c r="E847" s="47" t="s">
        <v>7048</v>
      </c>
      <c r="F847" s="14">
        <v>6588</v>
      </c>
      <c r="G847" s="15">
        <v>42438</v>
      </c>
      <c r="H847" s="98">
        <v>6588</v>
      </c>
      <c r="I847" s="138">
        <f t="shared" si="38"/>
        <v>0</v>
      </c>
      <c r="J847" s="112"/>
      <c r="K847" s="2"/>
    </row>
    <row r="848" spans="1:11" x14ac:dyDescent="0.25">
      <c r="A848" s="17">
        <v>42437</v>
      </c>
      <c r="B848" s="18">
        <f t="shared" si="39"/>
        <v>7711</v>
      </c>
      <c r="C848" s="11" t="s">
        <v>787</v>
      </c>
      <c r="D848" s="12">
        <v>57711</v>
      </c>
      <c r="E848" s="47" t="s">
        <v>7049</v>
      </c>
      <c r="F848" s="14">
        <v>2742</v>
      </c>
      <c r="G848" s="15">
        <v>42437</v>
      </c>
      <c r="H848" s="98">
        <f t="shared" si="40"/>
        <v>2742</v>
      </c>
      <c r="I848" s="138">
        <f t="shared" si="38"/>
        <v>0</v>
      </c>
      <c r="J848" s="112"/>
      <c r="K848" s="2"/>
    </row>
    <row r="849" spans="1:11" x14ac:dyDescent="0.25">
      <c r="A849" s="17">
        <v>42437</v>
      </c>
      <c r="B849" s="18">
        <f t="shared" si="39"/>
        <v>7712</v>
      </c>
      <c r="C849" s="11" t="s">
        <v>787</v>
      </c>
      <c r="D849" s="12">
        <v>57712</v>
      </c>
      <c r="E849" s="47" t="s">
        <v>7050</v>
      </c>
      <c r="F849" s="14">
        <v>11274</v>
      </c>
      <c r="G849" s="15">
        <v>42438</v>
      </c>
      <c r="H849" s="98">
        <v>11274</v>
      </c>
      <c r="I849" s="138">
        <f t="shared" si="38"/>
        <v>0</v>
      </c>
      <c r="J849" s="112"/>
      <c r="K849" s="2"/>
    </row>
    <row r="850" spans="1:11" x14ac:dyDescent="0.25">
      <c r="A850" s="17">
        <v>42437</v>
      </c>
      <c r="B850" s="18">
        <f t="shared" si="39"/>
        <v>7713</v>
      </c>
      <c r="C850" s="11" t="s">
        <v>787</v>
      </c>
      <c r="D850" s="12">
        <v>57713</v>
      </c>
      <c r="E850" s="47" t="s">
        <v>7051</v>
      </c>
      <c r="F850" s="14">
        <v>51981</v>
      </c>
      <c r="G850" s="15">
        <v>42445</v>
      </c>
      <c r="H850" s="98">
        <v>51981</v>
      </c>
      <c r="I850" s="138">
        <f t="shared" si="38"/>
        <v>0</v>
      </c>
      <c r="J850" s="112"/>
      <c r="K850" s="2"/>
    </row>
    <row r="851" spans="1:11" x14ac:dyDescent="0.25">
      <c r="A851" s="17">
        <v>42437</v>
      </c>
      <c r="B851" s="18">
        <f t="shared" si="39"/>
        <v>7714</v>
      </c>
      <c r="C851" s="11" t="s">
        <v>787</v>
      </c>
      <c r="D851" s="12">
        <v>57714</v>
      </c>
      <c r="E851" s="47" t="s">
        <v>7052</v>
      </c>
      <c r="F851" s="14">
        <v>3966.4</v>
      </c>
      <c r="G851" s="15">
        <v>42438</v>
      </c>
      <c r="H851" s="98">
        <v>3966.4</v>
      </c>
      <c r="I851" s="138">
        <f t="shared" si="38"/>
        <v>0</v>
      </c>
      <c r="J851" s="112"/>
      <c r="K851" s="2"/>
    </row>
    <row r="852" spans="1:11" x14ac:dyDescent="0.25">
      <c r="A852" s="17">
        <v>42437</v>
      </c>
      <c r="B852" s="18">
        <f t="shared" si="39"/>
        <v>7715</v>
      </c>
      <c r="C852" s="11" t="s">
        <v>787</v>
      </c>
      <c r="D852" s="12">
        <v>57715</v>
      </c>
      <c r="E852" s="47" t="s">
        <v>7053</v>
      </c>
      <c r="F852" s="14">
        <v>9965.2000000000007</v>
      </c>
      <c r="G852" s="15">
        <v>42441</v>
      </c>
      <c r="H852" s="98">
        <v>9965.2000000000007</v>
      </c>
      <c r="I852" s="138">
        <f t="shared" si="38"/>
        <v>0</v>
      </c>
      <c r="J852" s="112"/>
      <c r="K852" s="2"/>
    </row>
    <row r="853" spans="1:11" x14ac:dyDescent="0.25">
      <c r="A853" s="17">
        <v>42437</v>
      </c>
      <c r="B853" s="18">
        <f t="shared" si="39"/>
        <v>7716</v>
      </c>
      <c r="C853" s="11" t="s">
        <v>787</v>
      </c>
      <c r="D853" s="12">
        <v>57716</v>
      </c>
      <c r="E853" s="47" t="s">
        <v>7054</v>
      </c>
      <c r="F853" s="14">
        <v>26598.799999999999</v>
      </c>
      <c r="G853" s="15">
        <v>42437</v>
      </c>
      <c r="H853" s="98">
        <f t="shared" si="40"/>
        <v>26598.799999999999</v>
      </c>
      <c r="I853" s="138">
        <f t="shared" si="38"/>
        <v>0</v>
      </c>
      <c r="J853" s="112"/>
      <c r="K853" s="2"/>
    </row>
    <row r="854" spans="1:11" x14ac:dyDescent="0.25">
      <c r="A854" s="17">
        <v>42437</v>
      </c>
      <c r="B854" s="18">
        <f t="shared" si="39"/>
        <v>7717</v>
      </c>
      <c r="C854" s="11" t="s">
        <v>787</v>
      </c>
      <c r="D854" s="12">
        <v>57717</v>
      </c>
      <c r="E854" s="47" t="s">
        <v>7055</v>
      </c>
      <c r="F854" s="14">
        <v>2554.4</v>
      </c>
      <c r="G854" s="15">
        <v>42437</v>
      </c>
      <c r="H854" s="98">
        <f t="shared" si="40"/>
        <v>2554.4</v>
      </c>
      <c r="I854" s="138">
        <f t="shared" si="38"/>
        <v>0</v>
      </c>
      <c r="J854" s="112"/>
      <c r="K854" s="2"/>
    </row>
    <row r="855" spans="1:11" x14ac:dyDescent="0.25">
      <c r="A855" s="17">
        <v>42437</v>
      </c>
      <c r="B855" s="18">
        <f t="shared" si="39"/>
        <v>7718</v>
      </c>
      <c r="C855" s="11" t="s">
        <v>787</v>
      </c>
      <c r="D855" s="12">
        <v>57718</v>
      </c>
      <c r="E855" s="47" t="s">
        <v>6576</v>
      </c>
      <c r="F855" s="14">
        <v>1427.2</v>
      </c>
      <c r="G855" s="15">
        <v>42437</v>
      </c>
      <c r="H855" s="98">
        <v>1427.2</v>
      </c>
      <c r="I855" s="138">
        <f t="shared" si="38"/>
        <v>0</v>
      </c>
      <c r="J855" s="112"/>
      <c r="K855" s="2"/>
    </row>
    <row r="856" spans="1:11" x14ac:dyDescent="0.25">
      <c r="A856" s="17">
        <v>42437</v>
      </c>
      <c r="B856" s="18">
        <f t="shared" si="39"/>
        <v>7719</v>
      </c>
      <c r="C856" s="11" t="s">
        <v>787</v>
      </c>
      <c r="D856" s="12">
        <v>57719</v>
      </c>
      <c r="E856" s="47" t="s">
        <v>7056</v>
      </c>
      <c r="F856" s="14">
        <v>2000</v>
      </c>
      <c r="G856" s="15">
        <v>42437</v>
      </c>
      <c r="H856" s="98">
        <f t="shared" si="40"/>
        <v>2000</v>
      </c>
      <c r="I856" s="138">
        <f t="shared" si="38"/>
        <v>0</v>
      </c>
      <c r="J856" s="112"/>
      <c r="K856" s="2"/>
    </row>
    <row r="857" spans="1:11" x14ac:dyDescent="0.25">
      <c r="A857" s="17">
        <v>42437</v>
      </c>
      <c r="B857" s="18">
        <f t="shared" si="39"/>
        <v>7720</v>
      </c>
      <c r="C857" s="11" t="s">
        <v>787</v>
      </c>
      <c r="D857" s="12">
        <v>57720</v>
      </c>
      <c r="E857" s="47" t="s">
        <v>7052</v>
      </c>
      <c r="F857" s="14">
        <v>1518.9</v>
      </c>
      <c r="G857" s="15">
        <v>42438</v>
      </c>
      <c r="H857" s="98">
        <v>1518.9</v>
      </c>
      <c r="I857" s="138">
        <f t="shared" si="38"/>
        <v>0</v>
      </c>
      <c r="J857" s="112"/>
      <c r="K857" s="2"/>
    </row>
    <row r="858" spans="1:11" x14ac:dyDescent="0.25">
      <c r="A858" s="17">
        <v>42437</v>
      </c>
      <c r="B858" s="18">
        <f t="shared" si="39"/>
        <v>7721</v>
      </c>
      <c r="C858" s="11" t="s">
        <v>787</v>
      </c>
      <c r="D858" s="12">
        <v>57721</v>
      </c>
      <c r="E858" s="47" t="s">
        <v>7057</v>
      </c>
      <c r="F858" s="14">
        <v>7159.2</v>
      </c>
      <c r="G858" s="15">
        <v>42437</v>
      </c>
      <c r="H858" s="98">
        <f t="shared" si="40"/>
        <v>7159.2</v>
      </c>
      <c r="I858" s="138">
        <f t="shared" si="38"/>
        <v>0</v>
      </c>
      <c r="J858" s="112"/>
      <c r="K858" s="2"/>
    </row>
    <row r="859" spans="1:11" x14ac:dyDescent="0.25">
      <c r="A859" s="17">
        <v>42437</v>
      </c>
      <c r="B859" s="18">
        <f t="shared" si="39"/>
        <v>7722</v>
      </c>
      <c r="C859" s="11" t="s">
        <v>787</v>
      </c>
      <c r="D859" s="12">
        <v>57722</v>
      </c>
      <c r="E859" s="47" t="s">
        <v>7058</v>
      </c>
      <c r="F859" s="14">
        <v>3827</v>
      </c>
      <c r="G859" s="15">
        <v>42437</v>
      </c>
      <c r="H859" s="98">
        <f t="shared" si="40"/>
        <v>3827</v>
      </c>
      <c r="I859" s="138">
        <f t="shared" si="38"/>
        <v>0</v>
      </c>
      <c r="J859" s="112"/>
      <c r="K859" s="2"/>
    </row>
    <row r="860" spans="1:11" x14ac:dyDescent="0.25">
      <c r="A860" s="17">
        <v>42437</v>
      </c>
      <c r="B860" s="18">
        <f t="shared" si="39"/>
        <v>7723</v>
      </c>
      <c r="C860" s="11" t="s">
        <v>787</v>
      </c>
      <c r="D860" s="12">
        <v>57723</v>
      </c>
      <c r="E860" s="47" t="s">
        <v>7059</v>
      </c>
      <c r="F860" s="14">
        <v>8475</v>
      </c>
      <c r="G860" s="15">
        <v>42437</v>
      </c>
      <c r="H860" s="98">
        <f t="shared" si="40"/>
        <v>8475</v>
      </c>
      <c r="I860" s="138">
        <f t="shared" si="38"/>
        <v>0</v>
      </c>
      <c r="J860" s="112"/>
      <c r="K860" s="2"/>
    </row>
    <row r="861" spans="1:11" x14ac:dyDescent="0.25">
      <c r="A861" s="17">
        <v>42437</v>
      </c>
      <c r="B861" s="18">
        <f t="shared" si="39"/>
        <v>7724</v>
      </c>
      <c r="C861" s="11" t="s">
        <v>787</v>
      </c>
      <c r="D861" s="12">
        <v>57724</v>
      </c>
      <c r="E861" s="47" t="s">
        <v>7060</v>
      </c>
      <c r="F861" s="14">
        <v>5508.8</v>
      </c>
      <c r="G861" s="15">
        <v>42437</v>
      </c>
      <c r="H861" s="98">
        <f t="shared" si="40"/>
        <v>5508.8</v>
      </c>
      <c r="I861" s="138">
        <f t="shared" si="38"/>
        <v>0</v>
      </c>
      <c r="J861" s="112"/>
      <c r="K861" s="2"/>
    </row>
    <row r="862" spans="1:11" x14ac:dyDescent="0.25">
      <c r="A862" s="17">
        <v>42437</v>
      </c>
      <c r="B862" s="18">
        <f t="shared" si="39"/>
        <v>7725</v>
      </c>
      <c r="C862" s="11" t="s">
        <v>787</v>
      </c>
      <c r="D862" s="12">
        <v>57725</v>
      </c>
      <c r="E862" s="47" t="s">
        <v>7061</v>
      </c>
      <c r="F862" s="14">
        <v>4630.1000000000004</v>
      </c>
      <c r="G862" s="15">
        <v>42437</v>
      </c>
      <c r="H862" s="98">
        <f t="shared" si="40"/>
        <v>4630.1000000000004</v>
      </c>
      <c r="I862" s="140">
        <f t="shared" si="38"/>
        <v>0</v>
      </c>
      <c r="J862" s="112"/>
      <c r="K862" s="2"/>
    </row>
    <row r="863" spans="1:11" x14ac:dyDescent="0.25">
      <c r="A863" s="17">
        <v>42437</v>
      </c>
      <c r="B863" s="18">
        <f t="shared" si="39"/>
        <v>7726</v>
      </c>
      <c r="C863" s="11" t="s">
        <v>787</v>
      </c>
      <c r="D863" s="12">
        <v>57726</v>
      </c>
      <c r="E863" s="47" t="s">
        <v>7061</v>
      </c>
      <c r="F863" s="14">
        <v>240</v>
      </c>
      <c r="G863" s="15">
        <v>42437</v>
      </c>
      <c r="H863" s="98">
        <f t="shared" si="40"/>
        <v>240</v>
      </c>
      <c r="I863" s="138">
        <f t="shared" si="38"/>
        <v>0</v>
      </c>
      <c r="J863" s="112"/>
      <c r="K863" s="2"/>
    </row>
    <row r="864" spans="1:11" x14ac:dyDescent="0.25">
      <c r="A864" s="17">
        <v>42437</v>
      </c>
      <c r="B864" s="18">
        <f t="shared" si="39"/>
        <v>7727</v>
      </c>
      <c r="C864" s="11" t="s">
        <v>787</v>
      </c>
      <c r="D864" s="12">
        <v>57727</v>
      </c>
      <c r="E864" s="47" t="s">
        <v>7062</v>
      </c>
      <c r="F864" s="14">
        <v>3134.1</v>
      </c>
      <c r="G864" s="15">
        <v>42437</v>
      </c>
      <c r="H864" s="98">
        <f t="shared" si="40"/>
        <v>3134.1</v>
      </c>
      <c r="I864" s="138">
        <f t="shared" si="38"/>
        <v>0</v>
      </c>
      <c r="J864" s="112"/>
      <c r="K864" s="2"/>
    </row>
    <row r="865" spans="1:11" x14ac:dyDescent="0.25">
      <c r="A865" s="17">
        <v>42437</v>
      </c>
      <c r="B865" s="18">
        <f t="shared" si="39"/>
        <v>7728</v>
      </c>
      <c r="C865" s="11" t="s">
        <v>787</v>
      </c>
      <c r="D865" s="12">
        <v>57728</v>
      </c>
      <c r="E865" s="47" t="s">
        <v>7063</v>
      </c>
      <c r="F865" s="14">
        <v>3117.4</v>
      </c>
      <c r="G865" s="15">
        <v>42437</v>
      </c>
      <c r="H865" s="98">
        <f t="shared" si="40"/>
        <v>3117.4</v>
      </c>
      <c r="I865" s="138">
        <f t="shared" si="38"/>
        <v>0</v>
      </c>
      <c r="J865" s="112"/>
      <c r="K865" s="2"/>
    </row>
    <row r="866" spans="1:11" x14ac:dyDescent="0.25">
      <c r="A866" s="17">
        <v>42437</v>
      </c>
      <c r="B866" s="18">
        <f t="shared" si="39"/>
        <v>7729</v>
      </c>
      <c r="C866" s="11" t="s">
        <v>787</v>
      </c>
      <c r="D866" s="12">
        <v>57729</v>
      </c>
      <c r="E866" s="47" t="s">
        <v>7064</v>
      </c>
      <c r="F866" s="14">
        <v>396</v>
      </c>
      <c r="G866" s="15">
        <v>42460</v>
      </c>
      <c r="H866" s="98">
        <v>396</v>
      </c>
      <c r="I866" s="138">
        <f t="shared" si="38"/>
        <v>0</v>
      </c>
      <c r="J866" s="112"/>
      <c r="K866" s="2"/>
    </row>
    <row r="867" spans="1:11" x14ac:dyDescent="0.25">
      <c r="A867" s="17">
        <v>42437</v>
      </c>
      <c r="B867" s="18">
        <f t="shared" si="39"/>
        <v>7730</v>
      </c>
      <c r="C867" s="11" t="s">
        <v>787</v>
      </c>
      <c r="D867" s="12">
        <v>57730</v>
      </c>
      <c r="E867" s="47" t="s">
        <v>7065</v>
      </c>
      <c r="F867" s="14">
        <v>8047.6</v>
      </c>
      <c r="G867" s="15">
        <v>42437</v>
      </c>
      <c r="H867" s="98">
        <f t="shared" si="40"/>
        <v>8047.6</v>
      </c>
      <c r="I867" s="138">
        <f t="shared" si="38"/>
        <v>0</v>
      </c>
      <c r="J867" s="112"/>
      <c r="K867" s="2"/>
    </row>
    <row r="868" spans="1:11" x14ac:dyDescent="0.25">
      <c r="A868" s="17">
        <v>42437</v>
      </c>
      <c r="B868" s="18">
        <f t="shared" si="39"/>
        <v>7731</v>
      </c>
      <c r="C868" s="11" t="s">
        <v>787</v>
      </c>
      <c r="D868" s="12">
        <v>57731</v>
      </c>
      <c r="E868" s="47" t="s">
        <v>7066</v>
      </c>
      <c r="F868" s="14">
        <v>10896</v>
      </c>
      <c r="G868" s="15">
        <v>42437</v>
      </c>
      <c r="H868" s="98">
        <f t="shared" si="40"/>
        <v>10896</v>
      </c>
      <c r="I868" s="138">
        <f t="shared" si="38"/>
        <v>0</v>
      </c>
      <c r="J868" s="112"/>
      <c r="K868" s="2"/>
    </row>
    <row r="869" spans="1:11" x14ac:dyDescent="0.25">
      <c r="A869" s="17">
        <v>42437</v>
      </c>
      <c r="B869" s="18">
        <f t="shared" si="39"/>
        <v>7732</v>
      </c>
      <c r="C869" s="11" t="s">
        <v>787</v>
      </c>
      <c r="D869" s="12">
        <v>57732</v>
      </c>
      <c r="E869" s="47" t="s">
        <v>7067</v>
      </c>
      <c r="F869" s="14">
        <v>12444</v>
      </c>
      <c r="G869" s="15">
        <v>42437</v>
      </c>
      <c r="H869" s="98">
        <f t="shared" si="40"/>
        <v>12444</v>
      </c>
      <c r="I869" s="138">
        <f t="shared" si="38"/>
        <v>0</v>
      </c>
      <c r="J869" s="112"/>
      <c r="K869" s="2"/>
    </row>
    <row r="870" spans="1:11" x14ac:dyDescent="0.25">
      <c r="A870" s="17">
        <v>42437</v>
      </c>
      <c r="B870" s="18">
        <f t="shared" si="39"/>
        <v>7733</v>
      </c>
      <c r="C870" s="11" t="s">
        <v>787</v>
      </c>
      <c r="D870" s="12">
        <v>57733</v>
      </c>
      <c r="E870" s="47" t="s">
        <v>7068</v>
      </c>
      <c r="F870" s="14">
        <v>7428.1</v>
      </c>
      <c r="G870" s="15">
        <v>42437</v>
      </c>
      <c r="H870" s="98">
        <f t="shared" si="40"/>
        <v>7428.1</v>
      </c>
      <c r="I870" s="138">
        <f t="shared" si="38"/>
        <v>0</v>
      </c>
      <c r="J870" s="112"/>
      <c r="K870" s="2"/>
    </row>
    <row r="871" spans="1:11" x14ac:dyDescent="0.25">
      <c r="A871" s="17">
        <v>42437</v>
      </c>
      <c r="B871" s="18">
        <f t="shared" si="39"/>
        <v>7734</v>
      </c>
      <c r="C871" s="11" t="s">
        <v>787</v>
      </c>
      <c r="D871" s="12">
        <v>57734</v>
      </c>
      <c r="E871" s="47" t="s">
        <v>7069</v>
      </c>
      <c r="F871" s="14">
        <v>13322.4</v>
      </c>
      <c r="G871" s="15">
        <v>42445</v>
      </c>
      <c r="H871" s="98">
        <v>13322.4</v>
      </c>
      <c r="I871" s="138">
        <f t="shared" si="38"/>
        <v>0</v>
      </c>
      <c r="J871" s="112"/>
      <c r="K871" s="2"/>
    </row>
    <row r="872" spans="1:11" x14ac:dyDescent="0.25">
      <c r="A872" s="17">
        <v>42437</v>
      </c>
      <c r="B872" s="18">
        <f t="shared" si="39"/>
        <v>7735</v>
      </c>
      <c r="C872" s="11" t="s">
        <v>787</v>
      </c>
      <c r="D872" s="12">
        <v>57735</v>
      </c>
      <c r="E872" s="47" t="s">
        <v>7070</v>
      </c>
      <c r="F872" s="14">
        <v>27240.799999999999</v>
      </c>
      <c r="G872" s="15" t="s">
        <v>6782</v>
      </c>
      <c r="H872" s="98">
        <f>26780.4+460.4</f>
        <v>27240.800000000003</v>
      </c>
      <c r="I872" s="138">
        <f t="shared" si="38"/>
        <v>0</v>
      </c>
      <c r="J872" s="112"/>
      <c r="K872" s="2"/>
    </row>
    <row r="873" spans="1:11" x14ac:dyDescent="0.25">
      <c r="A873" s="17">
        <v>42437</v>
      </c>
      <c r="B873" s="18">
        <f t="shared" si="39"/>
        <v>7736</v>
      </c>
      <c r="C873" s="11" t="s">
        <v>787</v>
      </c>
      <c r="D873" s="12">
        <v>57736</v>
      </c>
      <c r="E873" s="47" t="s">
        <v>7071</v>
      </c>
      <c r="F873" s="14">
        <v>3857</v>
      </c>
      <c r="G873" s="15">
        <v>42437</v>
      </c>
      <c r="H873" s="98">
        <f t="shared" si="40"/>
        <v>3857</v>
      </c>
      <c r="I873" s="138">
        <f t="shared" si="38"/>
        <v>0</v>
      </c>
      <c r="J873" s="112"/>
      <c r="K873" s="2"/>
    </row>
    <row r="874" spans="1:11" x14ac:dyDescent="0.25">
      <c r="A874" s="17">
        <v>42437</v>
      </c>
      <c r="B874" s="18">
        <f t="shared" si="39"/>
        <v>7737</v>
      </c>
      <c r="C874" s="11" t="s">
        <v>787</v>
      </c>
      <c r="D874" s="12">
        <v>57737</v>
      </c>
      <c r="E874" s="47" t="s">
        <v>7072</v>
      </c>
      <c r="F874" s="14">
        <v>15655.9</v>
      </c>
      <c r="G874" s="15">
        <v>42445</v>
      </c>
      <c r="H874" s="98">
        <v>15655.9</v>
      </c>
      <c r="I874" s="138">
        <f t="shared" si="38"/>
        <v>0</v>
      </c>
      <c r="J874" s="112"/>
      <c r="K874" s="2"/>
    </row>
    <row r="875" spans="1:11" x14ac:dyDescent="0.25">
      <c r="A875" s="17">
        <v>42437</v>
      </c>
      <c r="B875" s="18">
        <f t="shared" si="39"/>
        <v>7738</v>
      </c>
      <c r="C875" s="11" t="s">
        <v>787</v>
      </c>
      <c r="D875" s="12">
        <v>57738</v>
      </c>
      <c r="E875" s="47" t="s">
        <v>7073</v>
      </c>
      <c r="F875" s="14">
        <v>3160.2</v>
      </c>
      <c r="G875" s="15">
        <v>42445</v>
      </c>
      <c r="H875" s="98">
        <v>3160.2</v>
      </c>
      <c r="I875" s="138">
        <f t="shared" si="38"/>
        <v>0</v>
      </c>
      <c r="J875" s="112"/>
      <c r="K875" s="2"/>
    </row>
    <row r="876" spans="1:11" x14ac:dyDescent="0.25">
      <c r="A876" s="17">
        <v>42437</v>
      </c>
      <c r="B876" s="18">
        <f t="shared" si="39"/>
        <v>7739</v>
      </c>
      <c r="C876" s="11" t="s">
        <v>787</v>
      </c>
      <c r="D876" s="12">
        <v>57739</v>
      </c>
      <c r="E876" s="47" t="s">
        <v>7074</v>
      </c>
      <c r="F876" s="14">
        <v>5397.1</v>
      </c>
      <c r="G876" s="15">
        <v>42437</v>
      </c>
      <c r="H876" s="98">
        <f t="shared" si="40"/>
        <v>5397.1</v>
      </c>
      <c r="I876" s="138">
        <f t="shared" si="38"/>
        <v>0</v>
      </c>
      <c r="J876" s="112"/>
      <c r="K876" s="2"/>
    </row>
    <row r="877" spans="1:11" x14ac:dyDescent="0.25">
      <c r="A877" s="17">
        <v>42437</v>
      </c>
      <c r="B877" s="18">
        <f t="shared" si="39"/>
        <v>7740</v>
      </c>
      <c r="C877" s="11" t="s">
        <v>787</v>
      </c>
      <c r="D877" s="12">
        <v>57740</v>
      </c>
      <c r="E877" s="47" t="s">
        <v>7075</v>
      </c>
      <c r="F877" s="14">
        <v>26677.1</v>
      </c>
      <c r="G877" s="15">
        <v>42439</v>
      </c>
      <c r="H877" s="98">
        <v>26677.1</v>
      </c>
      <c r="I877" s="138">
        <f t="shared" si="38"/>
        <v>0</v>
      </c>
      <c r="J877" s="112"/>
      <c r="K877" s="2"/>
    </row>
    <row r="878" spans="1:11" x14ac:dyDescent="0.25">
      <c r="A878" s="17">
        <v>42437</v>
      </c>
      <c r="B878" s="18">
        <f t="shared" si="39"/>
        <v>7741</v>
      </c>
      <c r="C878" s="11" t="s">
        <v>787</v>
      </c>
      <c r="D878" s="12">
        <v>57741</v>
      </c>
      <c r="E878" s="47" t="s">
        <v>7076</v>
      </c>
      <c r="F878" s="14">
        <v>7068</v>
      </c>
      <c r="G878" s="15">
        <v>42437</v>
      </c>
      <c r="H878" s="98">
        <f t="shared" si="40"/>
        <v>7068</v>
      </c>
      <c r="I878" s="138">
        <f t="shared" si="38"/>
        <v>0</v>
      </c>
      <c r="J878" s="112"/>
      <c r="K878" s="2"/>
    </row>
    <row r="879" spans="1:11" x14ac:dyDescent="0.25">
      <c r="A879" s="17">
        <v>42437</v>
      </c>
      <c r="B879" s="18">
        <f t="shared" si="39"/>
        <v>7742</v>
      </c>
      <c r="C879" s="11" t="s">
        <v>787</v>
      </c>
      <c r="D879" s="12">
        <v>57742</v>
      </c>
      <c r="E879" s="47" t="s">
        <v>7077</v>
      </c>
      <c r="F879" s="14">
        <v>1307.52</v>
      </c>
      <c r="G879" s="15">
        <v>42437</v>
      </c>
      <c r="H879" s="98">
        <f t="shared" si="40"/>
        <v>1307.52</v>
      </c>
      <c r="I879" s="138">
        <f t="shared" si="38"/>
        <v>0</v>
      </c>
      <c r="J879" s="112"/>
      <c r="K879" s="2"/>
    </row>
    <row r="880" spans="1:11" x14ac:dyDescent="0.25">
      <c r="A880" s="17">
        <v>42437</v>
      </c>
      <c r="B880" s="18">
        <f t="shared" si="39"/>
        <v>7743</v>
      </c>
      <c r="C880" s="11" t="s">
        <v>787</v>
      </c>
      <c r="D880" s="12">
        <v>57743</v>
      </c>
      <c r="E880" s="47" t="s">
        <v>7078</v>
      </c>
      <c r="F880" s="14">
        <v>20808.8</v>
      </c>
      <c r="G880" s="15">
        <v>42445</v>
      </c>
      <c r="H880" s="98">
        <v>20808.8</v>
      </c>
      <c r="I880" s="138">
        <f t="shared" si="38"/>
        <v>0</v>
      </c>
      <c r="J880" s="112"/>
      <c r="K880" s="2"/>
    </row>
    <row r="881" spans="1:11" x14ac:dyDescent="0.25">
      <c r="A881" s="17">
        <v>42437</v>
      </c>
      <c r="B881" s="18">
        <f t="shared" si="39"/>
        <v>7744</v>
      </c>
      <c r="C881" s="11" t="s">
        <v>787</v>
      </c>
      <c r="D881" s="12">
        <v>57744</v>
      </c>
      <c r="E881" s="47" t="s">
        <v>7079</v>
      </c>
      <c r="F881" s="14">
        <v>26621.599999999999</v>
      </c>
      <c r="G881" s="15">
        <v>42437</v>
      </c>
      <c r="H881" s="98">
        <f t="shared" si="40"/>
        <v>26621.599999999999</v>
      </c>
      <c r="I881" s="138">
        <f t="shared" si="38"/>
        <v>0</v>
      </c>
      <c r="J881" s="112"/>
      <c r="K881" s="2"/>
    </row>
    <row r="882" spans="1:11" x14ac:dyDescent="0.25">
      <c r="A882" s="17">
        <v>42437</v>
      </c>
      <c r="B882" s="18">
        <f t="shared" si="39"/>
        <v>7745</v>
      </c>
      <c r="C882" s="11" t="s">
        <v>787</v>
      </c>
      <c r="D882" s="12">
        <v>57745</v>
      </c>
      <c r="E882" s="47" t="s">
        <v>7080</v>
      </c>
      <c r="F882" s="14">
        <v>1250.8</v>
      </c>
      <c r="G882" s="15">
        <v>42437</v>
      </c>
      <c r="H882" s="98">
        <f t="shared" si="40"/>
        <v>1250.8</v>
      </c>
      <c r="I882" s="138">
        <f t="shared" si="38"/>
        <v>0</v>
      </c>
      <c r="J882" s="112"/>
      <c r="K882" s="2"/>
    </row>
    <row r="883" spans="1:11" x14ac:dyDescent="0.25">
      <c r="A883" s="17">
        <v>42437</v>
      </c>
      <c r="B883" s="18">
        <f t="shared" si="39"/>
        <v>7746</v>
      </c>
      <c r="C883" s="11" t="s">
        <v>787</v>
      </c>
      <c r="D883" s="12">
        <v>57746</v>
      </c>
      <c r="E883" s="47" t="s">
        <v>7081</v>
      </c>
      <c r="F883" s="14">
        <v>120</v>
      </c>
      <c r="G883" s="15">
        <v>42437</v>
      </c>
      <c r="H883" s="98">
        <f t="shared" si="40"/>
        <v>120</v>
      </c>
      <c r="I883" s="138">
        <f t="shared" si="38"/>
        <v>0</v>
      </c>
      <c r="J883" s="112"/>
      <c r="K883" s="2"/>
    </row>
    <row r="884" spans="1:11" x14ac:dyDescent="0.25">
      <c r="A884" s="17">
        <v>42437</v>
      </c>
      <c r="B884" s="18">
        <f t="shared" si="39"/>
        <v>7747</v>
      </c>
      <c r="C884" s="11" t="s">
        <v>787</v>
      </c>
      <c r="D884" s="12">
        <v>57747</v>
      </c>
      <c r="E884" s="47" t="s">
        <v>7082</v>
      </c>
      <c r="F884" s="14">
        <v>1760</v>
      </c>
      <c r="G884" s="15">
        <v>42437</v>
      </c>
      <c r="H884" s="98">
        <f t="shared" si="40"/>
        <v>1760</v>
      </c>
      <c r="I884" s="138">
        <f t="shared" si="38"/>
        <v>0</v>
      </c>
      <c r="J884" s="112"/>
      <c r="K884" s="2"/>
    </row>
    <row r="885" spans="1:11" x14ac:dyDescent="0.25">
      <c r="A885" s="17">
        <v>42437</v>
      </c>
      <c r="B885" s="18">
        <f t="shared" si="39"/>
        <v>7748</v>
      </c>
      <c r="C885" s="11" t="s">
        <v>787</v>
      </c>
      <c r="D885" s="113">
        <v>57748</v>
      </c>
      <c r="E885" s="42" t="s">
        <v>7083</v>
      </c>
      <c r="F885" s="19">
        <v>9123.2999999999993</v>
      </c>
      <c r="G885" s="15">
        <v>42437</v>
      </c>
      <c r="H885" s="98">
        <f t="shared" si="40"/>
        <v>9123.2999999999993</v>
      </c>
      <c r="I885" s="138">
        <f t="shared" si="38"/>
        <v>0</v>
      </c>
      <c r="J885" s="112"/>
      <c r="K885" s="2"/>
    </row>
    <row r="886" spans="1:11" x14ac:dyDescent="0.25">
      <c r="A886" s="17">
        <v>42437</v>
      </c>
      <c r="B886" s="18">
        <f t="shared" si="39"/>
        <v>7749</v>
      </c>
      <c r="C886" s="11" t="s">
        <v>787</v>
      </c>
      <c r="D886" s="20">
        <v>57749</v>
      </c>
      <c r="E886" s="45" t="s">
        <v>7084</v>
      </c>
      <c r="F886" s="22">
        <v>11549.8</v>
      </c>
      <c r="G886" s="15">
        <v>42437</v>
      </c>
      <c r="H886" s="98">
        <f t="shared" si="40"/>
        <v>11549.8</v>
      </c>
      <c r="I886" s="138">
        <f t="shared" si="38"/>
        <v>0</v>
      </c>
      <c r="J886" s="112"/>
      <c r="K886" s="2"/>
    </row>
    <row r="887" spans="1:11" x14ac:dyDescent="0.25">
      <c r="A887" s="17">
        <v>42437</v>
      </c>
      <c r="B887" s="18">
        <f t="shared" si="39"/>
        <v>7750</v>
      </c>
      <c r="C887" s="11" t="s">
        <v>787</v>
      </c>
      <c r="D887" s="12">
        <v>57750</v>
      </c>
      <c r="E887" s="47" t="s">
        <v>7085</v>
      </c>
      <c r="F887" s="14">
        <v>1481.8</v>
      </c>
      <c r="G887" s="15">
        <v>42437</v>
      </c>
      <c r="H887" s="98">
        <f t="shared" si="40"/>
        <v>1481.8</v>
      </c>
      <c r="I887" s="138">
        <f t="shared" si="38"/>
        <v>0</v>
      </c>
      <c r="J887" s="112"/>
      <c r="K887" s="2"/>
    </row>
    <row r="888" spans="1:11" x14ac:dyDescent="0.25">
      <c r="A888" s="17">
        <v>42437</v>
      </c>
      <c r="B888" s="18">
        <f t="shared" si="39"/>
        <v>7751</v>
      </c>
      <c r="C888" s="11" t="s">
        <v>787</v>
      </c>
      <c r="D888" s="12">
        <v>57751</v>
      </c>
      <c r="E888" s="47" t="s">
        <v>7086</v>
      </c>
      <c r="F888" s="14">
        <v>1339.8</v>
      </c>
      <c r="G888" s="15">
        <v>42437</v>
      </c>
      <c r="H888" s="98">
        <f t="shared" si="40"/>
        <v>1339.8</v>
      </c>
      <c r="I888" s="138">
        <f t="shared" si="38"/>
        <v>0</v>
      </c>
      <c r="J888" s="112"/>
      <c r="K888" s="2"/>
    </row>
    <row r="889" spans="1:11" x14ac:dyDescent="0.25">
      <c r="A889" s="17">
        <v>42437</v>
      </c>
      <c r="B889" s="18">
        <f t="shared" si="39"/>
        <v>7752</v>
      </c>
      <c r="C889" s="11" t="s">
        <v>787</v>
      </c>
      <c r="D889" s="12">
        <v>57752</v>
      </c>
      <c r="E889" s="143" t="s">
        <v>7087</v>
      </c>
      <c r="F889" s="14">
        <v>1252.5</v>
      </c>
      <c r="G889" s="15">
        <v>42437</v>
      </c>
      <c r="H889" s="98">
        <f t="shared" si="40"/>
        <v>1252.5</v>
      </c>
      <c r="I889" s="138">
        <f t="shared" si="38"/>
        <v>0</v>
      </c>
      <c r="J889" s="112"/>
      <c r="K889" s="2"/>
    </row>
    <row r="890" spans="1:11" x14ac:dyDescent="0.25">
      <c r="A890" s="17">
        <v>42437</v>
      </c>
      <c r="B890" s="18">
        <f t="shared" si="39"/>
        <v>7753</v>
      </c>
      <c r="C890" s="11" t="s">
        <v>787</v>
      </c>
      <c r="D890" s="12">
        <v>57753</v>
      </c>
      <c r="E890" s="47" t="s">
        <v>7088</v>
      </c>
      <c r="F890" s="14">
        <v>1995</v>
      </c>
      <c r="G890" s="15">
        <v>42437</v>
      </c>
      <c r="H890" s="98">
        <f t="shared" si="40"/>
        <v>1995</v>
      </c>
      <c r="I890" s="138">
        <f t="shared" si="38"/>
        <v>0</v>
      </c>
      <c r="J890" s="112"/>
      <c r="K890" s="2"/>
    </row>
    <row r="891" spans="1:11" x14ac:dyDescent="0.25">
      <c r="A891" s="17">
        <v>42437</v>
      </c>
      <c r="B891" s="18">
        <f t="shared" si="39"/>
        <v>7754</v>
      </c>
      <c r="C891" s="11" t="s">
        <v>787</v>
      </c>
      <c r="D891" s="12">
        <v>57754</v>
      </c>
      <c r="E891" s="47" t="s">
        <v>7089</v>
      </c>
      <c r="F891" s="14">
        <v>2676.3</v>
      </c>
      <c r="G891" s="15">
        <v>42437</v>
      </c>
      <c r="H891" s="98">
        <f t="shared" si="40"/>
        <v>2676.3</v>
      </c>
      <c r="I891" s="138">
        <f t="shared" si="38"/>
        <v>0</v>
      </c>
      <c r="J891" s="112"/>
      <c r="K891" s="2"/>
    </row>
    <row r="892" spans="1:11" x14ac:dyDescent="0.25">
      <c r="A892" s="17">
        <v>42437</v>
      </c>
      <c r="B892" s="18">
        <f t="shared" si="39"/>
        <v>7755</v>
      </c>
      <c r="C892" s="11" t="s">
        <v>787</v>
      </c>
      <c r="D892" s="12">
        <v>57755</v>
      </c>
      <c r="E892" s="47" t="s">
        <v>7090</v>
      </c>
      <c r="F892" s="14">
        <v>1113</v>
      </c>
      <c r="G892" s="15">
        <v>42437</v>
      </c>
      <c r="H892" s="98">
        <f t="shared" si="40"/>
        <v>1113</v>
      </c>
      <c r="I892" s="138">
        <f t="shared" si="38"/>
        <v>0</v>
      </c>
      <c r="J892" s="112"/>
      <c r="K892" s="2"/>
    </row>
    <row r="893" spans="1:11" x14ac:dyDescent="0.25">
      <c r="A893" s="17">
        <v>42437</v>
      </c>
      <c r="B893" s="18">
        <f t="shared" si="39"/>
        <v>7756</v>
      </c>
      <c r="C893" s="11" t="s">
        <v>787</v>
      </c>
      <c r="D893" s="12">
        <v>57756</v>
      </c>
      <c r="E893" s="47" t="s">
        <v>7091</v>
      </c>
      <c r="F893" s="14">
        <v>1018.8</v>
      </c>
      <c r="G893" s="15">
        <v>42437</v>
      </c>
      <c r="H893" s="98">
        <f t="shared" si="40"/>
        <v>1018.8</v>
      </c>
      <c r="I893" s="138">
        <f t="shared" si="38"/>
        <v>0</v>
      </c>
      <c r="J893" s="112"/>
      <c r="K893" s="2"/>
    </row>
    <row r="894" spans="1:11" x14ac:dyDescent="0.25">
      <c r="A894" s="17">
        <v>42437</v>
      </c>
      <c r="B894" s="18">
        <f t="shared" si="39"/>
        <v>7757</v>
      </c>
      <c r="C894" s="11" t="s">
        <v>787</v>
      </c>
      <c r="D894" s="12">
        <v>57757</v>
      </c>
      <c r="E894" s="47" t="s">
        <v>6862</v>
      </c>
      <c r="F894" s="14">
        <v>16720.3</v>
      </c>
      <c r="G894" s="15">
        <v>42437</v>
      </c>
      <c r="H894" s="98">
        <f t="shared" si="40"/>
        <v>16720.3</v>
      </c>
      <c r="I894" s="138">
        <f t="shared" si="38"/>
        <v>0</v>
      </c>
      <c r="J894" s="112"/>
      <c r="K894" s="2"/>
    </row>
    <row r="895" spans="1:11" x14ac:dyDescent="0.25">
      <c r="A895" s="17">
        <v>42437</v>
      </c>
      <c r="B895" s="18">
        <f t="shared" si="39"/>
        <v>7758</v>
      </c>
      <c r="C895" s="11" t="s">
        <v>787</v>
      </c>
      <c r="D895" s="12">
        <v>57758</v>
      </c>
      <c r="E895" s="47" t="s">
        <v>7092</v>
      </c>
      <c r="F895" s="14">
        <v>16535.099999999999</v>
      </c>
      <c r="G895" s="15">
        <v>42437</v>
      </c>
      <c r="H895" s="98">
        <f t="shared" si="40"/>
        <v>16535.099999999999</v>
      </c>
      <c r="I895" s="138">
        <f t="shared" ref="I895:I968" si="41">F895-H895</f>
        <v>0</v>
      </c>
      <c r="J895" s="112"/>
      <c r="K895" s="2"/>
    </row>
    <row r="896" spans="1:11" x14ac:dyDescent="0.25">
      <c r="A896" s="17">
        <v>42437</v>
      </c>
      <c r="B896" s="18">
        <f t="shared" si="39"/>
        <v>7759</v>
      </c>
      <c r="C896" s="11" t="s">
        <v>787</v>
      </c>
      <c r="D896" s="12">
        <v>57759</v>
      </c>
      <c r="E896" s="47" t="s">
        <v>7093</v>
      </c>
      <c r="F896" s="14">
        <v>1632</v>
      </c>
      <c r="G896" s="15">
        <v>42437</v>
      </c>
      <c r="H896" s="98">
        <f t="shared" si="40"/>
        <v>1632</v>
      </c>
      <c r="I896" s="138">
        <f t="shared" si="41"/>
        <v>0</v>
      </c>
      <c r="J896" s="112"/>
      <c r="K896" s="2"/>
    </row>
    <row r="897" spans="1:11" x14ac:dyDescent="0.25">
      <c r="A897" s="17">
        <v>42437</v>
      </c>
      <c r="B897" s="18">
        <f t="shared" si="39"/>
        <v>7760</v>
      </c>
      <c r="C897" s="11" t="s">
        <v>787</v>
      </c>
      <c r="D897" s="12">
        <v>57760</v>
      </c>
      <c r="E897" s="47" t="s">
        <v>7053</v>
      </c>
      <c r="F897" s="14">
        <v>4270.2</v>
      </c>
      <c r="G897" s="15">
        <v>42438</v>
      </c>
      <c r="H897" s="98">
        <v>4270.2</v>
      </c>
      <c r="I897" s="138">
        <f t="shared" si="41"/>
        <v>0</v>
      </c>
      <c r="J897" s="112"/>
      <c r="K897" s="2"/>
    </row>
    <row r="898" spans="1:11" x14ac:dyDescent="0.25">
      <c r="A898" s="17">
        <v>42437</v>
      </c>
      <c r="B898" s="18">
        <f t="shared" si="39"/>
        <v>7761</v>
      </c>
      <c r="C898" s="11" t="s">
        <v>787</v>
      </c>
      <c r="D898" s="12">
        <v>57761</v>
      </c>
      <c r="E898" s="47" t="s">
        <v>7094</v>
      </c>
      <c r="F898" s="14">
        <v>3000.8</v>
      </c>
      <c r="G898" s="15">
        <v>42437</v>
      </c>
      <c r="H898" s="98">
        <f t="shared" si="40"/>
        <v>3000.8</v>
      </c>
      <c r="I898" s="138">
        <f t="shared" si="41"/>
        <v>0</v>
      </c>
      <c r="J898" s="112"/>
      <c r="K898" s="2"/>
    </row>
    <row r="899" spans="1:11" x14ac:dyDescent="0.25">
      <c r="A899" s="17">
        <v>42437</v>
      </c>
      <c r="B899" s="18">
        <f t="shared" si="39"/>
        <v>7762</v>
      </c>
      <c r="C899" s="11" t="s">
        <v>787</v>
      </c>
      <c r="D899" s="12">
        <v>57762</v>
      </c>
      <c r="E899" s="47" t="s">
        <v>7074</v>
      </c>
      <c r="F899" s="14">
        <v>2700</v>
      </c>
      <c r="G899" s="15">
        <v>42437</v>
      </c>
      <c r="H899" s="98">
        <f t="shared" si="40"/>
        <v>2700</v>
      </c>
      <c r="I899" s="138">
        <f t="shared" si="41"/>
        <v>0</v>
      </c>
      <c r="J899" s="112"/>
      <c r="K899" s="2"/>
    </row>
    <row r="900" spans="1:11" x14ac:dyDescent="0.25">
      <c r="A900" s="17">
        <v>42437</v>
      </c>
      <c r="B900" s="18">
        <f t="shared" si="39"/>
        <v>7763</v>
      </c>
      <c r="C900" s="11" t="s">
        <v>787</v>
      </c>
      <c r="D900" s="12">
        <v>57763</v>
      </c>
      <c r="E900" s="47" t="s">
        <v>7095</v>
      </c>
      <c r="F900" s="14">
        <v>1085.5</v>
      </c>
      <c r="G900" s="15">
        <v>42444</v>
      </c>
      <c r="H900" s="98">
        <v>1085.5</v>
      </c>
      <c r="I900" s="138">
        <f t="shared" si="41"/>
        <v>0</v>
      </c>
      <c r="J900" s="112"/>
      <c r="K900" s="2"/>
    </row>
    <row r="901" spans="1:11" x14ac:dyDescent="0.25">
      <c r="A901" s="17">
        <v>42437</v>
      </c>
      <c r="B901" s="18">
        <f t="shared" si="39"/>
        <v>7764</v>
      </c>
      <c r="C901" s="11" t="s">
        <v>787</v>
      </c>
      <c r="D901" s="12">
        <v>57764</v>
      </c>
      <c r="E901" s="47" t="s">
        <v>6173</v>
      </c>
      <c r="F901" s="14">
        <v>1419.6</v>
      </c>
      <c r="G901" s="15">
        <v>42443</v>
      </c>
      <c r="H901" s="98">
        <v>1419.6</v>
      </c>
      <c r="I901" s="138">
        <f t="shared" si="41"/>
        <v>0</v>
      </c>
      <c r="J901" s="112"/>
      <c r="K901" s="2"/>
    </row>
    <row r="902" spans="1:11" x14ac:dyDescent="0.25">
      <c r="A902" s="17">
        <v>42437</v>
      </c>
      <c r="B902" s="18">
        <f t="shared" ref="B902:B965" si="42">B901+1</f>
        <v>7765</v>
      </c>
      <c r="C902" s="11" t="s">
        <v>787</v>
      </c>
      <c r="D902" s="12">
        <v>57765</v>
      </c>
      <c r="E902" s="47" t="s">
        <v>7051</v>
      </c>
      <c r="F902" s="14">
        <v>28527</v>
      </c>
      <c r="G902" s="15">
        <v>42445</v>
      </c>
      <c r="H902" s="98">
        <v>28527</v>
      </c>
      <c r="I902" s="138">
        <f t="shared" si="41"/>
        <v>0</v>
      </c>
      <c r="J902" s="112"/>
      <c r="K902" s="2"/>
    </row>
    <row r="903" spans="1:11" x14ac:dyDescent="0.25">
      <c r="A903" s="17">
        <v>42437</v>
      </c>
      <c r="B903" s="18">
        <f t="shared" si="42"/>
        <v>7766</v>
      </c>
      <c r="C903" s="11" t="s">
        <v>787</v>
      </c>
      <c r="D903" s="12">
        <v>57766</v>
      </c>
      <c r="E903" s="47" t="s">
        <v>7096</v>
      </c>
      <c r="F903" s="14">
        <v>1600</v>
      </c>
      <c r="G903" s="15">
        <v>42437</v>
      </c>
      <c r="H903" s="98">
        <f t="shared" si="40"/>
        <v>1600</v>
      </c>
      <c r="I903" s="138">
        <f t="shared" si="41"/>
        <v>0</v>
      </c>
      <c r="J903" s="112"/>
      <c r="K903" s="2"/>
    </row>
    <row r="904" spans="1:11" x14ac:dyDescent="0.25">
      <c r="A904" s="17">
        <v>42437</v>
      </c>
      <c r="B904" s="18">
        <f t="shared" si="42"/>
        <v>7767</v>
      </c>
      <c r="C904" s="11" t="s">
        <v>787</v>
      </c>
      <c r="D904" s="12">
        <v>57767</v>
      </c>
      <c r="E904" s="47" t="s">
        <v>7097</v>
      </c>
      <c r="F904" s="14">
        <v>4240</v>
      </c>
      <c r="G904" s="15">
        <v>42437</v>
      </c>
      <c r="H904" s="98">
        <f t="shared" ref="H904:H966" si="43">F904</f>
        <v>4240</v>
      </c>
      <c r="I904" s="138">
        <f t="shared" si="41"/>
        <v>0</v>
      </c>
      <c r="J904" s="112"/>
      <c r="K904" s="2"/>
    </row>
    <row r="905" spans="1:11" x14ac:dyDescent="0.25">
      <c r="A905" s="17">
        <v>42437</v>
      </c>
      <c r="B905" s="18">
        <f t="shared" si="42"/>
        <v>7768</v>
      </c>
      <c r="C905" s="11" t="s">
        <v>787</v>
      </c>
      <c r="D905" s="12">
        <v>57768</v>
      </c>
      <c r="E905" s="47" t="s">
        <v>7098</v>
      </c>
      <c r="F905" s="14">
        <v>1281.8800000000001</v>
      </c>
      <c r="G905" s="15">
        <v>42437</v>
      </c>
      <c r="H905" s="98">
        <f t="shared" si="43"/>
        <v>1281.8800000000001</v>
      </c>
      <c r="I905" s="138">
        <f t="shared" si="41"/>
        <v>0</v>
      </c>
      <c r="J905" s="112"/>
      <c r="K905" s="2"/>
    </row>
    <row r="906" spans="1:11" x14ac:dyDescent="0.25">
      <c r="A906" s="17">
        <v>42437</v>
      </c>
      <c r="B906" s="18">
        <f t="shared" si="42"/>
        <v>7769</v>
      </c>
      <c r="C906" s="11" t="s">
        <v>787</v>
      </c>
      <c r="D906" s="12">
        <v>57769</v>
      </c>
      <c r="E906" s="47" t="s">
        <v>7099</v>
      </c>
      <c r="F906" s="14">
        <v>3577.4</v>
      </c>
      <c r="G906" s="15">
        <v>42439</v>
      </c>
      <c r="H906" s="98">
        <v>3577.4</v>
      </c>
      <c r="I906" s="138">
        <f t="shared" si="41"/>
        <v>0</v>
      </c>
      <c r="J906" s="112"/>
      <c r="K906" s="2"/>
    </row>
    <row r="907" spans="1:11" x14ac:dyDescent="0.25">
      <c r="A907" s="17">
        <v>42437</v>
      </c>
      <c r="B907" s="18">
        <f t="shared" si="42"/>
        <v>7770</v>
      </c>
      <c r="C907" s="11" t="s">
        <v>787</v>
      </c>
      <c r="D907" s="12">
        <v>57770</v>
      </c>
      <c r="E907" s="47" t="s">
        <v>7100</v>
      </c>
      <c r="F907" s="14">
        <v>347.6</v>
      </c>
      <c r="G907" s="15">
        <v>42437</v>
      </c>
      <c r="H907" s="98">
        <f t="shared" si="43"/>
        <v>347.6</v>
      </c>
      <c r="I907" s="138">
        <f t="shared" si="41"/>
        <v>0</v>
      </c>
      <c r="J907" s="112"/>
      <c r="K907" s="2"/>
    </row>
    <row r="908" spans="1:11" x14ac:dyDescent="0.25">
      <c r="A908" s="17">
        <v>42437</v>
      </c>
      <c r="B908" s="18">
        <f t="shared" si="42"/>
        <v>7771</v>
      </c>
      <c r="C908" s="11" t="s">
        <v>787</v>
      </c>
      <c r="D908" s="12">
        <v>57771</v>
      </c>
      <c r="E908" s="47" t="s">
        <v>7101</v>
      </c>
      <c r="F908" s="14">
        <v>7754.4</v>
      </c>
      <c r="G908" s="107">
        <v>42461</v>
      </c>
      <c r="H908" s="166">
        <v>7754.4</v>
      </c>
      <c r="I908" s="138">
        <f t="shared" si="41"/>
        <v>0</v>
      </c>
      <c r="J908" s="112"/>
      <c r="K908" s="2"/>
    </row>
    <row r="909" spans="1:11" x14ac:dyDescent="0.25">
      <c r="A909" s="17">
        <v>42437</v>
      </c>
      <c r="B909" s="18">
        <f t="shared" si="42"/>
        <v>7772</v>
      </c>
      <c r="C909" s="11" t="s">
        <v>787</v>
      </c>
      <c r="D909" s="12">
        <v>57772</v>
      </c>
      <c r="E909" s="47" t="s">
        <v>7102</v>
      </c>
      <c r="F909" s="14">
        <v>1621.1</v>
      </c>
      <c r="G909" s="15">
        <v>42439</v>
      </c>
      <c r="H909" s="98">
        <v>1621.1</v>
      </c>
      <c r="I909" s="138">
        <f t="shared" si="41"/>
        <v>0</v>
      </c>
      <c r="J909" s="112"/>
      <c r="K909" s="2"/>
    </row>
    <row r="910" spans="1:11" x14ac:dyDescent="0.25">
      <c r="A910" s="17">
        <v>42437</v>
      </c>
      <c r="B910" s="18">
        <f t="shared" si="42"/>
        <v>7773</v>
      </c>
      <c r="C910" s="11" t="s">
        <v>787</v>
      </c>
      <c r="D910" s="12">
        <v>57773</v>
      </c>
      <c r="E910" s="47" t="s">
        <v>7103</v>
      </c>
      <c r="F910" s="14">
        <v>17858</v>
      </c>
      <c r="G910" s="15">
        <v>42446</v>
      </c>
      <c r="H910" s="98">
        <v>17858</v>
      </c>
      <c r="I910" s="138">
        <f t="shared" si="41"/>
        <v>0</v>
      </c>
      <c r="J910" s="112"/>
      <c r="K910" s="2"/>
    </row>
    <row r="911" spans="1:11" x14ac:dyDescent="0.25">
      <c r="A911" s="17">
        <v>42437</v>
      </c>
      <c r="B911" s="18">
        <f t="shared" si="42"/>
        <v>7774</v>
      </c>
      <c r="C911" s="11" t="s">
        <v>787</v>
      </c>
      <c r="D911" s="12">
        <v>57774</v>
      </c>
      <c r="E911" s="47" t="s">
        <v>7104</v>
      </c>
      <c r="F911" s="14">
        <v>6651.6</v>
      </c>
      <c r="G911" s="15">
        <v>42439</v>
      </c>
      <c r="H911" s="98">
        <v>6651.6</v>
      </c>
      <c r="I911" s="138">
        <f t="shared" si="41"/>
        <v>0</v>
      </c>
      <c r="J911" s="112"/>
      <c r="K911" s="2"/>
    </row>
    <row r="912" spans="1:11" x14ac:dyDescent="0.25">
      <c r="A912" s="17">
        <v>42437</v>
      </c>
      <c r="B912" s="18">
        <f t="shared" si="42"/>
        <v>7775</v>
      </c>
      <c r="C912" s="11" t="s">
        <v>787</v>
      </c>
      <c r="D912" s="12">
        <v>57775</v>
      </c>
      <c r="E912" s="47" t="s">
        <v>7105</v>
      </c>
      <c r="F912" s="14">
        <v>2673.8</v>
      </c>
      <c r="G912" s="15">
        <v>42442</v>
      </c>
      <c r="H912" s="98">
        <v>2673.8</v>
      </c>
      <c r="I912" s="138">
        <f t="shared" si="41"/>
        <v>0</v>
      </c>
      <c r="J912" s="112"/>
      <c r="K912" s="2"/>
    </row>
    <row r="913" spans="1:11" x14ac:dyDescent="0.25">
      <c r="A913" s="17">
        <v>42437</v>
      </c>
      <c r="B913" s="18">
        <f t="shared" si="42"/>
        <v>7776</v>
      </c>
      <c r="C913" s="11" t="s">
        <v>787</v>
      </c>
      <c r="D913" s="12">
        <v>57776</v>
      </c>
      <c r="E913" s="47" t="s">
        <v>7106</v>
      </c>
      <c r="F913" s="14">
        <v>600</v>
      </c>
      <c r="G913" s="15">
        <v>42439</v>
      </c>
      <c r="H913" s="98">
        <v>600</v>
      </c>
      <c r="I913" s="138">
        <f t="shared" si="41"/>
        <v>0</v>
      </c>
      <c r="J913" s="112"/>
      <c r="K913" s="2"/>
    </row>
    <row r="914" spans="1:11" x14ac:dyDescent="0.25">
      <c r="A914" s="17">
        <v>42437</v>
      </c>
      <c r="B914" s="18">
        <f t="shared" si="42"/>
        <v>7777</v>
      </c>
      <c r="C914" s="11" t="s">
        <v>787</v>
      </c>
      <c r="D914" s="12">
        <v>57777</v>
      </c>
      <c r="E914" s="47" t="s">
        <v>7107</v>
      </c>
      <c r="F914" s="14">
        <v>3710.9</v>
      </c>
      <c r="G914" s="15">
        <v>42439</v>
      </c>
      <c r="H914" s="98">
        <v>3710.9</v>
      </c>
      <c r="I914" s="138">
        <f t="shared" si="41"/>
        <v>0</v>
      </c>
      <c r="J914" s="112"/>
      <c r="K914" s="2"/>
    </row>
    <row r="915" spans="1:11" x14ac:dyDescent="0.25">
      <c r="A915" s="17">
        <v>42437</v>
      </c>
      <c r="B915" s="18">
        <f t="shared" si="42"/>
        <v>7778</v>
      </c>
      <c r="C915" s="11" t="s">
        <v>787</v>
      </c>
      <c r="D915" s="12">
        <v>57778</v>
      </c>
      <c r="E915" s="47" t="s">
        <v>7108</v>
      </c>
      <c r="F915" s="14">
        <v>1198.4000000000001</v>
      </c>
      <c r="G915" s="15">
        <v>42437</v>
      </c>
      <c r="H915" s="98">
        <f t="shared" si="43"/>
        <v>1198.4000000000001</v>
      </c>
      <c r="I915" s="138">
        <f t="shared" si="41"/>
        <v>0</v>
      </c>
      <c r="J915" s="112"/>
      <c r="K915" s="2"/>
    </row>
    <row r="916" spans="1:11" x14ac:dyDescent="0.25">
      <c r="A916" s="17">
        <v>42437</v>
      </c>
      <c r="B916" s="18">
        <f t="shared" si="42"/>
        <v>7779</v>
      </c>
      <c r="C916" s="11" t="s">
        <v>787</v>
      </c>
      <c r="D916" s="12">
        <v>57779</v>
      </c>
      <c r="E916" s="47" t="s">
        <v>7109</v>
      </c>
      <c r="F916" s="14">
        <v>2520.1999999999998</v>
      </c>
      <c r="G916" s="15">
        <v>42441</v>
      </c>
      <c r="H916" s="98">
        <v>2520.1999999999998</v>
      </c>
      <c r="I916" s="138">
        <f t="shared" si="41"/>
        <v>0</v>
      </c>
      <c r="J916" s="112"/>
      <c r="K916" s="2"/>
    </row>
    <row r="917" spans="1:11" x14ac:dyDescent="0.25">
      <c r="A917" s="17">
        <v>42437</v>
      </c>
      <c r="B917" s="18">
        <f t="shared" si="42"/>
        <v>7780</v>
      </c>
      <c r="C917" s="11" t="s">
        <v>787</v>
      </c>
      <c r="D917" s="12">
        <v>57780</v>
      </c>
      <c r="E917" s="47" t="s">
        <v>7110</v>
      </c>
      <c r="F917" s="14">
        <v>3465.4</v>
      </c>
      <c r="G917" s="15">
        <v>42439</v>
      </c>
      <c r="H917" s="98">
        <v>3465.4</v>
      </c>
      <c r="I917" s="138">
        <f t="shared" si="41"/>
        <v>0</v>
      </c>
      <c r="J917" s="112"/>
      <c r="K917" s="2"/>
    </row>
    <row r="918" spans="1:11" x14ac:dyDescent="0.25">
      <c r="A918" s="17">
        <v>42437</v>
      </c>
      <c r="B918" s="18">
        <f t="shared" si="42"/>
        <v>7781</v>
      </c>
      <c r="C918" s="11" t="s">
        <v>787</v>
      </c>
      <c r="D918" s="12">
        <v>57781</v>
      </c>
      <c r="E918" s="47" t="s">
        <v>7111</v>
      </c>
      <c r="F918" s="14">
        <v>3264.8</v>
      </c>
      <c r="G918" s="15">
        <v>42439</v>
      </c>
      <c r="H918" s="98">
        <v>3264.8</v>
      </c>
      <c r="I918" s="138">
        <f t="shared" si="41"/>
        <v>0</v>
      </c>
      <c r="J918" s="112"/>
      <c r="K918" s="2"/>
    </row>
    <row r="919" spans="1:11" x14ac:dyDescent="0.25">
      <c r="A919" s="17">
        <v>42437</v>
      </c>
      <c r="B919" s="18">
        <f t="shared" si="42"/>
        <v>7782</v>
      </c>
      <c r="C919" s="11" t="s">
        <v>787</v>
      </c>
      <c r="D919" s="12">
        <v>57782</v>
      </c>
      <c r="E919" s="47" t="s">
        <v>7112</v>
      </c>
      <c r="F919" s="14">
        <v>2425.6</v>
      </c>
      <c r="G919" s="15">
        <v>42437</v>
      </c>
      <c r="H919" s="98">
        <f t="shared" si="43"/>
        <v>2425.6</v>
      </c>
      <c r="I919" s="138">
        <f t="shared" si="41"/>
        <v>0</v>
      </c>
      <c r="J919" s="112"/>
      <c r="K919" s="2"/>
    </row>
    <row r="920" spans="1:11" x14ac:dyDescent="0.25">
      <c r="A920" s="17">
        <v>42437</v>
      </c>
      <c r="B920" s="18">
        <f t="shared" si="42"/>
        <v>7783</v>
      </c>
      <c r="C920" s="11" t="s">
        <v>787</v>
      </c>
      <c r="D920" s="12">
        <v>57783</v>
      </c>
      <c r="E920" s="47" t="s">
        <v>7081</v>
      </c>
      <c r="F920" s="14">
        <v>485.4</v>
      </c>
      <c r="G920" s="15">
        <v>42437</v>
      </c>
      <c r="H920" s="98">
        <f t="shared" si="43"/>
        <v>485.4</v>
      </c>
      <c r="I920" s="138">
        <f t="shared" si="41"/>
        <v>0</v>
      </c>
      <c r="J920" s="112"/>
      <c r="K920" s="2"/>
    </row>
    <row r="921" spans="1:11" x14ac:dyDescent="0.25">
      <c r="A921" s="17">
        <v>42437</v>
      </c>
      <c r="B921" s="18">
        <f t="shared" si="42"/>
        <v>7784</v>
      </c>
      <c r="C921" s="11" t="s">
        <v>787</v>
      </c>
      <c r="D921" s="12">
        <v>57784</v>
      </c>
      <c r="E921" s="47" t="s">
        <v>7113</v>
      </c>
      <c r="F921" s="14">
        <v>1100</v>
      </c>
      <c r="G921" s="15">
        <v>42437</v>
      </c>
      <c r="H921" s="98">
        <f t="shared" si="43"/>
        <v>1100</v>
      </c>
      <c r="I921" s="138">
        <f t="shared" si="41"/>
        <v>0</v>
      </c>
      <c r="J921" s="112"/>
      <c r="K921" s="2"/>
    </row>
    <row r="922" spans="1:11" x14ac:dyDescent="0.25">
      <c r="A922" s="17">
        <v>42437</v>
      </c>
      <c r="B922" s="18">
        <f t="shared" si="42"/>
        <v>7785</v>
      </c>
      <c r="C922" s="11" t="s">
        <v>787</v>
      </c>
      <c r="D922" s="12">
        <v>57785</v>
      </c>
      <c r="E922" s="47" t="s">
        <v>7114</v>
      </c>
      <c r="F922" s="14">
        <v>1719</v>
      </c>
      <c r="G922" s="15">
        <v>42437</v>
      </c>
      <c r="H922" s="98">
        <f t="shared" si="43"/>
        <v>1719</v>
      </c>
      <c r="I922" s="138">
        <f t="shared" si="41"/>
        <v>0</v>
      </c>
      <c r="J922" s="112"/>
      <c r="K922" s="2"/>
    </row>
    <row r="923" spans="1:11" x14ac:dyDescent="0.25">
      <c r="A923" s="17">
        <v>42437</v>
      </c>
      <c r="B923" s="18">
        <f t="shared" si="42"/>
        <v>7786</v>
      </c>
      <c r="C923" s="11" t="s">
        <v>787</v>
      </c>
      <c r="D923" s="12">
        <v>57786</v>
      </c>
      <c r="E923" s="47" t="s">
        <v>7115</v>
      </c>
      <c r="F923" s="14">
        <v>39202.800000000003</v>
      </c>
      <c r="G923" s="15" t="s">
        <v>7116</v>
      </c>
      <c r="H923" s="98">
        <f>16367.2+22835.6</f>
        <v>39202.800000000003</v>
      </c>
      <c r="I923" s="138">
        <f t="shared" si="41"/>
        <v>0</v>
      </c>
      <c r="J923" s="112"/>
      <c r="K923" s="2"/>
    </row>
    <row r="924" spans="1:11" x14ac:dyDescent="0.25">
      <c r="A924" s="17">
        <v>42437</v>
      </c>
      <c r="B924" s="18">
        <f t="shared" si="42"/>
        <v>7787</v>
      </c>
      <c r="C924" s="11" t="s">
        <v>787</v>
      </c>
      <c r="D924" s="12">
        <v>57787</v>
      </c>
      <c r="E924" s="47" t="s">
        <v>7117</v>
      </c>
      <c r="F924" s="14">
        <v>364364</v>
      </c>
      <c r="G924" s="15">
        <v>42448</v>
      </c>
      <c r="H924" s="98">
        <v>364364</v>
      </c>
      <c r="I924" s="138">
        <f t="shared" si="41"/>
        <v>0</v>
      </c>
      <c r="J924" s="112"/>
      <c r="K924" s="2"/>
    </row>
    <row r="925" spans="1:11" x14ac:dyDescent="0.25">
      <c r="A925" s="17">
        <v>42437</v>
      </c>
      <c r="B925" s="18">
        <f t="shared" si="42"/>
        <v>7788</v>
      </c>
      <c r="C925" s="11" t="s">
        <v>787</v>
      </c>
      <c r="D925" s="12">
        <v>57788</v>
      </c>
      <c r="E925" s="47" t="s">
        <v>7118</v>
      </c>
      <c r="F925" s="14">
        <v>53612.12</v>
      </c>
      <c r="G925" s="15">
        <v>42450</v>
      </c>
      <c r="H925" s="98">
        <v>53612.12</v>
      </c>
      <c r="I925" s="138">
        <f t="shared" si="41"/>
        <v>0</v>
      </c>
      <c r="J925" s="112"/>
      <c r="K925" s="2"/>
    </row>
    <row r="926" spans="1:11" x14ac:dyDescent="0.25">
      <c r="A926" s="17">
        <v>42437</v>
      </c>
      <c r="B926" s="18">
        <f t="shared" si="42"/>
        <v>7789</v>
      </c>
      <c r="C926" s="11" t="s">
        <v>787</v>
      </c>
      <c r="D926" s="12">
        <v>57789</v>
      </c>
      <c r="E926" s="47" t="s">
        <v>7119</v>
      </c>
      <c r="F926" s="14">
        <v>3991</v>
      </c>
      <c r="G926" s="15">
        <v>42437</v>
      </c>
      <c r="H926" s="98">
        <f t="shared" si="43"/>
        <v>3991</v>
      </c>
      <c r="I926" s="138">
        <f t="shared" si="41"/>
        <v>0</v>
      </c>
      <c r="J926" s="112"/>
      <c r="K926" s="2"/>
    </row>
    <row r="927" spans="1:11" x14ac:dyDescent="0.25">
      <c r="A927" s="17">
        <v>42437</v>
      </c>
      <c r="B927" s="18">
        <f t="shared" si="42"/>
        <v>7790</v>
      </c>
      <c r="C927" s="11" t="s">
        <v>787</v>
      </c>
      <c r="D927" s="12">
        <v>57790</v>
      </c>
      <c r="E927" s="47" t="s">
        <v>7043</v>
      </c>
      <c r="F927" s="14">
        <v>26076.16</v>
      </c>
      <c r="G927" s="15">
        <v>42446</v>
      </c>
      <c r="H927" s="98">
        <v>26076.16</v>
      </c>
      <c r="I927" s="138">
        <f t="shared" si="41"/>
        <v>0</v>
      </c>
      <c r="J927" s="112"/>
      <c r="K927" s="2"/>
    </row>
    <row r="928" spans="1:11" x14ac:dyDescent="0.25">
      <c r="A928" s="17">
        <v>42437</v>
      </c>
      <c r="B928" s="18">
        <f t="shared" si="42"/>
        <v>7791</v>
      </c>
      <c r="C928" s="11" t="s">
        <v>787</v>
      </c>
      <c r="D928" s="12">
        <v>57791</v>
      </c>
      <c r="E928" s="47" t="s">
        <v>7094</v>
      </c>
      <c r="F928" s="14">
        <v>8</v>
      </c>
      <c r="G928" s="15">
        <v>42437</v>
      </c>
      <c r="H928" s="98">
        <f t="shared" si="43"/>
        <v>8</v>
      </c>
      <c r="I928" s="138">
        <f t="shared" si="41"/>
        <v>0</v>
      </c>
      <c r="J928" s="112"/>
      <c r="K928" s="2"/>
    </row>
    <row r="929" spans="1:11" x14ac:dyDescent="0.25">
      <c r="A929" s="17">
        <v>42437</v>
      </c>
      <c r="B929" s="18">
        <f t="shared" si="42"/>
        <v>7792</v>
      </c>
      <c r="C929" s="11" t="s">
        <v>787</v>
      </c>
      <c r="D929" s="12">
        <v>57792</v>
      </c>
      <c r="E929" s="47" t="s">
        <v>7120</v>
      </c>
      <c r="F929" s="14">
        <v>706.2</v>
      </c>
      <c r="G929" s="15">
        <v>42437</v>
      </c>
      <c r="H929" s="98">
        <f t="shared" si="43"/>
        <v>706.2</v>
      </c>
      <c r="I929" s="138">
        <f t="shared" si="41"/>
        <v>0</v>
      </c>
      <c r="J929" s="112"/>
      <c r="K929" s="2"/>
    </row>
    <row r="930" spans="1:11" x14ac:dyDescent="0.25">
      <c r="A930" s="17">
        <v>42437</v>
      </c>
      <c r="B930" s="18">
        <f t="shared" si="42"/>
        <v>7793</v>
      </c>
      <c r="C930" s="11" t="s">
        <v>787</v>
      </c>
      <c r="D930" s="12">
        <v>57793</v>
      </c>
      <c r="E930" s="47" t="s">
        <v>7117</v>
      </c>
      <c r="F930" s="14">
        <v>184828</v>
      </c>
      <c r="G930" s="15">
        <v>42448</v>
      </c>
      <c r="H930" s="98">
        <v>184828</v>
      </c>
      <c r="I930" s="138">
        <f t="shared" si="41"/>
        <v>0</v>
      </c>
      <c r="J930" s="112"/>
      <c r="K930" s="2"/>
    </row>
    <row r="931" spans="1:11" x14ac:dyDescent="0.25">
      <c r="A931" s="17">
        <v>42437</v>
      </c>
      <c r="B931" s="18">
        <f t="shared" si="42"/>
        <v>7794</v>
      </c>
      <c r="C931" s="11" t="s">
        <v>787</v>
      </c>
      <c r="D931" s="12">
        <v>57794</v>
      </c>
      <c r="E931" s="49" t="s">
        <v>105</v>
      </c>
      <c r="F931" s="14">
        <v>0</v>
      </c>
      <c r="G931" s="15"/>
      <c r="H931" s="98"/>
      <c r="I931" s="138">
        <f t="shared" si="41"/>
        <v>0</v>
      </c>
      <c r="J931" s="112"/>
      <c r="K931" s="2"/>
    </row>
    <row r="932" spans="1:11" x14ac:dyDescent="0.25">
      <c r="A932" s="17">
        <v>42437</v>
      </c>
      <c r="B932" s="18">
        <f t="shared" si="42"/>
        <v>7795</v>
      </c>
      <c r="C932" s="11" t="s">
        <v>787</v>
      </c>
      <c r="D932" s="12">
        <v>57795</v>
      </c>
      <c r="E932" s="47" t="s">
        <v>7121</v>
      </c>
      <c r="F932" s="14">
        <v>1754.8</v>
      </c>
      <c r="G932" s="15">
        <v>42437</v>
      </c>
      <c r="H932" s="98">
        <f t="shared" si="43"/>
        <v>1754.8</v>
      </c>
      <c r="I932" s="138">
        <f t="shared" si="41"/>
        <v>0</v>
      </c>
      <c r="J932" s="112"/>
      <c r="K932" s="2"/>
    </row>
    <row r="933" spans="1:11" x14ac:dyDescent="0.25">
      <c r="A933" s="17">
        <v>42437</v>
      </c>
      <c r="B933" s="18">
        <f t="shared" si="42"/>
        <v>7796</v>
      </c>
      <c r="C933" s="11" t="s">
        <v>787</v>
      </c>
      <c r="D933" s="113">
        <v>57796</v>
      </c>
      <c r="E933" s="42" t="s">
        <v>7122</v>
      </c>
      <c r="F933" s="19">
        <v>8729.5</v>
      </c>
      <c r="G933" s="15">
        <v>42437</v>
      </c>
      <c r="H933" s="98">
        <f t="shared" si="43"/>
        <v>8729.5</v>
      </c>
      <c r="I933" s="138">
        <f t="shared" si="41"/>
        <v>0</v>
      </c>
      <c r="J933" s="112"/>
      <c r="K933" s="2"/>
    </row>
    <row r="934" spans="1:11" x14ac:dyDescent="0.25">
      <c r="A934" s="17">
        <v>42437</v>
      </c>
      <c r="B934" s="18">
        <f t="shared" si="42"/>
        <v>7797</v>
      </c>
      <c r="C934" s="11" t="s">
        <v>787</v>
      </c>
      <c r="D934" s="12">
        <v>57797</v>
      </c>
      <c r="E934" s="47" t="s">
        <v>6862</v>
      </c>
      <c r="F934" s="14">
        <v>1455.3</v>
      </c>
      <c r="G934" s="15">
        <v>42437</v>
      </c>
      <c r="H934" s="98">
        <v>1455.3</v>
      </c>
      <c r="I934" s="138">
        <f t="shared" si="41"/>
        <v>0</v>
      </c>
      <c r="J934" s="112"/>
      <c r="K934" s="2"/>
    </row>
    <row r="935" spans="1:11" x14ac:dyDescent="0.25">
      <c r="A935" s="17">
        <v>42437</v>
      </c>
      <c r="B935" s="18">
        <f t="shared" si="42"/>
        <v>7798</v>
      </c>
      <c r="C935" s="11" t="s">
        <v>787</v>
      </c>
      <c r="D935" s="20">
        <v>57798</v>
      </c>
      <c r="E935" s="45" t="s">
        <v>7064</v>
      </c>
      <c r="F935" s="22">
        <v>869.2</v>
      </c>
      <c r="G935" s="15">
        <v>42460</v>
      </c>
      <c r="H935" s="98">
        <v>869.2</v>
      </c>
      <c r="I935" s="138">
        <f t="shared" si="41"/>
        <v>0</v>
      </c>
      <c r="J935" s="112"/>
      <c r="K935" s="2"/>
    </row>
    <row r="936" spans="1:11" x14ac:dyDescent="0.25">
      <c r="A936" s="17">
        <v>42437</v>
      </c>
      <c r="B936" s="18">
        <f t="shared" si="42"/>
        <v>7799</v>
      </c>
      <c r="C936" s="11" t="s">
        <v>787</v>
      </c>
      <c r="D936" s="12">
        <v>57799</v>
      </c>
      <c r="E936" s="47" t="s">
        <v>7123</v>
      </c>
      <c r="F936" s="14">
        <v>5768.4</v>
      </c>
      <c r="G936" s="15">
        <v>42438</v>
      </c>
      <c r="H936" s="98">
        <v>5768.4</v>
      </c>
      <c r="I936" s="138">
        <f t="shared" si="41"/>
        <v>0</v>
      </c>
      <c r="J936" s="112"/>
      <c r="K936" s="2"/>
    </row>
    <row r="937" spans="1:11" x14ac:dyDescent="0.25">
      <c r="A937" s="17">
        <v>42437</v>
      </c>
      <c r="B937" s="18">
        <f t="shared" si="42"/>
        <v>7800</v>
      </c>
      <c r="C937" s="11" t="s">
        <v>787</v>
      </c>
      <c r="D937" s="12">
        <v>57800</v>
      </c>
      <c r="E937" s="47" t="s">
        <v>7064</v>
      </c>
      <c r="F937" s="14">
        <v>117887.6</v>
      </c>
      <c r="G937" s="15">
        <v>42460</v>
      </c>
      <c r="H937" s="98">
        <v>117887.6</v>
      </c>
      <c r="I937" s="138">
        <f t="shared" si="41"/>
        <v>0</v>
      </c>
      <c r="J937" s="112"/>
      <c r="K937" s="2"/>
    </row>
    <row r="938" spans="1:11" x14ac:dyDescent="0.25">
      <c r="A938" s="17">
        <v>42437</v>
      </c>
      <c r="B938" s="18">
        <f t="shared" si="42"/>
        <v>7801</v>
      </c>
      <c r="C938" s="11" t="s">
        <v>787</v>
      </c>
      <c r="D938" s="12">
        <v>57801</v>
      </c>
      <c r="E938" s="47" t="s">
        <v>7124</v>
      </c>
      <c r="F938" s="14">
        <v>5111.8</v>
      </c>
      <c r="G938" s="15">
        <v>42438</v>
      </c>
      <c r="H938" s="98">
        <v>5111.8</v>
      </c>
      <c r="I938" s="138">
        <f t="shared" si="41"/>
        <v>0</v>
      </c>
      <c r="J938" s="112"/>
      <c r="K938" s="2"/>
    </row>
    <row r="939" spans="1:11" x14ac:dyDescent="0.25">
      <c r="A939" s="17">
        <v>42437</v>
      </c>
      <c r="B939" s="18">
        <f t="shared" si="42"/>
        <v>7802</v>
      </c>
      <c r="C939" s="11" t="s">
        <v>787</v>
      </c>
      <c r="D939" s="12">
        <v>57802</v>
      </c>
      <c r="E939" s="47" t="s">
        <v>7089</v>
      </c>
      <c r="F939" s="14">
        <v>3914.9</v>
      </c>
      <c r="G939" s="15">
        <v>42441</v>
      </c>
      <c r="H939" s="98">
        <v>3914.9</v>
      </c>
      <c r="I939" s="138">
        <f t="shared" si="41"/>
        <v>0</v>
      </c>
      <c r="J939" s="112"/>
      <c r="K939" s="2"/>
    </row>
    <row r="940" spans="1:11" x14ac:dyDescent="0.25">
      <c r="A940" s="17">
        <v>42437</v>
      </c>
      <c r="B940" s="18">
        <f t="shared" si="42"/>
        <v>7803</v>
      </c>
      <c r="C940" s="11" t="s">
        <v>787</v>
      </c>
      <c r="D940" s="12">
        <v>57803</v>
      </c>
      <c r="E940" s="47" t="s">
        <v>7125</v>
      </c>
      <c r="F940" s="14">
        <v>4078.2</v>
      </c>
      <c r="G940" s="15">
        <v>42438</v>
      </c>
      <c r="H940" s="98">
        <v>4078.2</v>
      </c>
      <c r="I940" s="138">
        <f t="shared" si="41"/>
        <v>0</v>
      </c>
      <c r="J940" s="112"/>
      <c r="K940" s="2"/>
    </row>
    <row r="941" spans="1:11" x14ac:dyDescent="0.25">
      <c r="A941" s="17">
        <v>42437</v>
      </c>
      <c r="B941" s="18">
        <f t="shared" si="42"/>
        <v>7804</v>
      </c>
      <c r="C941" s="11" t="s">
        <v>787</v>
      </c>
      <c r="D941" s="12">
        <v>57804</v>
      </c>
      <c r="E941" s="47" t="s">
        <v>7126</v>
      </c>
      <c r="F941" s="14">
        <v>2568.8000000000002</v>
      </c>
      <c r="G941" s="15">
        <v>42438</v>
      </c>
      <c r="H941" s="98">
        <v>2568.8000000000002</v>
      </c>
      <c r="I941" s="138">
        <f t="shared" si="41"/>
        <v>0</v>
      </c>
      <c r="J941" s="112"/>
      <c r="K941" s="2"/>
    </row>
    <row r="942" spans="1:11" x14ac:dyDescent="0.25">
      <c r="A942" s="17">
        <v>42437</v>
      </c>
      <c r="B942" s="18">
        <f t="shared" si="42"/>
        <v>7805</v>
      </c>
      <c r="C942" s="11" t="s">
        <v>787</v>
      </c>
      <c r="D942" s="12">
        <v>57805</v>
      </c>
      <c r="E942" s="47" t="s">
        <v>7127</v>
      </c>
      <c r="F942" s="14">
        <v>1486.2</v>
      </c>
      <c r="G942" s="15">
        <v>42437</v>
      </c>
      <c r="H942" s="98">
        <f t="shared" si="43"/>
        <v>1486.2</v>
      </c>
      <c r="I942" s="138">
        <f t="shared" si="41"/>
        <v>0</v>
      </c>
      <c r="J942" s="112"/>
      <c r="K942" s="2"/>
    </row>
    <row r="943" spans="1:11" x14ac:dyDescent="0.25">
      <c r="A943" s="17">
        <v>42437</v>
      </c>
      <c r="B943" s="18">
        <f t="shared" si="42"/>
        <v>7806</v>
      </c>
      <c r="C943" s="11" t="s">
        <v>787</v>
      </c>
      <c r="D943" s="12">
        <v>57806</v>
      </c>
      <c r="E943" s="47" t="s">
        <v>7128</v>
      </c>
      <c r="F943" s="14">
        <v>3966.4</v>
      </c>
      <c r="G943" s="15">
        <v>42437</v>
      </c>
      <c r="H943" s="98">
        <f t="shared" si="43"/>
        <v>3966.4</v>
      </c>
      <c r="I943" s="138">
        <f t="shared" si="41"/>
        <v>0</v>
      </c>
      <c r="J943" s="112"/>
      <c r="K943" s="2"/>
    </row>
    <row r="944" spans="1:11" x14ac:dyDescent="0.25">
      <c r="A944" s="17">
        <v>42437</v>
      </c>
      <c r="B944" s="18">
        <f t="shared" si="42"/>
        <v>7807</v>
      </c>
      <c r="C944" s="11" t="s">
        <v>787</v>
      </c>
      <c r="D944" s="12">
        <v>57807</v>
      </c>
      <c r="E944" s="47" t="s">
        <v>7129</v>
      </c>
      <c r="F944" s="14">
        <v>2460</v>
      </c>
      <c r="G944" s="15">
        <v>42438</v>
      </c>
      <c r="H944" s="98">
        <v>2460</v>
      </c>
      <c r="I944" s="138">
        <f t="shared" si="41"/>
        <v>0</v>
      </c>
      <c r="J944" s="112"/>
      <c r="K944" s="2"/>
    </row>
    <row r="945" spans="1:11" x14ac:dyDescent="0.25">
      <c r="A945" s="17">
        <v>42437</v>
      </c>
      <c r="B945" s="18">
        <f t="shared" si="42"/>
        <v>7808</v>
      </c>
      <c r="C945" s="11" t="s">
        <v>787</v>
      </c>
      <c r="D945" s="12">
        <v>57808</v>
      </c>
      <c r="E945" s="47" t="s">
        <v>7130</v>
      </c>
      <c r="F945" s="14">
        <v>2263.1999999999998</v>
      </c>
      <c r="G945" s="15">
        <v>42438</v>
      </c>
      <c r="H945" s="98">
        <v>2263.1999999999998</v>
      </c>
      <c r="I945" s="138">
        <f t="shared" si="41"/>
        <v>0</v>
      </c>
      <c r="J945" s="112"/>
      <c r="K945" s="2"/>
    </row>
    <row r="946" spans="1:11" x14ac:dyDescent="0.25">
      <c r="A946" s="17">
        <v>42437</v>
      </c>
      <c r="B946" s="18">
        <f t="shared" si="42"/>
        <v>7809</v>
      </c>
      <c r="C946" s="11" t="s">
        <v>787</v>
      </c>
      <c r="D946" s="12">
        <v>57809</v>
      </c>
      <c r="E946" s="47" t="s">
        <v>7131</v>
      </c>
      <c r="F946" s="14">
        <v>5688.8</v>
      </c>
      <c r="G946" s="15">
        <v>42437</v>
      </c>
      <c r="H946" s="98">
        <f t="shared" si="43"/>
        <v>5688.8</v>
      </c>
      <c r="I946" s="138">
        <f t="shared" si="41"/>
        <v>0</v>
      </c>
      <c r="J946" s="112"/>
      <c r="K946" s="2"/>
    </row>
    <row r="947" spans="1:11" x14ac:dyDescent="0.25">
      <c r="A947" s="17">
        <v>42437</v>
      </c>
      <c r="B947" s="18">
        <f t="shared" si="42"/>
        <v>7810</v>
      </c>
      <c r="C947" s="11" t="s">
        <v>787</v>
      </c>
      <c r="D947" s="12">
        <v>57810</v>
      </c>
      <c r="E947" s="49" t="s">
        <v>105</v>
      </c>
      <c r="F947" s="14">
        <v>0</v>
      </c>
      <c r="G947" s="15"/>
      <c r="H947" s="98"/>
      <c r="I947" s="138">
        <f t="shared" si="41"/>
        <v>0</v>
      </c>
      <c r="J947" s="112"/>
      <c r="K947" s="2"/>
    </row>
    <row r="948" spans="1:11" x14ac:dyDescent="0.25">
      <c r="A948" s="17">
        <v>42437</v>
      </c>
      <c r="B948" s="18">
        <f t="shared" si="42"/>
        <v>7811</v>
      </c>
      <c r="C948" s="11" t="s">
        <v>787</v>
      </c>
      <c r="D948" s="12">
        <v>57811</v>
      </c>
      <c r="E948" s="47" t="s">
        <v>7132</v>
      </c>
      <c r="F948" s="14">
        <v>193.8</v>
      </c>
      <c r="G948" s="15">
        <v>42440</v>
      </c>
      <c r="H948" s="98">
        <v>193.8</v>
      </c>
      <c r="I948" s="138">
        <f t="shared" si="41"/>
        <v>0</v>
      </c>
      <c r="J948" s="112"/>
      <c r="K948" s="2"/>
    </row>
    <row r="949" spans="1:11" x14ac:dyDescent="0.25">
      <c r="A949" s="17">
        <v>42438</v>
      </c>
      <c r="B949" s="18">
        <f t="shared" si="42"/>
        <v>7812</v>
      </c>
      <c r="C949" s="11" t="s">
        <v>787</v>
      </c>
      <c r="D949" s="12">
        <v>57812</v>
      </c>
      <c r="E949" s="47" t="s">
        <v>7133</v>
      </c>
      <c r="F949" s="14">
        <v>24191</v>
      </c>
      <c r="G949" s="15" t="s">
        <v>7045</v>
      </c>
      <c r="H949" s="98">
        <f>22500+1691</f>
        <v>24191</v>
      </c>
      <c r="I949" s="138">
        <f t="shared" si="41"/>
        <v>0</v>
      </c>
      <c r="J949" s="112"/>
      <c r="K949" s="2"/>
    </row>
    <row r="950" spans="1:11" x14ac:dyDescent="0.25">
      <c r="A950" s="17">
        <v>42438</v>
      </c>
      <c r="B950" s="18">
        <f t="shared" si="42"/>
        <v>7813</v>
      </c>
      <c r="C950" s="11" t="s">
        <v>787</v>
      </c>
      <c r="D950" s="12">
        <v>57813</v>
      </c>
      <c r="E950" s="47" t="s">
        <v>7134</v>
      </c>
      <c r="F950" s="14">
        <v>11869</v>
      </c>
      <c r="G950" s="15">
        <v>42438</v>
      </c>
      <c r="H950" s="98">
        <f t="shared" si="43"/>
        <v>11869</v>
      </c>
      <c r="I950" s="138">
        <f t="shared" si="41"/>
        <v>0</v>
      </c>
      <c r="J950" s="112"/>
      <c r="K950" s="2"/>
    </row>
    <row r="951" spans="1:11" x14ac:dyDescent="0.25">
      <c r="A951" s="17">
        <v>42438</v>
      </c>
      <c r="B951" s="18">
        <f t="shared" si="42"/>
        <v>7814</v>
      </c>
      <c r="C951" s="11" t="s">
        <v>787</v>
      </c>
      <c r="D951" s="12">
        <v>57814</v>
      </c>
      <c r="E951" s="47" t="s">
        <v>7135</v>
      </c>
      <c r="F951" s="14">
        <v>7189</v>
      </c>
      <c r="G951" s="15">
        <v>42443</v>
      </c>
      <c r="H951" s="98">
        <v>7189</v>
      </c>
      <c r="I951" s="138">
        <f t="shared" si="41"/>
        <v>0</v>
      </c>
      <c r="J951" s="112"/>
      <c r="K951" s="2"/>
    </row>
    <row r="952" spans="1:11" x14ac:dyDescent="0.25">
      <c r="A952" s="17">
        <v>42438</v>
      </c>
      <c r="B952" s="18">
        <f t="shared" si="42"/>
        <v>7815</v>
      </c>
      <c r="C952" s="11" t="s">
        <v>787</v>
      </c>
      <c r="D952" s="12">
        <v>57815</v>
      </c>
      <c r="E952" s="47" t="s">
        <v>7136</v>
      </c>
      <c r="F952" s="14">
        <v>11082</v>
      </c>
      <c r="G952" s="15">
        <v>42439</v>
      </c>
      <c r="H952" s="98">
        <v>11082</v>
      </c>
      <c r="I952" s="138">
        <f t="shared" si="41"/>
        <v>0</v>
      </c>
      <c r="J952" s="112"/>
      <c r="K952" s="2"/>
    </row>
    <row r="953" spans="1:11" x14ac:dyDescent="0.25">
      <c r="A953" s="17">
        <v>42438</v>
      </c>
      <c r="B953" s="18">
        <f t="shared" si="42"/>
        <v>7816</v>
      </c>
      <c r="C953" s="11" t="s">
        <v>787</v>
      </c>
      <c r="D953" s="12">
        <v>57816</v>
      </c>
      <c r="E953" s="47" t="s">
        <v>7137</v>
      </c>
      <c r="F953" s="14">
        <v>2778</v>
      </c>
      <c r="G953" s="15">
        <v>42438</v>
      </c>
      <c r="H953" s="98">
        <f t="shared" si="43"/>
        <v>2778</v>
      </c>
      <c r="I953" s="138">
        <f t="shared" si="41"/>
        <v>0</v>
      </c>
      <c r="J953" s="112"/>
      <c r="K953" s="2"/>
    </row>
    <row r="954" spans="1:11" x14ac:dyDescent="0.25">
      <c r="A954" s="17">
        <v>42438</v>
      </c>
      <c r="B954" s="18">
        <f t="shared" si="42"/>
        <v>7817</v>
      </c>
      <c r="C954" s="11" t="s">
        <v>787</v>
      </c>
      <c r="D954" s="12">
        <v>57817</v>
      </c>
      <c r="E954" s="47" t="s">
        <v>4289</v>
      </c>
      <c r="F954" s="14">
        <v>18186</v>
      </c>
      <c r="G954" s="15">
        <v>42439</v>
      </c>
      <c r="H954" s="98">
        <v>18186</v>
      </c>
      <c r="I954" s="138">
        <f t="shared" si="41"/>
        <v>0</v>
      </c>
      <c r="J954" s="112"/>
      <c r="K954" s="2"/>
    </row>
    <row r="955" spans="1:11" x14ac:dyDescent="0.25">
      <c r="A955" s="17">
        <v>42438</v>
      </c>
      <c r="B955" s="18">
        <f t="shared" si="42"/>
        <v>7818</v>
      </c>
      <c r="C955" s="11" t="s">
        <v>787</v>
      </c>
      <c r="D955" s="12">
        <v>57818</v>
      </c>
      <c r="E955" s="47" t="s">
        <v>7138</v>
      </c>
      <c r="F955" s="14">
        <v>1800</v>
      </c>
      <c r="G955" s="15">
        <v>42440</v>
      </c>
      <c r="H955" s="98">
        <v>1800</v>
      </c>
      <c r="I955" s="138">
        <f t="shared" si="41"/>
        <v>0</v>
      </c>
      <c r="J955" s="112"/>
      <c r="K955" s="2"/>
    </row>
    <row r="956" spans="1:11" x14ac:dyDescent="0.25">
      <c r="A956" s="17">
        <v>42438</v>
      </c>
      <c r="B956" s="18">
        <f t="shared" si="42"/>
        <v>7819</v>
      </c>
      <c r="C956" s="11" t="s">
        <v>787</v>
      </c>
      <c r="D956" s="12">
        <v>57819</v>
      </c>
      <c r="E956" s="49" t="s">
        <v>105</v>
      </c>
      <c r="F956" s="14">
        <v>0</v>
      </c>
      <c r="G956" s="15"/>
      <c r="H956" s="98"/>
      <c r="I956" s="138">
        <f t="shared" si="41"/>
        <v>0</v>
      </c>
      <c r="J956" s="112"/>
      <c r="K956" s="2"/>
    </row>
    <row r="957" spans="1:11" x14ac:dyDescent="0.25">
      <c r="A957" s="17">
        <v>42438</v>
      </c>
      <c r="B957" s="18">
        <f t="shared" si="42"/>
        <v>7820</v>
      </c>
      <c r="C957" s="11" t="s">
        <v>787</v>
      </c>
      <c r="D957" s="12">
        <v>57820</v>
      </c>
      <c r="E957" s="47" t="s">
        <v>7135</v>
      </c>
      <c r="F957" s="14">
        <v>11320</v>
      </c>
      <c r="G957" s="15">
        <v>42443</v>
      </c>
      <c r="H957" s="98">
        <v>11320</v>
      </c>
      <c r="I957" s="138">
        <f t="shared" si="41"/>
        <v>0</v>
      </c>
      <c r="J957" s="112"/>
      <c r="K957" s="2"/>
    </row>
    <row r="958" spans="1:11" x14ac:dyDescent="0.25">
      <c r="A958" s="17">
        <v>42438</v>
      </c>
      <c r="B958" s="18">
        <f t="shared" si="42"/>
        <v>7821</v>
      </c>
      <c r="C958" s="11" t="s">
        <v>787</v>
      </c>
      <c r="D958" s="12">
        <v>57821</v>
      </c>
      <c r="E958" s="47" t="s">
        <v>7139</v>
      </c>
      <c r="F958" s="14">
        <v>2715.6</v>
      </c>
      <c r="G958" s="15">
        <v>42440</v>
      </c>
      <c r="H958" s="98">
        <v>2715.6</v>
      </c>
      <c r="I958" s="138">
        <f t="shared" si="41"/>
        <v>0</v>
      </c>
      <c r="J958" s="112"/>
      <c r="K958" s="2"/>
    </row>
    <row r="959" spans="1:11" x14ac:dyDescent="0.25">
      <c r="A959" s="17">
        <v>42438</v>
      </c>
      <c r="B959" s="18">
        <f t="shared" si="42"/>
        <v>7822</v>
      </c>
      <c r="C959" s="11" t="s">
        <v>787</v>
      </c>
      <c r="D959" s="12">
        <v>57822</v>
      </c>
      <c r="E959" s="47" t="s">
        <v>7140</v>
      </c>
      <c r="F959" s="14">
        <v>6036</v>
      </c>
      <c r="G959" s="15">
        <v>42438</v>
      </c>
      <c r="H959" s="98">
        <f t="shared" si="43"/>
        <v>6036</v>
      </c>
      <c r="I959" s="138">
        <f t="shared" si="41"/>
        <v>0</v>
      </c>
      <c r="J959" s="112"/>
      <c r="K959" s="2"/>
    </row>
    <row r="960" spans="1:11" x14ac:dyDescent="0.25">
      <c r="A960" s="17">
        <v>42438</v>
      </c>
      <c r="B960" s="18">
        <f t="shared" si="42"/>
        <v>7823</v>
      </c>
      <c r="C960" s="11" t="s">
        <v>787</v>
      </c>
      <c r="D960" s="12">
        <v>57823</v>
      </c>
      <c r="E960" s="49" t="s">
        <v>105</v>
      </c>
      <c r="F960" s="14">
        <v>0</v>
      </c>
      <c r="G960" s="15"/>
      <c r="H960" s="98"/>
      <c r="I960" s="138">
        <f t="shared" si="41"/>
        <v>0</v>
      </c>
      <c r="J960" s="112"/>
      <c r="K960" s="2"/>
    </row>
    <row r="961" spans="1:11" x14ac:dyDescent="0.25">
      <c r="A961" s="17">
        <v>42438</v>
      </c>
      <c r="B961" s="18">
        <f t="shared" si="42"/>
        <v>7824</v>
      </c>
      <c r="C961" s="11" t="s">
        <v>787</v>
      </c>
      <c r="D961" s="12">
        <v>57824</v>
      </c>
      <c r="E961" s="47" t="s">
        <v>7141</v>
      </c>
      <c r="F961" s="14">
        <v>51354</v>
      </c>
      <c r="G961" s="15">
        <v>42445</v>
      </c>
      <c r="H961" s="98">
        <v>51354</v>
      </c>
      <c r="I961" s="138">
        <f t="shared" si="41"/>
        <v>0</v>
      </c>
      <c r="J961" s="112"/>
      <c r="K961" s="2"/>
    </row>
    <row r="962" spans="1:11" x14ac:dyDescent="0.25">
      <c r="A962" s="17">
        <v>42438</v>
      </c>
      <c r="B962" s="18">
        <f t="shared" si="42"/>
        <v>7825</v>
      </c>
      <c r="C962" s="11" t="s">
        <v>787</v>
      </c>
      <c r="D962" s="12">
        <v>57825</v>
      </c>
      <c r="E962" s="47" t="s">
        <v>7140</v>
      </c>
      <c r="F962" s="14">
        <v>199.5</v>
      </c>
      <c r="G962" s="15">
        <v>42438</v>
      </c>
      <c r="H962" s="98">
        <f t="shared" si="43"/>
        <v>199.5</v>
      </c>
      <c r="I962" s="138">
        <f t="shared" si="41"/>
        <v>0</v>
      </c>
      <c r="J962" s="112"/>
      <c r="K962" s="2"/>
    </row>
    <row r="963" spans="1:11" x14ac:dyDescent="0.25">
      <c r="A963" s="17">
        <v>42438</v>
      </c>
      <c r="B963" s="18">
        <f t="shared" si="42"/>
        <v>7826</v>
      </c>
      <c r="C963" s="11" t="s">
        <v>787</v>
      </c>
      <c r="D963" s="12">
        <v>57826</v>
      </c>
      <c r="E963" s="47" t="s">
        <v>7142</v>
      </c>
      <c r="F963" s="14">
        <v>310.2</v>
      </c>
      <c r="G963" s="15">
        <v>42438</v>
      </c>
      <c r="H963" s="98">
        <v>310.2</v>
      </c>
      <c r="I963" s="138">
        <f t="shared" si="41"/>
        <v>0</v>
      </c>
      <c r="J963" s="112"/>
      <c r="K963" s="2"/>
    </row>
    <row r="964" spans="1:11" x14ac:dyDescent="0.25">
      <c r="A964" s="17">
        <v>42438</v>
      </c>
      <c r="B964" s="18">
        <f t="shared" si="42"/>
        <v>7827</v>
      </c>
      <c r="C964" s="11" t="s">
        <v>787</v>
      </c>
      <c r="D964" s="12">
        <v>57827</v>
      </c>
      <c r="E964" s="47" t="s">
        <v>6576</v>
      </c>
      <c r="F964" s="14">
        <v>975.8</v>
      </c>
      <c r="G964" s="15">
        <v>42438</v>
      </c>
      <c r="H964" s="98">
        <v>975.8</v>
      </c>
      <c r="I964" s="138">
        <f t="shared" si="41"/>
        <v>0</v>
      </c>
      <c r="J964" s="112"/>
      <c r="K964" s="2"/>
    </row>
    <row r="965" spans="1:11" x14ac:dyDescent="0.25">
      <c r="A965" s="17">
        <v>42438</v>
      </c>
      <c r="B965" s="18">
        <f t="shared" si="42"/>
        <v>7828</v>
      </c>
      <c r="C965" s="11" t="s">
        <v>787</v>
      </c>
      <c r="D965" s="12">
        <v>57828</v>
      </c>
      <c r="E965" s="47" t="s">
        <v>7143</v>
      </c>
      <c r="F965" s="14">
        <v>1515.6</v>
      </c>
      <c r="G965" s="15">
        <v>42438</v>
      </c>
      <c r="H965" s="98">
        <f t="shared" si="43"/>
        <v>1515.6</v>
      </c>
      <c r="I965" s="138">
        <f t="shared" si="41"/>
        <v>0</v>
      </c>
      <c r="J965" s="112"/>
      <c r="K965" s="2"/>
    </row>
    <row r="966" spans="1:11" x14ac:dyDescent="0.25">
      <c r="A966" s="17">
        <v>42438</v>
      </c>
      <c r="B966" s="18">
        <f t="shared" ref="B966:B1029" si="44">B965+1</f>
        <v>7829</v>
      </c>
      <c r="C966" s="11" t="s">
        <v>787</v>
      </c>
      <c r="D966" s="12">
        <v>57829</v>
      </c>
      <c r="E966" s="47" t="s">
        <v>7144</v>
      </c>
      <c r="F966" s="14">
        <v>7655.2</v>
      </c>
      <c r="G966" s="15">
        <v>42438</v>
      </c>
      <c r="H966" s="98">
        <f t="shared" si="43"/>
        <v>7655.2</v>
      </c>
      <c r="I966" s="138">
        <f t="shared" si="41"/>
        <v>0</v>
      </c>
      <c r="J966" s="112"/>
      <c r="K966" s="2"/>
    </row>
    <row r="967" spans="1:11" x14ac:dyDescent="0.25">
      <c r="A967" s="17">
        <v>42438</v>
      </c>
      <c r="B967" s="18">
        <f t="shared" si="44"/>
        <v>7830</v>
      </c>
      <c r="C967" s="11" t="s">
        <v>787</v>
      </c>
      <c r="D967" s="12">
        <v>57830</v>
      </c>
      <c r="E967" s="47" t="s">
        <v>7145</v>
      </c>
      <c r="F967" s="14">
        <v>5091.21</v>
      </c>
      <c r="G967" s="15">
        <v>42445</v>
      </c>
      <c r="H967" s="98">
        <v>5091.21</v>
      </c>
      <c r="I967" s="138">
        <f t="shared" si="41"/>
        <v>0</v>
      </c>
      <c r="J967" s="112"/>
      <c r="K967" s="2"/>
    </row>
    <row r="968" spans="1:11" x14ac:dyDescent="0.25">
      <c r="A968" s="17">
        <v>42438</v>
      </c>
      <c r="B968" s="18">
        <f t="shared" si="44"/>
        <v>7831</v>
      </c>
      <c r="C968" s="11" t="s">
        <v>787</v>
      </c>
      <c r="D968" s="12">
        <v>57831</v>
      </c>
      <c r="E968" s="47" t="s">
        <v>7146</v>
      </c>
      <c r="F968" s="14">
        <v>2213.4</v>
      </c>
      <c r="G968" s="15">
        <v>42445</v>
      </c>
      <c r="H968" s="98">
        <v>2213.4</v>
      </c>
      <c r="I968" s="138">
        <f t="shared" si="41"/>
        <v>0</v>
      </c>
      <c r="J968" s="112"/>
      <c r="K968" s="2"/>
    </row>
    <row r="969" spans="1:11" x14ac:dyDescent="0.25">
      <c r="A969" s="17">
        <v>42438</v>
      </c>
      <c r="B969" s="18">
        <f t="shared" si="44"/>
        <v>7832</v>
      </c>
      <c r="C969" s="11" t="s">
        <v>787</v>
      </c>
      <c r="D969" s="12">
        <v>57832</v>
      </c>
      <c r="E969" s="47" t="s">
        <v>7147</v>
      </c>
      <c r="F969" s="14">
        <v>2934</v>
      </c>
      <c r="G969" s="15">
        <v>42445</v>
      </c>
      <c r="H969" s="98">
        <v>2934</v>
      </c>
      <c r="I969" s="138">
        <f t="shared" ref="I969:I1035" si="45">F969-H969</f>
        <v>0</v>
      </c>
      <c r="J969" s="112"/>
      <c r="K969" s="2"/>
    </row>
    <row r="970" spans="1:11" x14ac:dyDescent="0.25">
      <c r="A970" s="17">
        <v>42438</v>
      </c>
      <c r="B970" s="18">
        <f t="shared" si="44"/>
        <v>7833</v>
      </c>
      <c r="C970" s="11" t="s">
        <v>787</v>
      </c>
      <c r="D970" s="12">
        <v>57833</v>
      </c>
      <c r="E970" s="47" t="s">
        <v>7148</v>
      </c>
      <c r="F970" s="14">
        <v>12406.2</v>
      </c>
      <c r="G970" s="15">
        <v>42445</v>
      </c>
      <c r="H970" s="98">
        <v>12406.2</v>
      </c>
      <c r="I970" s="138">
        <f t="shared" si="45"/>
        <v>0</v>
      </c>
      <c r="J970" s="112"/>
      <c r="K970" s="2"/>
    </row>
    <row r="971" spans="1:11" x14ac:dyDescent="0.25">
      <c r="A971" s="17">
        <v>42438</v>
      </c>
      <c r="B971" s="18">
        <f t="shared" si="44"/>
        <v>7834</v>
      </c>
      <c r="C971" s="11" t="s">
        <v>787</v>
      </c>
      <c r="D971" s="12">
        <v>57834</v>
      </c>
      <c r="E971" s="47" t="s">
        <v>7149</v>
      </c>
      <c r="F971" s="14">
        <v>9250.4</v>
      </c>
      <c r="G971" s="15">
        <v>42445</v>
      </c>
      <c r="H971" s="98">
        <v>9250.4</v>
      </c>
      <c r="I971" s="138">
        <f t="shared" si="45"/>
        <v>0</v>
      </c>
      <c r="J971" s="112"/>
      <c r="K971" s="2"/>
    </row>
    <row r="972" spans="1:11" x14ac:dyDescent="0.25">
      <c r="A972" s="17">
        <v>42438</v>
      </c>
      <c r="B972" s="18">
        <f t="shared" si="44"/>
        <v>7835</v>
      </c>
      <c r="C972" s="11" t="s">
        <v>787</v>
      </c>
      <c r="D972" s="12">
        <v>57835</v>
      </c>
      <c r="E972" s="47" t="s">
        <v>7150</v>
      </c>
      <c r="F972" s="14">
        <v>2616.4</v>
      </c>
      <c r="G972" s="15">
        <v>42438</v>
      </c>
      <c r="H972" s="98">
        <f t="shared" ref="H972:H1034" si="46">F972</f>
        <v>2616.4</v>
      </c>
      <c r="I972" s="138">
        <f t="shared" si="45"/>
        <v>0</v>
      </c>
      <c r="J972" s="112"/>
      <c r="K972" s="2"/>
    </row>
    <row r="973" spans="1:11" x14ac:dyDescent="0.25">
      <c r="A973" s="17">
        <v>42438</v>
      </c>
      <c r="B973" s="18">
        <f t="shared" si="44"/>
        <v>7836</v>
      </c>
      <c r="C973" s="11" t="s">
        <v>787</v>
      </c>
      <c r="D973" s="12">
        <v>57836</v>
      </c>
      <c r="E973" s="47" t="s">
        <v>7144</v>
      </c>
      <c r="F973" s="14">
        <v>39.6</v>
      </c>
      <c r="G973" s="15">
        <v>42438</v>
      </c>
      <c r="H973" s="98">
        <f t="shared" si="46"/>
        <v>39.6</v>
      </c>
      <c r="I973" s="138">
        <f t="shared" si="45"/>
        <v>0</v>
      </c>
      <c r="J973" s="112"/>
      <c r="K973" s="2"/>
    </row>
    <row r="974" spans="1:11" x14ac:dyDescent="0.25">
      <c r="A974" s="17">
        <v>42438</v>
      </c>
      <c r="B974" s="18">
        <f t="shared" si="44"/>
        <v>7837</v>
      </c>
      <c r="C974" s="11" t="s">
        <v>787</v>
      </c>
      <c r="D974" s="12">
        <v>57837</v>
      </c>
      <c r="E974" s="47" t="s">
        <v>7151</v>
      </c>
      <c r="F974" s="14">
        <v>613.70000000000005</v>
      </c>
      <c r="G974" s="15">
        <v>42438</v>
      </c>
      <c r="H974" s="98">
        <f t="shared" si="46"/>
        <v>613.70000000000005</v>
      </c>
      <c r="I974" s="138">
        <f t="shared" si="45"/>
        <v>0</v>
      </c>
      <c r="J974" s="112"/>
      <c r="K974" s="2"/>
    </row>
    <row r="975" spans="1:11" x14ac:dyDescent="0.25">
      <c r="A975" s="17">
        <v>42438</v>
      </c>
      <c r="B975" s="18">
        <f t="shared" si="44"/>
        <v>7838</v>
      </c>
      <c r="C975" s="11" t="s">
        <v>787</v>
      </c>
      <c r="D975" s="12">
        <v>57838</v>
      </c>
      <c r="E975" s="47" t="s">
        <v>7152</v>
      </c>
      <c r="F975" s="14">
        <v>5375</v>
      </c>
      <c r="G975" s="88">
        <v>42472</v>
      </c>
      <c r="H975" s="101">
        <v>5375</v>
      </c>
      <c r="I975" s="138">
        <f t="shared" si="45"/>
        <v>0</v>
      </c>
      <c r="J975" s="112"/>
      <c r="K975" s="2"/>
    </row>
    <row r="976" spans="1:11" x14ac:dyDescent="0.25">
      <c r="A976" s="17">
        <v>42438</v>
      </c>
      <c r="B976" s="18">
        <f t="shared" si="44"/>
        <v>7839</v>
      </c>
      <c r="C976" s="11" t="s">
        <v>787</v>
      </c>
      <c r="D976" s="12">
        <v>57839</v>
      </c>
      <c r="E976" s="47" t="s">
        <v>7153</v>
      </c>
      <c r="F976" s="14">
        <v>23480</v>
      </c>
      <c r="G976" s="15">
        <v>42445</v>
      </c>
      <c r="H976" s="98">
        <v>23480</v>
      </c>
      <c r="I976" s="138">
        <f t="shared" si="45"/>
        <v>0</v>
      </c>
      <c r="J976" s="112"/>
      <c r="K976" s="2"/>
    </row>
    <row r="977" spans="1:11" x14ac:dyDescent="0.25">
      <c r="A977" s="17">
        <v>42438</v>
      </c>
      <c r="B977" s="18">
        <f t="shared" si="44"/>
        <v>7840</v>
      </c>
      <c r="C977" s="11" t="s">
        <v>787</v>
      </c>
      <c r="D977" s="12">
        <v>57840</v>
      </c>
      <c r="E977" s="47" t="s">
        <v>7154</v>
      </c>
      <c r="F977" s="14">
        <v>1165.4000000000001</v>
      </c>
      <c r="G977" s="15">
        <v>42445</v>
      </c>
      <c r="H977" s="98">
        <v>1165.4000000000001</v>
      </c>
      <c r="I977" s="138">
        <f t="shared" si="45"/>
        <v>0</v>
      </c>
      <c r="J977" s="112"/>
      <c r="K977" s="2"/>
    </row>
    <row r="978" spans="1:11" x14ac:dyDescent="0.25">
      <c r="A978" s="17">
        <v>42438</v>
      </c>
      <c r="B978" s="18">
        <f t="shared" si="44"/>
        <v>7841</v>
      </c>
      <c r="C978" s="11" t="s">
        <v>787</v>
      </c>
      <c r="D978" s="12">
        <v>57841</v>
      </c>
      <c r="E978" s="47" t="s">
        <v>7155</v>
      </c>
      <c r="F978" s="14">
        <v>1403.4</v>
      </c>
      <c r="G978" s="15">
        <v>42445</v>
      </c>
      <c r="H978" s="98">
        <v>1403.4</v>
      </c>
      <c r="I978" s="138">
        <f t="shared" si="45"/>
        <v>0</v>
      </c>
      <c r="J978" s="112"/>
      <c r="K978" s="2"/>
    </row>
    <row r="979" spans="1:11" x14ac:dyDescent="0.25">
      <c r="A979" s="17">
        <v>42438</v>
      </c>
      <c r="B979" s="18">
        <f t="shared" si="44"/>
        <v>7842</v>
      </c>
      <c r="C979" s="11" t="s">
        <v>787</v>
      </c>
      <c r="D979" s="12">
        <v>57842</v>
      </c>
      <c r="E979" s="47" t="s">
        <v>7153</v>
      </c>
      <c r="F979" s="14">
        <v>3854.8</v>
      </c>
      <c r="G979" s="15">
        <v>42445</v>
      </c>
      <c r="H979" s="98">
        <v>3854.8</v>
      </c>
      <c r="I979" s="138">
        <f t="shared" si="45"/>
        <v>0</v>
      </c>
      <c r="J979" s="112"/>
      <c r="K979" s="2"/>
    </row>
    <row r="980" spans="1:11" x14ac:dyDescent="0.25">
      <c r="A980" s="17">
        <v>42438</v>
      </c>
      <c r="B980" s="18">
        <f t="shared" si="44"/>
        <v>7843</v>
      </c>
      <c r="C980" s="11" t="s">
        <v>787</v>
      </c>
      <c r="D980" s="12">
        <v>57843</v>
      </c>
      <c r="E980" s="47" t="s">
        <v>7152</v>
      </c>
      <c r="F980" s="14">
        <v>46259.44</v>
      </c>
      <c r="G980" s="15">
        <v>42460</v>
      </c>
      <c r="H980" s="98">
        <v>46259.44</v>
      </c>
      <c r="I980" s="138">
        <f t="shared" si="45"/>
        <v>0</v>
      </c>
      <c r="J980" s="112"/>
      <c r="K980" s="2"/>
    </row>
    <row r="981" spans="1:11" x14ac:dyDescent="0.25">
      <c r="A981" s="17">
        <v>42438</v>
      </c>
      <c r="B981" s="18">
        <f t="shared" si="44"/>
        <v>7844</v>
      </c>
      <c r="C981" s="11" t="s">
        <v>787</v>
      </c>
      <c r="D981" s="113">
        <v>57844</v>
      </c>
      <c r="E981" s="42" t="s">
        <v>7156</v>
      </c>
      <c r="F981" s="19">
        <v>5858.35</v>
      </c>
      <c r="G981" s="15">
        <v>42438</v>
      </c>
      <c r="H981" s="98">
        <f t="shared" si="46"/>
        <v>5858.35</v>
      </c>
      <c r="I981" s="138">
        <f t="shared" si="45"/>
        <v>0</v>
      </c>
      <c r="J981" s="112"/>
      <c r="K981" s="2"/>
    </row>
    <row r="982" spans="1:11" x14ac:dyDescent="0.25">
      <c r="A982" s="17">
        <v>42438</v>
      </c>
      <c r="B982" s="18">
        <f t="shared" si="44"/>
        <v>7845</v>
      </c>
      <c r="C982" s="11" t="s">
        <v>787</v>
      </c>
      <c r="D982" s="20">
        <v>57845</v>
      </c>
      <c r="E982" s="45" t="s">
        <v>7157</v>
      </c>
      <c r="F982" s="22">
        <v>120</v>
      </c>
      <c r="G982" s="15">
        <v>42438</v>
      </c>
      <c r="H982" s="98">
        <f t="shared" si="46"/>
        <v>120</v>
      </c>
      <c r="I982" s="138">
        <f t="shared" si="45"/>
        <v>0</v>
      </c>
      <c r="J982" s="112"/>
      <c r="K982" s="2"/>
    </row>
    <row r="983" spans="1:11" x14ac:dyDescent="0.25">
      <c r="A983" s="17">
        <v>42438</v>
      </c>
      <c r="B983" s="18">
        <f t="shared" si="44"/>
        <v>7846</v>
      </c>
      <c r="C983" s="11" t="s">
        <v>787</v>
      </c>
      <c r="D983" s="12">
        <v>57846</v>
      </c>
      <c r="E983" s="47" t="s">
        <v>7158</v>
      </c>
      <c r="F983" s="14">
        <v>6917.4</v>
      </c>
      <c r="G983" s="15">
        <v>42438</v>
      </c>
      <c r="H983" s="98">
        <f t="shared" si="46"/>
        <v>6917.4</v>
      </c>
      <c r="I983" s="138">
        <f t="shared" si="45"/>
        <v>0</v>
      </c>
      <c r="J983" s="112"/>
      <c r="K983" s="2"/>
    </row>
    <row r="984" spans="1:11" x14ac:dyDescent="0.25">
      <c r="A984" s="17">
        <v>42438</v>
      </c>
      <c r="B984" s="18">
        <f t="shared" si="44"/>
        <v>7847</v>
      </c>
      <c r="C984" s="11" t="s">
        <v>787</v>
      </c>
      <c r="D984" s="12">
        <v>57847</v>
      </c>
      <c r="E984" s="47" t="s">
        <v>7159</v>
      </c>
      <c r="F984" s="14">
        <v>25507.200000000001</v>
      </c>
      <c r="G984" s="15">
        <v>42438</v>
      </c>
      <c r="H984" s="98">
        <f t="shared" si="46"/>
        <v>25507.200000000001</v>
      </c>
      <c r="I984" s="138">
        <f t="shared" si="45"/>
        <v>0</v>
      </c>
      <c r="J984" s="112"/>
      <c r="K984" s="2"/>
    </row>
    <row r="985" spans="1:11" x14ac:dyDescent="0.25">
      <c r="A985" s="17">
        <v>42438</v>
      </c>
      <c r="B985" s="18">
        <f t="shared" si="44"/>
        <v>7848</v>
      </c>
      <c r="C985" s="11" t="s">
        <v>787</v>
      </c>
      <c r="D985" s="12">
        <v>57848</v>
      </c>
      <c r="E985" s="47" t="s">
        <v>7160</v>
      </c>
      <c r="F985" s="14">
        <v>6675.6</v>
      </c>
      <c r="G985" s="15">
        <v>42441</v>
      </c>
      <c r="H985" s="98">
        <v>6675.6</v>
      </c>
      <c r="I985" s="138">
        <f t="shared" si="45"/>
        <v>0</v>
      </c>
      <c r="J985" s="112"/>
      <c r="K985" s="2"/>
    </row>
    <row r="986" spans="1:11" x14ac:dyDescent="0.25">
      <c r="A986" s="17">
        <v>42438</v>
      </c>
      <c r="B986" s="18">
        <f t="shared" si="44"/>
        <v>7849</v>
      </c>
      <c r="C986" s="11" t="s">
        <v>787</v>
      </c>
      <c r="D986" s="12">
        <v>57849</v>
      </c>
      <c r="E986" s="47" t="s">
        <v>7161</v>
      </c>
      <c r="F986" s="14">
        <v>2508.8000000000002</v>
      </c>
      <c r="G986" s="15">
        <v>42438</v>
      </c>
      <c r="H986" s="98">
        <f t="shared" si="46"/>
        <v>2508.8000000000002</v>
      </c>
      <c r="I986" s="138">
        <f t="shared" si="45"/>
        <v>0</v>
      </c>
      <c r="J986" s="112"/>
      <c r="K986" s="2"/>
    </row>
    <row r="987" spans="1:11" x14ac:dyDescent="0.25">
      <c r="A987" s="17">
        <v>42438</v>
      </c>
      <c r="B987" s="18">
        <f t="shared" si="44"/>
        <v>7850</v>
      </c>
      <c r="C987" s="11" t="s">
        <v>787</v>
      </c>
      <c r="D987" s="12">
        <v>57850</v>
      </c>
      <c r="E987" s="47" t="s">
        <v>7152</v>
      </c>
      <c r="F987" s="14">
        <v>4100.3999999999996</v>
      </c>
      <c r="G987" s="15">
        <v>42460</v>
      </c>
      <c r="H987" s="98">
        <v>4100.3999999999996</v>
      </c>
      <c r="I987" s="138">
        <f t="shared" si="45"/>
        <v>0</v>
      </c>
      <c r="J987" s="112"/>
      <c r="K987" s="2"/>
    </row>
    <row r="988" spans="1:11" x14ac:dyDescent="0.25">
      <c r="A988" s="17">
        <v>42438</v>
      </c>
      <c r="B988" s="18">
        <f t="shared" si="44"/>
        <v>7851</v>
      </c>
      <c r="C988" s="11" t="s">
        <v>787</v>
      </c>
      <c r="D988" s="12">
        <v>57851</v>
      </c>
      <c r="E988" s="47" t="s">
        <v>7162</v>
      </c>
      <c r="F988" s="14">
        <v>2400</v>
      </c>
      <c r="G988" s="15">
        <v>42438</v>
      </c>
      <c r="H988" s="98">
        <f t="shared" si="46"/>
        <v>2400</v>
      </c>
      <c r="I988" s="138">
        <f t="shared" si="45"/>
        <v>0</v>
      </c>
      <c r="J988" s="112"/>
      <c r="K988" s="2"/>
    </row>
    <row r="989" spans="1:11" x14ac:dyDescent="0.25">
      <c r="A989" s="17">
        <v>42438</v>
      </c>
      <c r="B989" s="18">
        <f t="shared" si="44"/>
        <v>7852</v>
      </c>
      <c r="C989" s="11" t="s">
        <v>787</v>
      </c>
      <c r="D989" s="12">
        <v>57852</v>
      </c>
      <c r="E989" s="47" t="s">
        <v>7163</v>
      </c>
      <c r="F989" s="14">
        <v>2810</v>
      </c>
      <c r="G989" s="15">
        <v>42438</v>
      </c>
      <c r="H989" s="98">
        <f t="shared" si="46"/>
        <v>2810</v>
      </c>
      <c r="I989" s="138">
        <f t="shared" si="45"/>
        <v>0</v>
      </c>
      <c r="J989" s="112"/>
      <c r="K989" s="2"/>
    </row>
    <row r="990" spans="1:11" x14ac:dyDescent="0.25">
      <c r="A990" s="17">
        <v>42438</v>
      </c>
      <c r="B990" s="18">
        <f t="shared" si="44"/>
        <v>7853</v>
      </c>
      <c r="C990" s="11" t="s">
        <v>787</v>
      </c>
      <c r="D990" s="12">
        <v>57853</v>
      </c>
      <c r="E990" s="139" t="s">
        <v>5751</v>
      </c>
      <c r="F990" s="14">
        <v>296.7</v>
      </c>
      <c r="G990" s="15">
        <v>42438</v>
      </c>
      <c r="H990" s="98">
        <v>296.7</v>
      </c>
      <c r="I990" s="138">
        <f t="shared" si="45"/>
        <v>0</v>
      </c>
      <c r="J990" s="112"/>
      <c r="K990" s="2"/>
    </row>
    <row r="991" spans="1:11" x14ac:dyDescent="0.25">
      <c r="A991" s="17">
        <v>42438</v>
      </c>
      <c r="B991" s="18">
        <f t="shared" si="44"/>
        <v>7854</v>
      </c>
      <c r="C991" s="11" t="s">
        <v>787</v>
      </c>
      <c r="D991" s="12">
        <v>57854</v>
      </c>
      <c r="E991" s="47" t="s">
        <v>7164</v>
      </c>
      <c r="F991" s="14">
        <v>42550.3</v>
      </c>
      <c r="G991" s="15" t="s">
        <v>7045</v>
      </c>
      <c r="H991" s="98">
        <f>31600+10950.3</f>
        <v>42550.3</v>
      </c>
      <c r="I991" s="138">
        <f t="shared" si="45"/>
        <v>0</v>
      </c>
      <c r="J991" s="112"/>
      <c r="K991" s="2"/>
    </row>
    <row r="992" spans="1:11" x14ac:dyDescent="0.25">
      <c r="A992" s="17">
        <v>42438</v>
      </c>
      <c r="B992" s="18">
        <f t="shared" si="44"/>
        <v>7855</v>
      </c>
      <c r="C992" s="11" t="s">
        <v>787</v>
      </c>
      <c r="D992" s="12">
        <v>57855</v>
      </c>
      <c r="E992" s="47" t="s">
        <v>7165</v>
      </c>
      <c r="F992" s="14">
        <v>1088</v>
      </c>
      <c r="G992" s="15">
        <v>42438</v>
      </c>
      <c r="H992" s="98">
        <f t="shared" si="46"/>
        <v>1088</v>
      </c>
      <c r="I992" s="138">
        <f t="shared" si="45"/>
        <v>0</v>
      </c>
      <c r="J992" s="112"/>
      <c r="K992" s="2"/>
    </row>
    <row r="993" spans="1:11" x14ac:dyDescent="0.25">
      <c r="A993" s="17">
        <v>42438</v>
      </c>
      <c r="B993" s="18">
        <f t="shared" si="44"/>
        <v>7856</v>
      </c>
      <c r="C993" s="11" t="s">
        <v>787</v>
      </c>
      <c r="D993" s="12">
        <v>57856</v>
      </c>
      <c r="E993" s="47" t="s">
        <v>7166</v>
      </c>
      <c r="F993" s="14">
        <v>4615</v>
      </c>
      <c r="G993" s="15">
        <v>42438</v>
      </c>
      <c r="H993" s="98">
        <f t="shared" si="46"/>
        <v>4615</v>
      </c>
      <c r="I993" s="138">
        <f t="shared" si="45"/>
        <v>0</v>
      </c>
      <c r="J993" s="112"/>
      <c r="K993" s="2"/>
    </row>
    <row r="994" spans="1:11" x14ac:dyDescent="0.25">
      <c r="A994" s="17">
        <v>42438</v>
      </c>
      <c r="B994" s="18">
        <f t="shared" si="44"/>
        <v>7857</v>
      </c>
      <c r="C994" s="11" t="s">
        <v>787</v>
      </c>
      <c r="D994" s="12">
        <v>57857</v>
      </c>
      <c r="E994" s="49" t="s">
        <v>105</v>
      </c>
      <c r="F994" s="14">
        <v>0</v>
      </c>
      <c r="G994" s="15"/>
      <c r="H994" s="98"/>
      <c r="I994" s="138">
        <f t="shared" si="45"/>
        <v>0</v>
      </c>
      <c r="J994" s="112"/>
      <c r="K994" s="2"/>
    </row>
    <row r="995" spans="1:11" x14ac:dyDescent="0.25">
      <c r="A995" s="17">
        <v>42438</v>
      </c>
      <c r="B995" s="18">
        <f t="shared" si="44"/>
        <v>7858</v>
      </c>
      <c r="C995" s="11" t="s">
        <v>787</v>
      </c>
      <c r="D995" s="12">
        <v>57858</v>
      </c>
      <c r="E995" s="47" t="s">
        <v>7167</v>
      </c>
      <c r="F995" s="14">
        <v>4757.8</v>
      </c>
      <c r="G995" s="15">
        <v>42440</v>
      </c>
      <c r="H995" s="98">
        <v>4757.8</v>
      </c>
      <c r="I995" s="138">
        <f t="shared" si="45"/>
        <v>0</v>
      </c>
      <c r="J995" s="112"/>
      <c r="K995" s="2"/>
    </row>
    <row r="996" spans="1:11" x14ac:dyDescent="0.25">
      <c r="A996" s="17">
        <v>42438</v>
      </c>
      <c r="B996" s="18">
        <f t="shared" si="44"/>
        <v>7859</v>
      </c>
      <c r="C996" s="11" t="s">
        <v>787</v>
      </c>
      <c r="D996" s="12">
        <v>57859</v>
      </c>
      <c r="E996" s="47" t="s">
        <v>7168</v>
      </c>
      <c r="F996" s="14">
        <v>1518</v>
      </c>
      <c r="G996" s="15">
        <v>42438</v>
      </c>
      <c r="H996" s="98">
        <f t="shared" si="46"/>
        <v>1518</v>
      </c>
      <c r="I996" s="138">
        <f t="shared" si="45"/>
        <v>0</v>
      </c>
      <c r="J996" s="112"/>
      <c r="K996" s="2"/>
    </row>
    <row r="997" spans="1:11" x14ac:dyDescent="0.25">
      <c r="A997" s="17">
        <v>42438</v>
      </c>
      <c r="B997" s="18">
        <f t="shared" si="44"/>
        <v>7860</v>
      </c>
      <c r="C997" s="11" t="s">
        <v>787</v>
      </c>
      <c r="D997" s="12">
        <v>57860</v>
      </c>
      <c r="E997" s="47" t="s">
        <v>7169</v>
      </c>
      <c r="F997" s="14">
        <v>11060.6</v>
      </c>
      <c r="G997" s="15">
        <v>42440</v>
      </c>
      <c r="H997" s="98">
        <v>11060.6</v>
      </c>
      <c r="I997" s="138">
        <f t="shared" si="45"/>
        <v>0</v>
      </c>
      <c r="J997" s="112"/>
      <c r="K997" s="2"/>
    </row>
    <row r="998" spans="1:11" x14ac:dyDescent="0.25">
      <c r="A998" s="17">
        <v>42438</v>
      </c>
      <c r="B998" s="18">
        <f t="shared" si="44"/>
        <v>7861</v>
      </c>
      <c r="C998" s="11" t="s">
        <v>787</v>
      </c>
      <c r="D998" s="12">
        <v>57861</v>
      </c>
      <c r="E998" s="47" t="s">
        <v>7170</v>
      </c>
      <c r="F998" s="14">
        <v>1940.3</v>
      </c>
      <c r="G998" s="15">
        <v>42438</v>
      </c>
      <c r="H998" s="98">
        <f t="shared" si="46"/>
        <v>1940.3</v>
      </c>
      <c r="I998" s="138">
        <f t="shared" si="45"/>
        <v>0</v>
      </c>
      <c r="J998" s="112"/>
      <c r="K998" s="2"/>
    </row>
    <row r="999" spans="1:11" x14ac:dyDescent="0.25">
      <c r="A999" s="17">
        <v>42438</v>
      </c>
      <c r="B999" s="18">
        <f t="shared" si="44"/>
        <v>7862</v>
      </c>
      <c r="C999" s="11" t="s">
        <v>787</v>
      </c>
      <c r="D999" s="12">
        <v>57862</v>
      </c>
      <c r="E999" s="47" t="s">
        <v>7171</v>
      </c>
      <c r="F999" s="14">
        <v>5871.4</v>
      </c>
      <c r="G999" s="15">
        <v>42438</v>
      </c>
      <c r="H999" s="98">
        <f t="shared" si="46"/>
        <v>5871.4</v>
      </c>
      <c r="I999" s="138">
        <f t="shared" si="45"/>
        <v>0</v>
      </c>
      <c r="J999" s="112"/>
      <c r="K999" s="2"/>
    </row>
    <row r="1000" spans="1:11" x14ac:dyDescent="0.25">
      <c r="A1000" s="17">
        <v>42438</v>
      </c>
      <c r="B1000" s="18">
        <f t="shared" si="44"/>
        <v>7863</v>
      </c>
      <c r="C1000" s="11" t="s">
        <v>787</v>
      </c>
      <c r="D1000" s="12">
        <v>57863</v>
      </c>
      <c r="E1000" s="47" t="s">
        <v>7172</v>
      </c>
      <c r="F1000" s="14">
        <v>1492.52</v>
      </c>
      <c r="G1000" s="15">
        <v>42439</v>
      </c>
      <c r="H1000" s="98">
        <v>1492.52</v>
      </c>
      <c r="I1000" s="138">
        <f t="shared" si="45"/>
        <v>0</v>
      </c>
      <c r="J1000" s="112"/>
      <c r="K1000" s="2"/>
    </row>
    <row r="1001" spans="1:11" x14ac:dyDescent="0.25">
      <c r="A1001" s="17">
        <v>42438</v>
      </c>
      <c r="B1001" s="18">
        <f t="shared" si="44"/>
        <v>7864</v>
      </c>
      <c r="C1001" s="11" t="s">
        <v>787</v>
      </c>
      <c r="D1001" s="12">
        <v>57864</v>
      </c>
      <c r="E1001" s="47" t="s">
        <v>7173</v>
      </c>
      <c r="F1001" s="14">
        <v>17856.2</v>
      </c>
      <c r="G1001" s="15">
        <v>42445</v>
      </c>
      <c r="H1001" s="98">
        <v>17856.2</v>
      </c>
      <c r="I1001" s="138">
        <f t="shared" si="45"/>
        <v>0</v>
      </c>
      <c r="J1001" s="112"/>
      <c r="K1001" s="2"/>
    </row>
    <row r="1002" spans="1:11" x14ac:dyDescent="0.25">
      <c r="A1002" s="17">
        <v>42438</v>
      </c>
      <c r="B1002" s="18">
        <f t="shared" si="44"/>
        <v>7865</v>
      </c>
      <c r="C1002" s="11" t="s">
        <v>787</v>
      </c>
      <c r="D1002" s="12">
        <v>57865</v>
      </c>
      <c r="E1002" s="47" t="s">
        <v>7174</v>
      </c>
      <c r="F1002" s="14">
        <v>8046.36</v>
      </c>
      <c r="G1002" s="15">
        <v>42438</v>
      </c>
      <c r="H1002" s="98">
        <f t="shared" si="46"/>
        <v>8046.36</v>
      </c>
      <c r="I1002" s="138">
        <f t="shared" si="45"/>
        <v>0</v>
      </c>
      <c r="J1002" s="112"/>
      <c r="K1002" s="2"/>
    </row>
    <row r="1003" spans="1:11" x14ac:dyDescent="0.25">
      <c r="A1003" s="17">
        <v>42438</v>
      </c>
      <c r="B1003" s="18">
        <f t="shared" si="44"/>
        <v>7866</v>
      </c>
      <c r="C1003" s="11" t="s">
        <v>787</v>
      </c>
      <c r="D1003" s="12">
        <v>57866</v>
      </c>
      <c r="E1003" s="47" t="s">
        <v>7175</v>
      </c>
      <c r="F1003" s="14">
        <v>15704.7</v>
      </c>
      <c r="G1003" s="15">
        <v>42438</v>
      </c>
      <c r="H1003" s="98">
        <f t="shared" si="46"/>
        <v>15704.7</v>
      </c>
      <c r="I1003" s="138">
        <f t="shared" si="45"/>
        <v>0</v>
      </c>
      <c r="J1003" s="112"/>
      <c r="K1003" s="2"/>
    </row>
    <row r="1004" spans="1:11" x14ac:dyDescent="0.25">
      <c r="A1004" s="17">
        <v>42438</v>
      </c>
      <c r="B1004" s="18">
        <f t="shared" si="44"/>
        <v>7867</v>
      </c>
      <c r="C1004" s="11" t="s">
        <v>787</v>
      </c>
      <c r="D1004" s="12">
        <v>57867</v>
      </c>
      <c r="E1004" s="47" t="s">
        <v>7176</v>
      </c>
      <c r="F1004" s="14">
        <v>2464</v>
      </c>
      <c r="G1004" s="15">
        <v>42439</v>
      </c>
      <c r="H1004" s="98">
        <v>2464</v>
      </c>
      <c r="I1004" s="138">
        <f t="shared" si="45"/>
        <v>0</v>
      </c>
      <c r="J1004" s="112"/>
      <c r="K1004" s="2"/>
    </row>
    <row r="1005" spans="1:11" x14ac:dyDescent="0.25">
      <c r="A1005" s="17">
        <v>42438</v>
      </c>
      <c r="B1005" s="18">
        <f t="shared" si="44"/>
        <v>7868</v>
      </c>
      <c r="C1005" s="11" t="s">
        <v>787</v>
      </c>
      <c r="D1005" s="12">
        <v>57868</v>
      </c>
      <c r="E1005" s="47" t="s">
        <v>7177</v>
      </c>
      <c r="F1005" s="14">
        <v>4694.8</v>
      </c>
      <c r="G1005" s="15" t="s">
        <v>7178</v>
      </c>
      <c r="H1005" s="98">
        <f>4200+494.8</f>
        <v>4694.8</v>
      </c>
      <c r="I1005" s="138">
        <f t="shared" si="45"/>
        <v>0</v>
      </c>
      <c r="J1005" s="112"/>
      <c r="K1005" s="2"/>
    </row>
    <row r="1006" spans="1:11" x14ac:dyDescent="0.25">
      <c r="A1006" s="17">
        <v>42438</v>
      </c>
      <c r="B1006" s="18">
        <f t="shared" si="44"/>
        <v>7869</v>
      </c>
      <c r="C1006" s="11" t="s">
        <v>787</v>
      </c>
      <c r="D1006" s="12">
        <v>57869</v>
      </c>
      <c r="E1006" s="47" t="s">
        <v>7179</v>
      </c>
      <c r="F1006" s="14">
        <v>12914.5</v>
      </c>
      <c r="G1006" s="15">
        <v>42439</v>
      </c>
      <c r="H1006" s="98">
        <v>12914.5</v>
      </c>
      <c r="I1006" s="138">
        <f t="shared" si="45"/>
        <v>0</v>
      </c>
      <c r="J1006" s="112"/>
      <c r="K1006" s="2"/>
    </row>
    <row r="1007" spans="1:11" x14ac:dyDescent="0.25">
      <c r="A1007" s="17">
        <v>42438</v>
      </c>
      <c r="B1007" s="18">
        <f t="shared" si="44"/>
        <v>7870</v>
      </c>
      <c r="C1007" s="11" t="s">
        <v>787</v>
      </c>
      <c r="D1007" s="12">
        <v>57870</v>
      </c>
      <c r="E1007" s="47" t="s">
        <v>7180</v>
      </c>
      <c r="F1007" s="14">
        <v>9671.6</v>
      </c>
      <c r="G1007" s="15">
        <v>42439</v>
      </c>
      <c r="H1007" s="98">
        <v>9671.6</v>
      </c>
      <c r="I1007" s="138">
        <f t="shared" si="45"/>
        <v>0</v>
      </c>
      <c r="J1007" s="112"/>
      <c r="K1007" s="2"/>
    </row>
    <row r="1008" spans="1:11" x14ac:dyDescent="0.25">
      <c r="A1008" s="17">
        <v>42438</v>
      </c>
      <c r="B1008" s="18">
        <f t="shared" si="44"/>
        <v>7871</v>
      </c>
      <c r="C1008" s="11" t="s">
        <v>787</v>
      </c>
      <c r="D1008" s="12">
        <v>57871</v>
      </c>
      <c r="E1008" s="47" t="s">
        <v>7141</v>
      </c>
      <c r="F1008" s="14">
        <v>24249</v>
      </c>
      <c r="G1008" s="15">
        <v>42445</v>
      </c>
      <c r="H1008" s="98">
        <v>24249</v>
      </c>
      <c r="I1008" s="138">
        <f t="shared" si="45"/>
        <v>0</v>
      </c>
      <c r="J1008" s="112"/>
      <c r="K1008" s="2"/>
    </row>
    <row r="1009" spans="1:11" x14ac:dyDescent="0.25">
      <c r="A1009" s="17">
        <v>42438</v>
      </c>
      <c r="B1009" s="18">
        <f t="shared" si="44"/>
        <v>7872</v>
      </c>
      <c r="C1009" s="11" t="s">
        <v>787</v>
      </c>
      <c r="D1009" s="12">
        <v>57872</v>
      </c>
      <c r="E1009" s="47" t="s">
        <v>7181</v>
      </c>
      <c r="F1009" s="14">
        <v>3878.3</v>
      </c>
      <c r="G1009" s="15">
        <v>42438</v>
      </c>
      <c r="H1009" s="98">
        <f t="shared" si="46"/>
        <v>3878.3</v>
      </c>
      <c r="I1009" s="138">
        <f t="shared" si="45"/>
        <v>0</v>
      </c>
      <c r="J1009" s="112"/>
      <c r="K1009" s="2"/>
    </row>
    <row r="1010" spans="1:11" x14ac:dyDescent="0.25">
      <c r="A1010" s="17">
        <v>42438</v>
      </c>
      <c r="B1010" s="18">
        <f t="shared" si="44"/>
        <v>7873</v>
      </c>
      <c r="C1010" s="11" t="s">
        <v>787</v>
      </c>
      <c r="D1010" s="12">
        <v>57873</v>
      </c>
      <c r="E1010" s="47" t="s">
        <v>7182</v>
      </c>
      <c r="F1010" s="14">
        <v>2671.4</v>
      </c>
      <c r="G1010" s="15">
        <v>42438</v>
      </c>
      <c r="H1010" s="98">
        <f t="shared" si="46"/>
        <v>2671.4</v>
      </c>
      <c r="I1010" s="138">
        <f t="shared" si="45"/>
        <v>0</v>
      </c>
      <c r="J1010" s="112"/>
      <c r="K1010" s="2"/>
    </row>
    <row r="1011" spans="1:11" x14ac:dyDescent="0.25">
      <c r="A1011" s="17">
        <v>42438</v>
      </c>
      <c r="B1011" s="18">
        <f t="shared" si="44"/>
        <v>7874</v>
      </c>
      <c r="C1011" s="11" t="s">
        <v>787</v>
      </c>
      <c r="D1011" s="12">
        <v>57874</v>
      </c>
      <c r="E1011" s="47" t="s">
        <v>7183</v>
      </c>
      <c r="F1011" s="14">
        <v>611.5</v>
      </c>
      <c r="G1011" s="15">
        <v>42438</v>
      </c>
      <c r="H1011" s="98">
        <f t="shared" si="46"/>
        <v>611.5</v>
      </c>
      <c r="I1011" s="138">
        <f t="shared" si="45"/>
        <v>0</v>
      </c>
      <c r="J1011" s="112"/>
      <c r="K1011" s="2"/>
    </row>
    <row r="1012" spans="1:11" x14ac:dyDescent="0.25">
      <c r="A1012" s="17">
        <v>42438</v>
      </c>
      <c r="B1012" s="18">
        <f t="shared" si="44"/>
        <v>7875</v>
      </c>
      <c r="C1012" s="11" t="s">
        <v>787</v>
      </c>
      <c r="D1012" s="12">
        <v>57875</v>
      </c>
      <c r="E1012" s="47" t="s">
        <v>7087</v>
      </c>
      <c r="F1012" s="14">
        <v>592.79999999999995</v>
      </c>
      <c r="G1012" s="15">
        <v>42438</v>
      </c>
      <c r="H1012" s="98">
        <v>592.79999999999995</v>
      </c>
      <c r="I1012" s="138">
        <f t="shared" si="45"/>
        <v>0</v>
      </c>
      <c r="J1012" s="112"/>
      <c r="K1012" s="2"/>
    </row>
    <row r="1013" spans="1:11" x14ac:dyDescent="0.25">
      <c r="A1013" s="17">
        <v>42438</v>
      </c>
      <c r="B1013" s="18">
        <f t="shared" si="44"/>
        <v>7876</v>
      </c>
      <c r="C1013" s="11" t="s">
        <v>787</v>
      </c>
      <c r="D1013" s="12">
        <v>57876</v>
      </c>
      <c r="E1013" s="47" t="s">
        <v>7184</v>
      </c>
      <c r="F1013" s="14">
        <v>2476</v>
      </c>
      <c r="G1013" s="15">
        <v>42438</v>
      </c>
      <c r="H1013" s="98">
        <f t="shared" si="46"/>
        <v>2476</v>
      </c>
      <c r="I1013" s="138">
        <f t="shared" si="45"/>
        <v>0</v>
      </c>
      <c r="J1013" s="112"/>
      <c r="K1013" s="2"/>
    </row>
    <row r="1014" spans="1:11" x14ac:dyDescent="0.25">
      <c r="A1014" s="17">
        <v>42438</v>
      </c>
      <c r="B1014" s="18">
        <f t="shared" si="44"/>
        <v>7877</v>
      </c>
      <c r="C1014" s="11" t="s">
        <v>787</v>
      </c>
      <c r="D1014" s="12">
        <v>57877</v>
      </c>
      <c r="E1014" s="47" t="s">
        <v>7185</v>
      </c>
      <c r="F1014" s="14">
        <v>1320</v>
      </c>
      <c r="G1014" s="15">
        <v>42438</v>
      </c>
      <c r="H1014" s="98">
        <f t="shared" si="46"/>
        <v>1320</v>
      </c>
      <c r="I1014" s="138">
        <f t="shared" si="45"/>
        <v>0</v>
      </c>
      <c r="J1014" s="112"/>
      <c r="K1014" s="2"/>
    </row>
    <row r="1015" spans="1:11" x14ac:dyDescent="0.25">
      <c r="A1015" s="17">
        <v>42438</v>
      </c>
      <c r="B1015" s="18">
        <f t="shared" si="44"/>
        <v>7878</v>
      </c>
      <c r="C1015" s="11" t="s">
        <v>787</v>
      </c>
      <c r="D1015" s="12">
        <v>57878</v>
      </c>
      <c r="E1015" s="47" t="s">
        <v>7186</v>
      </c>
      <c r="F1015" s="14">
        <v>3607.52</v>
      </c>
      <c r="G1015" s="15">
        <v>42438</v>
      </c>
      <c r="H1015" s="98">
        <f t="shared" si="46"/>
        <v>3607.52</v>
      </c>
      <c r="I1015" s="138">
        <f t="shared" si="45"/>
        <v>0</v>
      </c>
      <c r="J1015" s="112"/>
      <c r="K1015" s="2"/>
    </row>
    <row r="1016" spans="1:11" x14ac:dyDescent="0.25">
      <c r="A1016" s="17">
        <v>42438</v>
      </c>
      <c r="B1016" s="18">
        <f t="shared" si="44"/>
        <v>7879</v>
      </c>
      <c r="C1016" s="11" t="s">
        <v>787</v>
      </c>
      <c r="D1016" s="12">
        <v>57879</v>
      </c>
      <c r="E1016" s="47" t="s">
        <v>7187</v>
      </c>
      <c r="F1016" s="14">
        <v>2154.6</v>
      </c>
      <c r="G1016" s="15">
        <v>42438</v>
      </c>
      <c r="H1016" s="98">
        <f t="shared" si="46"/>
        <v>2154.6</v>
      </c>
      <c r="I1016" s="138">
        <f t="shared" si="45"/>
        <v>0</v>
      </c>
      <c r="J1016" s="112"/>
      <c r="K1016" s="2"/>
    </row>
    <row r="1017" spans="1:11" x14ac:dyDescent="0.25">
      <c r="A1017" s="17">
        <v>42438</v>
      </c>
      <c r="B1017" s="18">
        <f t="shared" si="44"/>
        <v>7880</v>
      </c>
      <c r="C1017" s="11" t="s">
        <v>787</v>
      </c>
      <c r="D1017" s="12">
        <v>57880</v>
      </c>
      <c r="E1017" s="47" t="s">
        <v>7188</v>
      </c>
      <c r="F1017" s="14">
        <v>8158.8</v>
      </c>
      <c r="G1017" s="15">
        <v>42438</v>
      </c>
      <c r="H1017" s="98">
        <f t="shared" si="46"/>
        <v>8158.8</v>
      </c>
      <c r="I1017" s="138">
        <f t="shared" si="45"/>
        <v>0</v>
      </c>
      <c r="J1017" s="112"/>
      <c r="K1017" s="2"/>
    </row>
    <row r="1018" spans="1:11" x14ac:dyDescent="0.25">
      <c r="A1018" s="17">
        <v>42438</v>
      </c>
      <c r="B1018" s="18">
        <f t="shared" si="44"/>
        <v>7881</v>
      </c>
      <c r="C1018" s="11" t="s">
        <v>787</v>
      </c>
      <c r="D1018" s="12">
        <v>57881</v>
      </c>
      <c r="E1018" s="47" t="s">
        <v>7189</v>
      </c>
      <c r="F1018" s="14">
        <v>1836</v>
      </c>
      <c r="G1018" s="15">
        <v>42438</v>
      </c>
      <c r="H1018" s="98">
        <f t="shared" si="46"/>
        <v>1836</v>
      </c>
      <c r="I1018" s="138">
        <f t="shared" si="45"/>
        <v>0</v>
      </c>
      <c r="J1018" s="112"/>
      <c r="K1018" s="2"/>
    </row>
    <row r="1019" spans="1:11" x14ac:dyDescent="0.25">
      <c r="A1019" s="17">
        <v>42438</v>
      </c>
      <c r="B1019" s="18">
        <f t="shared" si="44"/>
        <v>7882</v>
      </c>
      <c r="C1019" s="11" t="s">
        <v>787</v>
      </c>
      <c r="D1019" s="12">
        <v>57882</v>
      </c>
      <c r="E1019" s="47" t="s">
        <v>7190</v>
      </c>
      <c r="F1019" s="14">
        <v>1056</v>
      </c>
      <c r="G1019" s="15">
        <v>42440</v>
      </c>
      <c r="H1019" s="98">
        <v>1056</v>
      </c>
      <c r="I1019" s="138">
        <f t="shared" si="45"/>
        <v>0</v>
      </c>
      <c r="J1019" s="112"/>
      <c r="K1019" s="2"/>
    </row>
    <row r="1020" spans="1:11" x14ac:dyDescent="0.25">
      <c r="A1020" s="17">
        <v>42438</v>
      </c>
      <c r="B1020" s="18">
        <f t="shared" si="44"/>
        <v>7883</v>
      </c>
      <c r="C1020" s="11" t="s">
        <v>787</v>
      </c>
      <c r="D1020" s="12">
        <v>57883</v>
      </c>
      <c r="E1020" s="47" t="s">
        <v>7191</v>
      </c>
      <c r="F1020" s="14">
        <v>2144</v>
      </c>
      <c r="G1020" s="15">
        <v>42438</v>
      </c>
      <c r="H1020" s="98">
        <f t="shared" si="46"/>
        <v>2144</v>
      </c>
      <c r="I1020" s="138">
        <f t="shared" si="45"/>
        <v>0</v>
      </c>
      <c r="J1020" s="112"/>
      <c r="K1020" s="2"/>
    </row>
    <row r="1021" spans="1:11" x14ac:dyDescent="0.25">
      <c r="A1021" s="17">
        <v>42438</v>
      </c>
      <c r="B1021" s="18">
        <f t="shared" si="44"/>
        <v>7884</v>
      </c>
      <c r="C1021" s="11" t="s">
        <v>787</v>
      </c>
      <c r="D1021" s="12">
        <v>57884</v>
      </c>
      <c r="E1021" s="47" t="s">
        <v>7184</v>
      </c>
      <c r="F1021" s="14">
        <v>1307.52</v>
      </c>
      <c r="G1021" s="15">
        <v>42438</v>
      </c>
      <c r="H1021" s="98">
        <f t="shared" si="46"/>
        <v>1307.52</v>
      </c>
      <c r="I1021" s="138">
        <f t="shared" si="45"/>
        <v>0</v>
      </c>
      <c r="J1021" s="112"/>
      <c r="K1021" s="2"/>
    </row>
    <row r="1022" spans="1:11" x14ac:dyDescent="0.25">
      <c r="A1022" s="17">
        <v>42438</v>
      </c>
      <c r="B1022" s="18">
        <f t="shared" si="44"/>
        <v>7885</v>
      </c>
      <c r="C1022" s="11" t="s">
        <v>787</v>
      </c>
      <c r="D1022" s="12">
        <v>57885</v>
      </c>
      <c r="E1022" s="47" t="s">
        <v>7192</v>
      </c>
      <c r="F1022" s="14">
        <v>3922.56</v>
      </c>
      <c r="G1022" s="15">
        <v>42438</v>
      </c>
      <c r="H1022" s="98">
        <f t="shared" si="46"/>
        <v>3922.56</v>
      </c>
      <c r="I1022" s="138">
        <f t="shared" si="45"/>
        <v>0</v>
      </c>
      <c r="J1022" s="112"/>
      <c r="K1022" s="2"/>
    </row>
    <row r="1023" spans="1:11" x14ac:dyDescent="0.25">
      <c r="A1023" s="17">
        <v>42438</v>
      </c>
      <c r="B1023" s="18">
        <f t="shared" si="44"/>
        <v>7886</v>
      </c>
      <c r="C1023" s="11" t="s">
        <v>787</v>
      </c>
      <c r="D1023" s="113">
        <v>57886</v>
      </c>
      <c r="E1023" s="42" t="s">
        <v>7193</v>
      </c>
      <c r="F1023" s="19">
        <v>780</v>
      </c>
      <c r="G1023" s="15">
        <v>42438</v>
      </c>
      <c r="H1023" s="98">
        <f t="shared" si="46"/>
        <v>780</v>
      </c>
      <c r="I1023" s="138">
        <f t="shared" si="45"/>
        <v>0</v>
      </c>
      <c r="J1023" s="112"/>
      <c r="K1023" s="2"/>
    </row>
    <row r="1024" spans="1:11" x14ac:dyDescent="0.25">
      <c r="A1024" s="17">
        <v>42438</v>
      </c>
      <c r="B1024" s="18">
        <f t="shared" si="44"/>
        <v>7887</v>
      </c>
      <c r="C1024" s="11" t="s">
        <v>787</v>
      </c>
      <c r="D1024" s="20">
        <v>57887</v>
      </c>
      <c r="E1024" s="45" t="s">
        <v>7194</v>
      </c>
      <c r="F1024" s="22">
        <v>3617.2</v>
      </c>
      <c r="G1024" s="15">
        <v>42438</v>
      </c>
      <c r="H1024" s="98">
        <f t="shared" si="46"/>
        <v>3617.2</v>
      </c>
      <c r="I1024" s="138">
        <f t="shared" si="45"/>
        <v>0</v>
      </c>
      <c r="J1024" s="112"/>
      <c r="K1024" s="2"/>
    </row>
    <row r="1025" spans="1:11" x14ac:dyDescent="0.25">
      <c r="A1025" s="17">
        <v>42438</v>
      </c>
      <c r="B1025" s="18">
        <f t="shared" si="44"/>
        <v>7888</v>
      </c>
      <c r="C1025" s="11" t="s">
        <v>787</v>
      </c>
      <c r="D1025" s="12">
        <v>57888</v>
      </c>
      <c r="E1025" s="47" t="s">
        <v>7195</v>
      </c>
      <c r="F1025" s="14">
        <v>4040.4</v>
      </c>
      <c r="G1025" s="15">
        <v>42438</v>
      </c>
      <c r="H1025" s="98">
        <f t="shared" si="46"/>
        <v>4040.4</v>
      </c>
      <c r="I1025" s="138">
        <f t="shared" si="45"/>
        <v>0</v>
      </c>
      <c r="J1025" s="112"/>
      <c r="K1025" s="2"/>
    </row>
    <row r="1026" spans="1:11" x14ac:dyDescent="0.25">
      <c r="A1026" s="17">
        <v>42438</v>
      </c>
      <c r="B1026" s="18">
        <f t="shared" si="44"/>
        <v>7889</v>
      </c>
      <c r="C1026" s="11" t="s">
        <v>787</v>
      </c>
      <c r="D1026" s="12">
        <v>57889</v>
      </c>
      <c r="E1026" s="47" t="s">
        <v>7190</v>
      </c>
      <c r="F1026" s="14">
        <v>226.8</v>
      </c>
      <c r="G1026" s="15">
        <v>42438</v>
      </c>
      <c r="H1026" s="98">
        <f t="shared" si="46"/>
        <v>226.8</v>
      </c>
      <c r="I1026" s="138">
        <f t="shared" si="45"/>
        <v>0</v>
      </c>
      <c r="J1026" s="112"/>
      <c r="K1026" s="2"/>
    </row>
    <row r="1027" spans="1:11" x14ac:dyDescent="0.25">
      <c r="A1027" s="17">
        <v>42438</v>
      </c>
      <c r="B1027" s="18">
        <f t="shared" si="44"/>
        <v>7890</v>
      </c>
      <c r="C1027" s="11" t="s">
        <v>787</v>
      </c>
      <c r="D1027" s="12">
        <v>57890</v>
      </c>
      <c r="E1027" s="47" t="s">
        <v>7186</v>
      </c>
      <c r="F1027" s="14">
        <v>780</v>
      </c>
      <c r="G1027" s="15">
        <v>42438</v>
      </c>
      <c r="H1027" s="98">
        <f t="shared" si="46"/>
        <v>780</v>
      </c>
      <c r="I1027" s="138">
        <f t="shared" si="45"/>
        <v>0</v>
      </c>
      <c r="J1027" s="112"/>
      <c r="K1027" s="2"/>
    </row>
    <row r="1028" spans="1:11" x14ac:dyDescent="0.25">
      <c r="A1028" s="17">
        <v>42438</v>
      </c>
      <c r="B1028" s="18">
        <f t="shared" si="44"/>
        <v>7891</v>
      </c>
      <c r="C1028" s="11" t="s">
        <v>787</v>
      </c>
      <c r="D1028" s="12">
        <v>57891</v>
      </c>
      <c r="E1028" s="47" t="s">
        <v>7196</v>
      </c>
      <c r="F1028" s="14">
        <v>1449.1</v>
      </c>
      <c r="G1028" s="15">
        <v>42438</v>
      </c>
      <c r="H1028" s="98">
        <f t="shared" si="46"/>
        <v>1449.1</v>
      </c>
      <c r="I1028" s="138">
        <f t="shared" si="45"/>
        <v>0</v>
      </c>
      <c r="J1028" s="112"/>
      <c r="K1028" s="2"/>
    </row>
    <row r="1029" spans="1:11" x14ac:dyDescent="0.25">
      <c r="A1029" s="17">
        <v>42438</v>
      </c>
      <c r="B1029" s="18">
        <f t="shared" si="44"/>
        <v>7892</v>
      </c>
      <c r="C1029" s="11" t="s">
        <v>787</v>
      </c>
      <c r="D1029" s="12">
        <v>57892</v>
      </c>
      <c r="E1029" s="47" t="s">
        <v>7197</v>
      </c>
      <c r="F1029" s="14">
        <v>1400</v>
      </c>
      <c r="G1029" s="15">
        <v>42438</v>
      </c>
      <c r="H1029" s="98">
        <f t="shared" si="46"/>
        <v>1400</v>
      </c>
      <c r="I1029" s="138">
        <f t="shared" si="45"/>
        <v>0</v>
      </c>
      <c r="J1029" s="112"/>
      <c r="K1029" s="2"/>
    </row>
    <row r="1030" spans="1:11" x14ac:dyDescent="0.25">
      <c r="A1030" s="17">
        <v>42438</v>
      </c>
      <c r="B1030" s="18">
        <f t="shared" ref="B1030:B1093" si="47">B1029+1</f>
        <v>7893</v>
      </c>
      <c r="C1030" s="11" t="s">
        <v>787</v>
      </c>
      <c r="D1030" s="12">
        <v>57893</v>
      </c>
      <c r="E1030" s="47" t="s">
        <v>7198</v>
      </c>
      <c r="F1030" s="14">
        <v>5547</v>
      </c>
      <c r="G1030" s="15">
        <v>42438</v>
      </c>
      <c r="H1030" s="98">
        <f t="shared" si="46"/>
        <v>5547</v>
      </c>
      <c r="I1030" s="138">
        <f t="shared" si="45"/>
        <v>0</v>
      </c>
      <c r="J1030" s="112"/>
      <c r="K1030" s="2"/>
    </row>
    <row r="1031" spans="1:11" x14ac:dyDescent="0.25">
      <c r="A1031" s="17">
        <v>42438</v>
      </c>
      <c r="B1031" s="18">
        <f t="shared" si="47"/>
        <v>7894</v>
      </c>
      <c r="C1031" s="11" t="s">
        <v>787</v>
      </c>
      <c r="D1031" s="12">
        <v>57894</v>
      </c>
      <c r="E1031" s="47" t="s">
        <v>7199</v>
      </c>
      <c r="F1031" s="14">
        <v>2313.4</v>
      </c>
      <c r="G1031" s="15">
        <v>42438</v>
      </c>
      <c r="H1031" s="98">
        <f t="shared" si="46"/>
        <v>2313.4</v>
      </c>
      <c r="I1031" s="138">
        <f t="shared" si="45"/>
        <v>0</v>
      </c>
      <c r="J1031" s="112"/>
      <c r="K1031" s="2"/>
    </row>
    <row r="1032" spans="1:11" x14ac:dyDescent="0.25">
      <c r="A1032" s="17">
        <v>42438</v>
      </c>
      <c r="B1032" s="18">
        <f t="shared" si="47"/>
        <v>7895</v>
      </c>
      <c r="C1032" s="11" t="s">
        <v>787</v>
      </c>
      <c r="D1032" s="12">
        <v>57895</v>
      </c>
      <c r="E1032" s="47" t="s">
        <v>7200</v>
      </c>
      <c r="F1032" s="14">
        <v>2425.8000000000002</v>
      </c>
      <c r="G1032" s="15">
        <v>42442</v>
      </c>
      <c r="H1032" s="98">
        <v>2425.8000000000002</v>
      </c>
      <c r="I1032" s="138">
        <f t="shared" si="45"/>
        <v>0</v>
      </c>
      <c r="J1032" s="112"/>
      <c r="K1032" s="2"/>
    </row>
    <row r="1033" spans="1:11" x14ac:dyDescent="0.25">
      <c r="A1033" s="17">
        <v>42438</v>
      </c>
      <c r="B1033" s="18">
        <f t="shared" si="47"/>
        <v>7896</v>
      </c>
      <c r="C1033" s="11" t="s">
        <v>787</v>
      </c>
      <c r="D1033" s="12">
        <v>57896</v>
      </c>
      <c r="E1033" s="47" t="s">
        <v>7201</v>
      </c>
      <c r="F1033" s="14">
        <v>408.5</v>
      </c>
      <c r="G1033" s="15">
        <v>42438</v>
      </c>
      <c r="H1033" s="98">
        <f t="shared" si="46"/>
        <v>408.5</v>
      </c>
      <c r="I1033" s="138">
        <f t="shared" si="45"/>
        <v>0</v>
      </c>
      <c r="J1033" s="112"/>
      <c r="K1033" s="2"/>
    </row>
    <row r="1034" spans="1:11" x14ac:dyDescent="0.25">
      <c r="A1034" s="17">
        <v>42438</v>
      </c>
      <c r="B1034" s="18">
        <f t="shared" si="47"/>
        <v>7897</v>
      </c>
      <c r="C1034" s="11" t="s">
        <v>787</v>
      </c>
      <c r="D1034" s="12">
        <v>57897</v>
      </c>
      <c r="E1034" s="47" t="s">
        <v>7202</v>
      </c>
      <c r="F1034" s="14">
        <v>752.5</v>
      </c>
      <c r="G1034" s="15">
        <v>42438</v>
      </c>
      <c r="H1034" s="98">
        <f t="shared" si="46"/>
        <v>752.5</v>
      </c>
      <c r="I1034" s="138">
        <f t="shared" si="45"/>
        <v>0</v>
      </c>
      <c r="J1034" s="112"/>
      <c r="K1034" s="2"/>
    </row>
    <row r="1035" spans="1:11" x14ac:dyDescent="0.25">
      <c r="A1035" s="17">
        <v>42438</v>
      </c>
      <c r="B1035" s="18">
        <f t="shared" si="47"/>
        <v>7898</v>
      </c>
      <c r="C1035" s="11" t="s">
        <v>787</v>
      </c>
      <c r="D1035" s="12">
        <v>57898</v>
      </c>
      <c r="E1035" s="47" t="s">
        <v>7203</v>
      </c>
      <c r="F1035" s="14">
        <v>2877.4</v>
      </c>
      <c r="G1035" s="15">
        <v>42440</v>
      </c>
      <c r="H1035" s="98">
        <v>2877.4</v>
      </c>
      <c r="I1035" s="138">
        <f t="shared" si="45"/>
        <v>0</v>
      </c>
      <c r="J1035" s="112"/>
      <c r="K1035" s="2"/>
    </row>
    <row r="1036" spans="1:11" x14ac:dyDescent="0.25">
      <c r="A1036" s="17">
        <v>42438</v>
      </c>
      <c r="B1036" s="18">
        <f t="shared" si="47"/>
        <v>7899</v>
      </c>
      <c r="C1036" s="11" t="s">
        <v>787</v>
      </c>
      <c r="D1036" s="12">
        <v>57899</v>
      </c>
      <c r="E1036" s="47" t="s">
        <v>7204</v>
      </c>
      <c r="F1036" s="14">
        <v>2529.6</v>
      </c>
      <c r="G1036" s="15">
        <v>42439</v>
      </c>
      <c r="H1036" s="98">
        <v>2529.6</v>
      </c>
      <c r="I1036" s="138">
        <f t="shared" ref="I1036:I1107" si="48">F1036-H1036</f>
        <v>0</v>
      </c>
      <c r="J1036" s="112"/>
      <c r="K1036" s="2"/>
    </row>
    <row r="1037" spans="1:11" x14ac:dyDescent="0.25">
      <c r="A1037" s="17">
        <v>42438</v>
      </c>
      <c r="B1037" s="18">
        <f t="shared" si="47"/>
        <v>7900</v>
      </c>
      <c r="C1037" s="11" t="s">
        <v>787</v>
      </c>
      <c r="D1037" s="12">
        <v>57900</v>
      </c>
      <c r="E1037" s="47" t="s">
        <v>7205</v>
      </c>
      <c r="F1037" s="14">
        <v>7240.6</v>
      </c>
      <c r="G1037" s="15">
        <v>42439</v>
      </c>
      <c r="H1037" s="98">
        <v>7240.6</v>
      </c>
      <c r="I1037" s="138">
        <f t="shared" si="48"/>
        <v>0</v>
      </c>
      <c r="J1037" s="112"/>
      <c r="K1037" s="2"/>
    </row>
    <row r="1038" spans="1:11" x14ac:dyDescent="0.25">
      <c r="A1038" s="17">
        <v>42438</v>
      </c>
      <c r="B1038" s="18">
        <f t="shared" si="47"/>
        <v>7901</v>
      </c>
      <c r="C1038" s="11" t="s">
        <v>787</v>
      </c>
      <c r="D1038" s="12">
        <v>57901</v>
      </c>
      <c r="E1038" s="47" t="s">
        <v>7206</v>
      </c>
      <c r="F1038" s="14">
        <v>1648.2</v>
      </c>
      <c r="G1038" s="15">
        <v>42438</v>
      </c>
      <c r="H1038" s="98">
        <f t="shared" ref="H1038:H1106" si="49">F1038</f>
        <v>1648.2</v>
      </c>
      <c r="I1038" s="138">
        <f t="shared" si="48"/>
        <v>0</v>
      </c>
      <c r="J1038" s="112"/>
      <c r="K1038" s="2"/>
    </row>
    <row r="1039" spans="1:11" x14ac:dyDescent="0.25">
      <c r="A1039" s="17">
        <v>42438</v>
      </c>
      <c r="B1039" s="18">
        <f t="shared" si="47"/>
        <v>7902</v>
      </c>
      <c r="C1039" s="11" t="s">
        <v>787</v>
      </c>
      <c r="D1039" s="12">
        <v>57902</v>
      </c>
      <c r="E1039" s="47" t="s">
        <v>7207</v>
      </c>
      <c r="F1039" s="14">
        <v>400</v>
      </c>
      <c r="G1039" s="15">
        <v>42438</v>
      </c>
      <c r="H1039" s="98">
        <f t="shared" si="49"/>
        <v>400</v>
      </c>
      <c r="I1039" s="138">
        <f t="shared" si="48"/>
        <v>0</v>
      </c>
      <c r="J1039" s="112"/>
      <c r="K1039" s="2"/>
    </row>
    <row r="1040" spans="1:11" x14ac:dyDescent="0.25">
      <c r="A1040" s="17">
        <v>42438</v>
      </c>
      <c r="B1040" s="18">
        <f t="shared" si="47"/>
        <v>7903</v>
      </c>
      <c r="C1040" s="11" t="s">
        <v>787</v>
      </c>
      <c r="D1040" s="12">
        <v>57903</v>
      </c>
      <c r="E1040" s="47" t="s">
        <v>7208</v>
      </c>
      <c r="F1040" s="14">
        <v>48836.58</v>
      </c>
      <c r="G1040" s="15">
        <v>42443</v>
      </c>
      <c r="H1040" s="98">
        <v>48836.58</v>
      </c>
      <c r="I1040" s="138">
        <f t="shared" si="48"/>
        <v>0</v>
      </c>
      <c r="J1040" s="112"/>
      <c r="K1040" s="2"/>
    </row>
    <row r="1041" spans="1:11" x14ac:dyDescent="0.25">
      <c r="A1041" s="17">
        <v>42438</v>
      </c>
      <c r="B1041" s="18">
        <f t="shared" si="47"/>
        <v>7904</v>
      </c>
      <c r="C1041" s="11" t="s">
        <v>787</v>
      </c>
      <c r="D1041" s="12">
        <v>57904</v>
      </c>
      <c r="E1041" s="49" t="s">
        <v>105</v>
      </c>
      <c r="F1041" s="14">
        <v>0</v>
      </c>
      <c r="G1041" s="15"/>
      <c r="H1041" s="98"/>
      <c r="I1041" s="138">
        <f t="shared" si="48"/>
        <v>0</v>
      </c>
      <c r="J1041" s="112"/>
      <c r="K1041" s="2"/>
    </row>
    <row r="1042" spans="1:11" x14ac:dyDescent="0.25">
      <c r="A1042" s="17">
        <v>42438</v>
      </c>
      <c r="B1042" s="18">
        <f t="shared" si="47"/>
        <v>7905</v>
      </c>
      <c r="C1042" s="11" t="s">
        <v>787</v>
      </c>
      <c r="D1042" s="12">
        <v>57905</v>
      </c>
      <c r="E1042" s="47" t="s">
        <v>7209</v>
      </c>
      <c r="F1042" s="14">
        <v>1367.4</v>
      </c>
      <c r="G1042" s="15">
        <v>42443</v>
      </c>
      <c r="H1042" s="98">
        <v>1367.4</v>
      </c>
      <c r="I1042" s="138">
        <f t="shared" si="48"/>
        <v>0</v>
      </c>
      <c r="J1042" s="112"/>
      <c r="K1042" s="2"/>
    </row>
    <row r="1043" spans="1:11" x14ac:dyDescent="0.25">
      <c r="A1043" s="17">
        <v>42438</v>
      </c>
      <c r="B1043" s="18">
        <f t="shared" si="47"/>
        <v>7906</v>
      </c>
      <c r="C1043" s="11" t="s">
        <v>787</v>
      </c>
      <c r="D1043" s="12">
        <v>57906</v>
      </c>
      <c r="E1043" s="47" t="s">
        <v>7210</v>
      </c>
      <c r="F1043" s="14">
        <v>3066</v>
      </c>
      <c r="G1043" s="15">
        <v>42440</v>
      </c>
      <c r="H1043" s="98">
        <v>3066</v>
      </c>
      <c r="I1043" s="138">
        <f t="shared" si="48"/>
        <v>0</v>
      </c>
      <c r="J1043" s="112"/>
      <c r="K1043" s="2"/>
    </row>
    <row r="1044" spans="1:11" x14ac:dyDescent="0.25">
      <c r="A1044" s="17">
        <v>42438</v>
      </c>
      <c r="B1044" s="18">
        <f t="shared" si="47"/>
        <v>7907</v>
      </c>
      <c r="C1044" s="11" t="s">
        <v>787</v>
      </c>
      <c r="D1044" s="12">
        <v>57907</v>
      </c>
      <c r="E1044" s="47" t="s">
        <v>7211</v>
      </c>
      <c r="F1044" s="14">
        <v>7877.6</v>
      </c>
      <c r="G1044" s="15">
        <v>42440</v>
      </c>
      <c r="H1044" s="98">
        <v>7877.6</v>
      </c>
      <c r="I1044" s="138">
        <f t="shared" si="48"/>
        <v>0</v>
      </c>
      <c r="J1044" s="112"/>
      <c r="K1044" s="2"/>
    </row>
    <row r="1045" spans="1:11" x14ac:dyDescent="0.25">
      <c r="A1045" s="17">
        <v>42438</v>
      </c>
      <c r="B1045" s="18">
        <f t="shared" si="47"/>
        <v>7908</v>
      </c>
      <c r="C1045" s="11" t="s">
        <v>787</v>
      </c>
      <c r="D1045" s="12">
        <v>57908</v>
      </c>
      <c r="E1045" s="47" t="s">
        <v>7212</v>
      </c>
      <c r="F1045" s="14">
        <v>3818.4</v>
      </c>
      <c r="G1045" s="15">
        <v>42438</v>
      </c>
      <c r="H1045" s="98">
        <f t="shared" si="49"/>
        <v>3818.4</v>
      </c>
      <c r="I1045" s="138">
        <f t="shared" si="48"/>
        <v>0</v>
      </c>
      <c r="J1045" s="112"/>
      <c r="K1045" s="2"/>
    </row>
    <row r="1046" spans="1:11" x14ac:dyDescent="0.25">
      <c r="A1046" s="17">
        <v>42438</v>
      </c>
      <c r="B1046" s="18">
        <f t="shared" si="47"/>
        <v>7909</v>
      </c>
      <c r="C1046" s="11" t="s">
        <v>787</v>
      </c>
      <c r="D1046" s="12">
        <v>57909</v>
      </c>
      <c r="E1046" s="47" t="s">
        <v>7213</v>
      </c>
      <c r="F1046" s="14">
        <v>25948.6</v>
      </c>
      <c r="G1046" s="15">
        <v>42440</v>
      </c>
      <c r="H1046" s="98">
        <v>25948.6</v>
      </c>
      <c r="I1046" s="138">
        <f t="shared" si="48"/>
        <v>0</v>
      </c>
      <c r="J1046" s="112"/>
      <c r="K1046" s="2"/>
    </row>
    <row r="1047" spans="1:11" x14ac:dyDescent="0.25">
      <c r="A1047" s="17">
        <v>42438</v>
      </c>
      <c r="B1047" s="18">
        <f t="shared" si="47"/>
        <v>7910</v>
      </c>
      <c r="C1047" s="11" t="s">
        <v>787</v>
      </c>
      <c r="D1047" s="12">
        <v>57910</v>
      </c>
      <c r="E1047" s="47" t="s">
        <v>7214</v>
      </c>
      <c r="F1047" s="14">
        <v>20679.599999999999</v>
      </c>
      <c r="G1047" s="107">
        <v>42461</v>
      </c>
      <c r="H1047" s="166">
        <v>20679.599999999999</v>
      </c>
      <c r="I1047" s="138">
        <f t="shared" si="48"/>
        <v>0</v>
      </c>
      <c r="J1047" s="112"/>
      <c r="K1047" s="2"/>
    </row>
    <row r="1048" spans="1:11" x14ac:dyDescent="0.25">
      <c r="A1048" s="17">
        <v>42438</v>
      </c>
      <c r="B1048" s="18">
        <f t="shared" si="47"/>
        <v>7911</v>
      </c>
      <c r="C1048" s="11" t="s">
        <v>787</v>
      </c>
      <c r="D1048" s="12">
        <v>57911</v>
      </c>
      <c r="E1048" s="47" t="s">
        <v>7215</v>
      </c>
      <c r="F1048" s="14">
        <v>2394</v>
      </c>
      <c r="G1048" s="15">
        <v>42438</v>
      </c>
      <c r="H1048" s="98">
        <v>2394</v>
      </c>
      <c r="I1048" s="138">
        <f t="shared" si="48"/>
        <v>0</v>
      </c>
      <c r="J1048" s="112"/>
      <c r="K1048" s="2"/>
    </row>
    <row r="1049" spans="1:11" x14ac:dyDescent="0.25">
      <c r="A1049" s="17">
        <v>42438</v>
      </c>
      <c r="B1049" s="18">
        <f t="shared" si="47"/>
        <v>7912</v>
      </c>
      <c r="C1049" s="11" t="s">
        <v>787</v>
      </c>
      <c r="D1049" s="12">
        <v>57912</v>
      </c>
      <c r="E1049" s="47" t="s">
        <v>7216</v>
      </c>
      <c r="F1049" s="14">
        <v>2540</v>
      </c>
      <c r="G1049" s="15">
        <v>42438</v>
      </c>
      <c r="H1049" s="98">
        <f t="shared" si="49"/>
        <v>2540</v>
      </c>
      <c r="I1049" s="138">
        <f t="shared" si="48"/>
        <v>0</v>
      </c>
      <c r="J1049" s="112"/>
      <c r="K1049" s="2"/>
    </row>
    <row r="1050" spans="1:11" x14ac:dyDescent="0.25">
      <c r="A1050" s="17">
        <v>42438</v>
      </c>
      <c r="B1050" s="18">
        <f t="shared" si="47"/>
        <v>7913</v>
      </c>
      <c r="C1050" s="11" t="s">
        <v>787</v>
      </c>
      <c r="D1050" s="12">
        <v>57913</v>
      </c>
      <c r="E1050" s="47" t="s">
        <v>7217</v>
      </c>
      <c r="F1050" s="14">
        <v>979.8</v>
      </c>
      <c r="G1050" s="15">
        <v>42438</v>
      </c>
      <c r="H1050" s="98">
        <f t="shared" si="49"/>
        <v>979.8</v>
      </c>
      <c r="I1050" s="138">
        <f t="shared" si="48"/>
        <v>0</v>
      </c>
      <c r="J1050" s="112"/>
      <c r="K1050" s="2"/>
    </row>
    <row r="1051" spans="1:11" x14ac:dyDescent="0.25">
      <c r="A1051" s="17">
        <v>42438</v>
      </c>
      <c r="B1051" s="18">
        <f t="shared" si="47"/>
        <v>7914</v>
      </c>
      <c r="C1051" s="11" t="s">
        <v>787</v>
      </c>
      <c r="D1051" s="12">
        <v>57914</v>
      </c>
      <c r="E1051" s="47" t="s">
        <v>7218</v>
      </c>
      <c r="F1051" s="14">
        <v>1760</v>
      </c>
      <c r="G1051" s="15">
        <v>42438</v>
      </c>
      <c r="H1051" s="98">
        <f t="shared" si="49"/>
        <v>1760</v>
      </c>
      <c r="I1051" s="138">
        <f t="shared" si="48"/>
        <v>0</v>
      </c>
      <c r="J1051" s="112"/>
      <c r="K1051" s="2"/>
    </row>
    <row r="1052" spans="1:11" x14ac:dyDescent="0.25">
      <c r="A1052" s="17">
        <v>42438</v>
      </c>
      <c r="B1052" s="18">
        <f t="shared" si="47"/>
        <v>7915</v>
      </c>
      <c r="C1052" s="11" t="s">
        <v>787</v>
      </c>
      <c r="D1052" s="12">
        <v>57915</v>
      </c>
      <c r="E1052" s="47" t="s">
        <v>7219</v>
      </c>
      <c r="F1052" s="14">
        <v>35321.599999999999</v>
      </c>
      <c r="G1052" s="15">
        <v>42440</v>
      </c>
      <c r="H1052" s="98">
        <v>35321.599999999999</v>
      </c>
      <c r="I1052" s="138">
        <f t="shared" si="48"/>
        <v>0</v>
      </c>
      <c r="J1052" s="112"/>
      <c r="K1052" s="2"/>
    </row>
    <row r="1053" spans="1:11" x14ac:dyDescent="0.25">
      <c r="A1053" s="17">
        <v>42438</v>
      </c>
      <c r="B1053" s="18">
        <f t="shared" si="47"/>
        <v>7916</v>
      </c>
      <c r="C1053" s="11" t="s">
        <v>787</v>
      </c>
      <c r="D1053" s="12">
        <v>57916</v>
      </c>
      <c r="E1053" s="47" t="s">
        <v>7220</v>
      </c>
      <c r="F1053" s="14">
        <v>4316.04</v>
      </c>
      <c r="G1053" s="15">
        <v>42440</v>
      </c>
      <c r="H1053" s="98">
        <v>4316.04</v>
      </c>
      <c r="I1053" s="138">
        <f t="shared" si="48"/>
        <v>0</v>
      </c>
      <c r="J1053" s="112"/>
      <c r="K1053" s="2"/>
    </row>
    <row r="1054" spans="1:11" x14ac:dyDescent="0.25">
      <c r="A1054" s="17">
        <v>42438</v>
      </c>
      <c r="B1054" s="18">
        <f t="shared" si="47"/>
        <v>7917</v>
      </c>
      <c r="C1054" s="11" t="s">
        <v>787</v>
      </c>
      <c r="D1054" s="12">
        <v>57917</v>
      </c>
      <c r="E1054" s="49" t="s">
        <v>105</v>
      </c>
      <c r="F1054" s="14">
        <v>0</v>
      </c>
      <c r="G1054" s="15"/>
      <c r="H1054" s="98"/>
      <c r="I1054" s="138">
        <f t="shared" si="48"/>
        <v>0</v>
      </c>
      <c r="J1054" s="112"/>
      <c r="K1054" s="2"/>
    </row>
    <row r="1055" spans="1:11" x14ac:dyDescent="0.25">
      <c r="A1055" s="17">
        <v>42438</v>
      </c>
      <c r="B1055" s="18">
        <f t="shared" si="47"/>
        <v>7918</v>
      </c>
      <c r="C1055" s="11" t="s">
        <v>787</v>
      </c>
      <c r="D1055" s="12">
        <v>57918</v>
      </c>
      <c r="E1055" s="47" t="s">
        <v>7166</v>
      </c>
      <c r="F1055" s="14">
        <v>2720.9</v>
      </c>
      <c r="G1055" s="15">
        <v>42440</v>
      </c>
      <c r="H1055" s="98">
        <v>2720.9</v>
      </c>
      <c r="I1055" s="138">
        <f t="shared" si="48"/>
        <v>0</v>
      </c>
      <c r="J1055" s="112"/>
      <c r="K1055" s="2"/>
    </row>
    <row r="1056" spans="1:11" x14ac:dyDescent="0.25">
      <c r="A1056" s="17">
        <v>42438</v>
      </c>
      <c r="B1056" s="18">
        <f t="shared" si="47"/>
        <v>7919</v>
      </c>
      <c r="C1056" s="11" t="s">
        <v>787</v>
      </c>
      <c r="D1056" s="12">
        <v>57919</v>
      </c>
      <c r="E1056" s="47" t="s">
        <v>7221</v>
      </c>
      <c r="F1056" s="14">
        <v>10104</v>
      </c>
      <c r="G1056" s="15">
        <v>42440</v>
      </c>
      <c r="H1056" s="98">
        <v>10104</v>
      </c>
      <c r="I1056" s="138">
        <f t="shared" si="48"/>
        <v>0</v>
      </c>
      <c r="J1056" s="112"/>
      <c r="K1056" s="2"/>
    </row>
    <row r="1057" spans="1:11" x14ac:dyDescent="0.25">
      <c r="A1057" s="17">
        <v>42438</v>
      </c>
      <c r="B1057" s="18">
        <f t="shared" si="47"/>
        <v>7920</v>
      </c>
      <c r="C1057" s="11" t="s">
        <v>787</v>
      </c>
      <c r="D1057" s="12">
        <v>57920</v>
      </c>
      <c r="E1057" s="47" t="s">
        <v>7222</v>
      </c>
      <c r="F1057" s="14">
        <v>20077.8</v>
      </c>
      <c r="G1057" s="15">
        <v>42440</v>
      </c>
      <c r="H1057" s="98">
        <v>20077.8</v>
      </c>
      <c r="I1057" s="138">
        <f t="shared" si="48"/>
        <v>0</v>
      </c>
      <c r="J1057" s="112"/>
      <c r="K1057" s="2"/>
    </row>
    <row r="1058" spans="1:11" x14ac:dyDescent="0.25">
      <c r="A1058" s="17">
        <v>42438</v>
      </c>
      <c r="B1058" s="18">
        <f t="shared" si="47"/>
        <v>7921</v>
      </c>
      <c r="C1058" s="11" t="s">
        <v>787</v>
      </c>
      <c r="D1058" s="12">
        <v>57921</v>
      </c>
      <c r="E1058" s="47" t="s">
        <v>7157</v>
      </c>
      <c r="F1058" s="14">
        <v>185</v>
      </c>
      <c r="G1058" s="15">
        <v>42438</v>
      </c>
      <c r="H1058" s="98">
        <f t="shared" si="49"/>
        <v>185</v>
      </c>
      <c r="I1058" s="138">
        <f t="shared" si="48"/>
        <v>0</v>
      </c>
      <c r="J1058" s="112"/>
      <c r="K1058" s="2"/>
    </row>
    <row r="1059" spans="1:11" x14ac:dyDescent="0.25">
      <c r="A1059" s="17">
        <v>42438</v>
      </c>
      <c r="B1059" s="18">
        <f t="shared" si="47"/>
        <v>7922</v>
      </c>
      <c r="C1059" s="11" t="s">
        <v>787</v>
      </c>
      <c r="D1059" s="12">
        <v>57922</v>
      </c>
      <c r="E1059" s="47" t="s">
        <v>7211</v>
      </c>
      <c r="F1059" s="14">
        <v>1828</v>
      </c>
      <c r="G1059" s="15">
        <v>42440</v>
      </c>
      <c r="H1059" s="98">
        <v>1828</v>
      </c>
      <c r="I1059" s="138">
        <f t="shared" si="48"/>
        <v>0</v>
      </c>
      <c r="J1059" s="112"/>
      <c r="K1059" s="2"/>
    </row>
    <row r="1060" spans="1:11" x14ac:dyDescent="0.25">
      <c r="A1060" s="17">
        <v>42438</v>
      </c>
      <c r="B1060" s="18">
        <f t="shared" si="47"/>
        <v>7923</v>
      </c>
      <c r="C1060" s="11" t="s">
        <v>787</v>
      </c>
      <c r="D1060" s="12">
        <v>57923</v>
      </c>
      <c r="E1060" s="47" t="s">
        <v>7223</v>
      </c>
      <c r="F1060" s="14">
        <v>57598.03</v>
      </c>
      <c r="G1060" s="15">
        <v>42450</v>
      </c>
      <c r="H1060" s="98">
        <v>57598.03</v>
      </c>
      <c r="I1060" s="138">
        <f t="shared" si="48"/>
        <v>0</v>
      </c>
      <c r="J1060" s="112"/>
      <c r="K1060" s="2"/>
    </row>
    <row r="1061" spans="1:11" x14ac:dyDescent="0.25">
      <c r="A1061" s="17">
        <v>42438</v>
      </c>
      <c r="B1061" s="18">
        <f t="shared" si="47"/>
        <v>7924</v>
      </c>
      <c r="C1061" s="11" t="s">
        <v>787</v>
      </c>
      <c r="D1061" s="12">
        <v>57824</v>
      </c>
      <c r="E1061" s="139" t="s">
        <v>4289</v>
      </c>
      <c r="F1061" s="14">
        <v>370</v>
      </c>
      <c r="G1061" s="15">
        <v>42438</v>
      </c>
      <c r="H1061" s="98">
        <v>370</v>
      </c>
      <c r="I1061" s="138">
        <f t="shared" si="48"/>
        <v>0</v>
      </c>
      <c r="J1061" s="112"/>
      <c r="K1061" s="2"/>
    </row>
    <row r="1062" spans="1:11" x14ac:dyDescent="0.25">
      <c r="A1062" s="17">
        <v>42438</v>
      </c>
      <c r="B1062" s="18">
        <f t="shared" si="47"/>
        <v>7925</v>
      </c>
      <c r="C1062" s="11" t="s">
        <v>787</v>
      </c>
      <c r="D1062" s="12">
        <v>57925</v>
      </c>
      <c r="E1062" s="47" t="s">
        <v>7224</v>
      </c>
      <c r="F1062" s="14">
        <v>1900</v>
      </c>
      <c r="G1062" s="15">
        <v>42438</v>
      </c>
      <c r="H1062" s="98">
        <f t="shared" si="49"/>
        <v>1900</v>
      </c>
      <c r="I1062" s="138">
        <f t="shared" si="48"/>
        <v>0</v>
      </c>
      <c r="J1062" s="112"/>
      <c r="K1062" s="2"/>
    </row>
    <row r="1063" spans="1:11" x14ac:dyDescent="0.25">
      <c r="A1063" s="17">
        <v>42438</v>
      </c>
      <c r="B1063" s="18">
        <f t="shared" si="47"/>
        <v>7926</v>
      </c>
      <c r="C1063" s="11" t="s">
        <v>787</v>
      </c>
      <c r="D1063" s="12">
        <v>57926</v>
      </c>
      <c r="E1063" s="47" t="s">
        <v>7225</v>
      </c>
      <c r="F1063" s="14">
        <v>1013.1</v>
      </c>
      <c r="G1063" s="15">
        <v>42438</v>
      </c>
      <c r="H1063" s="98">
        <f t="shared" si="49"/>
        <v>1013.1</v>
      </c>
      <c r="I1063" s="138">
        <f t="shared" si="48"/>
        <v>0</v>
      </c>
      <c r="J1063" s="112"/>
      <c r="K1063" s="2"/>
    </row>
    <row r="1064" spans="1:11" x14ac:dyDescent="0.25">
      <c r="A1064" s="17">
        <v>42438</v>
      </c>
      <c r="B1064" s="18">
        <f t="shared" si="47"/>
        <v>7927</v>
      </c>
      <c r="C1064" s="11" t="s">
        <v>787</v>
      </c>
      <c r="D1064" s="113">
        <v>57927</v>
      </c>
      <c r="E1064" s="42" t="s">
        <v>7226</v>
      </c>
      <c r="F1064" s="19">
        <v>18356.400000000001</v>
      </c>
      <c r="G1064" s="15">
        <v>42439</v>
      </c>
      <c r="H1064" s="98">
        <v>18356.400000000001</v>
      </c>
      <c r="I1064" s="138">
        <f t="shared" si="48"/>
        <v>0</v>
      </c>
      <c r="J1064" s="112"/>
      <c r="K1064" s="2"/>
    </row>
    <row r="1065" spans="1:11" x14ac:dyDescent="0.25">
      <c r="A1065" s="17">
        <v>42438</v>
      </c>
      <c r="B1065" s="18">
        <f t="shared" si="47"/>
        <v>7928</v>
      </c>
      <c r="C1065" s="11" t="s">
        <v>787</v>
      </c>
      <c r="D1065" s="20">
        <v>57928</v>
      </c>
      <c r="E1065" s="45" t="s">
        <v>7227</v>
      </c>
      <c r="F1065" s="22">
        <v>1723.8</v>
      </c>
      <c r="G1065" s="15">
        <v>42439</v>
      </c>
      <c r="H1065" s="98">
        <v>1723.8</v>
      </c>
      <c r="I1065" s="138">
        <f t="shared" si="48"/>
        <v>0</v>
      </c>
      <c r="J1065" s="112"/>
      <c r="K1065" s="2"/>
    </row>
    <row r="1066" spans="1:11" x14ac:dyDescent="0.25">
      <c r="A1066" s="17">
        <v>42438</v>
      </c>
      <c r="B1066" s="18">
        <f t="shared" si="47"/>
        <v>7929</v>
      </c>
      <c r="C1066" s="11" t="s">
        <v>787</v>
      </c>
      <c r="D1066" s="12">
        <v>57929</v>
      </c>
      <c r="E1066" s="47" t="s">
        <v>7202</v>
      </c>
      <c r="F1066" s="14">
        <v>825.6</v>
      </c>
      <c r="G1066" s="15">
        <v>42440</v>
      </c>
      <c r="H1066" s="98">
        <v>825.6</v>
      </c>
      <c r="I1066" s="138">
        <f t="shared" si="48"/>
        <v>0</v>
      </c>
      <c r="J1066" s="112"/>
      <c r="K1066" s="2"/>
    </row>
    <row r="1067" spans="1:11" x14ac:dyDescent="0.25">
      <c r="A1067" s="17">
        <v>42438</v>
      </c>
      <c r="B1067" s="18">
        <f t="shared" si="47"/>
        <v>7930</v>
      </c>
      <c r="C1067" s="11" t="s">
        <v>787</v>
      </c>
      <c r="D1067" s="12">
        <v>57930</v>
      </c>
      <c r="E1067" s="47" t="s">
        <v>7228</v>
      </c>
      <c r="F1067" s="14">
        <v>3371.2</v>
      </c>
      <c r="G1067" s="15">
        <v>42440</v>
      </c>
      <c r="H1067" s="98">
        <v>3371.2</v>
      </c>
      <c r="I1067" s="138">
        <f t="shared" si="48"/>
        <v>0</v>
      </c>
      <c r="J1067" s="112"/>
      <c r="K1067" s="2"/>
    </row>
    <row r="1068" spans="1:11" x14ac:dyDescent="0.25">
      <c r="A1068" s="17">
        <v>42438</v>
      </c>
      <c r="B1068" s="18">
        <f t="shared" si="47"/>
        <v>7931</v>
      </c>
      <c r="C1068" s="11" t="s">
        <v>787</v>
      </c>
      <c r="D1068" s="12">
        <v>57931</v>
      </c>
      <c r="E1068" s="47" t="s">
        <v>7229</v>
      </c>
      <c r="F1068" s="14">
        <v>2082.6</v>
      </c>
      <c r="G1068" s="15">
        <v>42439</v>
      </c>
      <c r="H1068" s="98">
        <v>2082.6</v>
      </c>
      <c r="I1068" s="138">
        <f t="shared" si="48"/>
        <v>0</v>
      </c>
      <c r="J1068" s="112"/>
      <c r="K1068" s="2"/>
    </row>
    <row r="1069" spans="1:11" x14ac:dyDescent="0.25">
      <c r="A1069" s="17">
        <v>42438</v>
      </c>
      <c r="B1069" s="18">
        <f t="shared" si="47"/>
        <v>7932</v>
      </c>
      <c r="C1069" s="11" t="s">
        <v>787</v>
      </c>
      <c r="D1069" s="12">
        <v>57932</v>
      </c>
      <c r="E1069" s="47" t="s">
        <v>7230</v>
      </c>
      <c r="F1069" s="14">
        <v>10330.200000000001</v>
      </c>
      <c r="G1069" s="15">
        <v>42439</v>
      </c>
      <c r="H1069" s="98">
        <v>10330.200000000001</v>
      </c>
      <c r="I1069" s="138">
        <f t="shared" si="48"/>
        <v>0</v>
      </c>
      <c r="J1069" s="112"/>
      <c r="K1069" s="2"/>
    </row>
    <row r="1070" spans="1:11" x14ac:dyDescent="0.25">
      <c r="A1070" s="17">
        <v>42438</v>
      </c>
      <c r="B1070" s="18">
        <f t="shared" si="47"/>
        <v>7933</v>
      </c>
      <c r="C1070" s="11" t="s">
        <v>787</v>
      </c>
      <c r="D1070" s="12">
        <v>57933</v>
      </c>
      <c r="E1070" s="47" t="s">
        <v>7231</v>
      </c>
      <c r="F1070" s="14">
        <v>4460.8</v>
      </c>
      <c r="G1070" s="15">
        <v>42440</v>
      </c>
      <c r="H1070" s="98">
        <v>4460.8</v>
      </c>
      <c r="I1070" s="138">
        <f t="shared" si="48"/>
        <v>0</v>
      </c>
      <c r="J1070" s="112"/>
      <c r="K1070" s="2"/>
    </row>
    <row r="1071" spans="1:11" x14ac:dyDescent="0.25">
      <c r="A1071" s="17">
        <v>42438</v>
      </c>
      <c r="B1071" s="18">
        <f t="shared" si="47"/>
        <v>7934</v>
      </c>
      <c r="C1071" s="11" t="s">
        <v>787</v>
      </c>
      <c r="D1071" s="12">
        <v>57934</v>
      </c>
      <c r="E1071" s="47" t="s">
        <v>7232</v>
      </c>
      <c r="F1071" s="14">
        <v>1307.52</v>
      </c>
      <c r="G1071" s="15">
        <v>42439</v>
      </c>
      <c r="H1071" s="98">
        <v>1307.52</v>
      </c>
      <c r="I1071" s="138">
        <f t="shared" si="48"/>
        <v>0</v>
      </c>
      <c r="J1071" s="112"/>
      <c r="K1071" s="2"/>
    </row>
    <row r="1072" spans="1:11" x14ac:dyDescent="0.25">
      <c r="A1072" s="17">
        <v>42438</v>
      </c>
      <c r="B1072" s="18">
        <f t="shared" si="47"/>
        <v>7935</v>
      </c>
      <c r="C1072" s="11" t="s">
        <v>787</v>
      </c>
      <c r="D1072" s="12">
        <v>57935</v>
      </c>
      <c r="E1072" s="47" t="s">
        <v>7233</v>
      </c>
      <c r="F1072" s="14">
        <v>367.2</v>
      </c>
      <c r="G1072" s="15">
        <v>42438</v>
      </c>
      <c r="H1072" s="98">
        <f t="shared" si="49"/>
        <v>367.2</v>
      </c>
      <c r="I1072" s="138">
        <f t="shared" si="48"/>
        <v>0</v>
      </c>
      <c r="J1072" s="112"/>
      <c r="K1072" s="2"/>
    </row>
    <row r="1073" spans="1:11" x14ac:dyDescent="0.25">
      <c r="A1073" s="17">
        <v>42438</v>
      </c>
      <c r="B1073" s="18">
        <f t="shared" si="47"/>
        <v>7936</v>
      </c>
      <c r="C1073" s="11" t="s">
        <v>787</v>
      </c>
      <c r="D1073" s="12">
        <v>57936</v>
      </c>
      <c r="E1073" s="47" t="s">
        <v>7234</v>
      </c>
      <c r="F1073" s="14">
        <v>6922.4</v>
      </c>
      <c r="G1073" s="15">
        <v>42439</v>
      </c>
      <c r="H1073" s="98">
        <v>6922.4</v>
      </c>
      <c r="I1073" s="138">
        <f t="shared" si="48"/>
        <v>0</v>
      </c>
      <c r="J1073" s="112"/>
      <c r="K1073" s="2"/>
    </row>
    <row r="1074" spans="1:11" x14ac:dyDescent="0.25">
      <c r="A1074" s="17">
        <v>42438</v>
      </c>
      <c r="B1074" s="18">
        <f t="shared" si="47"/>
        <v>7937</v>
      </c>
      <c r="C1074" s="11" t="s">
        <v>787</v>
      </c>
      <c r="D1074" s="12">
        <v>57937</v>
      </c>
      <c r="E1074" s="47" t="s">
        <v>7235</v>
      </c>
      <c r="F1074" s="14">
        <v>649.29999999999995</v>
      </c>
      <c r="G1074" s="15">
        <v>42439</v>
      </c>
      <c r="H1074" s="98">
        <v>649.29999999999995</v>
      </c>
      <c r="I1074" s="138">
        <f t="shared" si="48"/>
        <v>0</v>
      </c>
      <c r="J1074" s="112"/>
      <c r="K1074" s="2"/>
    </row>
    <row r="1075" spans="1:11" x14ac:dyDescent="0.25">
      <c r="A1075" s="17">
        <v>42438</v>
      </c>
      <c r="B1075" s="18">
        <f t="shared" si="47"/>
        <v>7938</v>
      </c>
      <c r="C1075" s="11" t="s">
        <v>787</v>
      </c>
      <c r="D1075" s="12">
        <v>57938</v>
      </c>
      <c r="E1075" s="47" t="s">
        <v>7236</v>
      </c>
      <c r="F1075" s="14">
        <v>2614.4</v>
      </c>
      <c r="G1075" s="15">
        <v>42438</v>
      </c>
      <c r="H1075" s="98">
        <f t="shared" si="49"/>
        <v>2614.4</v>
      </c>
      <c r="I1075" s="138">
        <f t="shared" si="48"/>
        <v>0</v>
      </c>
      <c r="J1075" s="112"/>
      <c r="K1075" s="2"/>
    </row>
    <row r="1076" spans="1:11" x14ac:dyDescent="0.25">
      <c r="A1076" s="17">
        <v>42438</v>
      </c>
      <c r="B1076" s="18">
        <f t="shared" si="47"/>
        <v>7939</v>
      </c>
      <c r="C1076" s="11" t="s">
        <v>787</v>
      </c>
      <c r="D1076" s="12">
        <v>57939</v>
      </c>
      <c r="E1076" s="47" t="s">
        <v>7237</v>
      </c>
      <c r="F1076" s="14">
        <v>2325</v>
      </c>
      <c r="G1076" s="15">
        <v>42450</v>
      </c>
      <c r="H1076" s="98">
        <v>2325</v>
      </c>
      <c r="I1076" s="138">
        <f t="shared" si="48"/>
        <v>0</v>
      </c>
      <c r="J1076" s="112"/>
      <c r="K1076" s="2"/>
    </row>
    <row r="1077" spans="1:11" x14ac:dyDescent="0.25">
      <c r="A1077" s="17">
        <v>42438</v>
      </c>
      <c r="B1077" s="18">
        <f t="shared" si="47"/>
        <v>7940</v>
      </c>
      <c r="C1077" s="11" t="s">
        <v>787</v>
      </c>
      <c r="D1077" s="12">
        <v>57940</v>
      </c>
      <c r="E1077" s="47" t="s">
        <v>7238</v>
      </c>
      <c r="F1077" s="14">
        <v>865.8</v>
      </c>
      <c r="G1077" s="15">
        <v>42438</v>
      </c>
      <c r="H1077" s="98">
        <f t="shared" si="49"/>
        <v>865.8</v>
      </c>
      <c r="I1077" s="138">
        <f t="shared" si="48"/>
        <v>0</v>
      </c>
      <c r="J1077" s="112"/>
      <c r="K1077" s="2"/>
    </row>
    <row r="1078" spans="1:11" x14ac:dyDescent="0.25">
      <c r="A1078" s="17">
        <v>42438</v>
      </c>
      <c r="B1078" s="18">
        <f t="shared" si="47"/>
        <v>7941</v>
      </c>
      <c r="C1078" s="11" t="s">
        <v>787</v>
      </c>
      <c r="D1078" s="12">
        <v>57941</v>
      </c>
      <c r="E1078" s="49" t="s">
        <v>105</v>
      </c>
      <c r="F1078" s="14">
        <v>0</v>
      </c>
      <c r="G1078" s="15"/>
      <c r="H1078" s="98"/>
      <c r="I1078" s="138"/>
      <c r="J1078" s="112"/>
      <c r="K1078" s="2"/>
    </row>
    <row r="1079" spans="1:11" x14ac:dyDescent="0.25">
      <c r="A1079" s="17">
        <v>42438</v>
      </c>
      <c r="B1079" s="18">
        <f t="shared" si="47"/>
        <v>7942</v>
      </c>
      <c r="C1079" s="11" t="s">
        <v>787</v>
      </c>
      <c r="D1079" s="12">
        <v>57942</v>
      </c>
      <c r="E1079" s="47" t="s">
        <v>7239</v>
      </c>
      <c r="F1079" s="14">
        <v>11616.25</v>
      </c>
      <c r="G1079" s="15">
        <v>42441</v>
      </c>
      <c r="H1079" s="98">
        <v>11616.25</v>
      </c>
      <c r="I1079" s="138">
        <f t="shared" si="48"/>
        <v>0</v>
      </c>
      <c r="J1079" s="112"/>
      <c r="K1079" s="2"/>
    </row>
    <row r="1080" spans="1:11" x14ac:dyDescent="0.25">
      <c r="A1080" s="17">
        <v>42438</v>
      </c>
      <c r="B1080" s="18">
        <f t="shared" si="47"/>
        <v>7943</v>
      </c>
      <c r="C1080" s="11" t="s">
        <v>787</v>
      </c>
      <c r="D1080" s="12">
        <v>57943</v>
      </c>
      <c r="E1080" s="47" t="s">
        <v>7240</v>
      </c>
      <c r="F1080" s="14">
        <v>3714.8</v>
      </c>
      <c r="G1080" s="15">
        <v>42438</v>
      </c>
      <c r="H1080" s="98">
        <f t="shared" si="49"/>
        <v>3714.8</v>
      </c>
      <c r="I1080" s="138">
        <f t="shared" si="48"/>
        <v>0</v>
      </c>
      <c r="J1080" s="112"/>
      <c r="K1080" s="2"/>
    </row>
    <row r="1081" spans="1:11" x14ac:dyDescent="0.25">
      <c r="A1081" s="17">
        <v>42438</v>
      </c>
      <c r="B1081" s="18">
        <f t="shared" si="47"/>
        <v>7944</v>
      </c>
      <c r="C1081" s="11" t="s">
        <v>787</v>
      </c>
      <c r="D1081" s="12">
        <v>57944</v>
      </c>
      <c r="E1081" s="47" t="s">
        <v>7241</v>
      </c>
      <c r="F1081" s="14">
        <v>1835.2</v>
      </c>
      <c r="G1081" s="15"/>
      <c r="H1081" s="98"/>
      <c r="I1081" s="138">
        <f t="shared" si="48"/>
        <v>1835.2</v>
      </c>
      <c r="J1081" s="112"/>
      <c r="K1081" s="2"/>
    </row>
    <row r="1082" spans="1:11" x14ac:dyDescent="0.25">
      <c r="A1082" s="17">
        <v>42438</v>
      </c>
      <c r="B1082" s="18">
        <f t="shared" si="47"/>
        <v>7945</v>
      </c>
      <c r="C1082" s="11" t="s">
        <v>787</v>
      </c>
      <c r="D1082" s="12">
        <v>57945</v>
      </c>
      <c r="E1082" s="47" t="s">
        <v>7242</v>
      </c>
      <c r="F1082" s="14">
        <v>28189.93</v>
      </c>
      <c r="G1082" s="15">
        <v>42443</v>
      </c>
      <c r="H1082" s="98">
        <v>28189.93</v>
      </c>
      <c r="I1082" s="138">
        <f t="shared" si="48"/>
        <v>0</v>
      </c>
      <c r="J1082" s="112"/>
      <c r="K1082" s="2"/>
    </row>
    <row r="1083" spans="1:11" x14ac:dyDescent="0.25">
      <c r="A1083" s="17">
        <v>42438</v>
      </c>
      <c r="B1083" s="18">
        <f t="shared" si="47"/>
        <v>7946</v>
      </c>
      <c r="C1083" s="11" t="s">
        <v>787</v>
      </c>
      <c r="D1083" s="12">
        <v>57946</v>
      </c>
      <c r="E1083" s="47" t="s">
        <v>7205</v>
      </c>
      <c r="F1083" s="14">
        <v>10348.799999999999</v>
      </c>
      <c r="G1083" s="15">
        <v>42444</v>
      </c>
      <c r="H1083" s="98">
        <v>10348.799999999999</v>
      </c>
      <c r="I1083" s="138">
        <f t="shared" si="48"/>
        <v>0</v>
      </c>
      <c r="J1083" s="112"/>
      <c r="K1083" s="2"/>
    </row>
    <row r="1084" spans="1:11" x14ac:dyDescent="0.25">
      <c r="A1084" s="17">
        <v>42438</v>
      </c>
      <c r="B1084" s="18">
        <f t="shared" si="47"/>
        <v>7947</v>
      </c>
      <c r="C1084" s="11" t="s">
        <v>787</v>
      </c>
      <c r="D1084" s="12">
        <v>57947</v>
      </c>
      <c r="E1084" s="47" t="s">
        <v>7243</v>
      </c>
      <c r="F1084" s="14">
        <v>12718.5</v>
      </c>
      <c r="G1084" s="15">
        <v>42440</v>
      </c>
      <c r="H1084" s="98">
        <v>12718.5</v>
      </c>
      <c r="I1084" s="138">
        <f t="shared" si="48"/>
        <v>0</v>
      </c>
      <c r="J1084" s="112"/>
      <c r="K1084" s="2"/>
    </row>
    <row r="1085" spans="1:11" x14ac:dyDescent="0.25">
      <c r="A1085" s="17">
        <v>42438</v>
      </c>
      <c r="B1085" s="18">
        <f t="shared" si="47"/>
        <v>7948</v>
      </c>
      <c r="C1085" s="11" t="s">
        <v>787</v>
      </c>
      <c r="D1085" s="12">
        <v>57948</v>
      </c>
      <c r="E1085" s="47" t="s">
        <v>7244</v>
      </c>
      <c r="F1085" s="14">
        <v>33154.44</v>
      </c>
      <c r="G1085" s="15">
        <v>42446</v>
      </c>
      <c r="H1085" s="98">
        <v>33154.44</v>
      </c>
      <c r="I1085" s="138">
        <f t="shared" si="48"/>
        <v>0</v>
      </c>
      <c r="J1085" s="112"/>
      <c r="K1085" s="2"/>
    </row>
    <row r="1086" spans="1:11" x14ac:dyDescent="0.25">
      <c r="A1086" s="17">
        <v>42438</v>
      </c>
      <c r="B1086" s="18">
        <f t="shared" si="47"/>
        <v>7949</v>
      </c>
      <c r="C1086" s="11" t="s">
        <v>787</v>
      </c>
      <c r="D1086" s="12">
        <v>57949</v>
      </c>
      <c r="E1086" s="47" t="s">
        <v>7209</v>
      </c>
      <c r="F1086" s="14">
        <v>7812.8</v>
      </c>
      <c r="G1086" s="15">
        <v>42443</v>
      </c>
      <c r="H1086" s="98">
        <v>7812.8</v>
      </c>
      <c r="I1086" s="138">
        <f t="shared" si="48"/>
        <v>0</v>
      </c>
      <c r="J1086" s="112"/>
      <c r="K1086" s="2"/>
    </row>
    <row r="1087" spans="1:11" x14ac:dyDescent="0.25">
      <c r="A1087" s="17">
        <v>42438</v>
      </c>
      <c r="B1087" s="18">
        <f t="shared" si="47"/>
        <v>7950</v>
      </c>
      <c r="C1087" s="11" t="s">
        <v>787</v>
      </c>
      <c r="D1087" s="12">
        <v>57950</v>
      </c>
      <c r="E1087" s="47" t="s">
        <v>7218</v>
      </c>
      <c r="F1087" s="14">
        <v>3776.7</v>
      </c>
      <c r="G1087" s="15">
        <v>42438</v>
      </c>
      <c r="H1087" s="98">
        <f t="shared" si="49"/>
        <v>3776.7</v>
      </c>
      <c r="I1087" s="138">
        <f t="shared" si="48"/>
        <v>0</v>
      </c>
      <c r="J1087" s="112"/>
      <c r="K1087" s="2"/>
    </row>
    <row r="1088" spans="1:11" x14ac:dyDescent="0.25">
      <c r="A1088" s="17">
        <v>42438</v>
      </c>
      <c r="B1088" s="18">
        <f t="shared" si="47"/>
        <v>7951</v>
      </c>
      <c r="C1088" s="11" t="s">
        <v>787</v>
      </c>
      <c r="D1088" s="12">
        <v>57951</v>
      </c>
      <c r="E1088" s="47" t="s">
        <v>7152</v>
      </c>
      <c r="F1088" s="14">
        <v>60618.400000000001</v>
      </c>
      <c r="G1088" s="15">
        <v>42460</v>
      </c>
      <c r="H1088" s="98">
        <v>60618.400000000001</v>
      </c>
      <c r="I1088" s="138">
        <f t="shared" si="48"/>
        <v>0</v>
      </c>
      <c r="J1088" s="112"/>
      <c r="K1088" s="2"/>
    </row>
    <row r="1089" spans="1:11" x14ac:dyDescent="0.25">
      <c r="A1089" s="17">
        <v>42438</v>
      </c>
      <c r="B1089" s="18">
        <f t="shared" si="47"/>
        <v>7952</v>
      </c>
      <c r="C1089" s="11" t="s">
        <v>787</v>
      </c>
      <c r="D1089" s="12">
        <v>57952</v>
      </c>
      <c r="E1089" s="47" t="s">
        <v>7245</v>
      </c>
      <c r="F1089" s="14">
        <v>79572.3</v>
      </c>
      <c r="G1089" s="107">
        <v>42461</v>
      </c>
      <c r="H1089" s="166">
        <v>79572.3</v>
      </c>
      <c r="I1089" s="138">
        <f t="shared" si="48"/>
        <v>0</v>
      </c>
      <c r="J1089" s="112"/>
      <c r="K1089" s="2"/>
    </row>
    <row r="1090" spans="1:11" x14ac:dyDescent="0.25">
      <c r="A1090" s="17">
        <v>42438</v>
      </c>
      <c r="B1090" s="18">
        <f t="shared" si="47"/>
        <v>7953</v>
      </c>
      <c r="C1090" s="11" t="s">
        <v>787</v>
      </c>
      <c r="D1090" s="12">
        <v>57953</v>
      </c>
      <c r="E1090" s="47" t="s">
        <v>7152</v>
      </c>
      <c r="F1090" s="14">
        <v>177507.22</v>
      </c>
      <c r="G1090" s="15">
        <v>42460</v>
      </c>
      <c r="H1090" s="98">
        <v>177507.22</v>
      </c>
      <c r="I1090" s="138">
        <f t="shared" si="48"/>
        <v>0</v>
      </c>
      <c r="J1090" s="112"/>
      <c r="K1090" s="2"/>
    </row>
    <row r="1091" spans="1:11" x14ac:dyDescent="0.25">
      <c r="A1091" s="17">
        <v>42438</v>
      </c>
      <c r="B1091" s="18">
        <f t="shared" si="47"/>
        <v>7954</v>
      </c>
      <c r="C1091" s="11" t="s">
        <v>787</v>
      </c>
      <c r="D1091" s="12">
        <v>57954</v>
      </c>
      <c r="E1091" s="47" t="s">
        <v>7152</v>
      </c>
      <c r="F1091" s="14">
        <v>25485.200000000001</v>
      </c>
      <c r="G1091" s="15">
        <v>42460</v>
      </c>
      <c r="H1091" s="98">
        <v>25485.200000000001</v>
      </c>
      <c r="I1091" s="138">
        <f t="shared" si="48"/>
        <v>0</v>
      </c>
      <c r="J1091" s="112"/>
      <c r="K1091" s="2"/>
    </row>
    <row r="1092" spans="1:11" x14ac:dyDescent="0.25">
      <c r="A1092" s="17">
        <v>42438</v>
      </c>
      <c r="B1092" s="18">
        <f t="shared" si="47"/>
        <v>7955</v>
      </c>
      <c r="C1092" s="11" t="s">
        <v>787</v>
      </c>
      <c r="D1092" s="12">
        <v>57955</v>
      </c>
      <c r="E1092" s="47" t="s">
        <v>7246</v>
      </c>
      <c r="F1092" s="14">
        <v>6035.02</v>
      </c>
      <c r="G1092" s="15">
        <v>42439</v>
      </c>
      <c r="H1092" s="98">
        <v>6035.02</v>
      </c>
      <c r="I1092" s="138">
        <f t="shared" si="48"/>
        <v>0</v>
      </c>
      <c r="J1092" s="112"/>
      <c r="K1092" s="2"/>
    </row>
    <row r="1093" spans="1:11" x14ac:dyDescent="0.25">
      <c r="A1093" s="17">
        <v>42439</v>
      </c>
      <c r="B1093" s="18">
        <f t="shared" si="47"/>
        <v>7956</v>
      </c>
      <c r="C1093" s="11" t="s">
        <v>787</v>
      </c>
      <c r="D1093" s="12">
        <v>57956</v>
      </c>
      <c r="E1093" s="47" t="s">
        <v>7247</v>
      </c>
      <c r="F1093" s="14">
        <v>4218.5</v>
      </c>
      <c r="G1093" s="144">
        <v>42440</v>
      </c>
      <c r="H1093" s="98">
        <v>4218.5</v>
      </c>
      <c r="I1093" s="138">
        <f t="shared" si="48"/>
        <v>0</v>
      </c>
      <c r="J1093" s="112"/>
      <c r="K1093" s="2"/>
    </row>
    <row r="1094" spans="1:11" x14ac:dyDescent="0.25">
      <c r="A1094" s="17">
        <v>42439</v>
      </c>
      <c r="B1094" s="18">
        <f t="shared" ref="B1094:B1157" si="50">B1093+1</f>
        <v>7957</v>
      </c>
      <c r="C1094" s="11" t="s">
        <v>787</v>
      </c>
      <c r="D1094" s="12">
        <v>57957</v>
      </c>
      <c r="E1094" s="47" t="s">
        <v>7247</v>
      </c>
      <c r="F1094" s="14">
        <v>19233.650000000001</v>
      </c>
      <c r="G1094" s="15" t="s">
        <v>7248</v>
      </c>
      <c r="H1094" s="98">
        <f>18000+1233.65</f>
        <v>19233.650000000001</v>
      </c>
      <c r="I1094" s="138">
        <f t="shared" si="48"/>
        <v>0</v>
      </c>
      <c r="J1094" s="112"/>
      <c r="K1094" s="2"/>
    </row>
    <row r="1095" spans="1:11" x14ac:dyDescent="0.25">
      <c r="A1095" s="17">
        <v>42439</v>
      </c>
      <c r="B1095" s="18">
        <f t="shared" si="50"/>
        <v>7958</v>
      </c>
      <c r="C1095" s="11" t="s">
        <v>787</v>
      </c>
      <c r="D1095" s="12">
        <v>57958</v>
      </c>
      <c r="E1095" s="47" t="s">
        <v>7249</v>
      </c>
      <c r="F1095" s="14">
        <v>9192</v>
      </c>
      <c r="G1095" s="15">
        <v>42440</v>
      </c>
      <c r="H1095" s="98">
        <v>9192</v>
      </c>
      <c r="I1095" s="138">
        <f t="shared" si="48"/>
        <v>0</v>
      </c>
      <c r="J1095" s="112"/>
      <c r="K1095" s="2"/>
    </row>
    <row r="1096" spans="1:11" x14ac:dyDescent="0.25">
      <c r="A1096" s="17">
        <v>42439</v>
      </c>
      <c r="B1096" s="18">
        <f t="shared" si="50"/>
        <v>7959</v>
      </c>
      <c r="C1096" s="11" t="s">
        <v>787</v>
      </c>
      <c r="D1096" s="12">
        <v>57959</v>
      </c>
      <c r="E1096" s="47" t="s">
        <v>7250</v>
      </c>
      <c r="F1096" s="14">
        <v>2094</v>
      </c>
      <c r="G1096" s="15">
        <v>42440</v>
      </c>
      <c r="H1096" s="98">
        <v>2094</v>
      </c>
      <c r="I1096" s="138">
        <f t="shared" si="48"/>
        <v>0</v>
      </c>
      <c r="J1096" s="112"/>
      <c r="K1096" s="2"/>
    </row>
    <row r="1097" spans="1:11" x14ac:dyDescent="0.25">
      <c r="A1097" s="17">
        <v>42439</v>
      </c>
      <c r="B1097" s="18">
        <f t="shared" si="50"/>
        <v>7960</v>
      </c>
      <c r="C1097" s="11" t="s">
        <v>787</v>
      </c>
      <c r="D1097" s="12">
        <v>57960</v>
      </c>
      <c r="E1097" s="47" t="s">
        <v>7251</v>
      </c>
      <c r="F1097" s="14">
        <v>52323</v>
      </c>
      <c r="G1097" s="15">
        <v>42445</v>
      </c>
      <c r="H1097" s="98">
        <v>52323</v>
      </c>
      <c r="I1097" s="138">
        <f t="shared" si="48"/>
        <v>0</v>
      </c>
      <c r="J1097" s="116"/>
      <c r="K1097" s="2"/>
    </row>
    <row r="1098" spans="1:11" x14ac:dyDescent="0.25">
      <c r="A1098" s="17">
        <v>42439</v>
      </c>
      <c r="B1098" s="18">
        <f t="shared" si="50"/>
        <v>7961</v>
      </c>
      <c r="C1098" s="11" t="s">
        <v>787</v>
      </c>
      <c r="D1098" s="113">
        <v>57961</v>
      </c>
      <c r="E1098" s="42" t="s">
        <v>7252</v>
      </c>
      <c r="F1098" s="19">
        <v>13420.8</v>
      </c>
      <c r="G1098" s="15">
        <v>42439</v>
      </c>
      <c r="H1098" s="98">
        <f t="shared" si="49"/>
        <v>13420.8</v>
      </c>
      <c r="I1098" s="138">
        <f t="shared" si="48"/>
        <v>0</v>
      </c>
      <c r="J1098" s="112"/>
      <c r="K1098" s="2"/>
    </row>
    <row r="1099" spans="1:11" x14ac:dyDescent="0.25">
      <c r="A1099" s="17">
        <v>42439</v>
      </c>
      <c r="B1099" s="18">
        <f t="shared" si="50"/>
        <v>7962</v>
      </c>
      <c r="C1099" s="11" t="s">
        <v>787</v>
      </c>
      <c r="D1099" s="20">
        <v>57962</v>
      </c>
      <c r="E1099" s="45" t="s">
        <v>7253</v>
      </c>
      <c r="F1099" s="22">
        <v>9197.4</v>
      </c>
      <c r="G1099" s="15">
        <v>42439</v>
      </c>
      <c r="H1099" s="98">
        <f t="shared" si="49"/>
        <v>9197.4</v>
      </c>
      <c r="I1099" s="138">
        <f t="shared" si="48"/>
        <v>0</v>
      </c>
      <c r="J1099" s="116"/>
      <c r="K1099" s="2"/>
    </row>
    <row r="1100" spans="1:11" x14ac:dyDescent="0.25">
      <c r="A1100" s="17">
        <v>42439</v>
      </c>
      <c r="B1100" s="18">
        <f t="shared" si="50"/>
        <v>7963</v>
      </c>
      <c r="C1100" s="11" t="s">
        <v>787</v>
      </c>
      <c r="D1100" s="12">
        <v>57963</v>
      </c>
      <c r="E1100" s="47" t="s">
        <v>7254</v>
      </c>
      <c r="F1100" s="14">
        <v>932.8</v>
      </c>
      <c r="G1100" s="15">
        <v>42439</v>
      </c>
      <c r="H1100" s="98">
        <f t="shared" si="49"/>
        <v>932.8</v>
      </c>
      <c r="I1100" s="138">
        <f t="shared" si="48"/>
        <v>0</v>
      </c>
      <c r="J1100" s="116"/>
      <c r="K1100" s="2"/>
    </row>
    <row r="1101" spans="1:11" x14ac:dyDescent="0.25">
      <c r="A1101" s="17">
        <v>42439</v>
      </c>
      <c r="B1101" s="18">
        <f t="shared" si="50"/>
        <v>7964</v>
      </c>
      <c r="C1101" s="11" t="s">
        <v>787</v>
      </c>
      <c r="D1101" s="12">
        <v>57964</v>
      </c>
      <c r="E1101" s="47" t="s">
        <v>7255</v>
      </c>
      <c r="F1101" s="14">
        <v>22190.6</v>
      </c>
      <c r="G1101" s="15">
        <v>42439</v>
      </c>
      <c r="H1101" s="98">
        <f t="shared" si="49"/>
        <v>22190.6</v>
      </c>
      <c r="I1101" s="138">
        <f t="shared" si="48"/>
        <v>0</v>
      </c>
      <c r="J1101" s="116"/>
      <c r="K1101" s="2"/>
    </row>
    <row r="1102" spans="1:11" x14ac:dyDescent="0.25">
      <c r="A1102" s="17">
        <v>42439</v>
      </c>
      <c r="B1102" s="18">
        <f t="shared" si="50"/>
        <v>7965</v>
      </c>
      <c r="C1102" s="11" t="s">
        <v>787</v>
      </c>
      <c r="D1102" s="12">
        <v>57965</v>
      </c>
      <c r="E1102" s="47" t="s">
        <v>7256</v>
      </c>
      <c r="F1102" s="14">
        <v>2170</v>
      </c>
      <c r="G1102" s="15">
        <v>42439</v>
      </c>
      <c r="H1102" s="98">
        <f t="shared" si="49"/>
        <v>2170</v>
      </c>
      <c r="I1102" s="138">
        <f t="shared" si="48"/>
        <v>0</v>
      </c>
      <c r="J1102" s="116"/>
      <c r="K1102" s="2"/>
    </row>
    <row r="1103" spans="1:11" x14ac:dyDescent="0.25">
      <c r="A1103" s="17">
        <v>42439</v>
      </c>
      <c r="B1103" s="18">
        <f t="shared" si="50"/>
        <v>7966</v>
      </c>
      <c r="C1103" s="11" t="s">
        <v>787</v>
      </c>
      <c r="D1103" s="12">
        <v>57966</v>
      </c>
      <c r="E1103" s="47" t="s">
        <v>7257</v>
      </c>
      <c r="F1103" s="14">
        <v>4741.3</v>
      </c>
      <c r="G1103" s="15">
        <v>42439</v>
      </c>
      <c r="H1103" s="98">
        <f t="shared" si="49"/>
        <v>4741.3</v>
      </c>
      <c r="I1103" s="138">
        <f t="shared" si="48"/>
        <v>0</v>
      </c>
      <c r="J1103" s="116"/>
      <c r="K1103" s="2"/>
    </row>
    <row r="1104" spans="1:11" x14ac:dyDescent="0.25">
      <c r="A1104" s="17">
        <v>42439</v>
      </c>
      <c r="B1104" s="18">
        <f t="shared" si="50"/>
        <v>7967</v>
      </c>
      <c r="C1104" s="11" t="s">
        <v>787</v>
      </c>
      <c r="D1104" s="12">
        <v>57967</v>
      </c>
      <c r="E1104" s="47" t="s">
        <v>4289</v>
      </c>
      <c r="F1104" s="14">
        <v>3754.6</v>
      </c>
      <c r="G1104" s="15">
        <v>42440</v>
      </c>
      <c r="H1104" s="98">
        <v>3754.6</v>
      </c>
      <c r="I1104" s="138">
        <f t="shared" si="48"/>
        <v>0</v>
      </c>
      <c r="J1104" s="116"/>
      <c r="K1104" s="2"/>
    </row>
    <row r="1105" spans="1:11" x14ac:dyDescent="0.25">
      <c r="A1105" s="17">
        <v>42439</v>
      </c>
      <c r="B1105" s="18">
        <f t="shared" si="50"/>
        <v>7968</v>
      </c>
      <c r="C1105" s="11" t="s">
        <v>787</v>
      </c>
      <c r="D1105" s="12">
        <v>57968</v>
      </c>
      <c r="E1105" s="47" t="s">
        <v>7142</v>
      </c>
      <c r="F1105" s="14">
        <v>446.6</v>
      </c>
      <c r="G1105" s="15">
        <v>42440</v>
      </c>
      <c r="H1105" s="98">
        <v>446.6</v>
      </c>
      <c r="I1105" s="138">
        <f t="shared" si="48"/>
        <v>0</v>
      </c>
      <c r="J1105" s="116"/>
      <c r="K1105" s="2"/>
    </row>
    <row r="1106" spans="1:11" x14ac:dyDescent="0.25">
      <c r="A1106" s="17">
        <v>42439</v>
      </c>
      <c r="B1106" s="18">
        <f t="shared" si="50"/>
        <v>7969</v>
      </c>
      <c r="C1106" s="11" t="s">
        <v>787</v>
      </c>
      <c r="D1106" s="12">
        <v>57969</v>
      </c>
      <c r="E1106" s="47" t="s">
        <v>7258</v>
      </c>
      <c r="F1106" s="14">
        <v>5973.6</v>
      </c>
      <c r="G1106" s="15">
        <v>42439</v>
      </c>
      <c r="H1106" s="98">
        <f t="shared" si="49"/>
        <v>5973.6</v>
      </c>
      <c r="I1106" s="138">
        <f t="shared" si="48"/>
        <v>0</v>
      </c>
      <c r="J1106" s="116"/>
      <c r="K1106" s="2"/>
    </row>
    <row r="1107" spans="1:11" x14ac:dyDescent="0.25">
      <c r="A1107" s="17">
        <v>42439</v>
      </c>
      <c r="B1107" s="18">
        <f t="shared" si="50"/>
        <v>7970</v>
      </c>
      <c r="C1107" s="11" t="s">
        <v>787</v>
      </c>
      <c r="D1107" s="12">
        <v>57970</v>
      </c>
      <c r="E1107" s="49" t="s">
        <v>105</v>
      </c>
      <c r="F1107" s="14">
        <v>0</v>
      </c>
      <c r="G1107" s="15"/>
      <c r="H1107" s="98"/>
      <c r="I1107" s="138">
        <f t="shared" si="48"/>
        <v>0</v>
      </c>
      <c r="J1107" s="116"/>
      <c r="K1107" s="2"/>
    </row>
    <row r="1108" spans="1:11" x14ac:dyDescent="0.25">
      <c r="A1108" s="17">
        <v>42439</v>
      </c>
      <c r="B1108" s="18">
        <f t="shared" si="50"/>
        <v>7971</v>
      </c>
      <c r="C1108" s="11" t="s">
        <v>787</v>
      </c>
      <c r="D1108" s="12">
        <v>57971</v>
      </c>
      <c r="E1108" s="47" t="s">
        <v>7259</v>
      </c>
      <c r="F1108" s="14">
        <v>48364.800000000003</v>
      </c>
      <c r="G1108" s="15">
        <v>42448</v>
      </c>
      <c r="H1108" s="98">
        <v>48364.800000000003</v>
      </c>
      <c r="I1108" s="138">
        <f t="shared" ref="I1108:I1181" si="51">F1108-H1108</f>
        <v>0</v>
      </c>
      <c r="J1108" s="116"/>
      <c r="K1108" s="2"/>
    </row>
    <row r="1109" spans="1:11" x14ac:dyDescent="0.25">
      <c r="A1109" s="17">
        <v>42439</v>
      </c>
      <c r="B1109" s="18">
        <f t="shared" si="50"/>
        <v>7972</v>
      </c>
      <c r="C1109" s="11" t="s">
        <v>787</v>
      </c>
      <c r="D1109" s="12">
        <v>57972</v>
      </c>
      <c r="E1109" s="47" t="s">
        <v>7260</v>
      </c>
      <c r="F1109" s="14">
        <v>8706.2000000000007</v>
      </c>
      <c r="G1109" s="15">
        <v>42439</v>
      </c>
      <c r="H1109" s="98">
        <f t="shared" ref="H1109:H1182" si="52">F1109</f>
        <v>8706.2000000000007</v>
      </c>
      <c r="I1109" s="138">
        <f t="shared" si="51"/>
        <v>0</v>
      </c>
      <c r="J1109" s="116"/>
      <c r="K1109" s="2"/>
    </row>
    <row r="1110" spans="1:11" x14ac:dyDescent="0.25">
      <c r="A1110" s="17">
        <v>42439</v>
      </c>
      <c r="B1110" s="18">
        <f t="shared" si="50"/>
        <v>7973</v>
      </c>
      <c r="C1110" s="11" t="s">
        <v>787</v>
      </c>
      <c r="D1110" s="12">
        <v>57973</v>
      </c>
      <c r="E1110" s="47" t="s">
        <v>7261</v>
      </c>
      <c r="F1110" s="14">
        <v>28412.71</v>
      </c>
      <c r="G1110" s="15">
        <v>42439</v>
      </c>
      <c r="H1110" s="98">
        <f t="shared" si="52"/>
        <v>28412.71</v>
      </c>
      <c r="I1110" s="138">
        <f t="shared" si="51"/>
        <v>0</v>
      </c>
      <c r="J1110" s="116"/>
      <c r="K1110" s="2"/>
    </row>
    <row r="1111" spans="1:11" x14ac:dyDescent="0.25">
      <c r="A1111" s="17">
        <v>42439</v>
      </c>
      <c r="B1111" s="18">
        <f t="shared" si="50"/>
        <v>7974</v>
      </c>
      <c r="C1111" s="11" t="s">
        <v>787</v>
      </c>
      <c r="D1111" s="12">
        <v>57974</v>
      </c>
      <c r="E1111" s="47" t="s">
        <v>7262</v>
      </c>
      <c r="F1111" s="14">
        <v>27185.43</v>
      </c>
      <c r="G1111" s="15">
        <v>42446</v>
      </c>
      <c r="H1111" s="98">
        <v>27185.43</v>
      </c>
      <c r="I1111" s="138">
        <f t="shared" si="51"/>
        <v>0</v>
      </c>
      <c r="J1111" s="116"/>
      <c r="K1111" s="2"/>
    </row>
    <row r="1112" spans="1:11" x14ac:dyDescent="0.25">
      <c r="A1112" s="17">
        <v>42439</v>
      </c>
      <c r="B1112" s="18">
        <f t="shared" si="50"/>
        <v>7975</v>
      </c>
      <c r="C1112" s="11" t="s">
        <v>787</v>
      </c>
      <c r="D1112" s="12">
        <v>57975</v>
      </c>
      <c r="E1112" s="47" t="s">
        <v>7263</v>
      </c>
      <c r="F1112" s="14">
        <v>1800</v>
      </c>
      <c r="G1112" s="15">
        <v>42440</v>
      </c>
      <c r="H1112" s="98">
        <v>1800</v>
      </c>
      <c r="I1112" s="138">
        <f t="shared" si="51"/>
        <v>0</v>
      </c>
      <c r="J1112" s="116"/>
      <c r="K1112" s="2"/>
    </row>
    <row r="1113" spans="1:11" x14ac:dyDescent="0.25">
      <c r="A1113" s="17">
        <v>42439</v>
      </c>
      <c r="B1113" s="18">
        <f t="shared" si="50"/>
        <v>7976</v>
      </c>
      <c r="C1113" s="11" t="s">
        <v>787</v>
      </c>
      <c r="D1113" s="12">
        <v>57976</v>
      </c>
      <c r="E1113" s="47" t="s">
        <v>7264</v>
      </c>
      <c r="F1113" s="14">
        <v>4307.5600000000004</v>
      </c>
      <c r="G1113" s="15">
        <v>42439</v>
      </c>
      <c r="H1113" s="98">
        <f t="shared" si="52"/>
        <v>4307.5600000000004</v>
      </c>
      <c r="I1113" s="138">
        <f t="shared" si="51"/>
        <v>0</v>
      </c>
      <c r="J1113" s="116"/>
      <c r="K1113" s="2"/>
    </row>
    <row r="1114" spans="1:11" x14ac:dyDescent="0.25">
      <c r="A1114" s="17">
        <v>42439</v>
      </c>
      <c r="B1114" s="18">
        <f t="shared" si="50"/>
        <v>7977</v>
      </c>
      <c r="C1114" s="11" t="s">
        <v>787</v>
      </c>
      <c r="D1114" s="12">
        <v>57977</v>
      </c>
      <c r="E1114" s="47" t="s">
        <v>7265</v>
      </c>
      <c r="F1114" s="14">
        <v>2031.8</v>
      </c>
      <c r="G1114" s="15">
        <v>42439</v>
      </c>
      <c r="H1114" s="98">
        <f t="shared" si="52"/>
        <v>2031.8</v>
      </c>
      <c r="I1114" s="138">
        <f t="shared" si="51"/>
        <v>0</v>
      </c>
      <c r="J1114" s="116"/>
      <c r="K1114" s="2"/>
    </row>
    <row r="1115" spans="1:11" x14ac:dyDescent="0.25">
      <c r="A1115" s="17">
        <v>42439</v>
      </c>
      <c r="B1115" s="18">
        <f t="shared" si="50"/>
        <v>7978</v>
      </c>
      <c r="C1115" s="11" t="s">
        <v>787</v>
      </c>
      <c r="D1115" s="12">
        <v>57978</v>
      </c>
      <c r="E1115" s="47" t="s">
        <v>7266</v>
      </c>
      <c r="F1115" s="14">
        <v>15962.1</v>
      </c>
      <c r="G1115" s="15">
        <v>42460</v>
      </c>
      <c r="H1115" s="98">
        <v>15962.1</v>
      </c>
      <c r="I1115" s="138">
        <f t="shared" si="51"/>
        <v>0</v>
      </c>
      <c r="J1115" s="116"/>
      <c r="K1115" s="2"/>
    </row>
    <row r="1116" spans="1:11" x14ac:dyDescent="0.25">
      <c r="A1116" s="17">
        <v>42439</v>
      </c>
      <c r="B1116" s="18">
        <f t="shared" si="50"/>
        <v>7979</v>
      </c>
      <c r="C1116" s="11" t="s">
        <v>787</v>
      </c>
      <c r="D1116" s="12">
        <v>57979</v>
      </c>
      <c r="E1116" s="47" t="s">
        <v>7142</v>
      </c>
      <c r="F1116" s="14">
        <v>2009.4</v>
      </c>
      <c r="G1116" s="15">
        <v>42439</v>
      </c>
      <c r="H1116" s="98">
        <v>2009.4</v>
      </c>
      <c r="I1116" s="138">
        <f t="shared" si="51"/>
        <v>0</v>
      </c>
      <c r="J1116" s="116"/>
      <c r="K1116" s="2"/>
    </row>
    <row r="1117" spans="1:11" x14ac:dyDescent="0.25">
      <c r="A1117" s="17">
        <v>42439</v>
      </c>
      <c r="B1117" s="18">
        <f t="shared" si="50"/>
        <v>7980</v>
      </c>
      <c r="C1117" s="11" t="s">
        <v>787</v>
      </c>
      <c r="D1117" s="12">
        <v>57980</v>
      </c>
      <c r="E1117" s="47" t="s">
        <v>7267</v>
      </c>
      <c r="F1117" s="14">
        <v>2698.8</v>
      </c>
      <c r="G1117" s="15">
        <v>42439</v>
      </c>
      <c r="H1117" s="98">
        <f t="shared" si="52"/>
        <v>2698.8</v>
      </c>
      <c r="I1117" s="138">
        <f t="shared" si="51"/>
        <v>0</v>
      </c>
      <c r="J1117" s="116"/>
      <c r="K1117" s="2"/>
    </row>
    <row r="1118" spans="1:11" x14ac:dyDescent="0.25">
      <c r="A1118" s="17">
        <v>42439</v>
      </c>
      <c r="B1118" s="18">
        <f t="shared" si="50"/>
        <v>7981</v>
      </c>
      <c r="C1118" s="11" t="s">
        <v>787</v>
      </c>
      <c r="D1118" s="12">
        <v>57981</v>
      </c>
      <c r="E1118" s="47" t="s">
        <v>7268</v>
      </c>
      <c r="F1118" s="14">
        <v>680</v>
      </c>
      <c r="G1118" s="15">
        <v>42439</v>
      </c>
      <c r="H1118" s="98">
        <f t="shared" si="52"/>
        <v>680</v>
      </c>
      <c r="I1118" s="138">
        <f t="shared" si="51"/>
        <v>0</v>
      </c>
      <c r="J1118" s="116"/>
      <c r="K1118" s="2"/>
    </row>
    <row r="1119" spans="1:11" x14ac:dyDescent="0.25">
      <c r="A1119" s="17">
        <v>42439</v>
      </c>
      <c r="B1119" s="18">
        <f t="shared" si="50"/>
        <v>7982</v>
      </c>
      <c r="C1119" s="11" t="s">
        <v>787</v>
      </c>
      <c r="D1119" s="12">
        <v>57982</v>
      </c>
      <c r="E1119" s="47" t="s">
        <v>7269</v>
      </c>
      <c r="F1119" s="14">
        <v>5019.2</v>
      </c>
      <c r="G1119" s="15">
        <v>42439</v>
      </c>
      <c r="H1119" s="98">
        <f t="shared" si="52"/>
        <v>5019.2</v>
      </c>
      <c r="I1119" s="138">
        <f t="shared" si="51"/>
        <v>0</v>
      </c>
      <c r="J1119" s="116"/>
      <c r="K1119" s="2"/>
    </row>
    <row r="1120" spans="1:11" x14ac:dyDescent="0.25">
      <c r="A1120" s="17">
        <v>42439</v>
      </c>
      <c r="B1120" s="18">
        <f t="shared" si="50"/>
        <v>7983</v>
      </c>
      <c r="C1120" s="11" t="s">
        <v>787</v>
      </c>
      <c r="D1120" s="12">
        <v>57983</v>
      </c>
      <c r="E1120" s="47" t="s">
        <v>7270</v>
      </c>
      <c r="F1120" s="14">
        <v>55580.52</v>
      </c>
      <c r="G1120" s="88" t="s">
        <v>9350</v>
      </c>
      <c r="H1120" s="100">
        <f>6511.4+100.1+840</f>
        <v>7451.5</v>
      </c>
      <c r="I1120" s="146">
        <f t="shared" si="51"/>
        <v>48129.02</v>
      </c>
      <c r="J1120" s="116"/>
      <c r="K1120" s="2"/>
    </row>
    <row r="1121" spans="1:11" x14ac:dyDescent="0.25">
      <c r="A1121" s="17">
        <v>42439</v>
      </c>
      <c r="B1121" s="18">
        <f t="shared" si="50"/>
        <v>7984</v>
      </c>
      <c r="C1121" s="11" t="s">
        <v>787</v>
      </c>
      <c r="D1121" s="12">
        <v>57984</v>
      </c>
      <c r="E1121" s="49" t="s">
        <v>105</v>
      </c>
      <c r="F1121" s="14">
        <v>0</v>
      </c>
      <c r="G1121" s="15"/>
      <c r="H1121" s="98"/>
      <c r="I1121" s="138">
        <f t="shared" si="51"/>
        <v>0</v>
      </c>
      <c r="J1121" s="116"/>
      <c r="K1121" s="2"/>
    </row>
    <row r="1122" spans="1:11" x14ac:dyDescent="0.25">
      <c r="A1122" s="17">
        <v>42439</v>
      </c>
      <c r="B1122" s="18">
        <f t="shared" si="50"/>
        <v>7985</v>
      </c>
      <c r="C1122" s="11" t="s">
        <v>787</v>
      </c>
      <c r="D1122" s="12">
        <v>57985</v>
      </c>
      <c r="E1122" s="47" t="s">
        <v>7271</v>
      </c>
      <c r="F1122" s="14">
        <v>9097.7000000000007</v>
      </c>
      <c r="G1122" s="15">
        <v>42439</v>
      </c>
      <c r="H1122" s="98">
        <f t="shared" si="52"/>
        <v>9097.7000000000007</v>
      </c>
      <c r="I1122" s="138">
        <f t="shared" si="51"/>
        <v>0</v>
      </c>
      <c r="J1122" s="116"/>
      <c r="K1122" s="2"/>
    </row>
    <row r="1123" spans="1:11" x14ac:dyDescent="0.25">
      <c r="A1123" s="17">
        <v>42439</v>
      </c>
      <c r="B1123" s="18">
        <f t="shared" si="50"/>
        <v>7986</v>
      </c>
      <c r="C1123" s="11" t="s">
        <v>787</v>
      </c>
      <c r="D1123" s="12">
        <v>57986</v>
      </c>
      <c r="E1123" s="47" t="s">
        <v>7272</v>
      </c>
      <c r="F1123" s="14">
        <v>2828.4</v>
      </c>
      <c r="G1123" s="15">
        <v>42439</v>
      </c>
      <c r="H1123" s="98">
        <f t="shared" si="52"/>
        <v>2828.4</v>
      </c>
      <c r="I1123" s="138">
        <f t="shared" si="51"/>
        <v>0</v>
      </c>
      <c r="J1123" s="116"/>
      <c r="K1123" s="2"/>
    </row>
    <row r="1124" spans="1:11" x14ac:dyDescent="0.25">
      <c r="A1124" s="17">
        <v>42439</v>
      </c>
      <c r="B1124" s="18">
        <f t="shared" si="50"/>
        <v>7987</v>
      </c>
      <c r="C1124" s="11" t="s">
        <v>787</v>
      </c>
      <c r="D1124" s="12">
        <v>57987</v>
      </c>
      <c r="E1124" s="47" t="s">
        <v>7273</v>
      </c>
      <c r="F1124" s="14">
        <v>1815</v>
      </c>
      <c r="G1124" s="15">
        <v>42439</v>
      </c>
      <c r="H1124" s="98">
        <f t="shared" si="52"/>
        <v>1815</v>
      </c>
      <c r="I1124" s="138">
        <f t="shared" si="51"/>
        <v>0</v>
      </c>
      <c r="J1124" s="116"/>
      <c r="K1124" s="2"/>
    </row>
    <row r="1125" spans="1:11" x14ac:dyDescent="0.25">
      <c r="A1125" s="17">
        <v>42439</v>
      </c>
      <c r="B1125" s="18">
        <f t="shared" si="50"/>
        <v>7988</v>
      </c>
      <c r="C1125" s="11" t="s">
        <v>787</v>
      </c>
      <c r="D1125" s="12">
        <v>57988</v>
      </c>
      <c r="E1125" s="47" t="s">
        <v>7274</v>
      </c>
      <c r="F1125" s="14">
        <v>21775.72</v>
      </c>
      <c r="G1125" s="15">
        <v>42446</v>
      </c>
      <c r="H1125" s="98">
        <v>21775.72</v>
      </c>
      <c r="I1125" s="138">
        <f t="shared" si="51"/>
        <v>0</v>
      </c>
      <c r="J1125" s="116"/>
      <c r="K1125" s="2"/>
    </row>
    <row r="1126" spans="1:11" x14ac:dyDescent="0.25">
      <c r="A1126" s="17">
        <v>42439</v>
      </c>
      <c r="B1126" s="18">
        <f t="shared" si="50"/>
        <v>7989</v>
      </c>
      <c r="C1126" s="11" t="s">
        <v>787</v>
      </c>
      <c r="D1126" s="12">
        <v>57989</v>
      </c>
      <c r="E1126" s="47" t="s">
        <v>7275</v>
      </c>
      <c r="F1126" s="14">
        <v>12135.5</v>
      </c>
      <c r="G1126" s="15">
        <v>42439</v>
      </c>
      <c r="H1126" s="98">
        <f t="shared" si="52"/>
        <v>12135.5</v>
      </c>
      <c r="I1126" s="138">
        <f t="shared" si="51"/>
        <v>0</v>
      </c>
      <c r="J1126" s="116"/>
      <c r="K1126" s="2"/>
    </row>
    <row r="1127" spans="1:11" x14ac:dyDescent="0.25">
      <c r="A1127" s="17">
        <v>42439</v>
      </c>
      <c r="B1127" s="18">
        <f t="shared" si="50"/>
        <v>7990</v>
      </c>
      <c r="C1127" s="11" t="s">
        <v>787</v>
      </c>
      <c r="D1127" s="12">
        <v>57990</v>
      </c>
      <c r="E1127" s="47" t="s">
        <v>7276</v>
      </c>
      <c r="F1127" s="14">
        <v>883.6</v>
      </c>
      <c r="G1127" s="15">
        <v>42439</v>
      </c>
      <c r="H1127" s="98">
        <f t="shared" si="52"/>
        <v>883.6</v>
      </c>
      <c r="I1127" s="138">
        <f t="shared" si="51"/>
        <v>0</v>
      </c>
      <c r="J1127" s="116"/>
      <c r="K1127" s="2"/>
    </row>
    <row r="1128" spans="1:11" x14ac:dyDescent="0.25">
      <c r="A1128" s="17">
        <v>42439</v>
      </c>
      <c r="B1128" s="18">
        <f t="shared" si="50"/>
        <v>7991</v>
      </c>
      <c r="C1128" s="11" t="s">
        <v>787</v>
      </c>
      <c r="D1128" s="12">
        <v>57991</v>
      </c>
      <c r="E1128" s="47" t="s">
        <v>7277</v>
      </c>
      <c r="F1128" s="14">
        <v>6318</v>
      </c>
      <c r="G1128" s="15">
        <v>42439</v>
      </c>
      <c r="H1128" s="98">
        <f t="shared" si="52"/>
        <v>6318</v>
      </c>
      <c r="I1128" s="138">
        <f t="shared" si="51"/>
        <v>0</v>
      </c>
      <c r="J1128" s="116"/>
      <c r="K1128" s="2"/>
    </row>
    <row r="1129" spans="1:11" x14ac:dyDescent="0.25">
      <c r="A1129" s="17">
        <v>42439</v>
      </c>
      <c r="B1129" s="18">
        <f t="shared" si="50"/>
        <v>7992</v>
      </c>
      <c r="C1129" s="11" t="s">
        <v>787</v>
      </c>
      <c r="D1129" s="12">
        <v>57992</v>
      </c>
      <c r="E1129" s="47" t="s">
        <v>7278</v>
      </c>
      <c r="F1129" s="14">
        <v>3646.4</v>
      </c>
      <c r="G1129" s="15">
        <v>42439</v>
      </c>
      <c r="H1129" s="98">
        <f t="shared" si="52"/>
        <v>3646.4</v>
      </c>
      <c r="I1129" s="138">
        <f t="shared" si="51"/>
        <v>0</v>
      </c>
      <c r="J1129" s="116"/>
      <c r="K1129" s="2"/>
    </row>
    <row r="1130" spans="1:11" x14ac:dyDescent="0.25">
      <c r="A1130" s="17">
        <v>42439</v>
      </c>
      <c r="B1130" s="18">
        <f t="shared" si="50"/>
        <v>7993</v>
      </c>
      <c r="C1130" s="11" t="s">
        <v>787</v>
      </c>
      <c r="D1130" s="12">
        <v>57993</v>
      </c>
      <c r="E1130" s="47" t="s">
        <v>7277</v>
      </c>
      <c r="F1130" s="14">
        <v>1544.6</v>
      </c>
      <c r="G1130" s="15">
        <v>42439</v>
      </c>
      <c r="H1130" s="98">
        <f t="shared" si="52"/>
        <v>1544.6</v>
      </c>
      <c r="I1130" s="138">
        <f t="shared" si="51"/>
        <v>0</v>
      </c>
      <c r="J1130" s="116"/>
      <c r="K1130" s="2"/>
    </row>
    <row r="1131" spans="1:11" x14ac:dyDescent="0.25">
      <c r="A1131" s="17">
        <v>42439</v>
      </c>
      <c r="B1131" s="18">
        <f t="shared" si="50"/>
        <v>7994</v>
      </c>
      <c r="C1131" s="11" t="s">
        <v>787</v>
      </c>
      <c r="D1131" s="12">
        <v>57994</v>
      </c>
      <c r="E1131" s="47" t="s">
        <v>7279</v>
      </c>
      <c r="F1131" s="14">
        <v>430</v>
      </c>
      <c r="G1131" s="15">
        <v>42439</v>
      </c>
      <c r="H1131" s="98">
        <f t="shared" si="52"/>
        <v>430</v>
      </c>
      <c r="I1131" s="138">
        <f t="shared" si="51"/>
        <v>0</v>
      </c>
      <c r="J1131" s="116"/>
      <c r="K1131" s="2"/>
    </row>
    <row r="1132" spans="1:11" x14ac:dyDescent="0.25">
      <c r="A1132" s="17">
        <v>42439</v>
      </c>
      <c r="B1132" s="18">
        <f t="shared" si="50"/>
        <v>7995</v>
      </c>
      <c r="C1132" s="11" t="s">
        <v>787</v>
      </c>
      <c r="D1132" s="12">
        <v>57995</v>
      </c>
      <c r="E1132" s="47" t="s">
        <v>7280</v>
      </c>
      <c r="F1132" s="14">
        <v>800</v>
      </c>
      <c r="G1132" s="15">
        <v>42439</v>
      </c>
      <c r="H1132" s="98">
        <f t="shared" si="52"/>
        <v>800</v>
      </c>
      <c r="I1132" s="138">
        <f t="shared" si="51"/>
        <v>0</v>
      </c>
      <c r="J1132" s="116"/>
      <c r="K1132" s="2"/>
    </row>
    <row r="1133" spans="1:11" x14ac:dyDescent="0.25">
      <c r="A1133" s="17">
        <v>42439</v>
      </c>
      <c r="B1133" s="18">
        <f t="shared" si="50"/>
        <v>7996</v>
      </c>
      <c r="C1133" s="11" t="s">
        <v>787</v>
      </c>
      <c r="D1133" s="12">
        <v>57996</v>
      </c>
      <c r="E1133" s="47" t="s">
        <v>7279</v>
      </c>
      <c r="F1133" s="14">
        <v>580.1</v>
      </c>
      <c r="G1133" s="15">
        <v>42439</v>
      </c>
      <c r="H1133" s="98">
        <f t="shared" si="52"/>
        <v>580.1</v>
      </c>
      <c r="I1133" s="138">
        <f t="shared" si="51"/>
        <v>0</v>
      </c>
      <c r="J1133" s="116"/>
      <c r="K1133" s="2"/>
    </row>
    <row r="1134" spans="1:11" x14ac:dyDescent="0.25">
      <c r="A1134" s="17">
        <v>42439</v>
      </c>
      <c r="B1134" s="18">
        <f t="shared" si="50"/>
        <v>7997</v>
      </c>
      <c r="C1134" s="11" t="s">
        <v>787</v>
      </c>
      <c r="D1134" s="12">
        <v>57997</v>
      </c>
      <c r="E1134" s="47" t="s">
        <v>7281</v>
      </c>
      <c r="F1134" s="14">
        <v>10764.6</v>
      </c>
      <c r="G1134" s="15">
        <v>42443</v>
      </c>
      <c r="H1134" s="98">
        <v>10764.6</v>
      </c>
      <c r="I1134" s="138">
        <f t="shared" si="51"/>
        <v>0</v>
      </c>
      <c r="J1134" s="116"/>
      <c r="K1134" s="2"/>
    </row>
    <row r="1135" spans="1:11" x14ac:dyDescent="0.25">
      <c r="A1135" s="17">
        <v>42439</v>
      </c>
      <c r="B1135" s="18">
        <f t="shared" si="50"/>
        <v>7998</v>
      </c>
      <c r="C1135" s="11" t="s">
        <v>787</v>
      </c>
      <c r="D1135" s="12">
        <v>57998</v>
      </c>
      <c r="E1135" s="47" t="s">
        <v>7282</v>
      </c>
      <c r="F1135" s="14">
        <v>14154.7</v>
      </c>
      <c r="G1135" s="15">
        <v>42440</v>
      </c>
      <c r="H1135" s="98">
        <v>14154.7</v>
      </c>
      <c r="I1135" s="138">
        <f t="shared" si="51"/>
        <v>0</v>
      </c>
      <c r="J1135" s="116"/>
      <c r="K1135" s="2"/>
    </row>
    <row r="1136" spans="1:11" x14ac:dyDescent="0.25">
      <c r="A1136" s="17">
        <v>42439</v>
      </c>
      <c r="B1136" s="18">
        <f t="shared" si="50"/>
        <v>7999</v>
      </c>
      <c r="C1136" s="11" t="s">
        <v>787</v>
      </c>
      <c r="D1136" s="113">
        <v>57999</v>
      </c>
      <c r="E1136" s="42" t="s">
        <v>7283</v>
      </c>
      <c r="F1136" s="19">
        <v>4196.3999999999996</v>
      </c>
      <c r="G1136" s="15">
        <v>42440</v>
      </c>
      <c r="H1136" s="98">
        <v>4196.3999999999996</v>
      </c>
      <c r="I1136" s="138">
        <f t="shared" si="51"/>
        <v>0</v>
      </c>
      <c r="J1136" s="116"/>
      <c r="K1136" s="2"/>
    </row>
    <row r="1137" spans="1:11" x14ac:dyDescent="0.25">
      <c r="A1137" s="17">
        <v>42439</v>
      </c>
      <c r="B1137" s="18">
        <f t="shared" si="50"/>
        <v>8000</v>
      </c>
      <c r="C1137" s="11" t="s">
        <v>787</v>
      </c>
      <c r="D1137" s="20">
        <v>58000</v>
      </c>
      <c r="E1137" s="45" t="s">
        <v>7284</v>
      </c>
      <c r="F1137" s="22">
        <v>842.8</v>
      </c>
      <c r="G1137" s="15">
        <v>42445</v>
      </c>
      <c r="H1137" s="98">
        <v>842.8</v>
      </c>
      <c r="I1137" s="138">
        <f t="shared" si="51"/>
        <v>0</v>
      </c>
      <c r="J1137" s="116"/>
      <c r="K1137" s="2"/>
    </row>
    <row r="1138" spans="1:11" x14ac:dyDescent="0.25">
      <c r="A1138" s="17">
        <v>42439</v>
      </c>
      <c r="B1138" s="18">
        <f t="shared" si="50"/>
        <v>8001</v>
      </c>
      <c r="C1138" s="11" t="s">
        <v>787</v>
      </c>
      <c r="D1138" s="12">
        <v>58001</v>
      </c>
      <c r="E1138" s="47" t="s">
        <v>7285</v>
      </c>
      <c r="F1138" s="14">
        <v>3013.12</v>
      </c>
      <c r="G1138" s="15">
        <v>42443</v>
      </c>
      <c r="H1138" s="98">
        <v>3013.12</v>
      </c>
      <c r="I1138" s="138">
        <f t="shared" si="51"/>
        <v>0</v>
      </c>
      <c r="J1138" s="116"/>
      <c r="K1138" s="2"/>
    </row>
    <row r="1139" spans="1:11" x14ac:dyDescent="0.25">
      <c r="A1139" s="17">
        <v>42439</v>
      </c>
      <c r="B1139" s="18">
        <f t="shared" si="50"/>
        <v>8002</v>
      </c>
      <c r="C1139" s="11" t="s">
        <v>787</v>
      </c>
      <c r="D1139" s="12">
        <v>58002</v>
      </c>
      <c r="E1139" s="47" t="s">
        <v>7286</v>
      </c>
      <c r="F1139" s="14">
        <v>160</v>
      </c>
      <c r="G1139" s="15">
        <v>42439</v>
      </c>
      <c r="H1139" s="98">
        <f t="shared" si="52"/>
        <v>160</v>
      </c>
      <c r="I1139" s="138">
        <f t="shared" si="51"/>
        <v>0</v>
      </c>
      <c r="J1139" s="116"/>
      <c r="K1139" s="2"/>
    </row>
    <row r="1140" spans="1:11" x14ac:dyDescent="0.25">
      <c r="A1140" s="17">
        <v>42439</v>
      </c>
      <c r="B1140" s="18">
        <f t="shared" si="50"/>
        <v>8003</v>
      </c>
      <c r="C1140" s="11" t="s">
        <v>787</v>
      </c>
      <c r="D1140" s="12">
        <v>58003</v>
      </c>
      <c r="E1140" s="47" t="s">
        <v>7287</v>
      </c>
      <c r="F1140" s="14">
        <v>2379.1999999999998</v>
      </c>
      <c r="G1140" s="15">
        <v>42445</v>
      </c>
      <c r="H1140" s="98">
        <v>2379.1999999999998</v>
      </c>
      <c r="I1140" s="138">
        <f t="shared" si="51"/>
        <v>0</v>
      </c>
      <c r="J1140" s="116"/>
      <c r="K1140" s="2"/>
    </row>
    <row r="1141" spans="1:11" x14ac:dyDescent="0.25">
      <c r="A1141" s="17">
        <v>42439</v>
      </c>
      <c r="B1141" s="18">
        <f t="shared" si="50"/>
        <v>8004</v>
      </c>
      <c r="C1141" s="11" t="s">
        <v>787</v>
      </c>
      <c r="D1141" s="12">
        <v>58004</v>
      </c>
      <c r="E1141" s="47" t="s">
        <v>7145</v>
      </c>
      <c r="F1141" s="14">
        <v>5378.2</v>
      </c>
      <c r="G1141" s="15">
        <v>42445</v>
      </c>
      <c r="H1141" s="98">
        <v>5378.2</v>
      </c>
      <c r="I1141" s="138">
        <f t="shared" si="51"/>
        <v>0</v>
      </c>
      <c r="J1141" s="116"/>
      <c r="K1141" s="2"/>
    </row>
    <row r="1142" spans="1:11" x14ac:dyDescent="0.25">
      <c r="A1142" s="17">
        <v>42439</v>
      </c>
      <c r="B1142" s="18">
        <f t="shared" si="50"/>
        <v>8005</v>
      </c>
      <c r="C1142" s="11" t="s">
        <v>787</v>
      </c>
      <c r="D1142" s="12">
        <v>58005</v>
      </c>
      <c r="E1142" s="47" t="s">
        <v>7288</v>
      </c>
      <c r="F1142" s="14">
        <v>6654</v>
      </c>
      <c r="G1142" s="15">
        <v>42445</v>
      </c>
      <c r="H1142" s="98">
        <v>6654</v>
      </c>
      <c r="I1142" s="138">
        <f t="shared" si="51"/>
        <v>0</v>
      </c>
      <c r="J1142" s="116"/>
      <c r="K1142" s="2"/>
    </row>
    <row r="1143" spans="1:11" x14ac:dyDescent="0.25">
      <c r="A1143" s="17">
        <v>42439</v>
      </c>
      <c r="B1143" s="18">
        <f t="shared" si="50"/>
        <v>8006</v>
      </c>
      <c r="C1143" s="11" t="s">
        <v>787</v>
      </c>
      <c r="D1143" s="12">
        <v>58006</v>
      </c>
      <c r="E1143" s="47" t="s">
        <v>7289</v>
      </c>
      <c r="F1143" s="14">
        <v>1492.52</v>
      </c>
      <c r="G1143" s="15">
        <v>42445</v>
      </c>
      <c r="H1143" s="98">
        <v>1492.52</v>
      </c>
      <c r="I1143" s="138">
        <f t="shared" si="51"/>
        <v>0</v>
      </c>
      <c r="J1143" s="116"/>
      <c r="K1143" s="2"/>
    </row>
    <row r="1144" spans="1:11" x14ac:dyDescent="0.25">
      <c r="A1144" s="17">
        <v>42439</v>
      </c>
      <c r="B1144" s="18">
        <f t="shared" si="50"/>
        <v>8007</v>
      </c>
      <c r="C1144" s="11" t="s">
        <v>787</v>
      </c>
      <c r="D1144" s="12">
        <v>58007</v>
      </c>
      <c r="E1144" s="47" t="s">
        <v>7290</v>
      </c>
      <c r="F1144" s="14">
        <v>10665.6</v>
      </c>
      <c r="G1144" s="15">
        <v>42445</v>
      </c>
      <c r="H1144" s="98">
        <v>10665.6</v>
      </c>
      <c r="I1144" s="138">
        <f t="shared" si="51"/>
        <v>0</v>
      </c>
      <c r="J1144" s="116"/>
      <c r="K1144" s="2"/>
    </row>
    <row r="1145" spans="1:11" x14ac:dyDescent="0.25">
      <c r="A1145" s="17">
        <v>42439</v>
      </c>
      <c r="B1145" s="18">
        <f t="shared" si="50"/>
        <v>8008</v>
      </c>
      <c r="C1145" s="11" t="s">
        <v>787</v>
      </c>
      <c r="D1145" s="12">
        <v>58008</v>
      </c>
      <c r="E1145" s="47" t="s">
        <v>7291</v>
      </c>
      <c r="F1145" s="14">
        <v>2018.1</v>
      </c>
      <c r="G1145" s="15">
        <v>42439</v>
      </c>
      <c r="H1145" s="98">
        <f t="shared" si="52"/>
        <v>2018.1</v>
      </c>
      <c r="I1145" s="138">
        <f t="shared" si="51"/>
        <v>0</v>
      </c>
      <c r="J1145" s="116"/>
      <c r="K1145" s="2"/>
    </row>
    <row r="1146" spans="1:11" x14ac:dyDescent="0.25">
      <c r="A1146" s="17">
        <v>42439</v>
      </c>
      <c r="B1146" s="18">
        <f t="shared" si="50"/>
        <v>8009</v>
      </c>
      <c r="C1146" s="11" t="s">
        <v>787</v>
      </c>
      <c r="D1146" s="12">
        <v>58009</v>
      </c>
      <c r="E1146" s="47" t="s">
        <v>7292</v>
      </c>
      <c r="F1146" s="14">
        <v>37207.199999999997</v>
      </c>
      <c r="G1146" s="15">
        <v>42445</v>
      </c>
      <c r="H1146" s="98">
        <v>37207.199999999997</v>
      </c>
      <c r="I1146" s="138">
        <f t="shared" si="51"/>
        <v>0</v>
      </c>
      <c r="J1146" s="116"/>
      <c r="K1146" s="2"/>
    </row>
    <row r="1147" spans="1:11" x14ac:dyDescent="0.25">
      <c r="A1147" s="17">
        <v>42439</v>
      </c>
      <c r="B1147" s="18">
        <f t="shared" si="50"/>
        <v>8010</v>
      </c>
      <c r="C1147" s="11" t="s">
        <v>787</v>
      </c>
      <c r="D1147" s="12">
        <v>58010</v>
      </c>
      <c r="E1147" s="49" t="s">
        <v>105</v>
      </c>
      <c r="F1147" s="14">
        <v>0</v>
      </c>
      <c r="G1147" s="15"/>
      <c r="H1147" s="98"/>
      <c r="I1147" s="138">
        <f t="shared" si="51"/>
        <v>0</v>
      </c>
      <c r="J1147" s="116"/>
      <c r="K1147" s="2"/>
    </row>
    <row r="1148" spans="1:11" x14ac:dyDescent="0.25">
      <c r="A1148" s="17">
        <v>42439</v>
      </c>
      <c r="B1148" s="18">
        <f t="shared" si="50"/>
        <v>8011</v>
      </c>
      <c r="C1148" s="11" t="s">
        <v>787</v>
      </c>
      <c r="D1148" s="12">
        <v>58011</v>
      </c>
      <c r="E1148" s="47" t="s">
        <v>7293</v>
      </c>
      <c r="F1148" s="14">
        <v>2324.1</v>
      </c>
      <c r="G1148" s="15">
        <v>42440</v>
      </c>
      <c r="H1148" s="98">
        <v>2324.1</v>
      </c>
      <c r="I1148" s="138">
        <f t="shared" si="51"/>
        <v>0</v>
      </c>
      <c r="J1148" s="116"/>
      <c r="K1148" s="2"/>
    </row>
    <row r="1149" spans="1:11" x14ac:dyDescent="0.25">
      <c r="A1149" s="17">
        <v>42439</v>
      </c>
      <c r="B1149" s="18">
        <f t="shared" si="50"/>
        <v>8012</v>
      </c>
      <c r="C1149" s="11" t="s">
        <v>787</v>
      </c>
      <c r="D1149" s="12">
        <v>58012</v>
      </c>
      <c r="E1149" s="47" t="s">
        <v>7294</v>
      </c>
      <c r="F1149" s="14">
        <v>1756.1</v>
      </c>
      <c r="G1149" s="15">
        <v>42440</v>
      </c>
      <c r="H1149" s="98">
        <v>1756.1</v>
      </c>
      <c r="I1149" s="138">
        <f t="shared" si="51"/>
        <v>0</v>
      </c>
      <c r="J1149" s="116"/>
      <c r="K1149" s="2"/>
    </row>
    <row r="1150" spans="1:11" x14ac:dyDescent="0.25">
      <c r="A1150" s="17">
        <v>42439</v>
      </c>
      <c r="B1150" s="18">
        <f t="shared" si="50"/>
        <v>8013</v>
      </c>
      <c r="C1150" s="11" t="s">
        <v>787</v>
      </c>
      <c r="D1150" s="12">
        <v>58013</v>
      </c>
      <c r="E1150" s="47" t="s">
        <v>7295</v>
      </c>
      <c r="F1150" s="14">
        <v>26768.33</v>
      </c>
      <c r="G1150" s="15">
        <v>42440</v>
      </c>
      <c r="H1150" s="98">
        <v>26768.33</v>
      </c>
      <c r="I1150" s="138">
        <f t="shared" si="51"/>
        <v>0</v>
      </c>
      <c r="J1150" s="116"/>
      <c r="K1150" s="2"/>
    </row>
    <row r="1151" spans="1:11" x14ac:dyDescent="0.25">
      <c r="A1151" s="17">
        <v>42439</v>
      </c>
      <c r="B1151" s="18">
        <f t="shared" si="50"/>
        <v>8014</v>
      </c>
      <c r="C1151" s="11" t="s">
        <v>787</v>
      </c>
      <c r="D1151" s="12">
        <v>58014</v>
      </c>
      <c r="E1151" s="47" t="s">
        <v>7296</v>
      </c>
      <c r="F1151" s="14">
        <v>3053</v>
      </c>
      <c r="G1151" s="15">
        <v>42440</v>
      </c>
      <c r="H1151" s="98">
        <v>3053</v>
      </c>
      <c r="I1151" s="138">
        <f t="shared" si="51"/>
        <v>0</v>
      </c>
      <c r="J1151" s="112"/>
      <c r="K1151" s="2"/>
    </row>
    <row r="1152" spans="1:11" x14ac:dyDescent="0.25">
      <c r="A1152" s="17">
        <v>42439</v>
      </c>
      <c r="B1152" s="18">
        <f t="shared" si="50"/>
        <v>8015</v>
      </c>
      <c r="C1152" s="11" t="s">
        <v>787</v>
      </c>
      <c r="D1152" s="12">
        <v>58015</v>
      </c>
      <c r="E1152" s="47" t="s">
        <v>7297</v>
      </c>
      <c r="F1152" s="14">
        <v>2400</v>
      </c>
      <c r="G1152" s="15">
        <v>42440</v>
      </c>
      <c r="H1152" s="98">
        <v>2400</v>
      </c>
      <c r="I1152" s="138">
        <f t="shared" si="51"/>
        <v>0</v>
      </c>
      <c r="J1152" s="112"/>
      <c r="K1152" s="2"/>
    </row>
    <row r="1153" spans="1:11" x14ac:dyDescent="0.25">
      <c r="A1153" s="17">
        <v>42439</v>
      </c>
      <c r="B1153" s="18">
        <f t="shared" si="50"/>
        <v>8016</v>
      </c>
      <c r="C1153" s="11" t="s">
        <v>787</v>
      </c>
      <c r="D1153" s="12">
        <v>58016</v>
      </c>
      <c r="E1153" s="47" t="s">
        <v>7298</v>
      </c>
      <c r="F1153" s="14">
        <v>33866.300000000003</v>
      </c>
      <c r="G1153" s="15">
        <v>42443</v>
      </c>
      <c r="H1153" s="98">
        <v>33866.300000000003</v>
      </c>
      <c r="I1153" s="138">
        <f t="shared" si="51"/>
        <v>0</v>
      </c>
      <c r="J1153" s="112"/>
      <c r="K1153" s="2"/>
    </row>
    <row r="1154" spans="1:11" x14ac:dyDescent="0.25">
      <c r="A1154" s="17">
        <v>42439</v>
      </c>
      <c r="B1154" s="18">
        <f t="shared" si="50"/>
        <v>8017</v>
      </c>
      <c r="C1154" s="11" t="s">
        <v>787</v>
      </c>
      <c r="D1154" s="12">
        <v>58017</v>
      </c>
      <c r="E1154" s="47" t="s">
        <v>7299</v>
      </c>
      <c r="F1154" s="14">
        <v>2589.3000000000002</v>
      </c>
      <c r="G1154" s="15">
        <v>42439</v>
      </c>
      <c r="H1154" s="98">
        <f t="shared" si="52"/>
        <v>2589.3000000000002</v>
      </c>
      <c r="I1154" s="138">
        <f t="shared" si="51"/>
        <v>0</v>
      </c>
      <c r="J1154" s="112"/>
      <c r="K1154" s="2"/>
    </row>
    <row r="1155" spans="1:11" x14ac:dyDescent="0.25">
      <c r="A1155" s="17">
        <v>42439</v>
      </c>
      <c r="B1155" s="18">
        <f t="shared" si="50"/>
        <v>8018</v>
      </c>
      <c r="C1155" s="11" t="s">
        <v>787</v>
      </c>
      <c r="D1155" s="12">
        <v>58018</v>
      </c>
      <c r="E1155" s="47" t="s">
        <v>7300</v>
      </c>
      <c r="F1155" s="14">
        <v>2176</v>
      </c>
      <c r="G1155" s="15">
        <v>42440</v>
      </c>
      <c r="H1155" s="98">
        <v>2176</v>
      </c>
      <c r="I1155" s="138">
        <f t="shared" si="51"/>
        <v>0</v>
      </c>
      <c r="J1155" s="112"/>
      <c r="K1155" s="2"/>
    </row>
    <row r="1156" spans="1:11" x14ac:dyDescent="0.25">
      <c r="A1156" s="17">
        <v>42439</v>
      </c>
      <c r="B1156" s="18">
        <f t="shared" si="50"/>
        <v>8019</v>
      </c>
      <c r="C1156" s="11" t="s">
        <v>787</v>
      </c>
      <c r="D1156" s="12">
        <v>58019</v>
      </c>
      <c r="E1156" s="49" t="s">
        <v>105</v>
      </c>
      <c r="F1156" s="14">
        <v>0</v>
      </c>
      <c r="G1156" s="15"/>
      <c r="H1156" s="98"/>
      <c r="I1156" s="138">
        <f t="shared" si="51"/>
        <v>0</v>
      </c>
      <c r="J1156" s="112"/>
      <c r="K1156" s="2"/>
    </row>
    <row r="1157" spans="1:11" x14ac:dyDescent="0.25">
      <c r="A1157" s="17">
        <v>42439</v>
      </c>
      <c r="B1157" s="18">
        <f t="shared" si="50"/>
        <v>8020</v>
      </c>
      <c r="C1157" s="11" t="s">
        <v>787</v>
      </c>
      <c r="D1157" s="12">
        <v>58020</v>
      </c>
      <c r="E1157" s="47" t="s">
        <v>7260</v>
      </c>
      <c r="F1157" s="14">
        <v>7600</v>
      </c>
      <c r="G1157" s="15">
        <v>42440</v>
      </c>
      <c r="H1157" s="98">
        <v>7600</v>
      </c>
      <c r="I1157" s="138">
        <f t="shared" si="51"/>
        <v>0</v>
      </c>
      <c r="J1157" s="112"/>
      <c r="K1157" s="2"/>
    </row>
    <row r="1158" spans="1:11" x14ac:dyDescent="0.25">
      <c r="A1158" s="17">
        <v>42439</v>
      </c>
      <c r="B1158" s="18">
        <f t="shared" ref="B1158:B1221" si="53">B1157+1</f>
        <v>8021</v>
      </c>
      <c r="C1158" s="11" t="s">
        <v>787</v>
      </c>
      <c r="D1158" s="12">
        <v>58021</v>
      </c>
      <c r="E1158" s="47" t="s">
        <v>7258</v>
      </c>
      <c r="F1158" s="14">
        <v>15750.9</v>
      </c>
      <c r="G1158" s="15">
        <v>42441</v>
      </c>
      <c r="H1158" s="98">
        <v>15750.9</v>
      </c>
      <c r="I1158" s="138">
        <f t="shared" si="51"/>
        <v>0</v>
      </c>
      <c r="J1158" s="112"/>
      <c r="K1158" s="2"/>
    </row>
    <row r="1159" spans="1:11" x14ac:dyDescent="0.25">
      <c r="A1159" s="17">
        <v>42439</v>
      </c>
      <c r="B1159" s="18">
        <f t="shared" si="53"/>
        <v>8022</v>
      </c>
      <c r="C1159" s="11" t="s">
        <v>787</v>
      </c>
      <c r="D1159" s="12">
        <v>58022</v>
      </c>
      <c r="E1159" s="47" t="s">
        <v>7301</v>
      </c>
      <c r="F1159" s="14">
        <v>28842.97</v>
      </c>
      <c r="G1159" s="15">
        <v>42439</v>
      </c>
      <c r="H1159" s="98">
        <f t="shared" si="52"/>
        <v>28842.97</v>
      </c>
      <c r="I1159" s="138">
        <f t="shared" si="51"/>
        <v>0</v>
      </c>
      <c r="J1159" s="112"/>
      <c r="K1159" s="2"/>
    </row>
    <row r="1160" spans="1:11" x14ac:dyDescent="0.25">
      <c r="A1160" s="17">
        <v>42439</v>
      </c>
      <c r="B1160" s="18">
        <f t="shared" si="53"/>
        <v>8023</v>
      </c>
      <c r="C1160" s="11" t="s">
        <v>787</v>
      </c>
      <c r="D1160" s="12">
        <v>58023</v>
      </c>
      <c r="E1160" s="47" t="s">
        <v>7302</v>
      </c>
      <c r="F1160" s="14">
        <v>3174.4</v>
      </c>
      <c r="G1160" s="15">
        <v>42440</v>
      </c>
      <c r="H1160" s="98">
        <v>3174.4</v>
      </c>
      <c r="I1160" s="138">
        <f t="shared" si="51"/>
        <v>0</v>
      </c>
      <c r="J1160" s="112"/>
      <c r="K1160" s="2"/>
    </row>
    <row r="1161" spans="1:11" x14ac:dyDescent="0.25">
      <c r="A1161" s="17">
        <v>42439</v>
      </c>
      <c r="B1161" s="18">
        <f t="shared" si="53"/>
        <v>8024</v>
      </c>
      <c r="C1161" s="11" t="s">
        <v>787</v>
      </c>
      <c r="D1161" s="12">
        <v>58024</v>
      </c>
      <c r="E1161" s="139" t="s">
        <v>4707</v>
      </c>
      <c r="F1161" s="14">
        <v>11654.1</v>
      </c>
      <c r="G1161" s="15">
        <v>42441</v>
      </c>
      <c r="H1161" s="98">
        <v>11654.1</v>
      </c>
      <c r="I1161" s="138">
        <f t="shared" si="51"/>
        <v>0</v>
      </c>
      <c r="J1161" s="112"/>
      <c r="K1161" s="2"/>
    </row>
    <row r="1162" spans="1:11" x14ac:dyDescent="0.25">
      <c r="A1162" s="17">
        <v>42439</v>
      </c>
      <c r="B1162" s="18">
        <f t="shared" si="53"/>
        <v>8025</v>
      </c>
      <c r="C1162" s="11" t="s">
        <v>787</v>
      </c>
      <c r="D1162" s="12">
        <v>58025</v>
      </c>
      <c r="E1162" s="47" t="s">
        <v>7303</v>
      </c>
      <c r="F1162" s="14">
        <v>1701.86</v>
      </c>
      <c r="G1162" s="15">
        <v>42440</v>
      </c>
      <c r="H1162" s="98">
        <v>1701.86</v>
      </c>
      <c r="I1162" s="138">
        <f t="shared" si="51"/>
        <v>0</v>
      </c>
      <c r="J1162" s="112"/>
      <c r="K1162" s="2"/>
    </row>
    <row r="1163" spans="1:11" x14ac:dyDescent="0.25">
      <c r="A1163" s="17">
        <v>42439</v>
      </c>
      <c r="B1163" s="18">
        <f t="shared" si="53"/>
        <v>8026</v>
      </c>
      <c r="C1163" s="11" t="s">
        <v>787</v>
      </c>
      <c r="D1163" s="12">
        <v>58026</v>
      </c>
      <c r="E1163" s="47" t="s">
        <v>7304</v>
      </c>
      <c r="F1163" s="14">
        <v>2659.4</v>
      </c>
      <c r="G1163" s="15">
        <v>42439</v>
      </c>
      <c r="H1163" s="98">
        <f t="shared" si="52"/>
        <v>2659.4</v>
      </c>
      <c r="I1163" s="138">
        <f t="shared" si="51"/>
        <v>0</v>
      </c>
      <c r="J1163" s="112"/>
      <c r="K1163" s="2"/>
    </row>
    <row r="1164" spans="1:11" x14ac:dyDescent="0.25">
      <c r="A1164" s="17">
        <v>42439</v>
      </c>
      <c r="B1164" s="18">
        <f t="shared" si="53"/>
        <v>8027</v>
      </c>
      <c r="C1164" s="11" t="s">
        <v>787</v>
      </c>
      <c r="D1164" s="12">
        <v>58027</v>
      </c>
      <c r="E1164" s="47" t="s">
        <v>7305</v>
      </c>
      <c r="F1164" s="14">
        <v>2073.6</v>
      </c>
      <c r="G1164" s="15">
        <v>42439</v>
      </c>
      <c r="H1164" s="98">
        <f t="shared" si="52"/>
        <v>2073.6</v>
      </c>
      <c r="I1164" s="138">
        <f t="shared" si="51"/>
        <v>0</v>
      </c>
      <c r="J1164" s="112"/>
      <c r="K1164" s="2"/>
    </row>
    <row r="1165" spans="1:11" x14ac:dyDescent="0.25">
      <c r="A1165" s="17">
        <v>42439</v>
      </c>
      <c r="B1165" s="18">
        <f t="shared" si="53"/>
        <v>8028</v>
      </c>
      <c r="C1165" s="11" t="s">
        <v>787</v>
      </c>
      <c r="D1165" s="12">
        <v>58028</v>
      </c>
      <c r="E1165" s="47" t="s">
        <v>7306</v>
      </c>
      <c r="F1165" s="14">
        <v>43750.6</v>
      </c>
      <c r="G1165" s="107">
        <v>42461</v>
      </c>
      <c r="H1165" s="166">
        <v>43750.6</v>
      </c>
      <c r="I1165" s="138">
        <f t="shared" si="51"/>
        <v>0</v>
      </c>
      <c r="J1165" s="112"/>
      <c r="K1165" s="2"/>
    </row>
    <row r="1166" spans="1:11" x14ac:dyDescent="0.25">
      <c r="A1166" s="17">
        <v>42439</v>
      </c>
      <c r="B1166" s="18">
        <f t="shared" si="53"/>
        <v>8029</v>
      </c>
      <c r="C1166" s="11" t="s">
        <v>787</v>
      </c>
      <c r="D1166" s="12">
        <v>58029</v>
      </c>
      <c r="E1166" s="47" t="s">
        <v>7286</v>
      </c>
      <c r="F1166" s="14">
        <v>621.1</v>
      </c>
      <c r="G1166" s="15">
        <v>42439</v>
      </c>
      <c r="H1166" s="98">
        <f t="shared" si="52"/>
        <v>621.1</v>
      </c>
      <c r="I1166" s="138">
        <f t="shared" si="51"/>
        <v>0</v>
      </c>
      <c r="J1166" s="112"/>
      <c r="K1166" s="2"/>
    </row>
    <row r="1167" spans="1:11" x14ac:dyDescent="0.25">
      <c r="A1167" s="17">
        <v>42439</v>
      </c>
      <c r="B1167" s="18">
        <f t="shared" si="53"/>
        <v>8030</v>
      </c>
      <c r="C1167" s="11" t="s">
        <v>787</v>
      </c>
      <c r="D1167" s="12">
        <v>58030</v>
      </c>
      <c r="E1167" s="47" t="s">
        <v>7307</v>
      </c>
      <c r="F1167" s="14">
        <v>44034.9</v>
      </c>
      <c r="G1167" s="15" t="s">
        <v>7308</v>
      </c>
      <c r="H1167" s="98">
        <f>19049.7+24985.2</f>
        <v>44034.9</v>
      </c>
      <c r="I1167" s="138">
        <f t="shared" si="51"/>
        <v>0</v>
      </c>
      <c r="J1167" s="112"/>
      <c r="K1167" s="2"/>
    </row>
    <row r="1168" spans="1:11" x14ac:dyDescent="0.25">
      <c r="A1168" s="17">
        <v>42439</v>
      </c>
      <c r="B1168" s="18">
        <f t="shared" si="53"/>
        <v>8031</v>
      </c>
      <c r="C1168" s="11" t="s">
        <v>787</v>
      </c>
      <c r="D1168" s="12">
        <v>58031</v>
      </c>
      <c r="E1168" s="47" t="s">
        <v>7309</v>
      </c>
      <c r="F1168" s="14">
        <v>2427.3000000000002</v>
      </c>
      <c r="G1168" s="15">
        <v>42439</v>
      </c>
      <c r="H1168" s="98">
        <v>2427.3000000000002</v>
      </c>
      <c r="I1168" s="138">
        <f t="shared" si="51"/>
        <v>0</v>
      </c>
      <c r="J1168" s="112"/>
      <c r="K1168" s="2"/>
    </row>
    <row r="1169" spans="1:11" x14ac:dyDescent="0.25">
      <c r="A1169" s="17">
        <v>42439</v>
      </c>
      <c r="B1169" s="18">
        <f t="shared" si="53"/>
        <v>8032</v>
      </c>
      <c r="C1169" s="11" t="s">
        <v>787</v>
      </c>
      <c r="D1169" s="12">
        <v>58032</v>
      </c>
      <c r="E1169" s="47" t="s">
        <v>7310</v>
      </c>
      <c r="F1169" s="14">
        <v>4123</v>
      </c>
      <c r="G1169" s="15">
        <v>42439</v>
      </c>
      <c r="H1169" s="98">
        <f t="shared" si="52"/>
        <v>4123</v>
      </c>
      <c r="I1169" s="138">
        <f t="shared" si="51"/>
        <v>0</v>
      </c>
      <c r="J1169" s="112"/>
      <c r="K1169" s="2"/>
    </row>
    <row r="1170" spans="1:11" x14ac:dyDescent="0.25">
      <c r="A1170" s="17">
        <v>42439</v>
      </c>
      <c r="B1170" s="18">
        <f t="shared" si="53"/>
        <v>8033</v>
      </c>
      <c r="C1170" s="11" t="s">
        <v>787</v>
      </c>
      <c r="D1170" s="12">
        <v>58033</v>
      </c>
      <c r="E1170" s="47" t="s">
        <v>7311</v>
      </c>
      <c r="F1170" s="14">
        <v>2679</v>
      </c>
      <c r="G1170" s="15">
        <v>42439</v>
      </c>
      <c r="H1170" s="98">
        <f t="shared" si="52"/>
        <v>2679</v>
      </c>
      <c r="I1170" s="138">
        <f t="shared" si="51"/>
        <v>0</v>
      </c>
      <c r="J1170" s="112"/>
      <c r="K1170" s="2"/>
    </row>
    <row r="1171" spans="1:11" x14ac:dyDescent="0.25">
      <c r="A1171" s="17">
        <v>42439</v>
      </c>
      <c r="B1171" s="18">
        <f t="shared" si="53"/>
        <v>8034</v>
      </c>
      <c r="C1171" s="11" t="s">
        <v>787</v>
      </c>
      <c r="D1171" s="12">
        <v>58034</v>
      </c>
      <c r="E1171" s="47" t="s">
        <v>7312</v>
      </c>
      <c r="F1171" s="14">
        <v>1401.8</v>
      </c>
      <c r="G1171" s="15">
        <v>42443</v>
      </c>
      <c r="H1171" s="98">
        <v>1401.8</v>
      </c>
      <c r="I1171" s="138">
        <f t="shared" si="51"/>
        <v>0</v>
      </c>
      <c r="J1171" s="112"/>
      <c r="K1171" s="2"/>
    </row>
    <row r="1172" spans="1:11" x14ac:dyDescent="0.25">
      <c r="A1172" s="17">
        <v>42439</v>
      </c>
      <c r="B1172" s="18">
        <f t="shared" si="53"/>
        <v>8035</v>
      </c>
      <c r="C1172" s="11" t="s">
        <v>787</v>
      </c>
      <c r="D1172" s="12">
        <v>58035</v>
      </c>
      <c r="E1172" s="47" t="s">
        <v>7313</v>
      </c>
      <c r="F1172" s="14">
        <v>715.24</v>
      </c>
      <c r="G1172" s="15">
        <v>42439</v>
      </c>
      <c r="H1172" s="98">
        <f t="shared" si="52"/>
        <v>715.24</v>
      </c>
      <c r="I1172" s="138">
        <f t="shared" si="51"/>
        <v>0</v>
      </c>
      <c r="J1172" s="112"/>
      <c r="K1172" s="2"/>
    </row>
    <row r="1173" spans="1:11" x14ac:dyDescent="0.25">
      <c r="A1173" s="17">
        <v>42439</v>
      </c>
      <c r="B1173" s="18">
        <f t="shared" si="53"/>
        <v>8036</v>
      </c>
      <c r="C1173" s="11" t="s">
        <v>787</v>
      </c>
      <c r="D1173" s="12">
        <v>58036</v>
      </c>
      <c r="E1173" s="47" t="s">
        <v>7314</v>
      </c>
      <c r="F1173" s="14">
        <v>7079.64</v>
      </c>
      <c r="G1173" s="15">
        <v>42439</v>
      </c>
      <c r="H1173" s="98">
        <f t="shared" si="52"/>
        <v>7079.64</v>
      </c>
      <c r="I1173" s="138">
        <f t="shared" si="51"/>
        <v>0</v>
      </c>
      <c r="J1173" s="112"/>
      <c r="K1173" s="2"/>
    </row>
    <row r="1174" spans="1:11" x14ac:dyDescent="0.25">
      <c r="A1174" s="17">
        <v>42439</v>
      </c>
      <c r="B1174" s="18">
        <f t="shared" si="53"/>
        <v>8037</v>
      </c>
      <c r="C1174" s="11" t="s">
        <v>787</v>
      </c>
      <c r="D1174" s="12">
        <v>58037</v>
      </c>
      <c r="E1174" s="49" t="s">
        <v>105</v>
      </c>
      <c r="F1174" s="14">
        <v>0</v>
      </c>
      <c r="G1174" s="15"/>
      <c r="H1174" s="98">
        <f t="shared" si="52"/>
        <v>0</v>
      </c>
      <c r="I1174" s="138">
        <f t="shared" si="51"/>
        <v>0</v>
      </c>
      <c r="J1174" s="112"/>
      <c r="K1174" s="2"/>
    </row>
    <row r="1175" spans="1:11" x14ac:dyDescent="0.25">
      <c r="A1175" s="17">
        <v>42439</v>
      </c>
      <c r="B1175" s="18">
        <f t="shared" si="53"/>
        <v>8038</v>
      </c>
      <c r="C1175" s="11" t="s">
        <v>787</v>
      </c>
      <c r="D1175" s="12">
        <v>58038</v>
      </c>
      <c r="E1175" s="47" t="s">
        <v>7301</v>
      </c>
      <c r="F1175" s="14">
        <v>6967.44</v>
      </c>
      <c r="G1175" s="15">
        <v>42439</v>
      </c>
      <c r="H1175" s="98">
        <f t="shared" si="52"/>
        <v>6967.44</v>
      </c>
      <c r="I1175" s="138">
        <f t="shared" si="51"/>
        <v>0</v>
      </c>
      <c r="J1175" s="112"/>
      <c r="K1175" s="2"/>
    </row>
    <row r="1176" spans="1:11" x14ac:dyDescent="0.25">
      <c r="A1176" s="17">
        <v>42439</v>
      </c>
      <c r="B1176" s="18">
        <f t="shared" si="53"/>
        <v>8039</v>
      </c>
      <c r="C1176" s="11" t="s">
        <v>787</v>
      </c>
      <c r="D1176" s="12">
        <v>58039</v>
      </c>
      <c r="E1176" s="47" t="s">
        <v>7087</v>
      </c>
      <c r="F1176" s="14">
        <v>1779.4</v>
      </c>
      <c r="G1176" s="15">
        <v>42439</v>
      </c>
      <c r="H1176" s="98">
        <f t="shared" si="52"/>
        <v>1779.4</v>
      </c>
      <c r="I1176" s="138">
        <f t="shared" si="51"/>
        <v>0</v>
      </c>
      <c r="J1176" s="112"/>
      <c r="K1176" s="2"/>
    </row>
    <row r="1177" spans="1:11" x14ac:dyDescent="0.25">
      <c r="A1177" s="17">
        <v>42439</v>
      </c>
      <c r="B1177" s="18">
        <f t="shared" si="53"/>
        <v>8040</v>
      </c>
      <c r="C1177" s="11" t="s">
        <v>787</v>
      </c>
      <c r="D1177" s="12">
        <v>58040</v>
      </c>
      <c r="E1177" s="47" t="s">
        <v>7315</v>
      </c>
      <c r="F1177" s="14">
        <v>622.1</v>
      </c>
      <c r="G1177" s="15">
        <v>42439</v>
      </c>
      <c r="H1177" s="98">
        <f t="shared" si="52"/>
        <v>622.1</v>
      </c>
      <c r="I1177" s="138">
        <f t="shared" si="51"/>
        <v>0</v>
      </c>
      <c r="J1177" s="112"/>
      <c r="K1177" s="2"/>
    </row>
    <row r="1178" spans="1:11" x14ac:dyDescent="0.25">
      <c r="A1178" s="17">
        <v>42439</v>
      </c>
      <c r="B1178" s="18">
        <f t="shared" si="53"/>
        <v>8041</v>
      </c>
      <c r="C1178" s="11" t="s">
        <v>787</v>
      </c>
      <c r="D1178" s="113">
        <v>58041</v>
      </c>
      <c r="E1178" s="42" t="s">
        <v>7316</v>
      </c>
      <c r="F1178" s="19">
        <v>2501.4</v>
      </c>
      <c r="G1178" s="15">
        <v>42439</v>
      </c>
      <c r="H1178" s="98">
        <f t="shared" si="52"/>
        <v>2501.4</v>
      </c>
      <c r="I1178" s="138">
        <f t="shared" si="51"/>
        <v>0</v>
      </c>
      <c r="J1178" s="112"/>
      <c r="K1178" s="2"/>
    </row>
    <row r="1179" spans="1:11" x14ac:dyDescent="0.25">
      <c r="A1179" s="17">
        <v>42439</v>
      </c>
      <c r="B1179" s="18">
        <f t="shared" si="53"/>
        <v>8042</v>
      </c>
      <c r="C1179" s="11" t="s">
        <v>787</v>
      </c>
      <c r="D1179" s="20">
        <v>58042</v>
      </c>
      <c r="E1179" s="45" t="s">
        <v>7317</v>
      </c>
      <c r="F1179" s="22">
        <v>2134.4</v>
      </c>
      <c r="G1179" s="15">
        <v>42439</v>
      </c>
      <c r="H1179" s="98">
        <f t="shared" si="52"/>
        <v>2134.4</v>
      </c>
      <c r="I1179" s="138">
        <f t="shared" si="51"/>
        <v>0</v>
      </c>
      <c r="J1179" s="112"/>
      <c r="K1179" s="2"/>
    </row>
    <row r="1180" spans="1:11" x14ac:dyDescent="0.25">
      <c r="A1180" s="17">
        <v>42439</v>
      </c>
      <c r="B1180" s="18">
        <f t="shared" si="53"/>
        <v>8043</v>
      </c>
      <c r="C1180" s="11" t="s">
        <v>787</v>
      </c>
      <c r="D1180" s="12">
        <v>58043</v>
      </c>
      <c r="E1180" s="47" t="s">
        <v>7318</v>
      </c>
      <c r="F1180" s="14">
        <v>417.6</v>
      </c>
      <c r="G1180" s="15">
        <v>42439</v>
      </c>
      <c r="H1180" s="98">
        <f t="shared" si="52"/>
        <v>417.6</v>
      </c>
      <c r="I1180" s="138">
        <f t="shared" si="51"/>
        <v>0</v>
      </c>
      <c r="J1180" s="112"/>
      <c r="K1180" s="2"/>
    </row>
    <row r="1181" spans="1:11" x14ac:dyDescent="0.25">
      <c r="A1181" s="17">
        <v>42439</v>
      </c>
      <c r="B1181" s="18">
        <f t="shared" si="53"/>
        <v>8044</v>
      </c>
      <c r="C1181" s="11" t="s">
        <v>787</v>
      </c>
      <c r="D1181" s="12">
        <v>58044</v>
      </c>
      <c r="E1181" s="47" t="s">
        <v>7319</v>
      </c>
      <c r="F1181" s="14">
        <v>2595.6</v>
      </c>
      <c r="G1181" s="15">
        <v>42439</v>
      </c>
      <c r="H1181" s="98">
        <f t="shared" si="52"/>
        <v>2595.6</v>
      </c>
      <c r="I1181" s="138">
        <f t="shared" si="51"/>
        <v>0</v>
      </c>
      <c r="J1181" s="112"/>
      <c r="K1181" s="2"/>
    </row>
    <row r="1182" spans="1:11" x14ac:dyDescent="0.25">
      <c r="A1182" s="17">
        <v>42439</v>
      </c>
      <c r="B1182" s="18">
        <f t="shared" si="53"/>
        <v>8045</v>
      </c>
      <c r="C1182" s="11" t="s">
        <v>787</v>
      </c>
      <c r="D1182" s="12">
        <v>58045</v>
      </c>
      <c r="E1182" s="47" t="s">
        <v>7320</v>
      </c>
      <c r="F1182" s="14">
        <v>5143.2</v>
      </c>
      <c r="G1182" s="15">
        <v>42439</v>
      </c>
      <c r="H1182" s="98">
        <f t="shared" si="52"/>
        <v>5143.2</v>
      </c>
      <c r="I1182" s="138">
        <f t="shared" ref="I1182:I1253" si="54">F1182-H1182</f>
        <v>0</v>
      </c>
      <c r="J1182" s="112"/>
      <c r="K1182" s="2"/>
    </row>
    <row r="1183" spans="1:11" x14ac:dyDescent="0.25">
      <c r="A1183" s="17">
        <v>42439</v>
      </c>
      <c r="B1183" s="18">
        <f t="shared" si="53"/>
        <v>8046</v>
      </c>
      <c r="C1183" s="11" t="s">
        <v>787</v>
      </c>
      <c r="D1183" s="12">
        <v>58046</v>
      </c>
      <c r="E1183" s="47" t="s">
        <v>7251</v>
      </c>
      <c r="F1183" s="14">
        <v>52288.7</v>
      </c>
      <c r="G1183" s="15">
        <v>42445</v>
      </c>
      <c r="H1183" s="98">
        <v>52288.7</v>
      </c>
      <c r="I1183" s="138">
        <f t="shared" si="54"/>
        <v>0</v>
      </c>
      <c r="J1183" s="112"/>
      <c r="K1183" s="2"/>
    </row>
    <row r="1184" spans="1:11" x14ac:dyDescent="0.25">
      <c r="A1184" s="17">
        <v>42439</v>
      </c>
      <c r="B1184" s="18">
        <f t="shared" si="53"/>
        <v>8047</v>
      </c>
      <c r="C1184" s="11" t="s">
        <v>787</v>
      </c>
      <c r="D1184" s="12">
        <v>58047</v>
      </c>
      <c r="E1184" s="47" t="s">
        <v>7320</v>
      </c>
      <c r="F1184" s="14">
        <v>777.6</v>
      </c>
      <c r="G1184" s="15">
        <v>42439</v>
      </c>
      <c r="H1184" s="98">
        <f t="shared" ref="H1184:H1229" si="55">F1184</f>
        <v>777.6</v>
      </c>
      <c r="I1184" s="138">
        <f t="shared" si="54"/>
        <v>0</v>
      </c>
      <c r="J1184" s="112"/>
      <c r="K1184" s="2"/>
    </row>
    <row r="1185" spans="1:11" x14ac:dyDescent="0.25">
      <c r="A1185" s="17">
        <v>42439</v>
      </c>
      <c r="B1185" s="18">
        <f t="shared" si="53"/>
        <v>8048</v>
      </c>
      <c r="C1185" s="11" t="s">
        <v>787</v>
      </c>
      <c r="D1185" s="12">
        <v>58048</v>
      </c>
      <c r="E1185" s="47" t="s">
        <v>7321</v>
      </c>
      <c r="F1185" s="14">
        <v>7971.2</v>
      </c>
      <c r="G1185" s="15">
        <v>42439</v>
      </c>
      <c r="H1185" s="98">
        <f t="shared" si="55"/>
        <v>7971.2</v>
      </c>
      <c r="I1185" s="138">
        <f t="shared" si="54"/>
        <v>0</v>
      </c>
      <c r="J1185" s="112"/>
      <c r="K1185" s="2"/>
    </row>
    <row r="1186" spans="1:11" x14ac:dyDescent="0.25">
      <c r="A1186" s="17">
        <v>42439</v>
      </c>
      <c r="B1186" s="18">
        <f t="shared" si="53"/>
        <v>8049</v>
      </c>
      <c r="C1186" s="11" t="s">
        <v>787</v>
      </c>
      <c r="D1186" s="12">
        <v>58049</v>
      </c>
      <c r="E1186" s="47" t="s">
        <v>7322</v>
      </c>
      <c r="F1186" s="14">
        <v>1719.9</v>
      </c>
      <c r="G1186" s="15">
        <v>42439</v>
      </c>
      <c r="H1186" s="98">
        <f t="shared" si="55"/>
        <v>1719.9</v>
      </c>
      <c r="I1186" s="138">
        <f t="shared" si="54"/>
        <v>0</v>
      </c>
      <c r="J1186" s="112"/>
      <c r="K1186" s="2"/>
    </row>
    <row r="1187" spans="1:11" x14ac:dyDescent="0.25">
      <c r="A1187" s="17">
        <v>42439</v>
      </c>
      <c r="B1187" s="18">
        <f t="shared" si="53"/>
        <v>8050</v>
      </c>
      <c r="C1187" s="11" t="s">
        <v>787</v>
      </c>
      <c r="D1187" s="12">
        <v>58050</v>
      </c>
      <c r="E1187" s="47" t="s">
        <v>7323</v>
      </c>
      <c r="F1187" s="14">
        <v>1723.8</v>
      </c>
      <c r="G1187" s="15">
        <v>42439</v>
      </c>
      <c r="H1187" s="98">
        <f t="shared" si="55"/>
        <v>1723.8</v>
      </c>
      <c r="I1187" s="138">
        <f t="shared" si="54"/>
        <v>0</v>
      </c>
      <c r="J1187" s="112"/>
      <c r="K1187" s="2"/>
    </row>
    <row r="1188" spans="1:11" x14ac:dyDescent="0.25">
      <c r="A1188" s="17">
        <v>42439</v>
      </c>
      <c r="B1188" s="18">
        <f t="shared" si="53"/>
        <v>8051</v>
      </c>
      <c r="C1188" s="11" t="s">
        <v>787</v>
      </c>
      <c r="D1188" s="12">
        <v>58051</v>
      </c>
      <c r="E1188" s="47" t="s">
        <v>7324</v>
      </c>
      <c r="F1188" s="14">
        <v>2004.6</v>
      </c>
      <c r="G1188" s="15">
        <v>42444</v>
      </c>
      <c r="H1188" s="98">
        <v>2004.6</v>
      </c>
      <c r="I1188" s="138">
        <f t="shared" si="54"/>
        <v>0</v>
      </c>
      <c r="J1188" s="112"/>
      <c r="K1188" s="2"/>
    </row>
    <row r="1189" spans="1:11" x14ac:dyDescent="0.25">
      <c r="A1189" s="17">
        <v>42439</v>
      </c>
      <c r="B1189" s="18">
        <f t="shared" si="53"/>
        <v>8052</v>
      </c>
      <c r="C1189" s="11" t="s">
        <v>787</v>
      </c>
      <c r="D1189" s="12">
        <v>58052</v>
      </c>
      <c r="E1189" s="47" t="s">
        <v>7266</v>
      </c>
      <c r="F1189" s="14">
        <v>8205.2000000000007</v>
      </c>
      <c r="G1189" s="15">
        <v>42460</v>
      </c>
      <c r="H1189" s="98">
        <v>8205.2000000000007</v>
      </c>
      <c r="I1189" s="138">
        <f t="shared" si="54"/>
        <v>0</v>
      </c>
      <c r="J1189" s="112"/>
      <c r="K1189" s="2"/>
    </row>
    <row r="1190" spans="1:11" x14ac:dyDescent="0.25">
      <c r="A1190" s="17">
        <v>42439</v>
      </c>
      <c r="B1190" s="18">
        <f t="shared" si="53"/>
        <v>8053</v>
      </c>
      <c r="C1190" s="11" t="s">
        <v>787</v>
      </c>
      <c r="D1190" s="12">
        <v>58053</v>
      </c>
      <c r="E1190" s="47" t="s">
        <v>7325</v>
      </c>
      <c r="F1190" s="14">
        <v>2211</v>
      </c>
      <c r="G1190" s="15">
        <v>42441</v>
      </c>
      <c r="H1190" s="98">
        <v>2211</v>
      </c>
      <c r="I1190" s="138">
        <f t="shared" si="54"/>
        <v>0</v>
      </c>
      <c r="J1190" s="112"/>
      <c r="K1190" s="2"/>
    </row>
    <row r="1191" spans="1:11" x14ac:dyDescent="0.25">
      <c r="A1191" s="17">
        <v>42439</v>
      </c>
      <c r="B1191" s="18">
        <f t="shared" si="53"/>
        <v>8054</v>
      </c>
      <c r="C1191" s="11" t="s">
        <v>787</v>
      </c>
      <c r="D1191" s="12">
        <v>58054</v>
      </c>
      <c r="E1191" s="47" t="s">
        <v>7266</v>
      </c>
      <c r="F1191" s="14">
        <v>30314.6</v>
      </c>
      <c r="G1191" s="15">
        <v>42460</v>
      </c>
      <c r="H1191" s="98">
        <v>30314.6</v>
      </c>
      <c r="I1191" s="138">
        <f t="shared" si="54"/>
        <v>0</v>
      </c>
      <c r="J1191" s="112"/>
      <c r="K1191" s="2"/>
    </row>
    <row r="1192" spans="1:11" x14ac:dyDescent="0.25">
      <c r="A1192" s="17">
        <v>42439</v>
      </c>
      <c r="B1192" s="18">
        <f t="shared" si="53"/>
        <v>8055</v>
      </c>
      <c r="C1192" s="11" t="s">
        <v>787</v>
      </c>
      <c r="D1192" s="12">
        <v>58055</v>
      </c>
      <c r="E1192" s="47" t="s">
        <v>7326</v>
      </c>
      <c r="F1192" s="14">
        <v>2458.3000000000002</v>
      </c>
      <c r="G1192" s="15">
        <v>42439</v>
      </c>
      <c r="H1192" s="98">
        <f t="shared" si="55"/>
        <v>2458.3000000000002</v>
      </c>
      <c r="I1192" s="138">
        <f t="shared" si="54"/>
        <v>0</v>
      </c>
      <c r="J1192" s="112"/>
      <c r="K1192" s="2"/>
    </row>
    <row r="1193" spans="1:11" x14ac:dyDescent="0.25">
      <c r="A1193" s="17">
        <v>42439</v>
      </c>
      <c r="B1193" s="18">
        <f t="shared" si="53"/>
        <v>8056</v>
      </c>
      <c r="C1193" s="11" t="s">
        <v>787</v>
      </c>
      <c r="D1193" s="12">
        <v>58056</v>
      </c>
      <c r="E1193" s="47" t="s">
        <v>7327</v>
      </c>
      <c r="F1193" s="14">
        <v>4745.6000000000004</v>
      </c>
      <c r="G1193" s="15">
        <v>42439</v>
      </c>
      <c r="H1193" s="98">
        <f t="shared" si="55"/>
        <v>4745.6000000000004</v>
      </c>
      <c r="I1193" s="138">
        <f t="shared" si="54"/>
        <v>0</v>
      </c>
      <c r="J1193" s="112"/>
      <c r="K1193" s="2"/>
    </row>
    <row r="1194" spans="1:11" x14ac:dyDescent="0.25">
      <c r="A1194" s="17">
        <v>42439</v>
      </c>
      <c r="B1194" s="18">
        <f t="shared" si="53"/>
        <v>8057</v>
      </c>
      <c r="C1194" s="11" t="s">
        <v>787</v>
      </c>
      <c r="D1194" s="12">
        <v>58057</v>
      </c>
      <c r="E1194" s="49" t="s">
        <v>105</v>
      </c>
      <c r="F1194" s="14">
        <v>0</v>
      </c>
      <c r="G1194" s="15"/>
      <c r="H1194" s="98"/>
      <c r="I1194" s="138"/>
      <c r="J1194" s="112"/>
      <c r="K1194" s="2"/>
    </row>
    <row r="1195" spans="1:11" x14ac:dyDescent="0.25">
      <c r="A1195" s="17">
        <v>42439</v>
      </c>
      <c r="B1195" s="18">
        <f t="shared" si="53"/>
        <v>8058</v>
      </c>
      <c r="C1195" s="11" t="s">
        <v>787</v>
      </c>
      <c r="D1195" s="12">
        <v>58058</v>
      </c>
      <c r="E1195" s="47" t="s">
        <v>7328</v>
      </c>
      <c r="F1195" s="14">
        <v>1755.1</v>
      </c>
      <c r="G1195" s="15">
        <v>42441</v>
      </c>
      <c r="H1195" s="98">
        <v>1755.1</v>
      </c>
      <c r="I1195" s="138">
        <f t="shared" si="54"/>
        <v>0</v>
      </c>
      <c r="J1195" s="112"/>
      <c r="K1195" s="2"/>
    </row>
    <row r="1196" spans="1:11" x14ac:dyDescent="0.25">
      <c r="A1196" s="17">
        <v>42439</v>
      </c>
      <c r="B1196" s="18">
        <f t="shared" si="53"/>
        <v>8059</v>
      </c>
      <c r="C1196" s="11" t="s">
        <v>787</v>
      </c>
      <c r="D1196" s="12">
        <v>58059</v>
      </c>
      <c r="E1196" s="47" t="s">
        <v>7329</v>
      </c>
      <c r="F1196" s="14">
        <v>2421.5</v>
      </c>
      <c r="G1196" s="15">
        <v>42441</v>
      </c>
      <c r="H1196" s="98">
        <v>2421.5</v>
      </c>
      <c r="I1196" s="138">
        <f t="shared" si="54"/>
        <v>0</v>
      </c>
      <c r="J1196" s="112"/>
      <c r="K1196" s="2"/>
    </row>
    <row r="1197" spans="1:11" x14ac:dyDescent="0.25">
      <c r="A1197" s="17">
        <v>42439</v>
      </c>
      <c r="B1197" s="18">
        <f t="shared" si="53"/>
        <v>8060</v>
      </c>
      <c r="C1197" s="11" t="s">
        <v>787</v>
      </c>
      <c r="D1197" s="12">
        <v>58060</v>
      </c>
      <c r="E1197" s="47" t="s">
        <v>7330</v>
      </c>
      <c r="F1197" s="14">
        <v>3685</v>
      </c>
      <c r="G1197" s="15">
        <v>42445</v>
      </c>
      <c r="H1197" s="98">
        <v>3685</v>
      </c>
      <c r="I1197" s="138">
        <f t="shared" si="54"/>
        <v>0</v>
      </c>
      <c r="J1197" s="112"/>
      <c r="K1197" s="2"/>
    </row>
    <row r="1198" spans="1:11" x14ac:dyDescent="0.25">
      <c r="A1198" s="17">
        <v>42439</v>
      </c>
      <c r="B1198" s="18">
        <f t="shared" si="53"/>
        <v>8061</v>
      </c>
      <c r="C1198" s="11" t="s">
        <v>787</v>
      </c>
      <c r="D1198" s="12">
        <v>58061</v>
      </c>
      <c r="E1198" s="47" t="s">
        <v>7331</v>
      </c>
      <c r="F1198" s="14">
        <v>3230.1</v>
      </c>
      <c r="G1198" s="15">
        <v>42441</v>
      </c>
      <c r="H1198" s="98">
        <v>3230.1</v>
      </c>
      <c r="I1198" s="138">
        <f t="shared" si="54"/>
        <v>0</v>
      </c>
      <c r="J1198" s="112"/>
      <c r="K1198" s="2"/>
    </row>
    <row r="1199" spans="1:11" x14ac:dyDescent="0.25">
      <c r="A1199" s="17">
        <v>42439</v>
      </c>
      <c r="B1199" s="18">
        <f t="shared" si="53"/>
        <v>8062</v>
      </c>
      <c r="C1199" s="11" t="s">
        <v>787</v>
      </c>
      <c r="D1199" s="12">
        <v>58062</v>
      </c>
      <c r="E1199" s="47" t="s">
        <v>7332</v>
      </c>
      <c r="F1199" s="14">
        <v>1108.1600000000001</v>
      </c>
      <c r="G1199" s="15">
        <v>42441</v>
      </c>
      <c r="H1199" s="98">
        <v>1108.1600000000001</v>
      </c>
      <c r="I1199" s="138">
        <f t="shared" si="54"/>
        <v>0</v>
      </c>
      <c r="J1199" s="112"/>
      <c r="K1199" s="2"/>
    </row>
    <row r="1200" spans="1:11" x14ac:dyDescent="0.25">
      <c r="A1200" s="17">
        <v>42439</v>
      </c>
      <c r="B1200" s="18">
        <f t="shared" si="53"/>
        <v>8063</v>
      </c>
      <c r="C1200" s="11" t="s">
        <v>787</v>
      </c>
      <c r="D1200" s="12">
        <v>58063</v>
      </c>
      <c r="E1200" s="47" t="s">
        <v>7333</v>
      </c>
      <c r="F1200" s="14">
        <v>2065.6999999999998</v>
      </c>
      <c r="G1200" s="15">
        <v>42441</v>
      </c>
      <c r="H1200" s="98">
        <v>2065.6999999999998</v>
      </c>
      <c r="I1200" s="138">
        <f t="shared" si="54"/>
        <v>0</v>
      </c>
      <c r="J1200" s="112"/>
      <c r="K1200" s="2"/>
    </row>
    <row r="1201" spans="1:11" x14ac:dyDescent="0.25">
      <c r="A1201" s="17">
        <v>42439</v>
      </c>
      <c r="B1201" s="18">
        <f t="shared" si="53"/>
        <v>8064</v>
      </c>
      <c r="C1201" s="11" t="s">
        <v>787</v>
      </c>
      <c r="D1201" s="12">
        <v>58064</v>
      </c>
      <c r="E1201" s="47" t="s">
        <v>7334</v>
      </c>
      <c r="F1201" s="14">
        <v>7598</v>
      </c>
      <c r="G1201" s="15">
        <v>42453</v>
      </c>
      <c r="H1201" s="98">
        <v>7598</v>
      </c>
      <c r="I1201" s="138">
        <f t="shared" si="54"/>
        <v>0</v>
      </c>
      <c r="J1201" s="112"/>
      <c r="K1201" s="2"/>
    </row>
    <row r="1202" spans="1:11" x14ac:dyDescent="0.25">
      <c r="A1202" s="17">
        <v>42439</v>
      </c>
      <c r="B1202" s="18">
        <f t="shared" si="53"/>
        <v>8065</v>
      </c>
      <c r="C1202" s="11" t="s">
        <v>787</v>
      </c>
      <c r="D1202" s="12">
        <v>58065</v>
      </c>
      <c r="E1202" s="47" t="s">
        <v>7335</v>
      </c>
      <c r="F1202" s="14">
        <v>3133.6</v>
      </c>
      <c r="G1202" s="15">
        <v>42439</v>
      </c>
      <c r="H1202" s="98">
        <f t="shared" si="55"/>
        <v>3133.6</v>
      </c>
      <c r="I1202" s="138">
        <f t="shared" si="54"/>
        <v>0</v>
      </c>
      <c r="J1202" s="112"/>
      <c r="K1202" s="2"/>
    </row>
    <row r="1203" spans="1:11" x14ac:dyDescent="0.25">
      <c r="A1203" s="17">
        <v>42439</v>
      </c>
      <c r="B1203" s="18">
        <f t="shared" si="53"/>
        <v>8066</v>
      </c>
      <c r="C1203" s="11" t="s">
        <v>787</v>
      </c>
      <c r="D1203" s="12">
        <v>58066</v>
      </c>
      <c r="E1203" s="47" t="s">
        <v>7336</v>
      </c>
      <c r="F1203" s="14">
        <v>3885</v>
      </c>
      <c r="G1203" s="15">
        <v>42439</v>
      </c>
      <c r="H1203" s="98">
        <f t="shared" si="55"/>
        <v>3885</v>
      </c>
      <c r="I1203" s="138">
        <f t="shared" si="54"/>
        <v>0</v>
      </c>
      <c r="J1203" s="112"/>
      <c r="K1203" s="2"/>
    </row>
    <row r="1204" spans="1:11" x14ac:dyDescent="0.25">
      <c r="A1204" s="17">
        <v>42439</v>
      </c>
      <c r="B1204" s="18">
        <f t="shared" si="53"/>
        <v>8067</v>
      </c>
      <c r="C1204" s="11" t="s">
        <v>787</v>
      </c>
      <c r="D1204" s="12">
        <v>58067</v>
      </c>
      <c r="E1204" s="47" t="s">
        <v>7334</v>
      </c>
      <c r="F1204" s="14">
        <v>6432.8</v>
      </c>
      <c r="G1204" s="88">
        <v>42479</v>
      </c>
      <c r="H1204" s="101">
        <v>6432.8</v>
      </c>
      <c r="I1204" s="138">
        <f t="shared" si="54"/>
        <v>0</v>
      </c>
      <c r="J1204" s="112"/>
      <c r="K1204" s="2"/>
    </row>
    <row r="1205" spans="1:11" x14ac:dyDescent="0.25">
      <c r="A1205" s="17">
        <v>42439</v>
      </c>
      <c r="B1205" s="18">
        <f t="shared" si="53"/>
        <v>8068</v>
      </c>
      <c r="C1205" s="11" t="s">
        <v>787</v>
      </c>
      <c r="D1205" s="12">
        <v>58068</v>
      </c>
      <c r="E1205" s="47" t="s">
        <v>7337</v>
      </c>
      <c r="F1205" s="14">
        <v>6886.8</v>
      </c>
      <c r="G1205" s="15">
        <v>42441</v>
      </c>
      <c r="H1205" s="98">
        <v>6886.8</v>
      </c>
      <c r="I1205" s="138">
        <f t="shared" si="54"/>
        <v>0</v>
      </c>
      <c r="J1205" s="112"/>
      <c r="K1205" s="2"/>
    </row>
    <row r="1206" spans="1:11" x14ac:dyDescent="0.25">
      <c r="A1206" s="17">
        <v>42439</v>
      </c>
      <c r="B1206" s="18">
        <f t="shared" si="53"/>
        <v>8069</v>
      </c>
      <c r="C1206" s="11" t="s">
        <v>787</v>
      </c>
      <c r="D1206" s="12">
        <v>58069</v>
      </c>
      <c r="E1206" s="47" t="s">
        <v>7338</v>
      </c>
      <c r="F1206" s="14">
        <v>66648.600000000006</v>
      </c>
      <c r="G1206" s="15">
        <v>42448</v>
      </c>
      <c r="H1206" s="98">
        <v>66648.600000000006</v>
      </c>
      <c r="I1206" s="138">
        <f t="shared" si="54"/>
        <v>0</v>
      </c>
      <c r="J1206" s="112"/>
      <c r="K1206" s="2"/>
    </row>
    <row r="1207" spans="1:11" x14ac:dyDescent="0.25">
      <c r="A1207" s="17">
        <v>42439</v>
      </c>
      <c r="B1207" s="18">
        <f t="shared" si="53"/>
        <v>8070</v>
      </c>
      <c r="C1207" s="11" t="s">
        <v>787</v>
      </c>
      <c r="D1207" s="12">
        <v>58070</v>
      </c>
      <c r="E1207" s="47" t="s">
        <v>7339</v>
      </c>
      <c r="F1207" s="14">
        <v>7968.95</v>
      </c>
      <c r="G1207" s="15">
        <v>42445</v>
      </c>
      <c r="H1207" s="98">
        <v>7968.95</v>
      </c>
      <c r="I1207" s="138">
        <f t="shared" si="54"/>
        <v>0</v>
      </c>
      <c r="J1207" s="112"/>
      <c r="K1207" s="2"/>
    </row>
    <row r="1208" spans="1:11" x14ac:dyDescent="0.25">
      <c r="A1208" s="17">
        <v>42439</v>
      </c>
      <c r="B1208" s="18">
        <f t="shared" si="53"/>
        <v>8071</v>
      </c>
      <c r="C1208" s="11" t="s">
        <v>787</v>
      </c>
      <c r="D1208" s="12">
        <v>58071</v>
      </c>
      <c r="E1208" s="47" t="s">
        <v>7340</v>
      </c>
      <c r="F1208" s="14">
        <v>10168</v>
      </c>
      <c r="G1208" s="15">
        <v>42441</v>
      </c>
      <c r="H1208" s="98">
        <v>10168</v>
      </c>
      <c r="I1208" s="138">
        <f t="shared" si="54"/>
        <v>0</v>
      </c>
      <c r="J1208" s="112"/>
      <c r="K1208" s="2"/>
    </row>
    <row r="1209" spans="1:11" x14ac:dyDescent="0.25">
      <c r="A1209" s="17">
        <v>42439</v>
      </c>
      <c r="B1209" s="18">
        <f t="shared" si="53"/>
        <v>8072</v>
      </c>
      <c r="C1209" s="11" t="s">
        <v>787</v>
      </c>
      <c r="D1209" s="12">
        <v>58072</v>
      </c>
      <c r="E1209" s="47" t="s">
        <v>7266</v>
      </c>
      <c r="F1209" s="14">
        <v>31393.57</v>
      </c>
      <c r="G1209" s="15">
        <v>42460</v>
      </c>
      <c r="H1209" s="98">
        <v>31393.57</v>
      </c>
      <c r="I1209" s="138">
        <f t="shared" si="54"/>
        <v>0</v>
      </c>
      <c r="J1209" s="112"/>
      <c r="K1209" s="2"/>
    </row>
    <row r="1210" spans="1:11" x14ac:dyDescent="0.25">
      <c r="A1210" s="17">
        <v>42439</v>
      </c>
      <c r="B1210" s="18">
        <f t="shared" si="53"/>
        <v>8073</v>
      </c>
      <c r="C1210" s="11" t="s">
        <v>787</v>
      </c>
      <c r="D1210" s="12">
        <v>58073</v>
      </c>
      <c r="E1210" s="47" t="s">
        <v>7328</v>
      </c>
      <c r="F1210" s="14">
        <v>2151.4</v>
      </c>
      <c r="G1210" s="15">
        <v>42441</v>
      </c>
      <c r="H1210" s="98">
        <v>2151.4</v>
      </c>
      <c r="I1210" s="138">
        <f t="shared" si="54"/>
        <v>0</v>
      </c>
      <c r="J1210" s="112"/>
      <c r="K1210" s="2"/>
    </row>
    <row r="1211" spans="1:11" x14ac:dyDescent="0.25">
      <c r="A1211" s="17">
        <v>42439</v>
      </c>
      <c r="B1211" s="18">
        <f t="shared" si="53"/>
        <v>8074</v>
      </c>
      <c r="C1211" s="11" t="s">
        <v>787</v>
      </c>
      <c r="D1211" s="12">
        <v>58074</v>
      </c>
      <c r="E1211" s="47" t="s">
        <v>7341</v>
      </c>
      <c r="F1211" s="14">
        <v>794.5</v>
      </c>
      <c r="G1211" s="15">
        <v>42439</v>
      </c>
      <c r="H1211" s="98">
        <f t="shared" si="55"/>
        <v>794.5</v>
      </c>
      <c r="I1211" s="138">
        <f t="shared" si="54"/>
        <v>0</v>
      </c>
      <c r="J1211" s="112"/>
      <c r="K1211" s="2"/>
    </row>
    <row r="1212" spans="1:11" x14ac:dyDescent="0.25">
      <c r="A1212" s="17">
        <v>42439</v>
      </c>
      <c r="B1212" s="18">
        <f t="shared" si="53"/>
        <v>8075</v>
      </c>
      <c r="C1212" s="11" t="s">
        <v>787</v>
      </c>
      <c r="D1212" s="12">
        <v>58075</v>
      </c>
      <c r="E1212" s="123" t="s">
        <v>105</v>
      </c>
      <c r="F1212" s="14">
        <v>0</v>
      </c>
      <c r="G1212" s="15"/>
      <c r="H1212" s="98"/>
      <c r="I1212" s="138">
        <f t="shared" si="54"/>
        <v>0</v>
      </c>
      <c r="J1212" s="112"/>
      <c r="K1212" s="2"/>
    </row>
    <row r="1213" spans="1:11" x14ac:dyDescent="0.25">
      <c r="A1213" s="17">
        <v>42439</v>
      </c>
      <c r="B1213" s="18">
        <f t="shared" si="53"/>
        <v>8076</v>
      </c>
      <c r="C1213" s="11" t="s">
        <v>787</v>
      </c>
      <c r="D1213" s="12">
        <v>58076</v>
      </c>
      <c r="E1213" s="123" t="s">
        <v>105</v>
      </c>
      <c r="F1213" s="14">
        <v>0</v>
      </c>
      <c r="G1213" s="15"/>
      <c r="H1213" s="98"/>
      <c r="I1213" s="138">
        <f t="shared" si="54"/>
        <v>0</v>
      </c>
      <c r="J1213" s="112"/>
      <c r="K1213" s="2"/>
    </row>
    <row r="1214" spans="1:11" x14ac:dyDescent="0.25">
      <c r="A1214" s="17">
        <v>42439</v>
      </c>
      <c r="B1214" s="18">
        <f t="shared" si="53"/>
        <v>8077</v>
      </c>
      <c r="C1214" s="11" t="s">
        <v>787</v>
      </c>
      <c r="D1214" s="12">
        <v>58077</v>
      </c>
      <c r="E1214" s="47" t="s">
        <v>7341</v>
      </c>
      <c r="F1214" s="14">
        <v>135615.46</v>
      </c>
      <c r="G1214" s="15">
        <v>42445</v>
      </c>
      <c r="H1214" s="98">
        <v>135615.46</v>
      </c>
      <c r="I1214" s="138">
        <f t="shared" si="54"/>
        <v>0</v>
      </c>
      <c r="J1214" s="112"/>
      <c r="K1214" s="2"/>
    </row>
    <row r="1215" spans="1:11" x14ac:dyDescent="0.25">
      <c r="A1215" s="17">
        <v>42439</v>
      </c>
      <c r="B1215" s="18">
        <f t="shared" si="53"/>
        <v>8078</v>
      </c>
      <c r="C1215" s="11" t="s">
        <v>787</v>
      </c>
      <c r="D1215" s="12">
        <v>58078</v>
      </c>
      <c r="E1215" s="47" t="s">
        <v>7342</v>
      </c>
      <c r="F1215" s="14">
        <v>1913.62</v>
      </c>
      <c r="G1215" s="15">
        <v>42439</v>
      </c>
      <c r="H1215" s="98">
        <f t="shared" si="55"/>
        <v>1913.62</v>
      </c>
      <c r="I1215" s="138">
        <f t="shared" si="54"/>
        <v>0</v>
      </c>
      <c r="J1215" s="112"/>
      <c r="K1215" s="2"/>
    </row>
    <row r="1216" spans="1:11" x14ac:dyDescent="0.25">
      <c r="A1216" s="17">
        <v>42439</v>
      </c>
      <c r="B1216" s="18">
        <f t="shared" si="53"/>
        <v>8079</v>
      </c>
      <c r="C1216" s="11" t="s">
        <v>787</v>
      </c>
      <c r="D1216" s="12">
        <v>58079</v>
      </c>
      <c r="E1216" s="47" t="s">
        <v>7343</v>
      </c>
      <c r="F1216" s="14">
        <v>8291.6</v>
      </c>
      <c r="G1216" s="15">
        <v>42441</v>
      </c>
      <c r="H1216" s="98">
        <v>8291.6</v>
      </c>
      <c r="I1216" s="138">
        <f t="shared" si="54"/>
        <v>0</v>
      </c>
      <c r="J1216" s="112"/>
      <c r="K1216" s="2"/>
    </row>
    <row r="1217" spans="1:11" x14ac:dyDescent="0.25">
      <c r="A1217" s="17">
        <v>42439</v>
      </c>
      <c r="B1217" s="18">
        <f t="shared" si="53"/>
        <v>8080</v>
      </c>
      <c r="C1217" s="11" t="s">
        <v>787</v>
      </c>
      <c r="D1217" s="12">
        <v>58080</v>
      </c>
      <c r="E1217" s="47" t="s">
        <v>7262</v>
      </c>
      <c r="F1217" s="14">
        <v>2260</v>
      </c>
      <c r="G1217" s="15">
        <v>42446</v>
      </c>
      <c r="H1217" s="98">
        <v>2260</v>
      </c>
      <c r="I1217" s="138">
        <f t="shared" si="54"/>
        <v>0</v>
      </c>
      <c r="J1217" s="112"/>
      <c r="K1217" s="2"/>
    </row>
    <row r="1218" spans="1:11" x14ac:dyDescent="0.25">
      <c r="A1218" s="17">
        <v>42439</v>
      </c>
      <c r="B1218" s="18">
        <f t="shared" si="53"/>
        <v>8081</v>
      </c>
      <c r="C1218" s="11" t="s">
        <v>787</v>
      </c>
      <c r="D1218" s="113">
        <v>58081</v>
      </c>
      <c r="E1218" s="42" t="s">
        <v>7260</v>
      </c>
      <c r="F1218" s="19">
        <v>13610</v>
      </c>
      <c r="G1218" s="15">
        <v>42440</v>
      </c>
      <c r="H1218" s="98">
        <v>13610</v>
      </c>
      <c r="I1218" s="138">
        <f t="shared" si="54"/>
        <v>0</v>
      </c>
      <c r="J1218" s="112"/>
      <c r="K1218" s="2"/>
    </row>
    <row r="1219" spans="1:11" x14ac:dyDescent="0.25">
      <c r="A1219" s="17">
        <v>42439</v>
      </c>
      <c r="B1219" s="18">
        <f t="shared" si="53"/>
        <v>8082</v>
      </c>
      <c r="C1219" s="11" t="s">
        <v>787</v>
      </c>
      <c r="D1219" s="20">
        <v>58082</v>
      </c>
      <c r="E1219" s="45" t="s">
        <v>7344</v>
      </c>
      <c r="F1219" s="22">
        <v>1982.3</v>
      </c>
      <c r="G1219" s="15">
        <v>42440</v>
      </c>
      <c r="H1219" s="98">
        <v>1982.3</v>
      </c>
      <c r="I1219" s="138">
        <f t="shared" si="54"/>
        <v>0</v>
      </c>
      <c r="J1219" s="112"/>
      <c r="K1219" s="2"/>
    </row>
    <row r="1220" spans="1:11" x14ac:dyDescent="0.25">
      <c r="A1220" s="17">
        <v>42439</v>
      </c>
      <c r="B1220" s="18">
        <f t="shared" si="53"/>
        <v>8083</v>
      </c>
      <c r="C1220" s="11" t="s">
        <v>787</v>
      </c>
      <c r="D1220" s="12">
        <v>58083</v>
      </c>
      <c r="E1220" s="47" t="s">
        <v>7345</v>
      </c>
      <c r="F1220" s="14">
        <v>1117.5999999999999</v>
      </c>
      <c r="G1220" s="15">
        <v>42441</v>
      </c>
      <c r="H1220" s="98">
        <v>1117.5999999999999</v>
      </c>
      <c r="I1220" s="138">
        <f t="shared" si="54"/>
        <v>0</v>
      </c>
      <c r="J1220" s="112"/>
      <c r="K1220" s="2"/>
    </row>
    <row r="1221" spans="1:11" x14ac:dyDescent="0.25">
      <c r="A1221" s="17">
        <v>42439</v>
      </c>
      <c r="B1221" s="18">
        <f t="shared" si="53"/>
        <v>8084</v>
      </c>
      <c r="C1221" s="11" t="s">
        <v>787</v>
      </c>
      <c r="D1221" s="12">
        <v>58084</v>
      </c>
      <c r="E1221" s="47" t="s">
        <v>7346</v>
      </c>
      <c r="F1221" s="14">
        <v>10382.6</v>
      </c>
      <c r="G1221" s="15">
        <v>42441</v>
      </c>
      <c r="H1221" s="98">
        <v>10382.6</v>
      </c>
      <c r="I1221" s="138">
        <f t="shared" si="54"/>
        <v>0</v>
      </c>
      <c r="J1221" s="112"/>
      <c r="K1221" s="2"/>
    </row>
    <row r="1222" spans="1:11" x14ac:dyDescent="0.25">
      <c r="A1222" s="17">
        <v>42439</v>
      </c>
      <c r="B1222" s="18">
        <f t="shared" ref="B1222:B1285" si="56">B1221+1</f>
        <v>8085</v>
      </c>
      <c r="C1222" s="11" t="s">
        <v>787</v>
      </c>
      <c r="D1222" s="12">
        <v>58085</v>
      </c>
      <c r="E1222" s="47" t="s">
        <v>7347</v>
      </c>
      <c r="F1222" s="14">
        <v>2455.9</v>
      </c>
      <c r="G1222" s="15">
        <v>42439</v>
      </c>
      <c r="H1222" s="98">
        <f t="shared" si="55"/>
        <v>2455.9</v>
      </c>
      <c r="I1222" s="138">
        <f t="shared" si="54"/>
        <v>0</v>
      </c>
      <c r="J1222" s="112"/>
      <c r="K1222" s="2"/>
    </row>
    <row r="1223" spans="1:11" x14ac:dyDescent="0.25">
      <c r="A1223" s="17">
        <v>42439</v>
      </c>
      <c r="B1223" s="18">
        <f t="shared" si="56"/>
        <v>8086</v>
      </c>
      <c r="C1223" s="11" t="s">
        <v>787</v>
      </c>
      <c r="D1223" s="12">
        <v>58086</v>
      </c>
      <c r="E1223" s="47" t="s">
        <v>7348</v>
      </c>
      <c r="F1223" s="14">
        <v>11835.2</v>
      </c>
      <c r="G1223" s="15">
        <v>42441</v>
      </c>
      <c r="H1223" s="98">
        <v>11835.2</v>
      </c>
      <c r="I1223" s="138">
        <f t="shared" si="54"/>
        <v>0</v>
      </c>
      <c r="J1223" s="112"/>
      <c r="K1223" s="2"/>
    </row>
    <row r="1224" spans="1:11" x14ac:dyDescent="0.25">
      <c r="A1224" s="17">
        <v>42439</v>
      </c>
      <c r="B1224" s="18">
        <f t="shared" si="56"/>
        <v>8087</v>
      </c>
      <c r="C1224" s="11" t="s">
        <v>787</v>
      </c>
      <c r="D1224" s="12">
        <v>58087</v>
      </c>
      <c r="E1224" s="47" t="s">
        <v>7349</v>
      </c>
      <c r="F1224" s="14">
        <v>947.7</v>
      </c>
      <c r="G1224" s="15">
        <v>42439</v>
      </c>
      <c r="H1224" s="98">
        <f t="shared" si="55"/>
        <v>947.7</v>
      </c>
      <c r="I1224" s="138">
        <f t="shared" si="54"/>
        <v>0</v>
      </c>
      <c r="J1224" s="112"/>
      <c r="K1224" s="2"/>
    </row>
    <row r="1225" spans="1:11" x14ac:dyDescent="0.25">
      <c r="A1225" s="17">
        <v>42439</v>
      </c>
      <c r="B1225" s="18">
        <f t="shared" si="56"/>
        <v>8088</v>
      </c>
      <c r="C1225" s="11" t="s">
        <v>787</v>
      </c>
      <c r="D1225" s="12">
        <v>58088</v>
      </c>
      <c r="E1225" s="47" t="s">
        <v>7334</v>
      </c>
      <c r="F1225" s="14">
        <v>78.099999999999994</v>
      </c>
      <c r="G1225" s="88">
        <v>42479</v>
      </c>
      <c r="H1225" s="101">
        <v>78.099999999999994</v>
      </c>
      <c r="I1225" s="138">
        <f t="shared" si="54"/>
        <v>0</v>
      </c>
      <c r="J1225" s="112"/>
      <c r="K1225" s="2"/>
    </row>
    <row r="1226" spans="1:11" x14ac:dyDescent="0.25">
      <c r="A1226" s="17">
        <v>42439</v>
      </c>
      <c r="B1226" s="18">
        <f t="shared" si="56"/>
        <v>8089</v>
      </c>
      <c r="C1226" s="11" t="s">
        <v>787</v>
      </c>
      <c r="D1226" s="12">
        <v>58089</v>
      </c>
      <c r="E1226" s="47" t="s">
        <v>7350</v>
      </c>
      <c r="F1226" s="14">
        <v>11718</v>
      </c>
      <c r="G1226" s="15">
        <v>42441</v>
      </c>
      <c r="H1226" s="98">
        <v>11718</v>
      </c>
      <c r="I1226" s="138">
        <f t="shared" si="54"/>
        <v>0</v>
      </c>
      <c r="J1226" s="112"/>
      <c r="K1226" s="2"/>
    </row>
    <row r="1227" spans="1:11" x14ac:dyDescent="0.25">
      <c r="A1227" s="17">
        <v>42439</v>
      </c>
      <c r="B1227" s="18">
        <f t="shared" si="56"/>
        <v>8090</v>
      </c>
      <c r="C1227" s="11" t="s">
        <v>787</v>
      </c>
      <c r="D1227" s="12">
        <v>58090</v>
      </c>
      <c r="E1227" s="47" t="s">
        <v>7142</v>
      </c>
      <c r="F1227" s="14">
        <v>78</v>
      </c>
      <c r="G1227" s="15">
        <v>42440</v>
      </c>
      <c r="H1227" s="98">
        <v>78</v>
      </c>
      <c r="I1227" s="138">
        <f t="shared" si="54"/>
        <v>0</v>
      </c>
      <c r="J1227" s="112"/>
      <c r="K1227" s="2"/>
    </row>
    <row r="1228" spans="1:11" x14ac:dyDescent="0.25">
      <c r="A1228" s="17">
        <v>42439</v>
      </c>
      <c r="B1228" s="18">
        <f t="shared" si="56"/>
        <v>8091</v>
      </c>
      <c r="C1228" s="11" t="s">
        <v>787</v>
      </c>
      <c r="D1228" s="12">
        <v>58091</v>
      </c>
      <c r="E1228" s="47" t="s">
        <v>7142</v>
      </c>
      <c r="F1228" s="14">
        <v>98.8</v>
      </c>
      <c r="G1228" s="15">
        <v>42439</v>
      </c>
      <c r="H1228" s="98">
        <v>98.8</v>
      </c>
      <c r="I1228" s="138">
        <f t="shared" si="54"/>
        <v>0</v>
      </c>
      <c r="J1228" s="112"/>
      <c r="K1228" s="2"/>
    </row>
    <row r="1229" spans="1:11" x14ac:dyDescent="0.25">
      <c r="A1229" s="17">
        <v>42439</v>
      </c>
      <c r="B1229" s="18">
        <f t="shared" si="56"/>
        <v>8092</v>
      </c>
      <c r="C1229" s="11" t="s">
        <v>787</v>
      </c>
      <c r="D1229" s="12">
        <v>58092</v>
      </c>
      <c r="E1229" s="47" t="s">
        <v>7351</v>
      </c>
      <c r="F1229" s="14">
        <v>2236</v>
      </c>
      <c r="G1229" s="15">
        <v>42439</v>
      </c>
      <c r="H1229" s="98">
        <f t="shared" si="55"/>
        <v>2236</v>
      </c>
      <c r="I1229" s="138">
        <f t="shared" si="54"/>
        <v>0</v>
      </c>
      <c r="J1229" s="112"/>
      <c r="K1229" s="2"/>
    </row>
    <row r="1230" spans="1:11" x14ac:dyDescent="0.25">
      <c r="A1230" s="17">
        <v>42439</v>
      </c>
      <c r="B1230" s="18">
        <f t="shared" si="56"/>
        <v>8093</v>
      </c>
      <c r="C1230" s="11" t="s">
        <v>787</v>
      </c>
      <c r="D1230" s="12">
        <v>58093</v>
      </c>
      <c r="E1230" s="47" t="s">
        <v>7266</v>
      </c>
      <c r="F1230" s="14">
        <v>108704.55</v>
      </c>
      <c r="G1230" s="15">
        <v>42460</v>
      </c>
      <c r="H1230" s="98">
        <v>108704.55</v>
      </c>
      <c r="I1230" s="138">
        <f t="shared" si="54"/>
        <v>0</v>
      </c>
      <c r="J1230" s="112"/>
      <c r="K1230" s="2"/>
    </row>
    <row r="1231" spans="1:11" x14ac:dyDescent="0.25">
      <c r="A1231" s="17">
        <v>42439</v>
      </c>
      <c r="B1231" s="18">
        <f t="shared" si="56"/>
        <v>8094</v>
      </c>
      <c r="C1231" s="11" t="s">
        <v>787</v>
      </c>
      <c r="D1231" s="12">
        <v>58094</v>
      </c>
      <c r="E1231" s="47" t="s">
        <v>7352</v>
      </c>
      <c r="F1231" s="14">
        <v>366.6</v>
      </c>
      <c r="G1231" s="15">
        <v>42440</v>
      </c>
      <c r="H1231" s="98">
        <v>366.6</v>
      </c>
      <c r="I1231" s="138">
        <f t="shared" si="54"/>
        <v>0</v>
      </c>
      <c r="J1231" s="112"/>
      <c r="K1231" s="2"/>
    </row>
    <row r="1232" spans="1:11" x14ac:dyDescent="0.25">
      <c r="A1232" s="17">
        <v>42440</v>
      </c>
      <c r="B1232" s="18">
        <f t="shared" si="56"/>
        <v>8095</v>
      </c>
      <c r="C1232" s="11" t="s">
        <v>787</v>
      </c>
      <c r="D1232" s="12">
        <v>58095</v>
      </c>
      <c r="E1232" s="47" t="s">
        <v>7353</v>
      </c>
      <c r="F1232" s="14">
        <v>271.60000000000002</v>
      </c>
      <c r="G1232" s="15">
        <v>42440</v>
      </c>
      <c r="H1232" s="98">
        <v>271.60000000000002</v>
      </c>
      <c r="I1232" s="138">
        <f t="shared" si="54"/>
        <v>0</v>
      </c>
      <c r="J1232" s="112"/>
      <c r="K1232" s="2"/>
    </row>
    <row r="1233" spans="1:11" x14ac:dyDescent="0.25">
      <c r="A1233" s="17">
        <v>42440</v>
      </c>
      <c r="B1233" s="18">
        <f t="shared" si="56"/>
        <v>8096</v>
      </c>
      <c r="C1233" s="11" t="s">
        <v>787</v>
      </c>
      <c r="D1233" s="12">
        <v>58096</v>
      </c>
      <c r="E1233" s="47" t="s">
        <v>7353</v>
      </c>
      <c r="F1233" s="14">
        <v>12354</v>
      </c>
      <c r="G1233" s="145">
        <v>42441</v>
      </c>
      <c r="H1233" s="98">
        <v>12354</v>
      </c>
      <c r="I1233" s="138">
        <f t="shared" si="54"/>
        <v>0</v>
      </c>
      <c r="J1233" s="112"/>
      <c r="K1233" s="2"/>
    </row>
    <row r="1234" spans="1:11" x14ac:dyDescent="0.25">
      <c r="A1234" s="17">
        <v>42440</v>
      </c>
      <c r="B1234" s="18">
        <f t="shared" si="56"/>
        <v>8097</v>
      </c>
      <c r="C1234" s="11" t="s">
        <v>787</v>
      </c>
      <c r="D1234" s="12">
        <v>58097</v>
      </c>
      <c r="E1234" s="47" t="s">
        <v>7354</v>
      </c>
      <c r="F1234" s="14">
        <v>6176.7</v>
      </c>
      <c r="G1234" s="15">
        <v>42440</v>
      </c>
      <c r="H1234" s="98">
        <f t="shared" ref="H1234:H1297" si="57">F1234</f>
        <v>6176.7</v>
      </c>
      <c r="I1234" s="138">
        <f t="shared" si="54"/>
        <v>0</v>
      </c>
      <c r="J1234" s="112"/>
      <c r="K1234" s="2"/>
    </row>
    <row r="1235" spans="1:11" x14ac:dyDescent="0.25">
      <c r="A1235" s="17">
        <v>42440</v>
      </c>
      <c r="B1235" s="18">
        <f t="shared" si="56"/>
        <v>8098</v>
      </c>
      <c r="C1235" s="11" t="s">
        <v>787</v>
      </c>
      <c r="D1235" s="12">
        <v>58098</v>
      </c>
      <c r="E1235" s="47" t="s">
        <v>7355</v>
      </c>
      <c r="F1235" s="14">
        <v>11846.7</v>
      </c>
      <c r="G1235" s="15">
        <v>42440</v>
      </c>
      <c r="H1235" s="98">
        <f t="shared" si="57"/>
        <v>11846.7</v>
      </c>
      <c r="I1235" s="138">
        <f t="shared" si="54"/>
        <v>0</v>
      </c>
      <c r="J1235" s="112"/>
      <c r="K1235" s="2"/>
    </row>
    <row r="1236" spans="1:11" x14ac:dyDescent="0.25">
      <c r="A1236" s="17">
        <v>42440</v>
      </c>
      <c r="B1236" s="18">
        <f t="shared" si="56"/>
        <v>8099</v>
      </c>
      <c r="C1236" s="11" t="s">
        <v>787</v>
      </c>
      <c r="D1236" s="12">
        <v>58099</v>
      </c>
      <c r="E1236" s="47" t="s">
        <v>7356</v>
      </c>
      <c r="F1236" s="14">
        <v>18886.8</v>
      </c>
      <c r="G1236" s="15" t="s">
        <v>7248</v>
      </c>
      <c r="H1236" s="98">
        <f>7000+11886.8</f>
        <v>18886.8</v>
      </c>
      <c r="I1236" s="138">
        <f t="shared" si="54"/>
        <v>0</v>
      </c>
      <c r="J1236" s="112"/>
      <c r="K1236" s="2"/>
    </row>
    <row r="1237" spans="1:11" x14ac:dyDescent="0.25">
      <c r="A1237" s="17">
        <v>42440</v>
      </c>
      <c r="B1237" s="18">
        <f t="shared" si="56"/>
        <v>8100</v>
      </c>
      <c r="C1237" s="11" t="s">
        <v>787</v>
      </c>
      <c r="D1237" s="12">
        <v>58100</v>
      </c>
      <c r="E1237" s="47" t="s">
        <v>7357</v>
      </c>
      <c r="F1237" s="14">
        <v>2484</v>
      </c>
      <c r="G1237" s="15">
        <v>42440</v>
      </c>
      <c r="H1237" s="98">
        <f t="shared" si="57"/>
        <v>2484</v>
      </c>
      <c r="I1237" s="138">
        <f t="shared" si="54"/>
        <v>0</v>
      </c>
      <c r="J1237" s="112"/>
      <c r="K1237" s="2"/>
    </row>
    <row r="1238" spans="1:11" x14ac:dyDescent="0.25">
      <c r="A1238" s="17">
        <v>42440</v>
      </c>
      <c r="B1238" s="18">
        <f t="shared" si="56"/>
        <v>8101</v>
      </c>
      <c r="C1238" s="11" t="s">
        <v>787</v>
      </c>
      <c r="D1238" s="12">
        <v>58101</v>
      </c>
      <c r="E1238" s="47" t="s">
        <v>7358</v>
      </c>
      <c r="F1238" s="14">
        <v>7038</v>
      </c>
      <c r="G1238" s="15">
        <v>42443</v>
      </c>
      <c r="H1238" s="98">
        <v>7038</v>
      </c>
      <c r="I1238" s="138">
        <f t="shared" si="54"/>
        <v>0</v>
      </c>
      <c r="J1238" s="112"/>
      <c r="K1238" s="2"/>
    </row>
    <row r="1239" spans="1:11" x14ac:dyDescent="0.25">
      <c r="A1239" s="17">
        <v>42440</v>
      </c>
      <c r="B1239" s="18">
        <f t="shared" si="56"/>
        <v>8102</v>
      </c>
      <c r="C1239" s="11" t="s">
        <v>787</v>
      </c>
      <c r="D1239" s="12">
        <v>58102</v>
      </c>
      <c r="E1239" s="47" t="s">
        <v>7359</v>
      </c>
      <c r="F1239" s="14">
        <v>20397.599999999999</v>
      </c>
      <c r="G1239" s="15">
        <v>42440</v>
      </c>
      <c r="H1239" s="98">
        <v>20397.599999999999</v>
      </c>
      <c r="I1239" s="138">
        <f t="shared" si="54"/>
        <v>0</v>
      </c>
      <c r="J1239" s="112"/>
      <c r="K1239" s="2"/>
    </row>
    <row r="1240" spans="1:11" x14ac:dyDescent="0.25">
      <c r="A1240" s="17">
        <v>42440</v>
      </c>
      <c r="B1240" s="18">
        <f t="shared" si="56"/>
        <v>8103</v>
      </c>
      <c r="C1240" s="11" t="s">
        <v>787</v>
      </c>
      <c r="D1240" s="12">
        <v>58103</v>
      </c>
      <c r="E1240" s="47" t="s">
        <v>7360</v>
      </c>
      <c r="F1240" s="14">
        <v>1271.5999999999999</v>
      </c>
      <c r="G1240" s="15">
        <v>42440</v>
      </c>
      <c r="H1240" s="98">
        <f t="shared" si="57"/>
        <v>1271.5999999999999</v>
      </c>
      <c r="I1240" s="138">
        <f t="shared" si="54"/>
        <v>0</v>
      </c>
      <c r="J1240" s="112"/>
      <c r="K1240" s="2"/>
    </row>
    <row r="1241" spans="1:11" x14ac:dyDescent="0.25">
      <c r="A1241" s="17">
        <v>42440</v>
      </c>
      <c r="B1241" s="18">
        <f t="shared" si="56"/>
        <v>8104</v>
      </c>
      <c r="C1241" s="11" t="s">
        <v>787</v>
      </c>
      <c r="D1241" s="12">
        <v>58104</v>
      </c>
      <c r="E1241" s="47" t="s">
        <v>7361</v>
      </c>
      <c r="F1241" s="14">
        <v>3154</v>
      </c>
      <c r="G1241" s="15">
        <v>42440</v>
      </c>
      <c r="H1241" s="98">
        <f t="shared" si="57"/>
        <v>3154</v>
      </c>
      <c r="I1241" s="138">
        <f t="shared" si="54"/>
        <v>0</v>
      </c>
      <c r="J1241" s="112"/>
      <c r="K1241" s="2"/>
    </row>
    <row r="1242" spans="1:11" x14ac:dyDescent="0.25">
      <c r="A1242" s="17">
        <v>42440</v>
      </c>
      <c r="B1242" s="18">
        <f t="shared" si="56"/>
        <v>8105</v>
      </c>
      <c r="C1242" s="11" t="s">
        <v>787</v>
      </c>
      <c r="D1242" s="12">
        <v>58105</v>
      </c>
      <c r="E1242" s="47" t="s">
        <v>7362</v>
      </c>
      <c r="F1242" s="14">
        <v>4647.3999999999996</v>
      </c>
      <c r="G1242" s="15">
        <v>42443</v>
      </c>
      <c r="H1242" s="98">
        <v>4647.3999999999996</v>
      </c>
      <c r="I1242" s="140">
        <f t="shared" si="54"/>
        <v>0</v>
      </c>
      <c r="J1242" s="112"/>
      <c r="K1242" s="2"/>
    </row>
    <row r="1243" spans="1:11" x14ac:dyDescent="0.25">
      <c r="A1243" s="17">
        <v>42440</v>
      </c>
      <c r="B1243" s="18">
        <f t="shared" si="56"/>
        <v>8106</v>
      </c>
      <c r="C1243" s="11" t="s">
        <v>787</v>
      </c>
      <c r="D1243" s="12">
        <v>58106</v>
      </c>
      <c r="E1243" s="47" t="s">
        <v>7363</v>
      </c>
      <c r="F1243" s="14">
        <v>34338.6</v>
      </c>
      <c r="G1243" s="15">
        <v>42440</v>
      </c>
      <c r="H1243" s="98">
        <f t="shared" si="57"/>
        <v>34338.6</v>
      </c>
      <c r="I1243" s="138">
        <f t="shared" si="54"/>
        <v>0</v>
      </c>
      <c r="J1243" s="112"/>
      <c r="K1243" s="2"/>
    </row>
    <row r="1244" spans="1:11" x14ac:dyDescent="0.25">
      <c r="A1244" s="17">
        <v>42440</v>
      </c>
      <c r="B1244" s="18">
        <f t="shared" si="56"/>
        <v>8107</v>
      </c>
      <c r="C1244" s="11" t="s">
        <v>787</v>
      </c>
      <c r="D1244" s="12">
        <v>58107</v>
      </c>
      <c r="E1244" s="47" t="s">
        <v>7364</v>
      </c>
      <c r="F1244" s="14">
        <v>6143.7</v>
      </c>
      <c r="G1244" s="15">
        <v>42440</v>
      </c>
      <c r="H1244" s="98">
        <f t="shared" si="57"/>
        <v>6143.7</v>
      </c>
      <c r="I1244" s="138">
        <f t="shared" si="54"/>
        <v>0</v>
      </c>
      <c r="J1244" s="112"/>
      <c r="K1244" s="2"/>
    </row>
    <row r="1245" spans="1:11" x14ac:dyDescent="0.25">
      <c r="A1245" s="17">
        <v>42440</v>
      </c>
      <c r="B1245" s="18">
        <f t="shared" si="56"/>
        <v>8108</v>
      </c>
      <c r="C1245" s="11" t="s">
        <v>787</v>
      </c>
      <c r="D1245" s="12">
        <v>58108</v>
      </c>
      <c r="E1245" s="47" t="s">
        <v>7365</v>
      </c>
      <c r="F1245" s="14">
        <v>3670.4</v>
      </c>
      <c r="G1245" s="15">
        <v>42440</v>
      </c>
      <c r="H1245" s="98">
        <f t="shared" si="57"/>
        <v>3670.4</v>
      </c>
      <c r="I1245" s="138">
        <f t="shared" si="54"/>
        <v>0</v>
      </c>
      <c r="J1245" s="112"/>
      <c r="K1245" s="2"/>
    </row>
    <row r="1246" spans="1:11" x14ac:dyDescent="0.25">
      <c r="A1246" s="17">
        <v>42440</v>
      </c>
      <c r="B1246" s="18">
        <f t="shared" si="56"/>
        <v>8109</v>
      </c>
      <c r="C1246" s="11" t="s">
        <v>787</v>
      </c>
      <c r="D1246" s="12">
        <v>58109</v>
      </c>
      <c r="E1246" s="47" t="s">
        <v>7366</v>
      </c>
      <c r="F1246" s="14">
        <v>715.7</v>
      </c>
      <c r="G1246" s="15">
        <v>42440</v>
      </c>
      <c r="H1246" s="98">
        <f t="shared" si="57"/>
        <v>715.7</v>
      </c>
      <c r="I1246" s="140">
        <f t="shared" si="54"/>
        <v>0</v>
      </c>
      <c r="J1246" s="112"/>
      <c r="K1246" s="2"/>
    </row>
    <row r="1247" spans="1:11" x14ac:dyDescent="0.25">
      <c r="A1247" s="17">
        <v>42440</v>
      </c>
      <c r="B1247" s="18">
        <f t="shared" si="56"/>
        <v>8110</v>
      </c>
      <c r="C1247" s="11" t="s">
        <v>787</v>
      </c>
      <c r="D1247" s="12">
        <v>58110</v>
      </c>
      <c r="E1247" s="47" t="s">
        <v>7364</v>
      </c>
      <c r="F1247" s="14">
        <v>869.2</v>
      </c>
      <c r="G1247" s="15">
        <v>42440</v>
      </c>
      <c r="H1247" s="98">
        <f t="shared" si="57"/>
        <v>869.2</v>
      </c>
      <c r="I1247" s="138">
        <f t="shared" si="54"/>
        <v>0</v>
      </c>
      <c r="J1247" s="112"/>
      <c r="K1247" s="2"/>
    </row>
    <row r="1248" spans="1:11" x14ac:dyDescent="0.25">
      <c r="A1248" s="17">
        <v>42440</v>
      </c>
      <c r="B1248" s="18">
        <f t="shared" si="56"/>
        <v>8111</v>
      </c>
      <c r="C1248" s="11" t="s">
        <v>787</v>
      </c>
      <c r="D1248" s="12">
        <v>58111</v>
      </c>
      <c r="E1248" s="47" t="s">
        <v>7364</v>
      </c>
      <c r="F1248" s="14">
        <v>316</v>
      </c>
      <c r="G1248" s="15">
        <v>42440</v>
      </c>
      <c r="H1248" s="98">
        <f t="shared" si="57"/>
        <v>316</v>
      </c>
      <c r="I1248" s="138">
        <f t="shared" si="54"/>
        <v>0</v>
      </c>
      <c r="J1248" s="112"/>
      <c r="K1248" s="2"/>
    </row>
    <row r="1249" spans="1:11" x14ac:dyDescent="0.25">
      <c r="A1249" s="17">
        <v>42440</v>
      </c>
      <c r="B1249" s="18">
        <f t="shared" si="56"/>
        <v>8112</v>
      </c>
      <c r="C1249" s="11" t="s">
        <v>787</v>
      </c>
      <c r="D1249" s="12">
        <v>58112</v>
      </c>
      <c r="E1249" s="47" t="s">
        <v>7367</v>
      </c>
      <c r="F1249" s="14">
        <v>118230</v>
      </c>
      <c r="G1249" s="15">
        <v>42445</v>
      </c>
      <c r="H1249" s="98">
        <v>118230</v>
      </c>
      <c r="I1249" s="138">
        <f t="shared" si="54"/>
        <v>0</v>
      </c>
      <c r="J1249" s="112"/>
      <c r="K1249" s="2"/>
    </row>
    <row r="1250" spans="1:11" x14ac:dyDescent="0.25">
      <c r="A1250" s="17">
        <v>42440</v>
      </c>
      <c r="B1250" s="18">
        <f t="shared" si="56"/>
        <v>8113</v>
      </c>
      <c r="C1250" s="11" t="s">
        <v>787</v>
      </c>
      <c r="D1250" s="12">
        <v>58113</v>
      </c>
      <c r="E1250" s="47" t="s">
        <v>7368</v>
      </c>
      <c r="F1250" s="14">
        <v>34101.199999999997</v>
      </c>
      <c r="G1250" s="15">
        <v>42445</v>
      </c>
      <c r="H1250" s="98">
        <v>34101.199999999997</v>
      </c>
      <c r="I1250" s="138">
        <f t="shared" si="54"/>
        <v>0</v>
      </c>
      <c r="J1250" s="112"/>
      <c r="K1250" s="2"/>
    </row>
    <row r="1251" spans="1:11" x14ac:dyDescent="0.25">
      <c r="A1251" s="17">
        <v>42440</v>
      </c>
      <c r="B1251" s="18">
        <f t="shared" si="56"/>
        <v>8114</v>
      </c>
      <c r="C1251" s="11" t="s">
        <v>787</v>
      </c>
      <c r="D1251" s="12">
        <v>58114</v>
      </c>
      <c r="E1251" s="47" t="s">
        <v>7369</v>
      </c>
      <c r="F1251" s="14">
        <v>2460</v>
      </c>
      <c r="G1251" s="15">
        <v>42445</v>
      </c>
      <c r="H1251" s="98">
        <v>2460</v>
      </c>
      <c r="I1251" s="138">
        <f t="shared" si="54"/>
        <v>0</v>
      </c>
      <c r="J1251" s="112"/>
      <c r="K1251" s="2"/>
    </row>
    <row r="1252" spans="1:11" x14ac:dyDescent="0.25">
      <c r="A1252" s="17">
        <v>42440</v>
      </c>
      <c r="B1252" s="18">
        <f t="shared" si="56"/>
        <v>8115</v>
      </c>
      <c r="C1252" s="11" t="s">
        <v>787</v>
      </c>
      <c r="D1252" s="12">
        <v>58115</v>
      </c>
      <c r="E1252" s="47" t="s">
        <v>7370</v>
      </c>
      <c r="F1252" s="14">
        <v>40287</v>
      </c>
      <c r="G1252" s="15" t="s">
        <v>7371</v>
      </c>
      <c r="H1252" s="98">
        <f>22014.8+7656+300+10316.2</f>
        <v>40287</v>
      </c>
      <c r="I1252" s="140">
        <f t="shared" si="54"/>
        <v>0</v>
      </c>
      <c r="J1252" s="112"/>
      <c r="K1252" s="2"/>
    </row>
    <row r="1253" spans="1:11" x14ac:dyDescent="0.25">
      <c r="A1253" s="17">
        <v>42440</v>
      </c>
      <c r="B1253" s="18">
        <f t="shared" si="56"/>
        <v>8116</v>
      </c>
      <c r="C1253" s="11" t="s">
        <v>787</v>
      </c>
      <c r="D1253" s="12">
        <v>58116</v>
      </c>
      <c r="E1253" s="47" t="s">
        <v>7372</v>
      </c>
      <c r="F1253" s="14">
        <v>2902.4</v>
      </c>
      <c r="G1253" s="15">
        <v>42445</v>
      </c>
      <c r="H1253" s="98">
        <v>2902.4</v>
      </c>
      <c r="I1253" s="138">
        <f t="shared" si="54"/>
        <v>0</v>
      </c>
      <c r="J1253" s="112"/>
      <c r="K1253" s="2"/>
    </row>
    <row r="1254" spans="1:11" x14ac:dyDescent="0.25">
      <c r="A1254" s="17">
        <v>42440</v>
      </c>
      <c r="B1254" s="18">
        <f t="shared" si="56"/>
        <v>8117</v>
      </c>
      <c r="C1254" s="11" t="s">
        <v>787</v>
      </c>
      <c r="D1254" s="12">
        <v>58117</v>
      </c>
      <c r="E1254" s="47" t="s">
        <v>7373</v>
      </c>
      <c r="F1254" s="14">
        <v>4664.3999999999996</v>
      </c>
      <c r="G1254" s="15">
        <v>42440</v>
      </c>
      <c r="H1254" s="98">
        <f t="shared" si="57"/>
        <v>4664.3999999999996</v>
      </c>
      <c r="I1254" s="138">
        <f t="shared" ref="I1254:I1320" si="58">F1254-H1254</f>
        <v>0</v>
      </c>
      <c r="J1254" s="112"/>
      <c r="K1254" s="2"/>
    </row>
    <row r="1255" spans="1:11" x14ac:dyDescent="0.25">
      <c r="A1255" s="17">
        <v>42440</v>
      </c>
      <c r="B1255" s="18">
        <f t="shared" si="56"/>
        <v>8118</v>
      </c>
      <c r="C1255" s="11" t="s">
        <v>787</v>
      </c>
      <c r="D1255" s="12">
        <v>58118</v>
      </c>
      <c r="E1255" s="47" t="s">
        <v>7373</v>
      </c>
      <c r="F1255" s="14">
        <v>121.8</v>
      </c>
      <c r="G1255" s="15">
        <v>42440</v>
      </c>
      <c r="H1255" s="98">
        <f t="shared" si="57"/>
        <v>121.8</v>
      </c>
      <c r="I1255" s="138">
        <f t="shared" si="58"/>
        <v>0</v>
      </c>
      <c r="J1255" s="112"/>
      <c r="K1255" s="2"/>
    </row>
    <row r="1256" spans="1:11" x14ac:dyDescent="0.25">
      <c r="A1256" s="17">
        <v>42440</v>
      </c>
      <c r="B1256" s="18">
        <f t="shared" si="56"/>
        <v>8119</v>
      </c>
      <c r="C1256" s="11" t="s">
        <v>787</v>
      </c>
      <c r="D1256" s="12">
        <v>58119</v>
      </c>
      <c r="E1256" s="47" t="s">
        <v>7145</v>
      </c>
      <c r="F1256" s="14">
        <v>2418</v>
      </c>
      <c r="G1256" s="15">
        <v>42445</v>
      </c>
      <c r="H1256" s="98">
        <v>2418</v>
      </c>
      <c r="I1256" s="138">
        <f t="shared" si="58"/>
        <v>0</v>
      </c>
      <c r="J1256" s="112"/>
      <c r="K1256" s="2"/>
    </row>
    <row r="1257" spans="1:11" x14ac:dyDescent="0.25">
      <c r="A1257" s="17">
        <v>42440</v>
      </c>
      <c r="B1257" s="18">
        <f t="shared" si="56"/>
        <v>8120</v>
      </c>
      <c r="C1257" s="11" t="s">
        <v>787</v>
      </c>
      <c r="D1257" s="12">
        <v>58120</v>
      </c>
      <c r="E1257" s="47" t="s">
        <v>7367</v>
      </c>
      <c r="F1257" s="14">
        <v>0.46</v>
      </c>
      <c r="G1257" s="15">
        <v>42440</v>
      </c>
      <c r="H1257" s="98">
        <f t="shared" si="57"/>
        <v>0.46</v>
      </c>
      <c r="I1257" s="138">
        <f t="shared" si="58"/>
        <v>0</v>
      </c>
      <c r="J1257" s="112"/>
      <c r="K1257" s="2"/>
    </row>
    <row r="1258" spans="1:11" x14ac:dyDescent="0.25">
      <c r="A1258" s="17">
        <v>42440</v>
      </c>
      <c r="B1258" s="18">
        <f t="shared" si="56"/>
        <v>8121</v>
      </c>
      <c r="C1258" s="11" t="s">
        <v>787</v>
      </c>
      <c r="D1258" s="113">
        <v>58121</v>
      </c>
      <c r="E1258" s="42" t="s">
        <v>7374</v>
      </c>
      <c r="F1258" s="19">
        <v>24810</v>
      </c>
      <c r="G1258" s="15">
        <v>42445</v>
      </c>
      <c r="H1258" s="98">
        <v>24810</v>
      </c>
      <c r="I1258" s="138">
        <f t="shared" si="58"/>
        <v>0</v>
      </c>
      <c r="J1258" s="112"/>
      <c r="K1258" s="2"/>
    </row>
    <row r="1259" spans="1:11" x14ac:dyDescent="0.25">
      <c r="A1259" s="17">
        <v>42440</v>
      </c>
      <c r="B1259" s="18">
        <f t="shared" si="56"/>
        <v>8122</v>
      </c>
      <c r="C1259" s="11" t="s">
        <v>787</v>
      </c>
      <c r="D1259" s="12">
        <v>58122</v>
      </c>
      <c r="E1259" s="47" t="s">
        <v>7290</v>
      </c>
      <c r="F1259" s="14">
        <v>7456</v>
      </c>
      <c r="G1259" s="15">
        <v>42445</v>
      </c>
      <c r="H1259" s="98">
        <v>7456</v>
      </c>
      <c r="I1259" s="138">
        <f t="shared" si="58"/>
        <v>0</v>
      </c>
      <c r="J1259" s="112"/>
      <c r="K1259" s="2"/>
    </row>
    <row r="1260" spans="1:11" x14ac:dyDescent="0.25">
      <c r="A1260" s="17">
        <v>42440</v>
      </c>
      <c r="B1260" s="18">
        <f t="shared" si="56"/>
        <v>8123</v>
      </c>
      <c r="C1260" s="11" t="s">
        <v>787</v>
      </c>
      <c r="D1260" s="20">
        <v>58123</v>
      </c>
      <c r="E1260" s="45" t="s">
        <v>7375</v>
      </c>
      <c r="F1260" s="22">
        <v>28913</v>
      </c>
      <c r="G1260" s="15">
        <v>42445</v>
      </c>
      <c r="H1260" s="98">
        <v>28913</v>
      </c>
      <c r="I1260" s="138">
        <f t="shared" si="58"/>
        <v>0</v>
      </c>
      <c r="J1260" s="112"/>
      <c r="K1260" s="2"/>
    </row>
    <row r="1261" spans="1:11" x14ac:dyDescent="0.25">
      <c r="A1261" s="17">
        <v>42440</v>
      </c>
      <c r="B1261" s="18">
        <f t="shared" si="56"/>
        <v>8124</v>
      </c>
      <c r="C1261" s="11" t="s">
        <v>787</v>
      </c>
      <c r="D1261" s="12">
        <v>58124</v>
      </c>
      <c r="E1261" s="47" t="s">
        <v>7376</v>
      </c>
      <c r="F1261" s="14">
        <v>52166.96</v>
      </c>
      <c r="G1261" s="15">
        <v>42445</v>
      </c>
      <c r="H1261" s="98">
        <v>52166.96</v>
      </c>
      <c r="I1261" s="138">
        <f t="shared" si="58"/>
        <v>0</v>
      </c>
      <c r="J1261" s="112"/>
      <c r="K1261" s="2"/>
    </row>
    <row r="1262" spans="1:11" x14ac:dyDescent="0.25">
      <c r="A1262" s="17">
        <v>42440</v>
      </c>
      <c r="B1262" s="18">
        <f t="shared" si="56"/>
        <v>8125</v>
      </c>
      <c r="C1262" s="11" t="s">
        <v>787</v>
      </c>
      <c r="D1262" s="12">
        <v>58125</v>
      </c>
      <c r="E1262" s="47" t="s">
        <v>7377</v>
      </c>
      <c r="F1262" s="14">
        <v>1511</v>
      </c>
      <c r="G1262" s="15">
        <v>42440</v>
      </c>
      <c r="H1262" s="98">
        <f t="shared" si="57"/>
        <v>1511</v>
      </c>
      <c r="I1262" s="138">
        <f t="shared" si="58"/>
        <v>0</v>
      </c>
      <c r="J1262" s="112"/>
      <c r="K1262" s="2"/>
    </row>
    <row r="1263" spans="1:11" x14ac:dyDescent="0.25">
      <c r="A1263" s="17">
        <v>42440</v>
      </c>
      <c r="B1263" s="18">
        <f t="shared" si="56"/>
        <v>8126</v>
      </c>
      <c r="C1263" s="11" t="s">
        <v>787</v>
      </c>
      <c r="D1263" s="12">
        <v>58126</v>
      </c>
      <c r="E1263" s="47" t="s">
        <v>7378</v>
      </c>
      <c r="F1263" s="14">
        <v>3730.4</v>
      </c>
      <c r="G1263" s="15">
        <v>42445</v>
      </c>
      <c r="H1263" s="98">
        <v>3730.4</v>
      </c>
      <c r="I1263" s="138">
        <f t="shared" si="58"/>
        <v>0</v>
      </c>
      <c r="J1263" s="112"/>
      <c r="K1263" s="2"/>
    </row>
    <row r="1264" spans="1:11" x14ac:dyDescent="0.25">
      <c r="A1264" s="17">
        <v>42440</v>
      </c>
      <c r="B1264" s="18">
        <f t="shared" si="56"/>
        <v>8127</v>
      </c>
      <c r="C1264" s="11" t="s">
        <v>787</v>
      </c>
      <c r="D1264" s="12">
        <v>58127</v>
      </c>
      <c r="E1264" s="47" t="s">
        <v>7379</v>
      </c>
      <c r="F1264" s="14">
        <v>3024.1</v>
      </c>
      <c r="G1264" s="15">
        <v>42440</v>
      </c>
      <c r="H1264" s="98">
        <f t="shared" si="57"/>
        <v>3024.1</v>
      </c>
      <c r="I1264" s="138">
        <f t="shared" si="58"/>
        <v>0</v>
      </c>
      <c r="J1264" s="112"/>
      <c r="K1264" s="2"/>
    </row>
    <row r="1265" spans="1:11" x14ac:dyDescent="0.25">
      <c r="A1265" s="17">
        <v>42440</v>
      </c>
      <c r="B1265" s="18">
        <f t="shared" si="56"/>
        <v>8128</v>
      </c>
      <c r="C1265" s="11" t="s">
        <v>787</v>
      </c>
      <c r="D1265" s="12">
        <v>58128</v>
      </c>
      <c r="E1265" s="47" t="s">
        <v>7380</v>
      </c>
      <c r="F1265" s="14">
        <v>2253.3000000000002</v>
      </c>
      <c r="G1265" s="15">
        <v>42440</v>
      </c>
      <c r="H1265" s="98">
        <f t="shared" si="57"/>
        <v>2253.3000000000002</v>
      </c>
      <c r="I1265" s="138">
        <f t="shared" si="58"/>
        <v>0</v>
      </c>
      <c r="J1265" s="112"/>
      <c r="K1265" s="2"/>
    </row>
    <row r="1266" spans="1:11" x14ac:dyDescent="0.25">
      <c r="A1266" s="17">
        <v>42440</v>
      </c>
      <c r="B1266" s="18">
        <f t="shared" si="56"/>
        <v>8129</v>
      </c>
      <c r="C1266" s="11" t="s">
        <v>787</v>
      </c>
      <c r="D1266" s="12">
        <v>58129</v>
      </c>
      <c r="E1266" s="47" t="s">
        <v>7381</v>
      </c>
      <c r="F1266" s="14">
        <v>152524.75</v>
      </c>
      <c r="G1266" s="15">
        <v>42450</v>
      </c>
      <c r="H1266" s="98">
        <v>152524.75</v>
      </c>
      <c r="I1266" s="138">
        <f t="shared" si="58"/>
        <v>0</v>
      </c>
      <c r="J1266" s="112"/>
      <c r="K1266" s="2"/>
    </row>
    <row r="1267" spans="1:11" x14ac:dyDescent="0.25">
      <c r="A1267" s="17">
        <v>42440</v>
      </c>
      <c r="B1267" s="18">
        <f t="shared" si="56"/>
        <v>8130</v>
      </c>
      <c r="C1267" s="11" t="s">
        <v>787</v>
      </c>
      <c r="D1267" s="12">
        <v>58130</v>
      </c>
      <c r="E1267" s="47" t="s">
        <v>7382</v>
      </c>
      <c r="F1267" s="14">
        <v>160</v>
      </c>
      <c r="G1267" s="15">
        <v>42440</v>
      </c>
      <c r="H1267" s="98">
        <f t="shared" si="57"/>
        <v>160</v>
      </c>
      <c r="I1267" s="138">
        <f t="shared" si="58"/>
        <v>0</v>
      </c>
      <c r="J1267" s="112"/>
      <c r="K1267" s="2"/>
    </row>
    <row r="1268" spans="1:11" x14ac:dyDescent="0.25">
      <c r="A1268" s="17">
        <v>42440</v>
      </c>
      <c r="B1268" s="18">
        <f t="shared" si="56"/>
        <v>8131</v>
      </c>
      <c r="C1268" s="11" t="s">
        <v>787</v>
      </c>
      <c r="D1268" s="12">
        <v>58131</v>
      </c>
      <c r="E1268" s="47" t="s">
        <v>7383</v>
      </c>
      <c r="F1268" s="14">
        <v>2584.6</v>
      </c>
      <c r="G1268" s="15">
        <v>42440</v>
      </c>
      <c r="H1268" s="98">
        <f t="shared" si="57"/>
        <v>2584.6</v>
      </c>
      <c r="I1268" s="138">
        <f t="shared" si="58"/>
        <v>0</v>
      </c>
      <c r="J1268" s="112"/>
      <c r="K1268" s="2"/>
    </row>
    <row r="1269" spans="1:11" x14ac:dyDescent="0.25">
      <c r="A1269" s="17">
        <v>42440</v>
      </c>
      <c r="B1269" s="18">
        <f t="shared" si="56"/>
        <v>8132</v>
      </c>
      <c r="C1269" s="11" t="s">
        <v>787</v>
      </c>
      <c r="D1269" s="12">
        <v>58132</v>
      </c>
      <c r="E1269" s="47" t="s">
        <v>7384</v>
      </c>
      <c r="F1269" s="14">
        <v>250.8</v>
      </c>
      <c r="G1269" s="15">
        <v>42440</v>
      </c>
      <c r="H1269" s="98">
        <f t="shared" si="57"/>
        <v>250.8</v>
      </c>
      <c r="I1269" s="138">
        <f t="shared" si="58"/>
        <v>0</v>
      </c>
      <c r="J1269" s="112"/>
      <c r="K1269" s="2"/>
    </row>
    <row r="1270" spans="1:11" x14ac:dyDescent="0.25">
      <c r="A1270" s="17">
        <v>42440</v>
      </c>
      <c r="B1270" s="18">
        <f t="shared" si="56"/>
        <v>8133</v>
      </c>
      <c r="C1270" s="11" t="s">
        <v>787</v>
      </c>
      <c r="D1270" s="12">
        <v>58133</v>
      </c>
      <c r="E1270" s="47" t="s">
        <v>7385</v>
      </c>
      <c r="F1270" s="14">
        <v>6270.2</v>
      </c>
      <c r="G1270" s="15">
        <v>42440</v>
      </c>
      <c r="H1270" s="98">
        <f t="shared" si="57"/>
        <v>6270.2</v>
      </c>
      <c r="I1270" s="138">
        <f t="shared" si="58"/>
        <v>0</v>
      </c>
      <c r="J1270" s="112"/>
      <c r="K1270" s="2"/>
    </row>
    <row r="1271" spans="1:11" x14ac:dyDescent="0.25">
      <c r="A1271" s="17">
        <v>42440</v>
      </c>
      <c r="B1271" s="18">
        <f t="shared" si="56"/>
        <v>8134</v>
      </c>
      <c r="C1271" s="11" t="s">
        <v>787</v>
      </c>
      <c r="D1271" s="12">
        <v>58134</v>
      </c>
      <c r="E1271" s="47" t="s">
        <v>7386</v>
      </c>
      <c r="F1271" s="14">
        <v>8361.6</v>
      </c>
      <c r="G1271" s="15">
        <v>42440</v>
      </c>
      <c r="H1271" s="98">
        <f t="shared" si="57"/>
        <v>8361.6</v>
      </c>
      <c r="I1271" s="138">
        <f t="shared" si="58"/>
        <v>0</v>
      </c>
      <c r="J1271" s="112"/>
      <c r="K1271" s="2"/>
    </row>
    <row r="1272" spans="1:11" x14ac:dyDescent="0.25">
      <c r="A1272" s="17">
        <v>42440</v>
      </c>
      <c r="B1272" s="18">
        <f t="shared" si="56"/>
        <v>8135</v>
      </c>
      <c r="C1272" s="11" t="s">
        <v>787</v>
      </c>
      <c r="D1272" s="12">
        <v>58135</v>
      </c>
      <c r="E1272" s="47" t="s">
        <v>7387</v>
      </c>
      <c r="F1272" s="14">
        <v>2326.3000000000002</v>
      </c>
      <c r="G1272" s="15">
        <v>42440</v>
      </c>
      <c r="H1272" s="98">
        <f t="shared" si="57"/>
        <v>2326.3000000000002</v>
      </c>
      <c r="I1272" s="138">
        <f t="shared" si="58"/>
        <v>0</v>
      </c>
      <c r="J1272" s="112"/>
      <c r="K1272" s="2"/>
    </row>
    <row r="1273" spans="1:11" x14ac:dyDescent="0.25">
      <c r="A1273" s="17">
        <v>42440</v>
      </c>
      <c r="B1273" s="18">
        <f t="shared" si="56"/>
        <v>8136</v>
      </c>
      <c r="C1273" s="11" t="s">
        <v>787</v>
      </c>
      <c r="D1273" s="12">
        <v>58136</v>
      </c>
      <c r="E1273" s="47" t="s">
        <v>7388</v>
      </c>
      <c r="F1273" s="14">
        <v>1000</v>
      </c>
      <c r="G1273" s="15">
        <v>42440</v>
      </c>
      <c r="H1273" s="98">
        <f t="shared" si="57"/>
        <v>1000</v>
      </c>
      <c r="I1273" s="138">
        <f t="shared" si="58"/>
        <v>0</v>
      </c>
      <c r="J1273" s="112"/>
      <c r="K1273" s="2"/>
    </row>
    <row r="1274" spans="1:11" x14ac:dyDescent="0.25">
      <c r="A1274" s="17">
        <v>42440</v>
      </c>
      <c r="B1274" s="18">
        <f t="shared" si="56"/>
        <v>8137</v>
      </c>
      <c r="C1274" s="11" t="s">
        <v>787</v>
      </c>
      <c r="D1274" s="12">
        <v>58137</v>
      </c>
      <c r="E1274" s="47" t="s">
        <v>7389</v>
      </c>
      <c r="F1274" s="14">
        <v>2000</v>
      </c>
      <c r="G1274" s="15">
        <v>42440</v>
      </c>
      <c r="H1274" s="98">
        <f t="shared" si="57"/>
        <v>2000</v>
      </c>
      <c r="I1274" s="138">
        <f t="shared" si="58"/>
        <v>0</v>
      </c>
      <c r="J1274" s="112"/>
      <c r="K1274" s="2"/>
    </row>
    <row r="1275" spans="1:11" x14ac:dyDescent="0.25">
      <c r="A1275" s="17">
        <v>42440</v>
      </c>
      <c r="B1275" s="18">
        <f t="shared" si="56"/>
        <v>8138</v>
      </c>
      <c r="C1275" s="11" t="s">
        <v>787</v>
      </c>
      <c r="D1275" s="12">
        <v>58138</v>
      </c>
      <c r="E1275" s="47" t="s">
        <v>7390</v>
      </c>
      <c r="F1275" s="14">
        <v>2897.8</v>
      </c>
      <c r="G1275" s="15">
        <v>42440</v>
      </c>
      <c r="H1275" s="98">
        <f t="shared" si="57"/>
        <v>2897.8</v>
      </c>
      <c r="I1275" s="138">
        <f t="shared" si="58"/>
        <v>0</v>
      </c>
      <c r="J1275" s="112"/>
      <c r="K1275" s="2"/>
    </row>
    <row r="1276" spans="1:11" x14ac:dyDescent="0.25">
      <c r="A1276" s="17">
        <v>42440</v>
      </c>
      <c r="B1276" s="18">
        <f t="shared" si="56"/>
        <v>8139</v>
      </c>
      <c r="C1276" s="11" t="s">
        <v>787</v>
      </c>
      <c r="D1276" s="12">
        <v>58139</v>
      </c>
      <c r="E1276" s="47" t="s">
        <v>7391</v>
      </c>
      <c r="F1276" s="14">
        <v>6551.2</v>
      </c>
      <c r="G1276" s="15">
        <v>42444</v>
      </c>
      <c r="H1276" s="98">
        <v>6551.2</v>
      </c>
      <c r="I1276" s="138">
        <f t="shared" si="58"/>
        <v>0</v>
      </c>
      <c r="J1276" s="112"/>
      <c r="K1276" s="2"/>
    </row>
    <row r="1277" spans="1:11" x14ac:dyDescent="0.25">
      <c r="A1277" s="17">
        <v>42440</v>
      </c>
      <c r="B1277" s="18">
        <f t="shared" si="56"/>
        <v>8140</v>
      </c>
      <c r="C1277" s="11" t="s">
        <v>787</v>
      </c>
      <c r="D1277" s="12">
        <v>58140</v>
      </c>
      <c r="E1277" s="47" t="s">
        <v>7392</v>
      </c>
      <c r="F1277" s="14">
        <v>2176</v>
      </c>
      <c r="G1277" s="15">
        <v>42440</v>
      </c>
      <c r="H1277" s="98">
        <f t="shared" si="57"/>
        <v>2176</v>
      </c>
      <c r="I1277" s="138">
        <f t="shared" si="58"/>
        <v>0</v>
      </c>
      <c r="J1277" s="112"/>
      <c r="K1277" s="2"/>
    </row>
    <row r="1278" spans="1:11" x14ac:dyDescent="0.25">
      <c r="A1278" s="17">
        <v>42440</v>
      </c>
      <c r="B1278" s="18">
        <f t="shared" si="56"/>
        <v>8141</v>
      </c>
      <c r="C1278" s="11" t="s">
        <v>787</v>
      </c>
      <c r="D1278" s="12">
        <v>58141</v>
      </c>
      <c r="E1278" s="47" t="s">
        <v>7393</v>
      </c>
      <c r="F1278" s="14">
        <v>2000</v>
      </c>
      <c r="G1278" s="15">
        <v>42440</v>
      </c>
      <c r="H1278" s="98">
        <f t="shared" si="57"/>
        <v>2000</v>
      </c>
      <c r="I1278" s="138">
        <f t="shared" si="58"/>
        <v>0</v>
      </c>
      <c r="J1278" s="112"/>
      <c r="K1278" s="2"/>
    </row>
    <row r="1279" spans="1:11" x14ac:dyDescent="0.25">
      <c r="A1279" s="17">
        <v>42440</v>
      </c>
      <c r="B1279" s="18">
        <f t="shared" si="56"/>
        <v>8142</v>
      </c>
      <c r="C1279" s="11" t="s">
        <v>787</v>
      </c>
      <c r="D1279" s="12">
        <v>58142</v>
      </c>
      <c r="E1279" s="47" t="s">
        <v>7394</v>
      </c>
      <c r="F1279" s="14">
        <v>2179</v>
      </c>
      <c r="G1279" s="15">
        <v>42440</v>
      </c>
      <c r="H1279" s="98">
        <f t="shared" si="57"/>
        <v>2179</v>
      </c>
      <c r="I1279" s="138">
        <f t="shared" si="58"/>
        <v>0</v>
      </c>
      <c r="J1279" s="112"/>
      <c r="K1279" s="2"/>
    </row>
    <row r="1280" spans="1:11" x14ac:dyDescent="0.25">
      <c r="A1280" s="17">
        <v>42440</v>
      </c>
      <c r="B1280" s="18">
        <f t="shared" si="56"/>
        <v>8143</v>
      </c>
      <c r="C1280" s="11" t="s">
        <v>787</v>
      </c>
      <c r="D1280" s="12">
        <v>58143</v>
      </c>
      <c r="E1280" s="47" t="s">
        <v>7395</v>
      </c>
      <c r="F1280" s="14">
        <v>2932</v>
      </c>
      <c r="G1280" s="15">
        <v>42440</v>
      </c>
      <c r="H1280" s="98">
        <f t="shared" si="57"/>
        <v>2932</v>
      </c>
      <c r="I1280" s="138">
        <f t="shared" si="58"/>
        <v>0</v>
      </c>
      <c r="J1280" s="112"/>
      <c r="K1280" s="2"/>
    </row>
    <row r="1281" spans="1:11" x14ac:dyDescent="0.25">
      <c r="A1281" s="17">
        <v>42440</v>
      </c>
      <c r="B1281" s="18">
        <f t="shared" si="56"/>
        <v>8144</v>
      </c>
      <c r="C1281" s="11" t="s">
        <v>787</v>
      </c>
      <c r="D1281" s="12">
        <v>58144</v>
      </c>
      <c r="E1281" s="47" t="s">
        <v>7396</v>
      </c>
      <c r="F1281" s="14">
        <v>12784</v>
      </c>
      <c r="G1281" s="15">
        <v>42448</v>
      </c>
      <c r="H1281" s="98">
        <v>12784</v>
      </c>
      <c r="I1281" s="138">
        <f t="shared" si="58"/>
        <v>0</v>
      </c>
      <c r="J1281" s="112"/>
      <c r="K1281" s="2"/>
    </row>
    <row r="1282" spans="1:11" x14ac:dyDescent="0.25">
      <c r="A1282" s="17">
        <v>42440</v>
      </c>
      <c r="B1282" s="18">
        <f t="shared" si="56"/>
        <v>8145</v>
      </c>
      <c r="C1282" s="11" t="s">
        <v>787</v>
      </c>
      <c r="D1282" s="12">
        <v>58145</v>
      </c>
      <c r="E1282" s="47" t="s">
        <v>7397</v>
      </c>
      <c r="F1282" s="14">
        <v>8056.9</v>
      </c>
      <c r="G1282" s="15">
        <v>42440</v>
      </c>
      <c r="H1282" s="98">
        <f t="shared" si="57"/>
        <v>8056.9</v>
      </c>
      <c r="I1282" s="138">
        <f t="shared" si="58"/>
        <v>0</v>
      </c>
      <c r="J1282" s="112"/>
      <c r="K1282" s="2"/>
    </row>
    <row r="1283" spans="1:11" x14ac:dyDescent="0.25">
      <c r="A1283" s="17">
        <v>42440</v>
      </c>
      <c r="B1283" s="18">
        <f t="shared" si="56"/>
        <v>8146</v>
      </c>
      <c r="C1283" s="11" t="s">
        <v>787</v>
      </c>
      <c r="D1283" s="12">
        <v>58146</v>
      </c>
      <c r="E1283" s="47" t="s">
        <v>7398</v>
      </c>
      <c r="F1283" s="14">
        <v>6746.34</v>
      </c>
      <c r="G1283" s="15">
        <v>42444</v>
      </c>
      <c r="H1283" s="98">
        <v>6746.34</v>
      </c>
      <c r="I1283" s="138">
        <f t="shared" si="58"/>
        <v>0</v>
      </c>
      <c r="J1283" s="112"/>
      <c r="K1283" s="2"/>
    </row>
    <row r="1284" spans="1:11" x14ac:dyDescent="0.25">
      <c r="A1284" s="17">
        <v>42440</v>
      </c>
      <c r="B1284" s="18">
        <f t="shared" si="56"/>
        <v>8147</v>
      </c>
      <c r="C1284" s="11" t="s">
        <v>787</v>
      </c>
      <c r="D1284" s="12">
        <v>58147</v>
      </c>
      <c r="E1284" s="47" t="s">
        <v>7384</v>
      </c>
      <c r="F1284" s="14">
        <v>1225.5</v>
      </c>
      <c r="G1284" s="15">
        <v>42440</v>
      </c>
      <c r="H1284" s="98">
        <f t="shared" si="57"/>
        <v>1225.5</v>
      </c>
      <c r="I1284" s="138">
        <f t="shared" si="58"/>
        <v>0</v>
      </c>
      <c r="J1284" s="112"/>
      <c r="K1284" s="2"/>
    </row>
    <row r="1285" spans="1:11" x14ac:dyDescent="0.25">
      <c r="A1285" s="17">
        <v>42440</v>
      </c>
      <c r="B1285" s="18">
        <f t="shared" si="56"/>
        <v>8148</v>
      </c>
      <c r="C1285" s="11" t="s">
        <v>787</v>
      </c>
      <c r="D1285" s="12">
        <v>58148</v>
      </c>
      <c r="E1285" s="47" t="s">
        <v>7399</v>
      </c>
      <c r="F1285" s="14">
        <v>3406.9</v>
      </c>
      <c r="G1285" s="15">
        <v>42440</v>
      </c>
      <c r="H1285" s="98">
        <f t="shared" si="57"/>
        <v>3406.9</v>
      </c>
      <c r="I1285" s="138">
        <f t="shared" si="58"/>
        <v>0</v>
      </c>
      <c r="J1285" s="112"/>
      <c r="K1285" s="2"/>
    </row>
    <row r="1286" spans="1:11" x14ac:dyDescent="0.25">
      <c r="A1286" s="17">
        <v>42440</v>
      </c>
      <c r="B1286" s="18">
        <f t="shared" ref="B1286:B1349" si="59">B1285+1</f>
        <v>8149</v>
      </c>
      <c r="C1286" s="11" t="s">
        <v>787</v>
      </c>
      <c r="D1286" s="12">
        <v>58149</v>
      </c>
      <c r="E1286" s="47" t="s">
        <v>7400</v>
      </c>
      <c r="F1286" s="14">
        <v>5773.04</v>
      </c>
      <c r="G1286" s="15">
        <v>42440</v>
      </c>
      <c r="H1286" s="98">
        <f t="shared" si="57"/>
        <v>5773.04</v>
      </c>
      <c r="I1286" s="138">
        <f t="shared" si="58"/>
        <v>0</v>
      </c>
      <c r="J1286" s="112"/>
      <c r="K1286" s="2"/>
    </row>
    <row r="1287" spans="1:11" x14ac:dyDescent="0.25">
      <c r="A1287" s="17">
        <v>42440</v>
      </c>
      <c r="B1287" s="18">
        <f t="shared" si="59"/>
        <v>8150</v>
      </c>
      <c r="C1287" s="11" t="s">
        <v>787</v>
      </c>
      <c r="D1287" s="12">
        <v>58150</v>
      </c>
      <c r="E1287" s="47" t="s">
        <v>7401</v>
      </c>
      <c r="F1287" s="14">
        <v>955.6</v>
      </c>
      <c r="G1287" s="15">
        <v>42440</v>
      </c>
      <c r="H1287" s="98">
        <f t="shared" si="57"/>
        <v>955.6</v>
      </c>
      <c r="I1287" s="146">
        <f t="shared" si="58"/>
        <v>0</v>
      </c>
      <c r="J1287" s="112"/>
      <c r="K1287" s="2"/>
    </row>
    <row r="1288" spans="1:11" x14ac:dyDescent="0.25">
      <c r="A1288" s="17">
        <v>42440</v>
      </c>
      <c r="B1288" s="18">
        <f t="shared" si="59"/>
        <v>8151</v>
      </c>
      <c r="C1288" s="11" t="s">
        <v>787</v>
      </c>
      <c r="D1288" s="12">
        <v>58151</v>
      </c>
      <c r="E1288" s="47" t="s">
        <v>7399</v>
      </c>
      <c r="F1288" s="14">
        <v>8855.2000000000007</v>
      </c>
      <c r="G1288" s="15">
        <v>42440</v>
      </c>
      <c r="H1288" s="98">
        <f t="shared" si="57"/>
        <v>8855.2000000000007</v>
      </c>
      <c r="I1288" s="138">
        <f t="shared" si="58"/>
        <v>0</v>
      </c>
      <c r="J1288" s="112"/>
      <c r="K1288" s="2"/>
    </row>
    <row r="1289" spans="1:11" x14ac:dyDescent="0.25">
      <c r="A1289" s="17">
        <v>42440</v>
      </c>
      <c r="B1289" s="18">
        <f t="shared" si="59"/>
        <v>8152</v>
      </c>
      <c r="C1289" s="11" t="s">
        <v>787</v>
      </c>
      <c r="D1289" s="12">
        <v>58152</v>
      </c>
      <c r="E1289" s="47" t="s">
        <v>7402</v>
      </c>
      <c r="F1289" s="14">
        <v>6082.2</v>
      </c>
      <c r="G1289" s="15">
        <v>42440</v>
      </c>
      <c r="H1289" s="98">
        <f t="shared" si="57"/>
        <v>6082.2</v>
      </c>
      <c r="I1289" s="138">
        <f t="shared" si="58"/>
        <v>0</v>
      </c>
      <c r="J1289" s="112"/>
      <c r="K1289" s="2"/>
    </row>
    <row r="1290" spans="1:11" x14ac:dyDescent="0.25">
      <c r="A1290" s="17">
        <v>42440</v>
      </c>
      <c r="B1290" s="18">
        <f t="shared" si="59"/>
        <v>8153</v>
      </c>
      <c r="C1290" s="11" t="s">
        <v>787</v>
      </c>
      <c r="D1290" s="12">
        <v>58153</v>
      </c>
      <c r="E1290" s="47" t="s">
        <v>7403</v>
      </c>
      <c r="F1290" s="14">
        <v>1382.1</v>
      </c>
      <c r="G1290" s="15">
        <v>42440</v>
      </c>
      <c r="H1290" s="98">
        <f t="shared" si="57"/>
        <v>1382.1</v>
      </c>
      <c r="I1290" s="138">
        <f t="shared" si="58"/>
        <v>0</v>
      </c>
      <c r="J1290" s="112"/>
      <c r="K1290" s="2"/>
    </row>
    <row r="1291" spans="1:11" x14ac:dyDescent="0.25">
      <c r="A1291" s="17">
        <v>42440</v>
      </c>
      <c r="B1291" s="18">
        <f t="shared" si="59"/>
        <v>8154</v>
      </c>
      <c r="C1291" s="11" t="s">
        <v>787</v>
      </c>
      <c r="D1291" s="12">
        <v>58154</v>
      </c>
      <c r="E1291" s="47" t="s">
        <v>7404</v>
      </c>
      <c r="F1291" s="14">
        <v>2967.6</v>
      </c>
      <c r="G1291" s="15">
        <v>42440</v>
      </c>
      <c r="H1291" s="98">
        <f t="shared" si="57"/>
        <v>2967.6</v>
      </c>
      <c r="I1291" s="138">
        <f t="shared" si="58"/>
        <v>0</v>
      </c>
      <c r="J1291" s="112"/>
      <c r="K1291" s="2"/>
    </row>
    <row r="1292" spans="1:11" x14ac:dyDescent="0.25">
      <c r="A1292" s="17">
        <v>42440</v>
      </c>
      <c r="B1292" s="18">
        <f t="shared" si="59"/>
        <v>8155</v>
      </c>
      <c r="C1292" s="11" t="s">
        <v>787</v>
      </c>
      <c r="D1292" s="12">
        <v>58155</v>
      </c>
      <c r="E1292" s="47" t="s">
        <v>7405</v>
      </c>
      <c r="F1292" s="14">
        <v>1209.5999999999999</v>
      </c>
      <c r="G1292" s="15">
        <v>42440</v>
      </c>
      <c r="H1292" s="98">
        <f t="shared" si="57"/>
        <v>1209.5999999999999</v>
      </c>
      <c r="I1292" s="138">
        <f t="shared" si="58"/>
        <v>0</v>
      </c>
      <c r="J1292" s="112"/>
      <c r="K1292" s="2"/>
    </row>
    <row r="1293" spans="1:11" x14ac:dyDescent="0.25">
      <c r="A1293" s="17">
        <v>42440</v>
      </c>
      <c r="B1293" s="18">
        <f t="shared" si="59"/>
        <v>8156</v>
      </c>
      <c r="C1293" s="11" t="s">
        <v>787</v>
      </c>
      <c r="D1293" s="12">
        <v>58156</v>
      </c>
      <c r="E1293" s="47" t="s">
        <v>7384</v>
      </c>
      <c r="F1293" s="14">
        <v>604.79999999999995</v>
      </c>
      <c r="G1293" s="15">
        <v>42440</v>
      </c>
      <c r="H1293" s="98">
        <f t="shared" si="57"/>
        <v>604.79999999999995</v>
      </c>
      <c r="I1293" s="138">
        <f t="shared" si="58"/>
        <v>0</v>
      </c>
      <c r="J1293" s="112"/>
      <c r="K1293" s="2"/>
    </row>
    <row r="1294" spans="1:11" x14ac:dyDescent="0.25">
      <c r="A1294" s="17">
        <v>42440</v>
      </c>
      <c r="B1294" s="18">
        <f t="shared" si="59"/>
        <v>8157</v>
      </c>
      <c r="C1294" s="11" t="s">
        <v>787</v>
      </c>
      <c r="D1294" s="12">
        <v>58157</v>
      </c>
      <c r="E1294" s="47" t="s">
        <v>7406</v>
      </c>
      <c r="F1294" s="14">
        <v>373.2</v>
      </c>
      <c r="G1294" s="15">
        <v>42440</v>
      </c>
      <c r="H1294" s="98">
        <f t="shared" si="57"/>
        <v>373.2</v>
      </c>
      <c r="I1294" s="138">
        <f t="shared" si="58"/>
        <v>0</v>
      </c>
      <c r="J1294" s="112"/>
      <c r="K1294" s="2"/>
    </row>
    <row r="1295" spans="1:11" x14ac:dyDescent="0.25">
      <c r="A1295" s="17">
        <v>42440</v>
      </c>
      <c r="B1295" s="18">
        <f t="shared" si="59"/>
        <v>8158</v>
      </c>
      <c r="C1295" s="11" t="s">
        <v>787</v>
      </c>
      <c r="D1295" s="12">
        <v>58158</v>
      </c>
      <c r="E1295" s="47" t="s">
        <v>7353</v>
      </c>
      <c r="F1295" s="14">
        <v>2406</v>
      </c>
      <c r="G1295" s="15">
        <v>42441</v>
      </c>
      <c r="H1295" s="98">
        <v>2406</v>
      </c>
      <c r="I1295" s="138">
        <f t="shared" si="58"/>
        <v>0</v>
      </c>
      <c r="J1295" s="112"/>
      <c r="K1295" s="2"/>
    </row>
    <row r="1296" spans="1:11" x14ac:dyDescent="0.25">
      <c r="A1296" s="17">
        <v>42440</v>
      </c>
      <c r="B1296" s="18">
        <f t="shared" si="59"/>
        <v>8159</v>
      </c>
      <c r="C1296" s="11" t="s">
        <v>787</v>
      </c>
      <c r="D1296" s="113">
        <v>58159</v>
      </c>
      <c r="E1296" s="42" t="s">
        <v>7407</v>
      </c>
      <c r="F1296" s="19">
        <v>2549.8000000000002</v>
      </c>
      <c r="G1296" s="15">
        <v>42440</v>
      </c>
      <c r="H1296" s="98">
        <f t="shared" si="57"/>
        <v>2549.8000000000002</v>
      </c>
      <c r="I1296" s="138">
        <f t="shared" si="58"/>
        <v>0</v>
      </c>
      <c r="J1296" s="112"/>
      <c r="K1296" s="2"/>
    </row>
    <row r="1297" spans="1:11" x14ac:dyDescent="0.25">
      <c r="A1297" s="17">
        <v>42440</v>
      </c>
      <c r="B1297" s="18">
        <f t="shared" si="59"/>
        <v>8160</v>
      </c>
      <c r="C1297" s="11" t="s">
        <v>787</v>
      </c>
      <c r="D1297" s="20">
        <v>58160</v>
      </c>
      <c r="E1297" s="45" t="s">
        <v>7384</v>
      </c>
      <c r="F1297" s="22">
        <v>4294.3999999999996</v>
      </c>
      <c r="G1297" s="15">
        <v>42440</v>
      </c>
      <c r="H1297" s="98">
        <f t="shared" si="57"/>
        <v>4294.3999999999996</v>
      </c>
      <c r="I1297" s="138">
        <f t="shared" si="58"/>
        <v>0</v>
      </c>
      <c r="J1297" s="112"/>
      <c r="K1297" s="2"/>
    </row>
    <row r="1298" spans="1:11" x14ac:dyDescent="0.25">
      <c r="A1298" s="17">
        <v>42440</v>
      </c>
      <c r="B1298" s="18">
        <f t="shared" si="59"/>
        <v>8161</v>
      </c>
      <c r="C1298" s="11" t="s">
        <v>787</v>
      </c>
      <c r="D1298" s="12">
        <v>58161</v>
      </c>
      <c r="E1298" s="47" t="s">
        <v>7381</v>
      </c>
      <c r="F1298" s="14">
        <v>27349.45</v>
      </c>
      <c r="G1298" s="15">
        <v>42450</v>
      </c>
      <c r="H1298" s="98">
        <v>27349.45</v>
      </c>
      <c r="I1298" s="138">
        <f t="shared" si="58"/>
        <v>0</v>
      </c>
      <c r="J1298" s="112"/>
      <c r="K1298" s="2"/>
    </row>
    <row r="1299" spans="1:11" x14ac:dyDescent="0.25">
      <c r="A1299" s="17">
        <v>42440</v>
      </c>
      <c r="B1299" s="18">
        <f t="shared" si="59"/>
        <v>8162</v>
      </c>
      <c r="C1299" s="11" t="s">
        <v>787</v>
      </c>
      <c r="D1299" s="12">
        <v>58162</v>
      </c>
      <c r="E1299" s="47" t="s">
        <v>7408</v>
      </c>
      <c r="F1299" s="14">
        <v>430</v>
      </c>
      <c r="G1299" s="15">
        <v>42440</v>
      </c>
      <c r="H1299" s="98">
        <f t="shared" ref="H1299:H1358" si="60">F1299</f>
        <v>430</v>
      </c>
      <c r="I1299" s="138">
        <f t="shared" si="58"/>
        <v>0</v>
      </c>
      <c r="J1299" s="112"/>
      <c r="K1299" s="2"/>
    </row>
    <row r="1300" spans="1:11" x14ac:dyDescent="0.25">
      <c r="A1300" s="17">
        <v>42440</v>
      </c>
      <c r="B1300" s="18">
        <f t="shared" si="59"/>
        <v>8163</v>
      </c>
      <c r="C1300" s="11" t="s">
        <v>787</v>
      </c>
      <c r="D1300" s="12">
        <v>58163</v>
      </c>
      <c r="E1300" s="47" t="s">
        <v>7409</v>
      </c>
      <c r="F1300" s="14">
        <v>39528.9</v>
      </c>
      <c r="G1300" s="15">
        <v>42440</v>
      </c>
      <c r="H1300" s="98">
        <f t="shared" si="60"/>
        <v>39528.9</v>
      </c>
      <c r="I1300" s="138">
        <f t="shared" si="58"/>
        <v>0</v>
      </c>
      <c r="J1300" s="112"/>
      <c r="K1300" s="2"/>
    </row>
    <row r="1301" spans="1:11" x14ac:dyDescent="0.25">
      <c r="A1301" s="17">
        <v>42440</v>
      </c>
      <c r="B1301" s="18">
        <f t="shared" si="59"/>
        <v>8164</v>
      </c>
      <c r="C1301" s="11" t="s">
        <v>787</v>
      </c>
      <c r="D1301" s="12">
        <v>58164</v>
      </c>
      <c r="E1301" s="47" t="s">
        <v>7410</v>
      </c>
      <c r="F1301" s="14">
        <v>368.9</v>
      </c>
      <c r="G1301" s="15">
        <v>42440</v>
      </c>
      <c r="H1301" s="98">
        <f t="shared" si="60"/>
        <v>368.9</v>
      </c>
      <c r="I1301" s="138">
        <f t="shared" si="58"/>
        <v>0</v>
      </c>
      <c r="J1301" s="112"/>
      <c r="K1301" s="2"/>
    </row>
    <row r="1302" spans="1:11" x14ac:dyDescent="0.25">
      <c r="A1302" s="17">
        <v>42440</v>
      </c>
      <c r="B1302" s="18">
        <f t="shared" si="59"/>
        <v>8165</v>
      </c>
      <c r="C1302" s="11" t="s">
        <v>787</v>
      </c>
      <c r="D1302" s="12">
        <v>58165</v>
      </c>
      <c r="E1302" s="47" t="s">
        <v>7411</v>
      </c>
      <c r="F1302" s="14">
        <v>1307.52</v>
      </c>
      <c r="G1302" s="15">
        <v>42440</v>
      </c>
      <c r="H1302" s="98">
        <f t="shared" si="60"/>
        <v>1307.52</v>
      </c>
      <c r="I1302" s="138">
        <f t="shared" si="58"/>
        <v>0</v>
      </c>
      <c r="J1302" s="112"/>
      <c r="K1302" s="2"/>
    </row>
    <row r="1303" spans="1:11" x14ac:dyDescent="0.25">
      <c r="A1303" s="17">
        <v>42440</v>
      </c>
      <c r="B1303" s="18">
        <f t="shared" si="59"/>
        <v>8166</v>
      </c>
      <c r="C1303" s="11" t="s">
        <v>787</v>
      </c>
      <c r="D1303" s="12">
        <v>58166</v>
      </c>
      <c r="E1303" s="47" t="s">
        <v>7412</v>
      </c>
      <c r="F1303" s="14">
        <v>4997.2</v>
      </c>
      <c r="G1303" s="15">
        <v>42440</v>
      </c>
      <c r="H1303" s="98">
        <f t="shared" si="60"/>
        <v>4997.2</v>
      </c>
      <c r="I1303" s="138">
        <f t="shared" si="58"/>
        <v>0</v>
      </c>
      <c r="J1303" s="112"/>
      <c r="K1303" s="2"/>
    </row>
    <row r="1304" spans="1:11" x14ac:dyDescent="0.25">
      <c r="A1304" s="17">
        <v>42440</v>
      </c>
      <c r="B1304" s="18">
        <f t="shared" si="59"/>
        <v>8167</v>
      </c>
      <c r="C1304" s="11" t="s">
        <v>787</v>
      </c>
      <c r="D1304" s="12">
        <v>58167</v>
      </c>
      <c r="E1304" s="47" t="s">
        <v>7413</v>
      </c>
      <c r="F1304" s="14">
        <v>2737.3</v>
      </c>
      <c r="G1304" s="15">
        <v>42440</v>
      </c>
      <c r="H1304" s="98">
        <f t="shared" si="60"/>
        <v>2737.3</v>
      </c>
      <c r="I1304" s="138">
        <f t="shared" si="58"/>
        <v>0</v>
      </c>
      <c r="J1304" s="112"/>
      <c r="K1304" s="2"/>
    </row>
    <row r="1305" spans="1:11" x14ac:dyDescent="0.25">
      <c r="A1305" s="17">
        <v>42440</v>
      </c>
      <c r="B1305" s="18">
        <f t="shared" si="59"/>
        <v>8168</v>
      </c>
      <c r="C1305" s="11" t="s">
        <v>787</v>
      </c>
      <c r="D1305" s="12">
        <v>58168</v>
      </c>
      <c r="E1305" s="47" t="s">
        <v>7414</v>
      </c>
      <c r="F1305" s="14">
        <v>668</v>
      </c>
      <c r="G1305" s="15">
        <v>42440</v>
      </c>
      <c r="H1305" s="98">
        <f t="shared" si="60"/>
        <v>668</v>
      </c>
      <c r="I1305" s="138">
        <f t="shared" si="58"/>
        <v>0</v>
      </c>
      <c r="J1305" s="112"/>
      <c r="K1305" s="2"/>
    </row>
    <row r="1306" spans="1:11" x14ac:dyDescent="0.25">
      <c r="A1306" s="17">
        <v>42440</v>
      </c>
      <c r="B1306" s="18">
        <f t="shared" si="59"/>
        <v>8169</v>
      </c>
      <c r="C1306" s="11" t="s">
        <v>787</v>
      </c>
      <c r="D1306" s="12">
        <v>58169</v>
      </c>
      <c r="E1306" s="47" t="s">
        <v>7415</v>
      </c>
      <c r="F1306" s="14">
        <v>3747.9</v>
      </c>
      <c r="G1306" s="15">
        <v>42441</v>
      </c>
      <c r="H1306" s="98">
        <v>3747.9</v>
      </c>
      <c r="I1306" s="138">
        <f t="shared" si="58"/>
        <v>0</v>
      </c>
      <c r="J1306" s="112"/>
      <c r="K1306" s="2"/>
    </row>
    <row r="1307" spans="1:11" x14ac:dyDescent="0.25">
      <c r="A1307" s="17">
        <v>42440</v>
      </c>
      <c r="B1307" s="18">
        <f t="shared" si="59"/>
        <v>8170</v>
      </c>
      <c r="C1307" s="11" t="s">
        <v>787</v>
      </c>
      <c r="D1307" s="12">
        <v>58170</v>
      </c>
      <c r="E1307" s="47" t="s">
        <v>7416</v>
      </c>
      <c r="F1307" s="14">
        <v>18744.2</v>
      </c>
      <c r="G1307" s="15">
        <v>42443</v>
      </c>
      <c r="H1307" s="98">
        <v>18744.2</v>
      </c>
      <c r="I1307" s="138">
        <f t="shared" si="58"/>
        <v>0</v>
      </c>
      <c r="J1307" s="112"/>
      <c r="K1307" s="2"/>
    </row>
    <row r="1308" spans="1:11" x14ac:dyDescent="0.25">
      <c r="A1308" s="17">
        <v>42440</v>
      </c>
      <c r="B1308" s="18">
        <f t="shared" si="59"/>
        <v>8171</v>
      </c>
      <c r="C1308" s="11" t="s">
        <v>787</v>
      </c>
      <c r="D1308" s="12">
        <v>58171</v>
      </c>
      <c r="E1308" s="47" t="s">
        <v>7384</v>
      </c>
      <c r="F1308" s="14">
        <v>2816</v>
      </c>
      <c r="G1308" s="15">
        <v>42440</v>
      </c>
      <c r="H1308" s="98">
        <f t="shared" si="60"/>
        <v>2816</v>
      </c>
      <c r="I1308" s="138">
        <f t="shared" si="58"/>
        <v>0</v>
      </c>
      <c r="J1308" s="112"/>
      <c r="K1308" s="2"/>
    </row>
    <row r="1309" spans="1:11" x14ac:dyDescent="0.25">
      <c r="A1309" s="17">
        <v>42440</v>
      </c>
      <c r="B1309" s="18">
        <f t="shared" si="59"/>
        <v>8172</v>
      </c>
      <c r="C1309" s="11" t="s">
        <v>787</v>
      </c>
      <c r="D1309" s="12">
        <v>58172</v>
      </c>
      <c r="E1309" s="47" t="s">
        <v>4707</v>
      </c>
      <c r="F1309" s="14">
        <v>11121</v>
      </c>
      <c r="G1309" s="15">
        <v>42443</v>
      </c>
      <c r="H1309" s="98">
        <v>11121</v>
      </c>
      <c r="I1309" s="138">
        <f t="shared" si="58"/>
        <v>0</v>
      </c>
      <c r="J1309" s="112"/>
      <c r="K1309" s="2"/>
    </row>
    <row r="1310" spans="1:11" x14ac:dyDescent="0.25">
      <c r="A1310" s="17">
        <v>42440</v>
      </c>
      <c r="B1310" s="18">
        <f t="shared" si="59"/>
        <v>8173</v>
      </c>
      <c r="C1310" s="11" t="s">
        <v>787</v>
      </c>
      <c r="D1310" s="12">
        <v>58173</v>
      </c>
      <c r="E1310" s="47" t="s">
        <v>7417</v>
      </c>
      <c r="F1310" s="14">
        <v>7515.2</v>
      </c>
      <c r="G1310" s="15">
        <v>42440</v>
      </c>
      <c r="H1310" s="98">
        <f t="shared" si="60"/>
        <v>7515.2</v>
      </c>
      <c r="I1310" s="138">
        <f t="shared" si="58"/>
        <v>0</v>
      </c>
      <c r="J1310" s="112"/>
      <c r="K1310" s="2"/>
    </row>
    <row r="1311" spans="1:11" x14ac:dyDescent="0.25">
      <c r="A1311" s="17">
        <v>42440</v>
      </c>
      <c r="B1311" s="18">
        <f t="shared" si="59"/>
        <v>8174</v>
      </c>
      <c r="C1311" s="11" t="s">
        <v>787</v>
      </c>
      <c r="D1311" s="12">
        <v>58174</v>
      </c>
      <c r="E1311" s="47" t="s">
        <v>7418</v>
      </c>
      <c r="F1311" s="14">
        <v>1770.6</v>
      </c>
      <c r="G1311" s="15">
        <v>42440</v>
      </c>
      <c r="H1311" s="98">
        <f t="shared" si="60"/>
        <v>1770.6</v>
      </c>
      <c r="I1311" s="138">
        <f t="shared" si="58"/>
        <v>0</v>
      </c>
      <c r="J1311" s="112"/>
      <c r="K1311" s="2"/>
    </row>
    <row r="1312" spans="1:11" x14ac:dyDescent="0.25">
      <c r="A1312" s="17">
        <v>42440</v>
      </c>
      <c r="B1312" s="18">
        <f t="shared" si="59"/>
        <v>8175</v>
      </c>
      <c r="C1312" s="11" t="s">
        <v>787</v>
      </c>
      <c r="D1312" s="12">
        <v>58175</v>
      </c>
      <c r="E1312" s="47" t="s">
        <v>7419</v>
      </c>
      <c r="F1312" s="14">
        <v>17277.2</v>
      </c>
      <c r="G1312" s="15">
        <v>42443</v>
      </c>
      <c r="H1312" s="98">
        <v>17277.2</v>
      </c>
      <c r="I1312" s="138">
        <f t="shared" si="58"/>
        <v>0</v>
      </c>
      <c r="J1312" s="112"/>
      <c r="K1312" s="2"/>
    </row>
    <row r="1313" spans="1:11" x14ac:dyDescent="0.25">
      <c r="A1313" s="17">
        <v>42440</v>
      </c>
      <c r="B1313" s="18">
        <f t="shared" si="59"/>
        <v>8176</v>
      </c>
      <c r="C1313" s="11" t="s">
        <v>787</v>
      </c>
      <c r="D1313" s="12">
        <v>58176</v>
      </c>
      <c r="E1313" s="47" t="s">
        <v>7420</v>
      </c>
      <c r="F1313" s="14">
        <v>6418.2</v>
      </c>
      <c r="G1313" s="15">
        <v>42442</v>
      </c>
      <c r="H1313" s="98">
        <v>6418.2</v>
      </c>
      <c r="I1313" s="138">
        <f t="shared" si="58"/>
        <v>0</v>
      </c>
      <c r="J1313" s="112"/>
      <c r="K1313" s="2"/>
    </row>
    <row r="1314" spans="1:11" x14ac:dyDescent="0.25">
      <c r="A1314" s="17">
        <v>42440</v>
      </c>
      <c r="B1314" s="18">
        <f t="shared" si="59"/>
        <v>8177</v>
      </c>
      <c r="C1314" s="11" t="s">
        <v>787</v>
      </c>
      <c r="D1314" s="12">
        <v>58177</v>
      </c>
      <c r="E1314" s="47" t="s">
        <v>7421</v>
      </c>
      <c r="F1314" s="14">
        <v>33736.6</v>
      </c>
      <c r="G1314" s="15">
        <v>42445</v>
      </c>
      <c r="H1314" s="98">
        <v>33736.6</v>
      </c>
      <c r="I1314" s="138">
        <f t="shared" si="58"/>
        <v>0</v>
      </c>
      <c r="J1314" s="112"/>
      <c r="K1314" s="2"/>
    </row>
    <row r="1315" spans="1:11" x14ac:dyDescent="0.25">
      <c r="A1315" s="17">
        <v>42440</v>
      </c>
      <c r="B1315" s="18">
        <f t="shared" si="59"/>
        <v>8178</v>
      </c>
      <c r="C1315" s="11" t="s">
        <v>787</v>
      </c>
      <c r="D1315" s="12">
        <v>58178</v>
      </c>
      <c r="E1315" s="47" t="s">
        <v>7422</v>
      </c>
      <c r="F1315" s="14">
        <v>408</v>
      </c>
      <c r="G1315" s="15">
        <v>42440</v>
      </c>
      <c r="H1315" s="98">
        <f t="shared" si="60"/>
        <v>408</v>
      </c>
      <c r="I1315" s="138">
        <f t="shared" si="58"/>
        <v>0</v>
      </c>
      <c r="J1315" s="112"/>
      <c r="K1315" s="2"/>
    </row>
    <row r="1316" spans="1:11" x14ac:dyDescent="0.25">
      <c r="A1316" s="17">
        <v>42440</v>
      </c>
      <c r="B1316" s="18">
        <f t="shared" si="59"/>
        <v>8179</v>
      </c>
      <c r="C1316" s="11" t="s">
        <v>787</v>
      </c>
      <c r="D1316" s="12">
        <v>58179</v>
      </c>
      <c r="E1316" s="47" t="s">
        <v>7382</v>
      </c>
      <c r="F1316" s="14">
        <v>344.1</v>
      </c>
      <c r="G1316" s="15">
        <v>42440</v>
      </c>
      <c r="H1316" s="98">
        <f t="shared" si="60"/>
        <v>344.1</v>
      </c>
      <c r="I1316" s="138">
        <f t="shared" si="58"/>
        <v>0</v>
      </c>
      <c r="J1316" s="112"/>
      <c r="K1316" s="2"/>
    </row>
    <row r="1317" spans="1:11" x14ac:dyDescent="0.25">
      <c r="A1317" s="17">
        <v>42440</v>
      </c>
      <c r="B1317" s="18">
        <f t="shared" si="59"/>
        <v>8180</v>
      </c>
      <c r="C1317" s="11" t="s">
        <v>787</v>
      </c>
      <c r="D1317" s="12">
        <v>58180</v>
      </c>
      <c r="E1317" s="47" t="s">
        <v>7423</v>
      </c>
      <c r="F1317" s="14">
        <v>1991.6</v>
      </c>
      <c r="G1317" s="15">
        <v>42440</v>
      </c>
      <c r="H1317" s="98">
        <f t="shared" si="60"/>
        <v>1991.6</v>
      </c>
      <c r="I1317" s="138">
        <f t="shared" si="58"/>
        <v>0</v>
      </c>
      <c r="J1317" s="112"/>
      <c r="K1317" s="2"/>
    </row>
    <row r="1318" spans="1:11" x14ac:dyDescent="0.25">
      <c r="A1318" s="17">
        <v>42440</v>
      </c>
      <c r="B1318" s="18">
        <f t="shared" si="59"/>
        <v>8181</v>
      </c>
      <c r="C1318" s="11" t="s">
        <v>787</v>
      </c>
      <c r="D1318" s="12">
        <v>58181</v>
      </c>
      <c r="E1318" s="47" t="s">
        <v>7424</v>
      </c>
      <c r="F1318" s="14">
        <v>1664.12</v>
      </c>
      <c r="G1318" s="15">
        <v>42440</v>
      </c>
      <c r="H1318" s="98">
        <f t="shared" si="60"/>
        <v>1664.12</v>
      </c>
      <c r="I1318" s="138">
        <f t="shared" si="58"/>
        <v>0</v>
      </c>
      <c r="J1318" s="112"/>
      <c r="K1318" s="2"/>
    </row>
    <row r="1319" spans="1:11" x14ac:dyDescent="0.25">
      <c r="A1319" s="17">
        <v>42440</v>
      </c>
      <c r="B1319" s="18">
        <f t="shared" si="59"/>
        <v>8182</v>
      </c>
      <c r="C1319" s="11" t="s">
        <v>787</v>
      </c>
      <c r="D1319" s="12">
        <v>58182</v>
      </c>
      <c r="E1319" s="47" t="s">
        <v>7425</v>
      </c>
      <c r="F1319" s="14">
        <v>84477.81</v>
      </c>
      <c r="G1319" s="15">
        <v>42446</v>
      </c>
      <c r="H1319" s="98">
        <v>84477.81</v>
      </c>
      <c r="I1319" s="138">
        <f t="shared" si="58"/>
        <v>0</v>
      </c>
      <c r="J1319" s="112"/>
      <c r="K1319" s="2"/>
    </row>
    <row r="1320" spans="1:11" x14ac:dyDescent="0.25">
      <c r="A1320" s="17">
        <v>42440</v>
      </c>
      <c r="B1320" s="18">
        <f t="shared" si="59"/>
        <v>8183</v>
      </c>
      <c r="C1320" s="11" t="s">
        <v>787</v>
      </c>
      <c r="D1320" s="12">
        <v>58183</v>
      </c>
      <c r="E1320" s="47" t="s">
        <v>7426</v>
      </c>
      <c r="F1320" s="14">
        <v>3766.9</v>
      </c>
      <c r="G1320" s="15">
        <v>42440</v>
      </c>
      <c r="H1320" s="98">
        <f t="shared" si="60"/>
        <v>3766.9</v>
      </c>
      <c r="I1320" s="138">
        <f t="shared" si="58"/>
        <v>0</v>
      </c>
      <c r="J1320" s="112"/>
      <c r="K1320" s="2"/>
    </row>
    <row r="1321" spans="1:11" x14ac:dyDescent="0.25">
      <c r="A1321" s="17">
        <v>42440</v>
      </c>
      <c r="B1321" s="18">
        <f t="shared" si="59"/>
        <v>8184</v>
      </c>
      <c r="C1321" s="11" t="s">
        <v>787</v>
      </c>
      <c r="D1321" s="12">
        <v>58184</v>
      </c>
      <c r="E1321" s="47" t="s">
        <v>7427</v>
      </c>
      <c r="F1321" s="14">
        <v>722.4</v>
      </c>
      <c r="G1321" s="15">
        <v>42442</v>
      </c>
      <c r="H1321" s="98">
        <v>722.4</v>
      </c>
      <c r="I1321" s="138">
        <f t="shared" ref="I1321:I1387" si="61">F1321-H1321</f>
        <v>0</v>
      </c>
      <c r="J1321" s="112"/>
      <c r="K1321" s="2"/>
    </row>
    <row r="1322" spans="1:11" x14ac:dyDescent="0.25">
      <c r="A1322" s="17">
        <v>42440</v>
      </c>
      <c r="B1322" s="18">
        <f t="shared" si="59"/>
        <v>8185</v>
      </c>
      <c r="C1322" s="11" t="s">
        <v>787</v>
      </c>
      <c r="D1322" s="12">
        <v>58185</v>
      </c>
      <c r="E1322" s="47" t="s">
        <v>7427</v>
      </c>
      <c r="F1322" s="14">
        <v>2269.8000000000002</v>
      </c>
      <c r="G1322" s="15">
        <v>42444</v>
      </c>
      <c r="H1322" s="98">
        <v>2269.8000000000002</v>
      </c>
      <c r="I1322" s="138">
        <f t="shared" si="61"/>
        <v>0</v>
      </c>
      <c r="J1322" s="112"/>
      <c r="K1322" s="2"/>
    </row>
    <row r="1323" spans="1:11" x14ac:dyDescent="0.25">
      <c r="A1323" s="17">
        <v>42440</v>
      </c>
      <c r="B1323" s="18">
        <f t="shared" si="59"/>
        <v>8186</v>
      </c>
      <c r="C1323" s="11" t="s">
        <v>787</v>
      </c>
      <c r="D1323" s="12">
        <v>58186</v>
      </c>
      <c r="E1323" s="47" t="s">
        <v>7428</v>
      </c>
      <c r="F1323" s="14">
        <v>11427.3</v>
      </c>
      <c r="G1323" s="15">
        <v>42451</v>
      </c>
      <c r="H1323" s="98">
        <v>11427.3</v>
      </c>
      <c r="I1323" s="138">
        <f t="shared" si="61"/>
        <v>0</v>
      </c>
      <c r="J1323" s="112"/>
      <c r="K1323" s="2"/>
    </row>
    <row r="1324" spans="1:11" x14ac:dyDescent="0.25">
      <c r="A1324" s="17">
        <v>42440</v>
      </c>
      <c r="B1324" s="18">
        <f t="shared" si="59"/>
        <v>8187</v>
      </c>
      <c r="C1324" s="11" t="s">
        <v>787</v>
      </c>
      <c r="D1324" s="12">
        <v>58187</v>
      </c>
      <c r="E1324" s="47" t="s">
        <v>5910</v>
      </c>
      <c r="F1324" s="14">
        <v>3537.6</v>
      </c>
      <c r="G1324" s="15">
        <v>42441</v>
      </c>
      <c r="H1324" s="98">
        <v>3537.6</v>
      </c>
      <c r="I1324" s="138">
        <f t="shared" si="61"/>
        <v>0</v>
      </c>
      <c r="J1324" s="112"/>
      <c r="K1324" s="2"/>
    </row>
    <row r="1325" spans="1:11" x14ac:dyDescent="0.25">
      <c r="A1325" s="17">
        <v>42440</v>
      </c>
      <c r="B1325" s="18">
        <f t="shared" si="59"/>
        <v>8188</v>
      </c>
      <c r="C1325" s="11" t="s">
        <v>787</v>
      </c>
      <c r="D1325" s="12">
        <v>58188</v>
      </c>
      <c r="E1325" s="47" t="s">
        <v>7429</v>
      </c>
      <c r="F1325" s="14">
        <v>4290</v>
      </c>
      <c r="G1325" s="15">
        <v>42443</v>
      </c>
      <c r="H1325" s="98">
        <v>4290</v>
      </c>
      <c r="I1325" s="138">
        <f t="shared" si="61"/>
        <v>0</v>
      </c>
      <c r="J1325" s="112"/>
      <c r="K1325" s="2"/>
    </row>
    <row r="1326" spans="1:11" x14ac:dyDescent="0.25">
      <c r="A1326" s="17">
        <v>42440</v>
      </c>
      <c r="B1326" s="18">
        <f t="shared" si="59"/>
        <v>8189</v>
      </c>
      <c r="C1326" s="11" t="s">
        <v>787</v>
      </c>
      <c r="D1326" s="12">
        <v>58189</v>
      </c>
      <c r="E1326" s="47" t="s">
        <v>7400</v>
      </c>
      <c r="F1326" s="14">
        <v>27405.5</v>
      </c>
      <c r="G1326" s="15">
        <v>42440</v>
      </c>
      <c r="H1326" s="98">
        <f t="shared" si="60"/>
        <v>27405.5</v>
      </c>
      <c r="I1326" s="138">
        <f t="shared" si="61"/>
        <v>0</v>
      </c>
      <c r="J1326" s="112"/>
      <c r="K1326" s="2"/>
    </row>
    <row r="1327" spans="1:11" x14ac:dyDescent="0.25">
      <c r="A1327" s="17">
        <v>42440</v>
      </c>
      <c r="B1327" s="18">
        <f t="shared" si="59"/>
        <v>8190</v>
      </c>
      <c r="C1327" s="11" t="s">
        <v>787</v>
      </c>
      <c r="D1327" s="12">
        <v>58190</v>
      </c>
      <c r="E1327" s="47" t="s">
        <v>7430</v>
      </c>
      <c r="F1327" s="14">
        <v>5488.6</v>
      </c>
      <c r="G1327" s="15">
        <v>42443</v>
      </c>
      <c r="H1327" s="98">
        <v>5488.6</v>
      </c>
      <c r="I1327" s="138">
        <f t="shared" si="61"/>
        <v>0</v>
      </c>
      <c r="J1327" s="112"/>
      <c r="K1327" s="2"/>
    </row>
    <row r="1328" spans="1:11" x14ac:dyDescent="0.25">
      <c r="A1328" s="17">
        <v>42440</v>
      </c>
      <c r="B1328" s="18">
        <f t="shared" si="59"/>
        <v>8191</v>
      </c>
      <c r="C1328" s="11" t="s">
        <v>787</v>
      </c>
      <c r="D1328" s="12">
        <v>58191</v>
      </c>
      <c r="E1328" s="47" t="s">
        <v>7431</v>
      </c>
      <c r="F1328" s="14">
        <v>10480.6</v>
      </c>
      <c r="G1328" s="15" t="s">
        <v>7432</v>
      </c>
      <c r="H1328" s="98">
        <f>5880+4600.6</f>
        <v>10480.6</v>
      </c>
      <c r="I1328" s="138">
        <f t="shared" si="61"/>
        <v>0</v>
      </c>
      <c r="J1328" s="112"/>
      <c r="K1328" s="2"/>
    </row>
    <row r="1329" spans="1:11" x14ac:dyDescent="0.25">
      <c r="A1329" s="17">
        <v>42440</v>
      </c>
      <c r="B1329" s="18">
        <f t="shared" si="59"/>
        <v>8192</v>
      </c>
      <c r="C1329" s="11" t="s">
        <v>787</v>
      </c>
      <c r="D1329" s="12">
        <v>58192</v>
      </c>
      <c r="E1329" s="47" t="s">
        <v>7433</v>
      </c>
      <c r="F1329" s="14">
        <v>20152</v>
      </c>
      <c r="G1329" s="15">
        <v>42443</v>
      </c>
      <c r="H1329" s="98">
        <v>20152</v>
      </c>
      <c r="I1329" s="138">
        <f t="shared" si="61"/>
        <v>0</v>
      </c>
      <c r="J1329" s="112"/>
      <c r="K1329" s="2"/>
    </row>
    <row r="1330" spans="1:11" x14ac:dyDescent="0.25">
      <c r="A1330" s="17">
        <v>42440</v>
      </c>
      <c r="B1330" s="18">
        <f t="shared" si="59"/>
        <v>8193</v>
      </c>
      <c r="C1330" s="11" t="s">
        <v>787</v>
      </c>
      <c r="D1330" s="12">
        <v>58193</v>
      </c>
      <c r="E1330" s="49" t="s">
        <v>105</v>
      </c>
      <c r="F1330" s="14">
        <v>0</v>
      </c>
      <c r="G1330" s="15"/>
      <c r="H1330" s="98">
        <f t="shared" si="60"/>
        <v>0</v>
      </c>
      <c r="I1330" s="138">
        <f t="shared" si="61"/>
        <v>0</v>
      </c>
      <c r="J1330" s="112"/>
      <c r="K1330" s="2"/>
    </row>
    <row r="1331" spans="1:11" x14ac:dyDescent="0.25">
      <c r="A1331" s="17">
        <v>42440</v>
      </c>
      <c r="B1331" s="18">
        <f t="shared" si="59"/>
        <v>8194</v>
      </c>
      <c r="C1331" s="11" t="s">
        <v>787</v>
      </c>
      <c r="D1331" s="12">
        <v>58194</v>
      </c>
      <c r="E1331" s="47" t="s">
        <v>7434</v>
      </c>
      <c r="F1331" s="14">
        <v>6537.6</v>
      </c>
      <c r="G1331" s="15">
        <v>42443</v>
      </c>
      <c r="H1331" s="98">
        <v>6537.6</v>
      </c>
      <c r="I1331" s="138">
        <f t="shared" si="61"/>
        <v>0</v>
      </c>
      <c r="J1331" s="112"/>
      <c r="K1331" s="2"/>
    </row>
    <row r="1332" spans="1:11" x14ac:dyDescent="0.25">
      <c r="A1332" s="17">
        <v>42440</v>
      </c>
      <c r="B1332" s="18">
        <f t="shared" si="59"/>
        <v>8195</v>
      </c>
      <c r="C1332" s="11" t="s">
        <v>787</v>
      </c>
      <c r="D1332" s="12">
        <v>58195</v>
      </c>
      <c r="E1332" s="47" t="s">
        <v>7435</v>
      </c>
      <c r="F1332" s="14">
        <v>1033.5999999999999</v>
      </c>
      <c r="G1332" s="15">
        <v>42443</v>
      </c>
      <c r="H1332" s="98">
        <v>1033.5999999999999</v>
      </c>
      <c r="I1332" s="138">
        <f t="shared" si="61"/>
        <v>0</v>
      </c>
      <c r="J1332" s="112"/>
      <c r="K1332" s="2"/>
    </row>
    <row r="1333" spans="1:11" x14ac:dyDescent="0.25">
      <c r="A1333" s="17">
        <v>42440</v>
      </c>
      <c r="B1333" s="18">
        <f t="shared" si="59"/>
        <v>8196</v>
      </c>
      <c r="C1333" s="11" t="s">
        <v>787</v>
      </c>
      <c r="D1333" s="12">
        <v>58196</v>
      </c>
      <c r="E1333" s="47" t="s">
        <v>7436</v>
      </c>
      <c r="F1333" s="14">
        <v>19202.8</v>
      </c>
      <c r="G1333" s="15">
        <v>42443</v>
      </c>
      <c r="H1333" s="98">
        <v>19202.8</v>
      </c>
      <c r="I1333" s="138">
        <f t="shared" si="61"/>
        <v>0</v>
      </c>
      <c r="J1333" s="112"/>
      <c r="K1333" s="2"/>
    </row>
    <row r="1334" spans="1:11" x14ac:dyDescent="0.25">
      <c r="A1334" s="17">
        <v>42440</v>
      </c>
      <c r="B1334" s="18">
        <f t="shared" si="59"/>
        <v>8197</v>
      </c>
      <c r="C1334" s="11" t="s">
        <v>787</v>
      </c>
      <c r="D1334" s="12">
        <v>58197</v>
      </c>
      <c r="E1334" s="47" t="s">
        <v>7437</v>
      </c>
      <c r="F1334" s="14">
        <v>9485</v>
      </c>
      <c r="G1334" s="15">
        <v>42444</v>
      </c>
      <c r="H1334" s="98">
        <v>9485</v>
      </c>
      <c r="I1334" s="138">
        <f t="shared" si="61"/>
        <v>0</v>
      </c>
      <c r="J1334" s="112"/>
      <c r="K1334" s="2"/>
    </row>
    <row r="1335" spans="1:11" x14ac:dyDescent="0.25">
      <c r="A1335" s="17">
        <v>42440</v>
      </c>
      <c r="B1335" s="18">
        <f t="shared" si="59"/>
        <v>8198</v>
      </c>
      <c r="C1335" s="11" t="s">
        <v>787</v>
      </c>
      <c r="D1335" s="12">
        <v>58198</v>
      </c>
      <c r="E1335" s="47" t="s">
        <v>7438</v>
      </c>
      <c r="F1335" s="14">
        <v>9608.1</v>
      </c>
      <c r="G1335" s="15">
        <v>42443</v>
      </c>
      <c r="H1335" s="98">
        <v>9608.1</v>
      </c>
      <c r="I1335" s="138">
        <f t="shared" si="61"/>
        <v>0</v>
      </c>
      <c r="J1335" s="112"/>
      <c r="K1335" s="2"/>
    </row>
    <row r="1336" spans="1:11" x14ac:dyDescent="0.25">
      <c r="A1336" s="17">
        <v>42440</v>
      </c>
      <c r="B1336" s="18">
        <f t="shared" si="59"/>
        <v>8199</v>
      </c>
      <c r="C1336" s="11" t="s">
        <v>787</v>
      </c>
      <c r="D1336" s="12">
        <v>58199</v>
      </c>
      <c r="E1336" s="47" t="s">
        <v>7439</v>
      </c>
      <c r="F1336" s="14">
        <v>22561.4</v>
      </c>
      <c r="G1336" s="107">
        <v>42461</v>
      </c>
      <c r="H1336" s="166">
        <v>22561.4</v>
      </c>
      <c r="I1336" s="138">
        <f t="shared" si="61"/>
        <v>0</v>
      </c>
      <c r="J1336" s="112"/>
      <c r="K1336" s="2"/>
    </row>
    <row r="1337" spans="1:11" x14ac:dyDescent="0.25">
      <c r="A1337" s="17">
        <v>42440</v>
      </c>
      <c r="B1337" s="18">
        <f t="shared" si="59"/>
        <v>8200</v>
      </c>
      <c r="C1337" s="11" t="s">
        <v>787</v>
      </c>
      <c r="D1337" s="113">
        <v>58200</v>
      </c>
      <c r="E1337" s="42" t="s">
        <v>7396</v>
      </c>
      <c r="F1337" s="19">
        <v>26697.599999999999</v>
      </c>
      <c r="G1337" s="15">
        <v>42444</v>
      </c>
      <c r="H1337" s="98">
        <v>26697.599999999999</v>
      </c>
      <c r="I1337" s="138">
        <f t="shared" si="61"/>
        <v>0</v>
      </c>
      <c r="J1337" s="112"/>
      <c r="K1337" s="2"/>
    </row>
    <row r="1338" spans="1:11" x14ac:dyDescent="0.25">
      <c r="A1338" s="17">
        <v>42440</v>
      </c>
      <c r="B1338" s="18">
        <f t="shared" si="59"/>
        <v>8201</v>
      </c>
      <c r="C1338" s="11" t="s">
        <v>787</v>
      </c>
      <c r="D1338" s="20">
        <v>58201</v>
      </c>
      <c r="E1338" s="45" t="s">
        <v>7440</v>
      </c>
      <c r="F1338" s="22">
        <v>2271.8000000000002</v>
      </c>
      <c r="G1338" s="15">
        <v>42443</v>
      </c>
      <c r="H1338" s="98">
        <v>2271.8000000000002</v>
      </c>
      <c r="I1338" s="138">
        <f t="shared" si="61"/>
        <v>0</v>
      </c>
      <c r="J1338" s="112"/>
      <c r="K1338" s="2"/>
    </row>
    <row r="1339" spans="1:11" x14ac:dyDescent="0.25">
      <c r="A1339" s="17">
        <v>42440</v>
      </c>
      <c r="B1339" s="18">
        <f t="shared" si="59"/>
        <v>8202</v>
      </c>
      <c r="C1339" s="11" t="s">
        <v>787</v>
      </c>
      <c r="D1339" s="12">
        <v>58202</v>
      </c>
      <c r="E1339" s="47" t="s">
        <v>7441</v>
      </c>
      <c r="F1339" s="14">
        <v>2347.8000000000002</v>
      </c>
      <c r="G1339" s="15">
        <v>42443</v>
      </c>
      <c r="H1339" s="98">
        <v>2347.8000000000002</v>
      </c>
      <c r="I1339" s="138">
        <f t="shared" si="61"/>
        <v>0</v>
      </c>
      <c r="J1339" s="112"/>
      <c r="K1339" s="2"/>
    </row>
    <row r="1340" spans="1:11" x14ac:dyDescent="0.25">
      <c r="A1340" s="17">
        <v>42440</v>
      </c>
      <c r="B1340" s="18">
        <f t="shared" si="59"/>
        <v>8203</v>
      </c>
      <c r="C1340" s="11" t="s">
        <v>787</v>
      </c>
      <c r="D1340" s="12">
        <v>58203</v>
      </c>
      <c r="E1340" s="47" t="s">
        <v>7442</v>
      </c>
      <c r="F1340" s="14">
        <v>13214.32</v>
      </c>
      <c r="G1340" s="15">
        <v>42447</v>
      </c>
      <c r="H1340" s="98">
        <v>13214.32</v>
      </c>
      <c r="I1340" s="138">
        <f t="shared" si="61"/>
        <v>0</v>
      </c>
      <c r="J1340" s="112"/>
      <c r="K1340" s="2"/>
    </row>
    <row r="1341" spans="1:11" x14ac:dyDescent="0.25">
      <c r="A1341" s="17">
        <v>42440</v>
      </c>
      <c r="B1341" s="18">
        <f t="shared" si="59"/>
        <v>8204</v>
      </c>
      <c r="C1341" s="11" t="s">
        <v>787</v>
      </c>
      <c r="D1341" s="12">
        <v>58204</v>
      </c>
      <c r="E1341" s="47" t="s">
        <v>7443</v>
      </c>
      <c r="F1341" s="14">
        <v>21758.240000000002</v>
      </c>
      <c r="G1341" s="107">
        <v>42461</v>
      </c>
      <c r="H1341" s="166">
        <v>21758.240000000002</v>
      </c>
      <c r="I1341" s="138">
        <f t="shared" si="61"/>
        <v>0</v>
      </c>
      <c r="J1341" s="112"/>
      <c r="K1341" s="2"/>
    </row>
    <row r="1342" spans="1:11" x14ac:dyDescent="0.25">
      <c r="A1342" s="17">
        <v>42440</v>
      </c>
      <c r="B1342" s="18">
        <f t="shared" si="59"/>
        <v>8205</v>
      </c>
      <c r="C1342" s="11" t="s">
        <v>787</v>
      </c>
      <c r="D1342" s="12">
        <v>58205</v>
      </c>
      <c r="E1342" s="47" t="s">
        <v>7444</v>
      </c>
      <c r="F1342" s="14">
        <v>1965.6</v>
      </c>
      <c r="G1342" s="15">
        <v>42443</v>
      </c>
      <c r="H1342" s="98">
        <v>1965.6</v>
      </c>
      <c r="I1342" s="138">
        <f t="shared" si="61"/>
        <v>0</v>
      </c>
      <c r="J1342" s="112"/>
      <c r="K1342" s="2"/>
    </row>
    <row r="1343" spans="1:11" x14ac:dyDescent="0.25">
      <c r="A1343" s="17">
        <v>42440</v>
      </c>
      <c r="B1343" s="18">
        <f t="shared" si="59"/>
        <v>8206</v>
      </c>
      <c r="C1343" s="11" t="s">
        <v>787</v>
      </c>
      <c r="D1343" s="12">
        <v>58206</v>
      </c>
      <c r="E1343" s="47" t="s">
        <v>7445</v>
      </c>
      <c r="F1343" s="14">
        <v>27030.85</v>
      </c>
      <c r="G1343" s="15">
        <v>42441</v>
      </c>
      <c r="H1343" s="98">
        <v>27030.85</v>
      </c>
      <c r="I1343" s="138">
        <f t="shared" si="61"/>
        <v>0</v>
      </c>
      <c r="J1343" s="112"/>
      <c r="K1343" s="2"/>
    </row>
    <row r="1344" spans="1:11" x14ac:dyDescent="0.25">
      <c r="A1344" s="17">
        <v>42440</v>
      </c>
      <c r="B1344" s="18">
        <f t="shared" si="59"/>
        <v>8207</v>
      </c>
      <c r="C1344" s="11" t="s">
        <v>787</v>
      </c>
      <c r="D1344" s="12">
        <v>58207</v>
      </c>
      <c r="E1344" s="47" t="s">
        <v>7446</v>
      </c>
      <c r="F1344" s="14">
        <v>1731.6</v>
      </c>
      <c r="G1344" s="15">
        <v>42443</v>
      </c>
      <c r="H1344" s="98">
        <v>1731.6</v>
      </c>
      <c r="I1344" s="138">
        <f t="shared" si="61"/>
        <v>0</v>
      </c>
      <c r="J1344" s="112"/>
      <c r="K1344" s="2"/>
    </row>
    <row r="1345" spans="1:11" x14ac:dyDescent="0.25">
      <c r="A1345" s="17">
        <v>42440</v>
      </c>
      <c r="B1345" s="18">
        <f t="shared" si="59"/>
        <v>8208</v>
      </c>
      <c r="C1345" s="11" t="s">
        <v>787</v>
      </c>
      <c r="D1345" s="12">
        <v>58208</v>
      </c>
      <c r="E1345" s="47" t="s">
        <v>7447</v>
      </c>
      <c r="F1345" s="14">
        <v>36399.449999999997</v>
      </c>
      <c r="G1345" s="15">
        <v>42446</v>
      </c>
      <c r="H1345" s="98">
        <v>36399.449999999997</v>
      </c>
      <c r="I1345" s="138">
        <f t="shared" si="61"/>
        <v>0</v>
      </c>
      <c r="J1345" s="112"/>
      <c r="K1345" s="2"/>
    </row>
    <row r="1346" spans="1:11" x14ac:dyDescent="0.25">
      <c r="A1346" s="17">
        <v>42440</v>
      </c>
      <c r="B1346" s="18">
        <f t="shared" si="59"/>
        <v>8209</v>
      </c>
      <c r="C1346" s="11" t="s">
        <v>787</v>
      </c>
      <c r="D1346" s="12">
        <v>58209</v>
      </c>
      <c r="E1346" s="47" t="s">
        <v>7358</v>
      </c>
      <c r="F1346" s="14">
        <v>1470</v>
      </c>
      <c r="G1346" s="15">
        <v>42440</v>
      </c>
      <c r="H1346" s="98">
        <f t="shared" si="60"/>
        <v>1470</v>
      </c>
      <c r="I1346" s="138">
        <f t="shared" si="61"/>
        <v>0</v>
      </c>
      <c r="J1346" s="112"/>
      <c r="K1346" s="2"/>
    </row>
    <row r="1347" spans="1:11" x14ac:dyDescent="0.25">
      <c r="A1347" s="17">
        <v>42440</v>
      </c>
      <c r="B1347" s="18">
        <f t="shared" si="59"/>
        <v>8210</v>
      </c>
      <c r="C1347" s="11" t="s">
        <v>787</v>
      </c>
      <c r="D1347" s="12">
        <v>58210</v>
      </c>
      <c r="E1347" s="47" t="s">
        <v>7448</v>
      </c>
      <c r="F1347" s="14">
        <v>157563</v>
      </c>
      <c r="G1347" s="15">
        <v>42448</v>
      </c>
      <c r="H1347" s="98">
        <v>157563</v>
      </c>
      <c r="I1347" s="138">
        <f t="shared" si="61"/>
        <v>0</v>
      </c>
      <c r="J1347" s="112"/>
      <c r="K1347" s="2"/>
    </row>
    <row r="1348" spans="1:11" x14ac:dyDescent="0.25">
      <c r="A1348" s="17">
        <v>42440</v>
      </c>
      <c r="B1348" s="18">
        <f t="shared" si="59"/>
        <v>8211</v>
      </c>
      <c r="C1348" s="11" t="s">
        <v>787</v>
      </c>
      <c r="D1348" s="12">
        <v>58211</v>
      </c>
      <c r="E1348" s="47" t="s">
        <v>7448</v>
      </c>
      <c r="F1348" s="14">
        <v>156638</v>
      </c>
      <c r="G1348" s="15">
        <v>42448</v>
      </c>
      <c r="H1348" s="98">
        <v>156638</v>
      </c>
      <c r="I1348" s="138">
        <f t="shared" si="61"/>
        <v>0</v>
      </c>
      <c r="J1348" s="112"/>
      <c r="K1348" s="2"/>
    </row>
    <row r="1349" spans="1:11" x14ac:dyDescent="0.25">
      <c r="A1349" s="17">
        <v>42440</v>
      </c>
      <c r="B1349" s="18">
        <f t="shared" si="59"/>
        <v>8212</v>
      </c>
      <c r="C1349" s="11" t="s">
        <v>787</v>
      </c>
      <c r="D1349" s="12">
        <v>58212</v>
      </c>
      <c r="E1349" s="47" t="s">
        <v>7449</v>
      </c>
      <c r="F1349" s="14">
        <v>519319.15</v>
      </c>
      <c r="G1349" s="15"/>
      <c r="H1349" s="98"/>
      <c r="I1349" s="138">
        <f t="shared" si="61"/>
        <v>519319.15</v>
      </c>
      <c r="J1349" s="112"/>
      <c r="K1349" s="2"/>
    </row>
    <row r="1350" spans="1:11" x14ac:dyDescent="0.25">
      <c r="A1350" s="17">
        <v>42440</v>
      </c>
      <c r="B1350" s="18">
        <f t="shared" ref="B1350:B1413" si="62">B1349+1</f>
        <v>8213</v>
      </c>
      <c r="C1350" s="11" t="s">
        <v>787</v>
      </c>
      <c r="D1350" s="12">
        <v>58213</v>
      </c>
      <c r="E1350" s="47" t="s">
        <v>7450</v>
      </c>
      <c r="F1350" s="14">
        <v>2070.6</v>
      </c>
      <c r="G1350" s="15">
        <v>42440</v>
      </c>
      <c r="H1350" s="98">
        <f t="shared" si="60"/>
        <v>2070.6</v>
      </c>
      <c r="I1350" s="138">
        <f t="shared" si="61"/>
        <v>0</v>
      </c>
      <c r="J1350" s="112"/>
      <c r="K1350" s="2"/>
    </row>
    <row r="1351" spans="1:11" x14ac:dyDescent="0.25">
      <c r="A1351" s="17">
        <v>42440</v>
      </c>
      <c r="B1351" s="18">
        <f t="shared" si="62"/>
        <v>8214</v>
      </c>
      <c r="C1351" s="11" t="s">
        <v>787</v>
      </c>
      <c r="D1351" s="12">
        <v>58214</v>
      </c>
      <c r="E1351" s="47" t="s">
        <v>7451</v>
      </c>
      <c r="F1351" s="14">
        <v>20094.400000000001</v>
      </c>
      <c r="G1351" s="15">
        <v>42441</v>
      </c>
      <c r="H1351" s="98">
        <v>20094.400000000001</v>
      </c>
      <c r="I1351" s="138">
        <f t="shared" si="61"/>
        <v>0</v>
      </c>
      <c r="J1351" s="112"/>
      <c r="K1351" s="2"/>
    </row>
    <row r="1352" spans="1:11" x14ac:dyDescent="0.25">
      <c r="A1352" s="17">
        <v>42440</v>
      </c>
      <c r="B1352" s="18">
        <f t="shared" si="62"/>
        <v>8215</v>
      </c>
      <c r="C1352" s="11" t="s">
        <v>787</v>
      </c>
      <c r="D1352" s="12">
        <v>58215</v>
      </c>
      <c r="E1352" s="47" t="s">
        <v>7452</v>
      </c>
      <c r="F1352" s="14">
        <v>75641.100000000006</v>
      </c>
      <c r="G1352" s="15">
        <v>42460</v>
      </c>
      <c r="H1352" s="98">
        <v>75641.100000000006</v>
      </c>
      <c r="I1352" s="138">
        <f t="shared" si="61"/>
        <v>0</v>
      </c>
      <c r="J1352" s="112"/>
      <c r="K1352" s="2"/>
    </row>
    <row r="1353" spans="1:11" x14ac:dyDescent="0.25">
      <c r="A1353" s="17">
        <v>42440</v>
      </c>
      <c r="B1353" s="18">
        <f t="shared" si="62"/>
        <v>8216</v>
      </c>
      <c r="C1353" s="11" t="s">
        <v>787</v>
      </c>
      <c r="D1353" s="12">
        <v>58216</v>
      </c>
      <c r="E1353" s="47" t="s">
        <v>7453</v>
      </c>
      <c r="F1353" s="14">
        <v>6261.4</v>
      </c>
      <c r="G1353" s="15">
        <v>42440</v>
      </c>
      <c r="H1353" s="98">
        <f t="shared" si="60"/>
        <v>6261.4</v>
      </c>
      <c r="I1353" s="138">
        <f t="shared" si="61"/>
        <v>0</v>
      </c>
      <c r="J1353" s="112"/>
      <c r="K1353" s="2"/>
    </row>
    <row r="1354" spans="1:11" x14ac:dyDescent="0.25">
      <c r="A1354" s="17">
        <v>42440</v>
      </c>
      <c r="B1354" s="18">
        <f t="shared" si="62"/>
        <v>8217</v>
      </c>
      <c r="C1354" s="11" t="s">
        <v>787</v>
      </c>
      <c r="D1354" s="12">
        <v>58217</v>
      </c>
      <c r="E1354" s="47" t="s">
        <v>7452</v>
      </c>
      <c r="F1354" s="14">
        <v>19303.2</v>
      </c>
      <c r="G1354" s="15">
        <v>42460</v>
      </c>
      <c r="H1354" s="98">
        <v>19303.2</v>
      </c>
      <c r="I1354" s="138">
        <f t="shared" si="61"/>
        <v>0</v>
      </c>
      <c r="J1354" s="112"/>
      <c r="K1354" s="2"/>
    </row>
    <row r="1355" spans="1:11" x14ac:dyDescent="0.25">
      <c r="A1355" s="17">
        <v>42440</v>
      </c>
      <c r="B1355" s="18">
        <f t="shared" si="62"/>
        <v>8218</v>
      </c>
      <c r="C1355" s="11" t="s">
        <v>787</v>
      </c>
      <c r="D1355" s="12">
        <v>58218</v>
      </c>
      <c r="E1355" s="47" t="s">
        <v>7454</v>
      </c>
      <c r="F1355" s="14">
        <v>3713.2</v>
      </c>
      <c r="G1355" s="15">
        <v>42440</v>
      </c>
      <c r="H1355" s="98">
        <f t="shared" si="60"/>
        <v>3713.2</v>
      </c>
      <c r="I1355" s="138">
        <f t="shared" si="61"/>
        <v>0</v>
      </c>
      <c r="J1355" s="112"/>
      <c r="K1355" s="2"/>
    </row>
    <row r="1356" spans="1:11" x14ac:dyDescent="0.25">
      <c r="A1356" s="17">
        <v>42440</v>
      </c>
      <c r="B1356" s="18">
        <f t="shared" si="62"/>
        <v>8219</v>
      </c>
      <c r="C1356" s="11" t="s">
        <v>787</v>
      </c>
      <c r="D1356" s="12">
        <v>58219</v>
      </c>
      <c r="E1356" s="47" t="s">
        <v>7455</v>
      </c>
      <c r="F1356" s="14">
        <v>1596.8</v>
      </c>
      <c r="G1356" s="15">
        <v>42440</v>
      </c>
      <c r="H1356" s="98">
        <f t="shared" si="60"/>
        <v>1596.8</v>
      </c>
      <c r="I1356" s="138">
        <f t="shared" si="61"/>
        <v>0</v>
      </c>
      <c r="J1356" s="112"/>
      <c r="K1356" s="2"/>
    </row>
    <row r="1357" spans="1:11" x14ac:dyDescent="0.25">
      <c r="A1357" s="17">
        <v>42440</v>
      </c>
      <c r="B1357" s="18">
        <f t="shared" si="62"/>
        <v>8220</v>
      </c>
      <c r="C1357" s="11" t="s">
        <v>787</v>
      </c>
      <c r="D1357" s="12">
        <v>58220</v>
      </c>
      <c r="E1357" s="47" t="s">
        <v>7447</v>
      </c>
      <c r="F1357" s="14">
        <v>55943.45</v>
      </c>
      <c r="G1357" s="15">
        <v>42446</v>
      </c>
      <c r="H1357" s="98">
        <v>55943.45</v>
      </c>
      <c r="I1357" s="138">
        <f t="shared" si="61"/>
        <v>0</v>
      </c>
      <c r="J1357" s="112"/>
      <c r="K1357" s="2"/>
    </row>
    <row r="1358" spans="1:11" x14ac:dyDescent="0.25">
      <c r="A1358" s="17">
        <v>42440</v>
      </c>
      <c r="B1358" s="18">
        <f t="shared" si="62"/>
        <v>8221</v>
      </c>
      <c r="C1358" s="11" t="s">
        <v>787</v>
      </c>
      <c r="D1358" s="12">
        <v>58221</v>
      </c>
      <c r="E1358" s="47" t="s">
        <v>7456</v>
      </c>
      <c r="F1358" s="14">
        <v>549.79999999999995</v>
      </c>
      <c r="G1358" s="15">
        <v>42440</v>
      </c>
      <c r="H1358" s="98">
        <f t="shared" si="60"/>
        <v>549.79999999999995</v>
      </c>
      <c r="I1358" s="138">
        <f t="shared" si="61"/>
        <v>0</v>
      </c>
      <c r="J1358" s="112"/>
      <c r="K1358" s="2"/>
    </row>
    <row r="1359" spans="1:11" x14ac:dyDescent="0.25">
      <c r="A1359" s="17">
        <v>42440</v>
      </c>
      <c r="B1359" s="18">
        <f t="shared" si="62"/>
        <v>8222</v>
      </c>
      <c r="C1359" s="11" t="s">
        <v>787</v>
      </c>
      <c r="D1359" s="12">
        <v>58222</v>
      </c>
      <c r="E1359" s="47" t="s">
        <v>7457</v>
      </c>
      <c r="F1359" s="14">
        <v>12573.5</v>
      </c>
      <c r="G1359" s="15">
        <v>42443</v>
      </c>
      <c r="H1359" s="98">
        <v>12573.5</v>
      </c>
      <c r="I1359" s="138">
        <f t="shared" si="61"/>
        <v>0</v>
      </c>
      <c r="J1359" s="112"/>
      <c r="K1359" s="2"/>
    </row>
    <row r="1360" spans="1:11" x14ac:dyDescent="0.25">
      <c r="A1360" s="17">
        <v>42440</v>
      </c>
      <c r="B1360" s="18">
        <f t="shared" si="62"/>
        <v>8223</v>
      </c>
      <c r="C1360" s="11" t="s">
        <v>787</v>
      </c>
      <c r="D1360" s="12">
        <v>58223</v>
      </c>
      <c r="E1360" s="47" t="s">
        <v>7458</v>
      </c>
      <c r="F1360" s="14">
        <v>2055</v>
      </c>
      <c r="G1360" s="15">
        <v>42447</v>
      </c>
      <c r="H1360" s="98">
        <v>2055</v>
      </c>
      <c r="I1360" s="138">
        <f t="shared" si="61"/>
        <v>0</v>
      </c>
      <c r="J1360" s="112"/>
      <c r="K1360" s="2"/>
    </row>
    <row r="1361" spans="1:11" x14ac:dyDescent="0.25">
      <c r="A1361" s="17">
        <v>42440</v>
      </c>
      <c r="B1361" s="18">
        <f t="shared" si="62"/>
        <v>8224</v>
      </c>
      <c r="C1361" s="11" t="s">
        <v>787</v>
      </c>
      <c r="D1361" s="12">
        <v>58224</v>
      </c>
      <c r="E1361" s="47" t="s">
        <v>7452</v>
      </c>
      <c r="F1361" s="14">
        <v>107984.75</v>
      </c>
      <c r="G1361" s="15">
        <v>42460</v>
      </c>
      <c r="H1361" s="98">
        <v>107984.75</v>
      </c>
      <c r="I1361" s="138">
        <f t="shared" si="61"/>
        <v>0</v>
      </c>
      <c r="J1361" s="112"/>
      <c r="K1361" s="2"/>
    </row>
    <row r="1362" spans="1:11" x14ac:dyDescent="0.25">
      <c r="A1362" s="17">
        <v>42440</v>
      </c>
      <c r="B1362" s="18">
        <f t="shared" si="62"/>
        <v>8225</v>
      </c>
      <c r="C1362" s="11" t="s">
        <v>787</v>
      </c>
      <c r="D1362" s="12">
        <v>58225</v>
      </c>
      <c r="E1362" s="47" t="s">
        <v>7459</v>
      </c>
      <c r="F1362" s="14">
        <v>5850</v>
      </c>
      <c r="G1362" s="15">
        <v>42440</v>
      </c>
      <c r="H1362" s="98">
        <f t="shared" ref="H1362:H1423" si="63">F1362</f>
        <v>5850</v>
      </c>
      <c r="I1362" s="138">
        <f t="shared" si="61"/>
        <v>0</v>
      </c>
      <c r="J1362" s="112"/>
      <c r="K1362" s="2"/>
    </row>
    <row r="1363" spans="1:11" x14ac:dyDescent="0.25">
      <c r="A1363" s="17">
        <v>42440</v>
      </c>
      <c r="B1363" s="18">
        <f t="shared" si="62"/>
        <v>8226</v>
      </c>
      <c r="C1363" s="11" t="s">
        <v>787</v>
      </c>
      <c r="D1363" s="12">
        <v>58226</v>
      </c>
      <c r="E1363" s="47" t="s">
        <v>7448</v>
      </c>
      <c r="F1363" s="14">
        <v>339873</v>
      </c>
      <c r="G1363" s="15">
        <v>42448</v>
      </c>
      <c r="H1363" s="98">
        <v>339873</v>
      </c>
      <c r="I1363" s="138">
        <f t="shared" si="61"/>
        <v>0</v>
      </c>
      <c r="J1363" s="112"/>
      <c r="K1363" s="2"/>
    </row>
    <row r="1364" spans="1:11" x14ac:dyDescent="0.25">
      <c r="A1364" s="17">
        <v>42441</v>
      </c>
      <c r="B1364" s="18">
        <f t="shared" si="62"/>
        <v>8227</v>
      </c>
      <c r="C1364" s="11" t="s">
        <v>787</v>
      </c>
      <c r="D1364" s="12">
        <v>58227</v>
      </c>
      <c r="E1364" s="47" t="s">
        <v>7460</v>
      </c>
      <c r="F1364" s="14">
        <v>20275.349999999999</v>
      </c>
      <c r="G1364" s="15">
        <v>42442</v>
      </c>
      <c r="H1364" s="98">
        <v>20275.349999999999</v>
      </c>
      <c r="I1364" s="138">
        <f t="shared" si="61"/>
        <v>0</v>
      </c>
      <c r="J1364" s="112"/>
      <c r="K1364" s="2"/>
    </row>
    <row r="1365" spans="1:11" x14ac:dyDescent="0.25">
      <c r="A1365" s="17">
        <v>42441</v>
      </c>
      <c r="B1365" s="18">
        <f t="shared" si="62"/>
        <v>8228</v>
      </c>
      <c r="C1365" s="11" t="s">
        <v>787</v>
      </c>
      <c r="D1365" s="12">
        <v>58228</v>
      </c>
      <c r="E1365" s="47" t="s">
        <v>7460</v>
      </c>
      <c r="F1365" s="14">
        <v>7127.2</v>
      </c>
      <c r="G1365" s="15">
        <v>42442</v>
      </c>
      <c r="H1365" s="98">
        <v>7127.2</v>
      </c>
      <c r="I1365" s="138">
        <f t="shared" si="61"/>
        <v>0</v>
      </c>
      <c r="J1365" s="112"/>
      <c r="K1365" s="2"/>
    </row>
    <row r="1366" spans="1:11" x14ac:dyDescent="0.25">
      <c r="A1366" s="17">
        <v>42441</v>
      </c>
      <c r="B1366" s="18">
        <f t="shared" si="62"/>
        <v>8229</v>
      </c>
      <c r="C1366" s="11" t="s">
        <v>787</v>
      </c>
      <c r="D1366" s="12">
        <v>58229</v>
      </c>
      <c r="E1366" s="47" t="s">
        <v>7461</v>
      </c>
      <c r="F1366" s="14">
        <v>233.6</v>
      </c>
      <c r="G1366" s="144">
        <v>42441</v>
      </c>
      <c r="H1366" s="98">
        <f t="shared" si="63"/>
        <v>233.6</v>
      </c>
      <c r="I1366" s="138">
        <f t="shared" si="61"/>
        <v>0</v>
      </c>
      <c r="J1366" s="112"/>
      <c r="K1366" s="2"/>
    </row>
    <row r="1367" spans="1:11" x14ac:dyDescent="0.25">
      <c r="A1367" s="17">
        <v>42441</v>
      </c>
      <c r="B1367" s="18">
        <f t="shared" si="62"/>
        <v>8230</v>
      </c>
      <c r="C1367" s="11" t="s">
        <v>787</v>
      </c>
      <c r="D1367" s="12">
        <v>58230</v>
      </c>
      <c r="E1367" s="47" t="s">
        <v>7461</v>
      </c>
      <c r="F1367" s="14">
        <v>2259.1999999999998</v>
      </c>
      <c r="G1367" s="144">
        <v>42441</v>
      </c>
      <c r="H1367" s="98">
        <f t="shared" si="63"/>
        <v>2259.1999999999998</v>
      </c>
      <c r="I1367" s="138">
        <f t="shared" si="61"/>
        <v>0</v>
      </c>
      <c r="J1367" s="112"/>
      <c r="K1367" s="2"/>
    </row>
    <row r="1368" spans="1:11" x14ac:dyDescent="0.25">
      <c r="A1368" s="17">
        <v>42441</v>
      </c>
      <c r="B1368" s="18">
        <f t="shared" si="62"/>
        <v>8231</v>
      </c>
      <c r="C1368" s="11" t="s">
        <v>787</v>
      </c>
      <c r="D1368" s="12">
        <v>58231</v>
      </c>
      <c r="E1368" s="47" t="s">
        <v>7462</v>
      </c>
      <c r="F1368" s="14">
        <v>28168.799999999999</v>
      </c>
      <c r="G1368" s="144">
        <v>42441</v>
      </c>
      <c r="H1368" s="98">
        <f t="shared" si="63"/>
        <v>28168.799999999999</v>
      </c>
      <c r="I1368" s="138">
        <f t="shared" si="61"/>
        <v>0</v>
      </c>
      <c r="J1368" s="112"/>
      <c r="K1368" s="2"/>
    </row>
    <row r="1369" spans="1:11" x14ac:dyDescent="0.25">
      <c r="A1369" s="17">
        <v>42441</v>
      </c>
      <c r="B1369" s="18">
        <f t="shared" si="62"/>
        <v>8232</v>
      </c>
      <c r="C1369" s="11" t="s">
        <v>787</v>
      </c>
      <c r="D1369" s="12">
        <v>58232</v>
      </c>
      <c r="E1369" s="47" t="s">
        <v>7463</v>
      </c>
      <c r="F1369" s="14">
        <v>475</v>
      </c>
      <c r="G1369" s="144">
        <v>42441</v>
      </c>
      <c r="H1369" s="98">
        <f t="shared" si="63"/>
        <v>475</v>
      </c>
      <c r="I1369" s="138">
        <f t="shared" si="61"/>
        <v>0</v>
      </c>
      <c r="J1369" s="112"/>
      <c r="K1369" s="2"/>
    </row>
    <row r="1370" spans="1:11" x14ac:dyDescent="0.25">
      <c r="A1370" s="17">
        <v>42441</v>
      </c>
      <c r="B1370" s="18">
        <f t="shared" si="62"/>
        <v>8233</v>
      </c>
      <c r="C1370" s="11" t="s">
        <v>787</v>
      </c>
      <c r="D1370" s="12">
        <v>58233</v>
      </c>
      <c r="E1370" s="47" t="s">
        <v>7464</v>
      </c>
      <c r="F1370" s="14">
        <v>4400</v>
      </c>
      <c r="G1370" s="144">
        <v>42441</v>
      </c>
      <c r="H1370" s="98">
        <f t="shared" si="63"/>
        <v>4400</v>
      </c>
      <c r="I1370" s="138">
        <f t="shared" si="61"/>
        <v>0</v>
      </c>
      <c r="J1370" s="112"/>
      <c r="K1370" s="2"/>
    </row>
    <row r="1371" spans="1:11" x14ac:dyDescent="0.25">
      <c r="A1371" s="17">
        <v>42441</v>
      </c>
      <c r="B1371" s="18">
        <f t="shared" si="62"/>
        <v>8234</v>
      </c>
      <c r="C1371" s="11" t="s">
        <v>787</v>
      </c>
      <c r="D1371" s="12">
        <v>58234</v>
      </c>
      <c r="E1371" s="47" t="s">
        <v>7465</v>
      </c>
      <c r="F1371" s="14">
        <v>26921.7</v>
      </c>
      <c r="G1371" s="167">
        <v>42486</v>
      </c>
      <c r="H1371" s="166">
        <v>26921.7</v>
      </c>
      <c r="I1371" s="138">
        <f t="shared" si="61"/>
        <v>0</v>
      </c>
      <c r="J1371" s="112"/>
      <c r="K1371" s="2"/>
    </row>
    <row r="1372" spans="1:11" x14ac:dyDescent="0.25">
      <c r="A1372" s="17">
        <v>42441</v>
      </c>
      <c r="B1372" s="18">
        <f t="shared" si="62"/>
        <v>8235</v>
      </c>
      <c r="C1372" s="11" t="s">
        <v>787</v>
      </c>
      <c r="D1372" s="12">
        <v>58235</v>
      </c>
      <c r="E1372" s="47" t="s">
        <v>7465</v>
      </c>
      <c r="F1372" s="14">
        <v>26842.05</v>
      </c>
      <c r="G1372" s="167"/>
      <c r="H1372" s="166"/>
      <c r="I1372" s="138">
        <f t="shared" si="61"/>
        <v>26842.05</v>
      </c>
      <c r="J1372" s="112"/>
      <c r="K1372" s="2"/>
    </row>
    <row r="1373" spans="1:11" x14ac:dyDescent="0.25">
      <c r="A1373" s="17">
        <v>42441</v>
      </c>
      <c r="B1373" s="18">
        <f t="shared" si="62"/>
        <v>8236</v>
      </c>
      <c r="C1373" s="11" t="s">
        <v>787</v>
      </c>
      <c r="D1373" s="12">
        <v>58236</v>
      </c>
      <c r="E1373" s="47" t="s">
        <v>7466</v>
      </c>
      <c r="F1373" s="14">
        <v>110910.1</v>
      </c>
      <c r="G1373" s="144" t="s">
        <v>7467</v>
      </c>
      <c r="H1373" s="98">
        <f>71689.5+39220.6</f>
        <v>110910.1</v>
      </c>
      <c r="I1373" s="138">
        <f t="shared" si="61"/>
        <v>0</v>
      </c>
      <c r="J1373" s="112"/>
      <c r="K1373" s="2"/>
    </row>
    <row r="1374" spans="1:11" x14ac:dyDescent="0.25">
      <c r="A1374" s="17">
        <v>42441</v>
      </c>
      <c r="B1374" s="18">
        <f t="shared" si="62"/>
        <v>8237</v>
      </c>
      <c r="C1374" s="11" t="s">
        <v>787</v>
      </c>
      <c r="D1374" s="12">
        <v>58237</v>
      </c>
      <c r="E1374" s="47" t="s">
        <v>7468</v>
      </c>
      <c r="F1374" s="14">
        <v>10076.6</v>
      </c>
      <c r="G1374" s="144">
        <v>42441</v>
      </c>
      <c r="H1374" s="98">
        <f t="shared" si="63"/>
        <v>10076.6</v>
      </c>
      <c r="I1374" s="138">
        <f t="shared" si="61"/>
        <v>0</v>
      </c>
      <c r="J1374" s="112"/>
      <c r="K1374" s="2"/>
    </row>
    <row r="1375" spans="1:11" x14ac:dyDescent="0.25">
      <c r="A1375" s="17">
        <v>42441</v>
      </c>
      <c r="B1375" s="18">
        <f t="shared" si="62"/>
        <v>8238</v>
      </c>
      <c r="C1375" s="11" t="s">
        <v>787</v>
      </c>
      <c r="D1375" s="12">
        <v>58238</v>
      </c>
      <c r="E1375" s="49" t="s">
        <v>105</v>
      </c>
      <c r="F1375" s="14">
        <v>0</v>
      </c>
      <c r="G1375" s="144"/>
      <c r="H1375" s="98">
        <f t="shared" si="63"/>
        <v>0</v>
      </c>
      <c r="I1375" s="138">
        <f t="shared" si="61"/>
        <v>0</v>
      </c>
      <c r="J1375" s="112"/>
      <c r="K1375" s="2"/>
    </row>
    <row r="1376" spans="1:11" x14ac:dyDescent="0.25">
      <c r="A1376" s="17">
        <v>42441</v>
      </c>
      <c r="B1376" s="18">
        <f t="shared" si="62"/>
        <v>8239</v>
      </c>
      <c r="C1376" s="11" t="s">
        <v>787</v>
      </c>
      <c r="D1376" s="12">
        <v>58239</v>
      </c>
      <c r="E1376" s="47" t="s">
        <v>7469</v>
      </c>
      <c r="F1376" s="14">
        <v>2269.1999999999998</v>
      </c>
      <c r="G1376" s="144">
        <v>42441</v>
      </c>
      <c r="H1376" s="98">
        <f t="shared" si="63"/>
        <v>2269.1999999999998</v>
      </c>
      <c r="I1376" s="138">
        <f t="shared" si="61"/>
        <v>0</v>
      </c>
      <c r="J1376" s="112"/>
      <c r="K1376" s="2"/>
    </row>
    <row r="1377" spans="1:11" x14ac:dyDescent="0.25">
      <c r="A1377" s="17">
        <v>42441</v>
      </c>
      <c r="B1377" s="18">
        <f t="shared" si="62"/>
        <v>8240</v>
      </c>
      <c r="C1377" s="11" t="s">
        <v>787</v>
      </c>
      <c r="D1377" s="113">
        <v>58240</v>
      </c>
      <c r="E1377" s="42" t="s">
        <v>7470</v>
      </c>
      <c r="F1377" s="19">
        <v>34033.449999999997</v>
      </c>
      <c r="G1377" s="144">
        <v>42441</v>
      </c>
      <c r="H1377" s="98">
        <f t="shared" si="63"/>
        <v>34033.449999999997</v>
      </c>
      <c r="I1377" s="138">
        <f t="shared" si="61"/>
        <v>0</v>
      </c>
      <c r="J1377" s="112"/>
      <c r="K1377" s="2"/>
    </row>
    <row r="1378" spans="1:11" x14ac:dyDescent="0.25">
      <c r="A1378" s="17">
        <v>42441</v>
      </c>
      <c r="B1378" s="18">
        <f t="shared" si="62"/>
        <v>8241</v>
      </c>
      <c r="C1378" s="11" t="s">
        <v>787</v>
      </c>
      <c r="D1378" s="20">
        <v>58241</v>
      </c>
      <c r="E1378" s="45" t="s">
        <v>7471</v>
      </c>
      <c r="F1378" s="22">
        <v>4168.3999999999996</v>
      </c>
      <c r="G1378" s="144">
        <v>42441</v>
      </c>
      <c r="H1378" s="98">
        <f t="shared" si="63"/>
        <v>4168.3999999999996</v>
      </c>
      <c r="I1378" s="138">
        <f t="shared" si="61"/>
        <v>0</v>
      </c>
      <c r="J1378" s="112"/>
      <c r="K1378" s="2"/>
    </row>
    <row r="1379" spans="1:11" x14ac:dyDescent="0.25">
      <c r="A1379" s="17">
        <v>42441</v>
      </c>
      <c r="B1379" s="18">
        <f t="shared" si="62"/>
        <v>8242</v>
      </c>
      <c r="C1379" s="11" t="s">
        <v>787</v>
      </c>
      <c r="D1379" s="12">
        <v>58242</v>
      </c>
      <c r="E1379" s="47" t="s">
        <v>7472</v>
      </c>
      <c r="F1379" s="14">
        <v>2642.1</v>
      </c>
      <c r="G1379" s="144">
        <v>42441</v>
      </c>
      <c r="H1379" s="98">
        <f t="shared" si="63"/>
        <v>2642.1</v>
      </c>
      <c r="I1379" s="138">
        <f t="shared" si="61"/>
        <v>0</v>
      </c>
      <c r="J1379" s="112"/>
      <c r="K1379" s="2"/>
    </row>
    <row r="1380" spans="1:11" x14ac:dyDescent="0.25">
      <c r="A1380" s="17">
        <v>42441</v>
      </c>
      <c r="B1380" s="18">
        <f t="shared" si="62"/>
        <v>8243</v>
      </c>
      <c r="C1380" s="11" t="s">
        <v>787</v>
      </c>
      <c r="D1380" s="12">
        <v>58243</v>
      </c>
      <c r="E1380" s="47" t="s">
        <v>7473</v>
      </c>
      <c r="F1380" s="14">
        <v>12330</v>
      </c>
      <c r="G1380" s="144">
        <v>42441</v>
      </c>
      <c r="H1380" s="98">
        <f t="shared" si="63"/>
        <v>12330</v>
      </c>
      <c r="I1380" s="138">
        <f t="shared" si="61"/>
        <v>0</v>
      </c>
      <c r="J1380" s="112"/>
      <c r="K1380" s="2"/>
    </row>
    <row r="1381" spans="1:11" x14ac:dyDescent="0.25">
      <c r="A1381" s="17">
        <v>42441</v>
      </c>
      <c r="B1381" s="18">
        <f t="shared" si="62"/>
        <v>8244</v>
      </c>
      <c r="C1381" s="11" t="s">
        <v>787</v>
      </c>
      <c r="D1381" s="12">
        <v>58244</v>
      </c>
      <c r="E1381" s="47" t="s">
        <v>7474</v>
      </c>
      <c r="F1381" s="14">
        <v>23310</v>
      </c>
      <c r="G1381" s="144">
        <v>42444</v>
      </c>
      <c r="H1381" s="98">
        <v>23310</v>
      </c>
      <c r="I1381" s="138">
        <f t="shared" si="61"/>
        <v>0</v>
      </c>
      <c r="J1381" s="112"/>
      <c r="K1381" s="2"/>
    </row>
    <row r="1382" spans="1:11" x14ac:dyDescent="0.25">
      <c r="A1382" s="17">
        <v>42441</v>
      </c>
      <c r="B1382" s="18">
        <f t="shared" si="62"/>
        <v>8245</v>
      </c>
      <c r="C1382" s="11" t="s">
        <v>787</v>
      </c>
      <c r="D1382" s="12">
        <v>58245</v>
      </c>
      <c r="E1382" s="47" t="s">
        <v>7475</v>
      </c>
      <c r="F1382" s="14">
        <v>369.6</v>
      </c>
      <c r="G1382" s="144">
        <v>42443</v>
      </c>
      <c r="H1382" s="98">
        <v>369.6</v>
      </c>
      <c r="I1382" s="138">
        <f t="shared" si="61"/>
        <v>0</v>
      </c>
      <c r="J1382" s="112"/>
      <c r="K1382" s="2"/>
    </row>
    <row r="1383" spans="1:11" x14ac:dyDescent="0.25">
      <c r="A1383" s="17">
        <v>42441</v>
      </c>
      <c r="B1383" s="18">
        <f t="shared" si="62"/>
        <v>8246</v>
      </c>
      <c r="C1383" s="11" t="s">
        <v>787</v>
      </c>
      <c r="D1383" s="12">
        <v>58246</v>
      </c>
      <c r="E1383" s="47" t="s">
        <v>7476</v>
      </c>
      <c r="F1383" s="14">
        <v>4551.8999999999996</v>
      </c>
      <c r="G1383" s="144">
        <v>42443</v>
      </c>
      <c r="H1383" s="98">
        <v>4551.8999999999996</v>
      </c>
      <c r="I1383" s="138">
        <f t="shared" si="61"/>
        <v>0</v>
      </c>
      <c r="J1383" s="112"/>
      <c r="K1383" s="2"/>
    </row>
    <row r="1384" spans="1:11" x14ac:dyDescent="0.25">
      <c r="A1384" s="17">
        <v>42441</v>
      </c>
      <c r="B1384" s="18">
        <f t="shared" si="62"/>
        <v>8247</v>
      </c>
      <c r="C1384" s="11" t="s">
        <v>787</v>
      </c>
      <c r="D1384" s="12">
        <v>58247</v>
      </c>
      <c r="E1384" s="47" t="s">
        <v>7477</v>
      </c>
      <c r="F1384" s="14">
        <v>4428.6000000000004</v>
      </c>
      <c r="G1384" s="144">
        <v>42441</v>
      </c>
      <c r="H1384" s="98">
        <f t="shared" si="63"/>
        <v>4428.6000000000004</v>
      </c>
      <c r="I1384" s="138">
        <f t="shared" si="61"/>
        <v>0</v>
      </c>
      <c r="J1384" s="112"/>
      <c r="K1384" s="2"/>
    </row>
    <row r="1385" spans="1:11" x14ac:dyDescent="0.25">
      <c r="A1385" s="17">
        <v>42441</v>
      </c>
      <c r="B1385" s="18">
        <f t="shared" si="62"/>
        <v>8248</v>
      </c>
      <c r="C1385" s="11" t="s">
        <v>787</v>
      </c>
      <c r="D1385" s="12">
        <v>58248</v>
      </c>
      <c r="E1385" s="47" t="s">
        <v>7478</v>
      </c>
      <c r="F1385" s="14">
        <v>5130</v>
      </c>
      <c r="G1385" s="144">
        <v>42444</v>
      </c>
      <c r="H1385" s="98">
        <v>5130</v>
      </c>
      <c r="I1385" s="138">
        <f t="shared" si="61"/>
        <v>0</v>
      </c>
      <c r="J1385" s="112"/>
      <c r="K1385" s="2"/>
    </row>
    <row r="1386" spans="1:11" x14ac:dyDescent="0.25">
      <c r="A1386" s="17">
        <v>42441</v>
      </c>
      <c r="B1386" s="18">
        <f t="shared" si="62"/>
        <v>8249</v>
      </c>
      <c r="C1386" s="11" t="s">
        <v>787</v>
      </c>
      <c r="D1386" s="12">
        <v>58249</v>
      </c>
      <c r="E1386" s="47" t="s">
        <v>7479</v>
      </c>
      <c r="F1386" s="14">
        <v>20296.7</v>
      </c>
      <c r="G1386" s="144">
        <v>42441</v>
      </c>
      <c r="H1386" s="98">
        <f t="shared" si="63"/>
        <v>20296.7</v>
      </c>
      <c r="I1386" s="138">
        <f t="shared" si="61"/>
        <v>0</v>
      </c>
      <c r="J1386" s="112"/>
      <c r="K1386" s="2"/>
    </row>
    <row r="1387" spans="1:11" x14ac:dyDescent="0.25">
      <c r="A1387" s="17">
        <v>42441</v>
      </c>
      <c r="B1387" s="18">
        <f t="shared" si="62"/>
        <v>8250</v>
      </c>
      <c r="C1387" s="11" t="s">
        <v>787</v>
      </c>
      <c r="D1387" s="12">
        <v>58250</v>
      </c>
      <c r="E1387" s="47" t="s">
        <v>7480</v>
      </c>
      <c r="F1387" s="14">
        <v>10591.2</v>
      </c>
      <c r="G1387" s="144">
        <v>42441</v>
      </c>
      <c r="H1387" s="98">
        <f t="shared" si="63"/>
        <v>10591.2</v>
      </c>
      <c r="I1387" s="138">
        <f t="shared" si="61"/>
        <v>0</v>
      </c>
      <c r="J1387" s="112"/>
      <c r="K1387" s="2"/>
    </row>
    <row r="1388" spans="1:11" x14ac:dyDescent="0.25">
      <c r="A1388" s="17">
        <v>42441</v>
      </c>
      <c r="B1388" s="18">
        <f t="shared" si="62"/>
        <v>8251</v>
      </c>
      <c r="C1388" s="11" t="s">
        <v>787</v>
      </c>
      <c r="D1388" s="12">
        <v>58251</v>
      </c>
      <c r="E1388" s="47" t="s">
        <v>7479</v>
      </c>
      <c r="F1388" s="14">
        <v>859.6</v>
      </c>
      <c r="G1388" s="144">
        <v>42443</v>
      </c>
      <c r="H1388" s="98">
        <v>859.6</v>
      </c>
      <c r="I1388" s="138">
        <f t="shared" ref="I1388:I1458" si="64">F1388-H1388</f>
        <v>0</v>
      </c>
      <c r="J1388" s="112"/>
      <c r="K1388" s="2"/>
    </row>
    <row r="1389" spans="1:11" x14ac:dyDescent="0.25">
      <c r="A1389" s="17">
        <v>42441</v>
      </c>
      <c r="B1389" s="18">
        <f t="shared" si="62"/>
        <v>8252</v>
      </c>
      <c r="C1389" s="11" t="s">
        <v>787</v>
      </c>
      <c r="D1389" s="12">
        <v>58252</v>
      </c>
      <c r="E1389" s="49" t="s">
        <v>105</v>
      </c>
      <c r="F1389" s="14">
        <v>0</v>
      </c>
      <c r="G1389" s="144"/>
      <c r="H1389" s="98"/>
      <c r="I1389" s="138">
        <f t="shared" si="64"/>
        <v>0</v>
      </c>
      <c r="J1389" s="112"/>
      <c r="K1389" s="2"/>
    </row>
    <row r="1390" spans="1:11" x14ac:dyDescent="0.25">
      <c r="A1390" s="17">
        <v>42441</v>
      </c>
      <c r="B1390" s="18">
        <f t="shared" si="62"/>
        <v>8253</v>
      </c>
      <c r="C1390" s="11" t="s">
        <v>787</v>
      </c>
      <c r="D1390" s="12">
        <v>58253</v>
      </c>
      <c r="E1390" s="47" t="s">
        <v>7466</v>
      </c>
      <c r="F1390" s="14">
        <v>8772.6</v>
      </c>
      <c r="G1390" s="144">
        <v>42446</v>
      </c>
      <c r="H1390" s="98">
        <v>8772.6</v>
      </c>
      <c r="I1390" s="138">
        <f t="shared" si="64"/>
        <v>0</v>
      </c>
      <c r="J1390" s="112"/>
      <c r="K1390" s="2"/>
    </row>
    <row r="1391" spans="1:11" x14ac:dyDescent="0.25">
      <c r="A1391" s="17">
        <v>42441</v>
      </c>
      <c r="B1391" s="18">
        <f t="shared" si="62"/>
        <v>8254</v>
      </c>
      <c r="C1391" s="11" t="s">
        <v>787</v>
      </c>
      <c r="D1391" s="12">
        <v>58254</v>
      </c>
      <c r="E1391" s="47" t="s">
        <v>4707</v>
      </c>
      <c r="F1391" s="14">
        <v>31183.4</v>
      </c>
      <c r="G1391" s="144">
        <v>42445</v>
      </c>
      <c r="H1391" s="98">
        <v>31183.4</v>
      </c>
      <c r="I1391" s="138">
        <f t="shared" si="64"/>
        <v>0</v>
      </c>
      <c r="J1391" s="112"/>
      <c r="K1391" s="2"/>
    </row>
    <row r="1392" spans="1:11" x14ac:dyDescent="0.25">
      <c r="A1392" s="17">
        <v>42441</v>
      </c>
      <c r="B1392" s="18">
        <f t="shared" si="62"/>
        <v>8255</v>
      </c>
      <c r="C1392" s="11" t="s">
        <v>787</v>
      </c>
      <c r="D1392" s="12">
        <v>58255</v>
      </c>
      <c r="E1392" s="47" t="s">
        <v>7481</v>
      </c>
      <c r="F1392" s="14">
        <v>120</v>
      </c>
      <c r="G1392" s="144">
        <v>42441</v>
      </c>
      <c r="H1392" s="98">
        <f t="shared" si="63"/>
        <v>120</v>
      </c>
      <c r="I1392" s="138">
        <f t="shared" si="64"/>
        <v>0</v>
      </c>
      <c r="J1392" s="112"/>
      <c r="K1392" s="2"/>
    </row>
    <row r="1393" spans="1:11" x14ac:dyDescent="0.25">
      <c r="A1393" s="17">
        <v>42441</v>
      </c>
      <c r="B1393" s="18">
        <f t="shared" si="62"/>
        <v>8256</v>
      </c>
      <c r="C1393" s="11" t="s">
        <v>787</v>
      </c>
      <c r="D1393" s="12">
        <v>58256</v>
      </c>
      <c r="E1393" s="47" t="s">
        <v>7482</v>
      </c>
      <c r="F1393" s="14">
        <v>1889.2</v>
      </c>
      <c r="G1393" s="144">
        <v>42441</v>
      </c>
      <c r="H1393" s="98">
        <f t="shared" si="63"/>
        <v>1889.2</v>
      </c>
      <c r="I1393" s="138">
        <f t="shared" si="64"/>
        <v>0</v>
      </c>
      <c r="J1393" s="112"/>
      <c r="K1393" s="2"/>
    </row>
    <row r="1394" spans="1:11" x14ac:dyDescent="0.25">
      <c r="A1394" s="17">
        <v>42441</v>
      </c>
      <c r="B1394" s="18">
        <f t="shared" si="62"/>
        <v>8257</v>
      </c>
      <c r="C1394" s="11" t="s">
        <v>787</v>
      </c>
      <c r="D1394" s="12">
        <v>58257</v>
      </c>
      <c r="E1394" s="47" t="s">
        <v>7483</v>
      </c>
      <c r="F1394" s="14">
        <v>8511.6</v>
      </c>
      <c r="G1394" s="144">
        <v>42445</v>
      </c>
      <c r="H1394" s="98">
        <v>8511.6</v>
      </c>
      <c r="I1394" s="138">
        <f t="shared" si="64"/>
        <v>0</v>
      </c>
      <c r="J1394" s="112"/>
      <c r="K1394" s="2"/>
    </row>
    <row r="1395" spans="1:11" x14ac:dyDescent="0.25">
      <c r="A1395" s="17">
        <v>42441</v>
      </c>
      <c r="B1395" s="18">
        <f t="shared" si="62"/>
        <v>8258</v>
      </c>
      <c r="C1395" s="11" t="s">
        <v>787</v>
      </c>
      <c r="D1395" s="12">
        <v>58258</v>
      </c>
      <c r="E1395" s="47" t="s">
        <v>7484</v>
      </c>
      <c r="F1395" s="14">
        <v>7854.2</v>
      </c>
      <c r="G1395" s="144">
        <v>42445</v>
      </c>
      <c r="H1395" s="98">
        <v>7854.2</v>
      </c>
      <c r="I1395" s="138">
        <f t="shared" si="64"/>
        <v>0</v>
      </c>
      <c r="J1395" s="112"/>
      <c r="K1395" s="2"/>
    </row>
    <row r="1396" spans="1:11" x14ac:dyDescent="0.25">
      <c r="A1396" s="17">
        <v>42441</v>
      </c>
      <c r="B1396" s="18">
        <f t="shared" si="62"/>
        <v>8259</v>
      </c>
      <c r="C1396" s="11" t="s">
        <v>787</v>
      </c>
      <c r="D1396" s="12">
        <v>58259</v>
      </c>
      <c r="E1396" s="47" t="s">
        <v>7485</v>
      </c>
      <c r="F1396" s="14">
        <v>5202.3</v>
      </c>
      <c r="G1396" s="144">
        <v>42445</v>
      </c>
      <c r="H1396" s="98">
        <v>5202.3</v>
      </c>
      <c r="I1396" s="138">
        <f t="shared" si="64"/>
        <v>0</v>
      </c>
      <c r="J1396" s="112"/>
      <c r="K1396" s="2"/>
    </row>
    <row r="1397" spans="1:11" x14ac:dyDescent="0.25">
      <c r="A1397" s="17">
        <v>42441</v>
      </c>
      <c r="B1397" s="18">
        <f t="shared" si="62"/>
        <v>8260</v>
      </c>
      <c r="C1397" s="11" t="s">
        <v>787</v>
      </c>
      <c r="D1397" s="12">
        <v>58260</v>
      </c>
      <c r="E1397" s="47" t="s">
        <v>7486</v>
      </c>
      <c r="F1397" s="14">
        <v>2891.9</v>
      </c>
      <c r="G1397" s="144">
        <v>42445</v>
      </c>
      <c r="H1397" s="98">
        <v>2891.9</v>
      </c>
      <c r="I1397" s="138">
        <f t="shared" si="64"/>
        <v>0</v>
      </c>
      <c r="J1397" s="112"/>
      <c r="K1397" s="2"/>
    </row>
    <row r="1398" spans="1:11" x14ac:dyDescent="0.25">
      <c r="A1398" s="17">
        <v>42441</v>
      </c>
      <c r="B1398" s="18">
        <f t="shared" si="62"/>
        <v>8261</v>
      </c>
      <c r="C1398" s="11" t="s">
        <v>787</v>
      </c>
      <c r="D1398" s="12">
        <v>58261</v>
      </c>
      <c r="E1398" s="47" t="s">
        <v>7487</v>
      </c>
      <c r="F1398" s="14">
        <v>4421</v>
      </c>
      <c r="G1398" s="144">
        <v>42445</v>
      </c>
      <c r="H1398" s="98">
        <v>4421</v>
      </c>
      <c r="I1398" s="138">
        <f t="shared" si="64"/>
        <v>0</v>
      </c>
      <c r="J1398" s="112"/>
      <c r="K1398" s="2"/>
    </row>
    <row r="1399" spans="1:11" x14ac:dyDescent="0.25">
      <c r="A1399" s="17">
        <v>42441</v>
      </c>
      <c r="B1399" s="18">
        <f t="shared" si="62"/>
        <v>8262</v>
      </c>
      <c r="C1399" s="11" t="s">
        <v>787</v>
      </c>
      <c r="D1399" s="12">
        <v>58262</v>
      </c>
      <c r="E1399" s="47" t="s">
        <v>7488</v>
      </c>
      <c r="F1399" s="14">
        <v>703</v>
      </c>
      <c r="G1399" s="144">
        <v>42445</v>
      </c>
      <c r="H1399" s="98">
        <v>703</v>
      </c>
      <c r="I1399" s="138">
        <f t="shared" si="64"/>
        <v>0</v>
      </c>
      <c r="J1399" s="112"/>
      <c r="K1399" s="2"/>
    </row>
    <row r="1400" spans="1:11" x14ac:dyDescent="0.25">
      <c r="A1400" s="17">
        <v>42441</v>
      </c>
      <c r="B1400" s="18">
        <f t="shared" si="62"/>
        <v>8263</v>
      </c>
      <c r="C1400" s="11" t="s">
        <v>787</v>
      </c>
      <c r="D1400" s="12">
        <v>58263</v>
      </c>
      <c r="E1400" s="47" t="s">
        <v>7489</v>
      </c>
      <c r="F1400" s="14">
        <v>15408</v>
      </c>
      <c r="G1400" s="144">
        <v>42445</v>
      </c>
      <c r="H1400" s="98">
        <v>15408</v>
      </c>
      <c r="I1400" s="138">
        <f t="shared" si="64"/>
        <v>0</v>
      </c>
      <c r="J1400" s="112"/>
      <c r="K1400" s="2"/>
    </row>
    <row r="1401" spans="1:11" x14ac:dyDescent="0.25">
      <c r="A1401" s="17">
        <v>42441</v>
      </c>
      <c r="B1401" s="18">
        <f t="shared" si="62"/>
        <v>8264</v>
      </c>
      <c r="C1401" s="11" t="s">
        <v>787</v>
      </c>
      <c r="D1401" s="12">
        <v>58264</v>
      </c>
      <c r="E1401" s="47" t="s">
        <v>7490</v>
      </c>
      <c r="F1401" s="14">
        <v>3723</v>
      </c>
      <c r="G1401" s="144">
        <v>42441</v>
      </c>
      <c r="H1401" s="98">
        <f t="shared" si="63"/>
        <v>3723</v>
      </c>
      <c r="I1401" s="138">
        <f t="shared" si="64"/>
        <v>0</v>
      </c>
      <c r="J1401" s="112"/>
      <c r="K1401" s="2"/>
    </row>
    <row r="1402" spans="1:11" x14ac:dyDescent="0.25">
      <c r="A1402" s="17">
        <v>42441</v>
      </c>
      <c r="B1402" s="18">
        <f t="shared" si="62"/>
        <v>8265</v>
      </c>
      <c r="C1402" s="11" t="s">
        <v>787</v>
      </c>
      <c r="D1402" s="12">
        <v>58265</v>
      </c>
      <c r="E1402" s="49" t="s">
        <v>105</v>
      </c>
      <c r="F1402" s="14">
        <v>0</v>
      </c>
      <c r="G1402" s="144"/>
      <c r="H1402" s="98">
        <f t="shared" si="63"/>
        <v>0</v>
      </c>
      <c r="I1402" s="138">
        <f t="shared" si="64"/>
        <v>0</v>
      </c>
      <c r="J1402" s="112"/>
      <c r="K1402" s="2"/>
    </row>
    <row r="1403" spans="1:11" x14ac:dyDescent="0.25">
      <c r="A1403" s="17">
        <v>42441</v>
      </c>
      <c r="B1403" s="18">
        <f t="shared" si="62"/>
        <v>8266</v>
      </c>
      <c r="C1403" s="11" t="s">
        <v>787</v>
      </c>
      <c r="D1403" s="12">
        <v>58266</v>
      </c>
      <c r="E1403" s="47" t="s">
        <v>7491</v>
      </c>
      <c r="F1403" s="14">
        <v>82722</v>
      </c>
      <c r="G1403" s="144">
        <v>42445</v>
      </c>
      <c r="H1403" s="98">
        <v>82722</v>
      </c>
      <c r="I1403" s="138">
        <f t="shared" si="64"/>
        <v>0</v>
      </c>
      <c r="J1403" s="112"/>
      <c r="K1403" s="2"/>
    </row>
    <row r="1404" spans="1:11" x14ac:dyDescent="0.25">
      <c r="A1404" s="17">
        <v>42441</v>
      </c>
      <c r="B1404" s="18">
        <f t="shared" si="62"/>
        <v>8267</v>
      </c>
      <c r="C1404" s="11" t="s">
        <v>787</v>
      </c>
      <c r="D1404" s="12">
        <v>58267</v>
      </c>
      <c r="E1404" s="47" t="s">
        <v>7492</v>
      </c>
      <c r="F1404" s="14">
        <v>3245</v>
      </c>
      <c r="G1404" s="144">
        <v>42441</v>
      </c>
      <c r="H1404" s="98">
        <f t="shared" si="63"/>
        <v>3245</v>
      </c>
      <c r="I1404" s="138">
        <f t="shared" si="64"/>
        <v>0</v>
      </c>
      <c r="J1404" s="112"/>
      <c r="K1404" s="2"/>
    </row>
    <row r="1405" spans="1:11" x14ac:dyDescent="0.25">
      <c r="A1405" s="17">
        <v>42441</v>
      </c>
      <c r="B1405" s="18">
        <f t="shared" si="62"/>
        <v>8268</v>
      </c>
      <c r="C1405" s="11" t="s">
        <v>787</v>
      </c>
      <c r="D1405" s="12">
        <v>58268</v>
      </c>
      <c r="E1405" s="47" t="s">
        <v>7493</v>
      </c>
      <c r="F1405" s="14">
        <v>2720</v>
      </c>
      <c r="G1405" s="144">
        <v>42441</v>
      </c>
      <c r="H1405" s="98">
        <f t="shared" si="63"/>
        <v>2720</v>
      </c>
      <c r="I1405" s="138">
        <f t="shared" si="64"/>
        <v>0</v>
      </c>
      <c r="J1405" s="112"/>
      <c r="K1405" s="2"/>
    </row>
    <row r="1406" spans="1:11" x14ac:dyDescent="0.25">
      <c r="A1406" s="17">
        <v>42441</v>
      </c>
      <c r="B1406" s="18">
        <f t="shared" si="62"/>
        <v>8269</v>
      </c>
      <c r="C1406" s="11" t="s">
        <v>787</v>
      </c>
      <c r="D1406" s="12">
        <v>58269</v>
      </c>
      <c r="E1406" s="47" t="s">
        <v>7494</v>
      </c>
      <c r="F1406" s="14">
        <v>2800</v>
      </c>
      <c r="G1406" s="144">
        <v>42441</v>
      </c>
      <c r="H1406" s="98">
        <f t="shared" si="63"/>
        <v>2800</v>
      </c>
      <c r="I1406" s="138">
        <f t="shared" si="64"/>
        <v>0</v>
      </c>
      <c r="J1406" s="112"/>
      <c r="K1406" s="2"/>
    </row>
    <row r="1407" spans="1:11" x14ac:dyDescent="0.25">
      <c r="A1407" s="17">
        <v>42441</v>
      </c>
      <c r="B1407" s="18">
        <f t="shared" si="62"/>
        <v>8270</v>
      </c>
      <c r="C1407" s="11" t="s">
        <v>787</v>
      </c>
      <c r="D1407" s="12">
        <v>58270</v>
      </c>
      <c r="E1407" s="47" t="s">
        <v>7495</v>
      </c>
      <c r="F1407" s="14">
        <v>839</v>
      </c>
      <c r="G1407" s="144">
        <v>42441</v>
      </c>
      <c r="H1407" s="98">
        <f t="shared" si="63"/>
        <v>839</v>
      </c>
      <c r="I1407" s="138">
        <f t="shared" si="64"/>
        <v>0</v>
      </c>
      <c r="J1407" s="112"/>
      <c r="K1407" s="2"/>
    </row>
    <row r="1408" spans="1:11" x14ac:dyDescent="0.25">
      <c r="A1408" s="17">
        <v>42441</v>
      </c>
      <c r="B1408" s="18">
        <f t="shared" si="62"/>
        <v>8271</v>
      </c>
      <c r="C1408" s="11" t="s">
        <v>787</v>
      </c>
      <c r="D1408" s="12">
        <v>58271</v>
      </c>
      <c r="E1408" s="47" t="s">
        <v>7475</v>
      </c>
      <c r="F1408" s="14">
        <v>445.94</v>
      </c>
      <c r="G1408" s="144">
        <v>42441</v>
      </c>
      <c r="H1408" s="98">
        <f t="shared" si="63"/>
        <v>445.94</v>
      </c>
      <c r="I1408" s="138">
        <f t="shared" si="64"/>
        <v>0</v>
      </c>
      <c r="J1408" s="112"/>
      <c r="K1408" s="2"/>
    </row>
    <row r="1409" spans="1:11" x14ac:dyDescent="0.25">
      <c r="A1409" s="17">
        <v>42441</v>
      </c>
      <c r="B1409" s="18">
        <f t="shared" si="62"/>
        <v>8272</v>
      </c>
      <c r="C1409" s="11" t="s">
        <v>787</v>
      </c>
      <c r="D1409" s="12">
        <v>58272</v>
      </c>
      <c r="E1409" s="47" t="s">
        <v>7496</v>
      </c>
      <c r="F1409" s="14">
        <v>2507.6999999999998</v>
      </c>
      <c r="G1409" s="144">
        <v>42444</v>
      </c>
      <c r="H1409" s="98">
        <v>2507.6999999999998</v>
      </c>
      <c r="I1409" s="138">
        <f t="shared" si="64"/>
        <v>0</v>
      </c>
      <c r="J1409" s="112"/>
      <c r="K1409" s="2"/>
    </row>
    <row r="1410" spans="1:11" x14ac:dyDescent="0.25">
      <c r="A1410" s="17">
        <v>42441</v>
      </c>
      <c r="B1410" s="18">
        <f t="shared" si="62"/>
        <v>8273</v>
      </c>
      <c r="C1410" s="11" t="s">
        <v>787</v>
      </c>
      <c r="D1410" s="12">
        <v>58273</v>
      </c>
      <c r="E1410" s="47" t="s">
        <v>7497</v>
      </c>
      <c r="F1410" s="14">
        <v>11826.1</v>
      </c>
      <c r="G1410" s="144">
        <v>42446</v>
      </c>
      <c r="H1410" s="98">
        <v>11826.1</v>
      </c>
      <c r="I1410" s="138">
        <f t="shared" si="64"/>
        <v>0</v>
      </c>
      <c r="J1410" s="112"/>
      <c r="K1410" s="2"/>
    </row>
    <row r="1411" spans="1:11" x14ac:dyDescent="0.25">
      <c r="A1411" s="17">
        <v>42441</v>
      </c>
      <c r="B1411" s="18">
        <f t="shared" si="62"/>
        <v>8274</v>
      </c>
      <c r="C1411" s="11" t="s">
        <v>787</v>
      </c>
      <c r="D1411" s="12">
        <v>58274</v>
      </c>
      <c r="E1411" s="47" t="s">
        <v>7498</v>
      </c>
      <c r="F1411" s="14">
        <v>12440.4</v>
      </c>
      <c r="G1411" s="144">
        <v>42441</v>
      </c>
      <c r="H1411" s="98">
        <v>12440.4</v>
      </c>
      <c r="I1411" s="138">
        <f t="shared" si="64"/>
        <v>0</v>
      </c>
      <c r="J1411" s="112"/>
      <c r="K1411" s="2"/>
    </row>
    <row r="1412" spans="1:11" x14ac:dyDescent="0.25">
      <c r="A1412" s="17">
        <v>42441</v>
      </c>
      <c r="B1412" s="18">
        <f t="shared" si="62"/>
        <v>8275</v>
      </c>
      <c r="C1412" s="11" t="s">
        <v>787</v>
      </c>
      <c r="D1412" s="12">
        <v>58275</v>
      </c>
      <c r="E1412" s="47" t="s">
        <v>7499</v>
      </c>
      <c r="F1412" s="14">
        <v>3080</v>
      </c>
      <c r="G1412" s="144">
        <v>42442</v>
      </c>
      <c r="H1412" s="98">
        <v>3080</v>
      </c>
      <c r="I1412" s="138">
        <f t="shared" si="64"/>
        <v>0</v>
      </c>
      <c r="J1412" s="112"/>
      <c r="K1412" s="2"/>
    </row>
    <row r="1413" spans="1:11" x14ac:dyDescent="0.25">
      <c r="A1413" s="17">
        <v>42441</v>
      </c>
      <c r="B1413" s="18">
        <f t="shared" si="62"/>
        <v>8276</v>
      </c>
      <c r="C1413" s="11" t="s">
        <v>787</v>
      </c>
      <c r="D1413" s="12">
        <v>58276</v>
      </c>
      <c r="E1413" s="47" t="s">
        <v>7500</v>
      </c>
      <c r="F1413" s="14">
        <v>8714.7999999999993</v>
      </c>
      <c r="G1413" s="144">
        <v>42446</v>
      </c>
      <c r="H1413" s="98">
        <v>8714.7999999999993</v>
      </c>
      <c r="I1413" s="138">
        <f t="shared" si="64"/>
        <v>0</v>
      </c>
      <c r="J1413" s="112"/>
      <c r="K1413" s="2"/>
    </row>
    <row r="1414" spans="1:11" x14ac:dyDescent="0.25">
      <c r="A1414" s="17">
        <v>42441</v>
      </c>
      <c r="B1414" s="18">
        <f t="shared" ref="B1414:B1477" si="65">B1413+1</f>
        <v>8277</v>
      </c>
      <c r="C1414" s="11" t="s">
        <v>787</v>
      </c>
      <c r="D1414" s="12">
        <v>58277</v>
      </c>
      <c r="E1414" s="47" t="s">
        <v>7501</v>
      </c>
      <c r="F1414" s="14">
        <v>2455.1999999999998</v>
      </c>
      <c r="G1414" s="144">
        <v>42442</v>
      </c>
      <c r="H1414" s="98">
        <v>2455.1999999999998</v>
      </c>
      <c r="I1414" s="138">
        <f t="shared" si="64"/>
        <v>0</v>
      </c>
      <c r="J1414" s="112"/>
      <c r="K1414" s="2"/>
    </row>
    <row r="1415" spans="1:11" x14ac:dyDescent="0.25">
      <c r="A1415" s="17">
        <v>42441</v>
      </c>
      <c r="B1415" s="18">
        <f t="shared" si="65"/>
        <v>8278</v>
      </c>
      <c r="C1415" s="11" t="s">
        <v>787</v>
      </c>
      <c r="D1415" s="12">
        <v>58278</v>
      </c>
      <c r="E1415" s="47" t="s">
        <v>7502</v>
      </c>
      <c r="F1415" s="14">
        <v>43843.8</v>
      </c>
      <c r="G1415" s="144" t="s">
        <v>7503</v>
      </c>
      <c r="H1415" s="98">
        <f>8483.8+35360</f>
        <v>43843.8</v>
      </c>
      <c r="I1415" s="138">
        <f t="shared" si="64"/>
        <v>0</v>
      </c>
      <c r="J1415" s="112"/>
      <c r="K1415" s="2"/>
    </row>
    <row r="1416" spans="1:11" x14ac:dyDescent="0.25">
      <c r="A1416" s="17">
        <v>42441</v>
      </c>
      <c r="B1416" s="18">
        <f t="shared" si="65"/>
        <v>8279</v>
      </c>
      <c r="C1416" s="11" t="s">
        <v>787</v>
      </c>
      <c r="D1416" s="12">
        <v>58279</v>
      </c>
      <c r="E1416" s="47" t="s">
        <v>7504</v>
      </c>
      <c r="F1416" s="14">
        <v>3226</v>
      </c>
      <c r="G1416" s="144">
        <v>42442</v>
      </c>
      <c r="H1416" s="98">
        <v>3226</v>
      </c>
      <c r="I1416" s="138">
        <f t="shared" si="64"/>
        <v>0</v>
      </c>
      <c r="J1416" s="112"/>
      <c r="K1416" s="2"/>
    </row>
    <row r="1417" spans="1:11" x14ac:dyDescent="0.25">
      <c r="A1417" s="17">
        <v>42441</v>
      </c>
      <c r="B1417" s="18">
        <f t="shared" si="65"/>
        <v>8280</v>
      </c>
      <c r="C1417" s="11" t="s">
        <v>787</v>
      </c>
      <c r="D1417" s="12">
        <v>58280</v>
      </c>
      <c r="E1417" s="47" t="s">
        <v>7505</v>
      </c>
      <c r="F1417" s="14">
        <v>388</v>
      </c>
      <c r="G1417" s="144">
        <v>42441</v>
      </c>
      <c r="H1417" s="98">
        <f t="shared" si="63"/>
        <v>388</v>
      </c>
      <c r="I1417" s="138">
        <f t="shared" si="64"/>
        <v>0</v>
      </c>
      <c r="J1417" s="112"/>
      <c r="K1417" s="2"/>
    </row>
    <row r="1418" spans="1:11" x14ac:dyDescent="0.25">
      <c r="A1418" s="17">
        <v>42441</v>
      </c>
      <c r="B1418" s="18">
        <f t="shared" si="65"/>
        <v>8281</v>
      </c>
      <c r="C1418" s="11" t="s">
        <v>787</v>
      </c>
      <c r="D1418" s="12">
        <v>58281</v>
      </c>
      <c r="E1418" s="47" t="s">
        <v>7506</v>
      </c>
      <c r="F1418" s="14">
        <v>5685</v>
      </c>
      <c r="G1418" s="144">
        <v>42441</v>
      </c>
      <c r="H1418" s="98">
        <f t="shared" si="63"/>
        <v>5685</v>
      </c>
      <c r="I1418" s="138">
        <f t="shared" si="64"/>
        <v>0</v>
      </c>
      <c r="J1418" s="112"/>
      <c r="K1418" s="2"/>
    </row>
    <row r="1419" spans="1:11" x14ac:dyDescent="0.25">
      <c r="A1419" s="17">
        <v>42441</v>
      </c>
      <c r="B1419" s="18">
        <f t="shared" si="65"/>
        <v>8282</v>
      </c>
      <c r="C1419" s="11" t="s">
        <v>787</v>
      </c>
      <c r="D1419" s="12">
        <v>58282</v>
      </c>
      <c r="E1419" s="47" t="s">
        <v>7475</v>
      </c>
      <c r="F1419" s="14">
        <v>147.6</v>
      </c>
      <c r="G1419" s="144">
        <v>42441</v>
      </c>
      <c r="H1419" s="98">
        <f t="shared" si="63"/>
        <v>147.6</v>
      </c>
      <c r="I1419" s="138">
        <f t="shared" si="64"/>
        <v>0</v>
      </c>
      <c r="J1419" s="119"/>
      <c r="K1419" s="2"/>
    </row>
    <row r="1420" spans="1:11" x14ac:dyDescent="0.25">
      <c r="A1420" s="17">
        <v>42441</v>
      </c>
      <c r="B1420" s="18">
        <f t="shared" si="65"/>
        <v>8283</v>
      </c>
      <c r="C1420" s="11" t="s">
        <v>787</v>
      </c>
      <c r="D1420" s="12">
        <v>58283</v>
      </c>
      <c r="E1420" s="47" t="s">
        <v>7505</v>
      </c>
      <c r="F1420" s="14">
        <v>2544</v>
      </c>
      <c r="G1420" s="144">
        <v>42441</v>
      </c>
      <c r="H1420" s="98">
        <f t="shared" si="63"/>
        <v>2544</v>
      </c>
      <c r="I1420" s="138">
        <f t="shared" si="64"/>
        <v>0</v>
      </c>
      <c r="J1420" s="112"/>
      <c r="K1420" s="2"/>
    </row>
    <row r="1421" spans="1:11" x14ac:dyDescent="0.25">
      <c r="A1421" s="17">
        <v>42441</v>
      </c>
      <c r="B1421" s="18">
        <f t="shared" si="65"/>
        <v>8284</v>
      </c>
      <c r="C1421" s="11" t="s">
        <v>787</v>
      </c>
      <c r="D1421" s="12">
        <v>58284</v>
      </c>
      <c r="E1421" s="47" t="s">
        <v>4707</v>
      </c>
      <c r="F1421" s="14">
        <v>14835.2</v>
      </c>
      <c r="G1421" s="144">
        <v>42448</v>
      </c>
      <c r="H1421" s="98">
        <v>14835.2</v>
      </c>
      <c r="I1421" s="138">
        <f t="shared" si="64"/>
        <v>0</v>
      </c>
      <c r="J1421" s="112"/>
      <c r="K1421" s="2"/>
    </row>
    <row r="1422" spans="1:11" x14ac:dyDescent="0.25">
      <c r="A1422" s="17">
        <v>42441</v>
      </c>
      <c r="B1422" s="18">
        <f t="shared" si="65"/>
        <v>8285</v>
      </c>
      <c r="C1422" s="11" t="s">
        <v>787</v>
      </c>
      <c r="D1422" s="113">
        <v>58285</v>
      </c>
      <c r="E1422" s="42" t="s">
        <v>7507</v>
      </c>
      <c r="F1422" s="19">
        <v>2466.9</v>
      </c>
      <c r="G1422" s="144">
        <v>42441</v>
      </c>
      <c r="H1422" s="98">
        <f t="shared" si="63"/>
        <v>2466.9</v>
      </c>
      <c r="I1422" s="138">
        <f t="shared" si="64"/>
        <v>0</v>
      </c>
      <c r="J1422" s="112"/>
      <c r="K1422" s="2"/>
    </row>
    <row r="1423" spans="1:11" x14ac:dyDescent="0.25">
      <c r="A1423" s="17">
        <v>42441</v>
      </c>
      <c r="B1423" s="18">
        <f t="shared" si="65"/>
        <v>8286</v>
      </c>
      <c r="C1423" s="11" t="s">
        <v>787</v>
      </c>
      <c r="D1423" s="20">
        <v>58286</v>
      </c>
      <c r="E1423" s="45" t="s">
        <v>7505</v>
      </c>
      <c r="F1423" s="22">
        <v>2637</v>
      </c>
      <c r="G1423" s="144">
        <v>42441</v>
      </c>
      <c r="H1423" s="98">
        <f t="shared" si="63"/>
        <v>2637</v>
      </c>
      <c r="I1423" s="138">
        <f t="shared" si="64"/>
        <v>0</v>
      </c>
      <c r="J1423" s="112"/>
      <c r="K1423" s="2"/>
    </row>
    <row r="1424" spans="1:11" x14ac:dyDescent="0.25">
      <c r="A1424" s="17">
        <v>42441</v>
      </c>
      <c r="B1424" s="18">
        <f t="shared" si="65"/>
        <v>8287</v>
      </c>
      <c r="C1424" s="11" t="s">
        <v>787</v>
      </c>
      <c r="D1424" s="12">
        <v>58287</v>
      </c>
      <c r="E1424" s="47" t="s">
        <v>7508</v>
      </c>
      <c r="F1424" s="14">
        <v>8470.4</v>
      </c>
      <c r="G1424" s="144">
        <v>42442</v>
      </c>
      <c r="H1424" s="98">
        <v>8470.4</v>
      </c>
      <c r="I1424" s="138">
        <f t="shared" si="64"/>
        <v>0</v>
      </c>
      <c r="J1424" s="112"/>
      <c r="K1424" s="2"/>
    </row>
    <row r="1425" spans="1:11" x14ac:dyDescent="0.25">
      <c r="A1425" s="17">
        <v>42441</v>
      </c>
      <c r="B1425" s="18">
        <f t="shared" si="65"/>
        <v>8288</v>
      </c>
      <c r="C1425" s="11" t="s">
        <v>787</v>
      </c>
      <c r="D1425" s="12">
        <v>58288</v>
      </c>
      <c r="E1425" s="47" t="s">
        <v>7509</v>
      </c>
      <c r="F1425" s="14">
        <v>5913</v>
      </c>
      <c r="G1425" s="144">
        <v>42442</v>
      </c>
      <c r="H1425" s="98">
        <v>5913</v>
      </c>
      <c r="I1425" s="138">
        <f t="shared" si="64"/>
        <v>0</v>
      </c>
      <c r="J1425" s="112"/>
      <c r="K1425" s="2"/>
    </row>
    <row r="1426" spans="1:11" x14ac:dyDescent="0.25">
      <c r="A1426" s="17">
        <v>42441</v>
      </c>
      <c r="B1426" s="18">
        <f t="shared" si="65"/>
        <v>8289</v>
      </c>
      <c r="C1426" s="11" t="s">
        <v>787</v>
      </c>
      <c r="D1426" s="12">
        <v>58289</v>
      </c>
      <c r="E1426" s="47" t="s">
        <v>7498</v>
      </c>
      <c r="F1426" s="14">
        <v>2259.6</v>
      </c>
      <c r="G1426" s="144">
        <v>42441</v>
      </c>
      <c r="H1426" s="98">
        <f t="shared" ref="H1426:H1488" si="66">F1426</f>
        <v>2259.6</v>
      </c>
      <c r="I1426" s="138">
        <f t="shared" si="64"/>
        <v>0</v>
      </c>
      <c r="J1426" s="112"/>
      <c r="K1426" s="2"/>
    </row>
    <row r="1427" spans="1:11" x14ac:dyDescent="0.25">
      <c r="A1427" s="17">
        <v>42441</v>
      </c>
      <c r="B1427" s="18">
        <f t="shared" si="65"/>
        <v>8290</v>
      </c>
      <c r="C1427" s="11" t="s">
        <v>787</v>
      </c>
      <c r="D1427" s="12">
        <v>58290</v>
      </c>
      <c r="E1427" s="47" t="s">
        <v>7475</v>
      </c>
      <c r="F1427" s="14">
        <v>5645.1</v>
      </c>
      <c r="G1427" s="144">
        <v>42441</v>
      </c>
      <c r="H1427" s="98">
        <f>5500+145.1</f>
        <v>5645.1</v>
      </c>
      <c r="I1427" s="138">
        <f t="shared" si="64"/>
        <v>0</v>
      </c>
      <c r="J1427" s="112"/>
      <c r="K1427" s="2"/>
    </row>
    <row r="1428" spans="1:11" x14ac:dyDescent="0.25">
      <c r="A1428" s="17">
        <v>42441</v>
      </c>
      <c r="B1428" s="18">
        <f t="shared" si="65"/>
        <v>8291</v>
      </c>
      <c r="C1428" s="11" t="s">
        <v>787</v>
      </c>
      <c r="D1428" s="12">
        <v>58291</v>
      </c>
      <c r="E1428" s="47" t="s">
        <v>7510</v>
      </c>
      <c r="F1428" s="14">
        <v>5907.2</v>
      </c>
      <c r="G1428" s="144">
        <v>42442</v>
      </c>
      <c r="H1428" s="98">
        <v>5907.2</v>
      </c>
      <c r="I1428" s="138">
        <f t="shared" si="64"/>
        <v>0</v>
      </c>
      <c r="J1428" s="112"/>
      <c r="K1428" s="2"/>
    </row>
    <row r="1429" spans="1:11" x14ac:dyDescent="0.25">
      <c r="A1429" s="17">
        <v>42441</v>
      </c>
      <c r="B1429" s="18">
        <f t="shared" si="65"/>
        <v>8292</v>
      </c>
      <c r="C1429" s="11" t="s">
        <v>787</v>
      </c>
      <c r="D1429" s="12">
        <v>58292</v>
      </c>
      <c r="E1429" s="47" t="s">
        <v>7511</v>
      </c>
      <c r="F1429" s="14">
        <v>4341.6000000000004</v>
      </c>
      <c r="G1429" s="144">
        <v>42442</v>
      </c>
      <c r="H1429" s="98">
        <v>4341.6000000000004</v>
      </c>
      <c r="I1429" s="138">
        <f t="shared" si="64"/>
        <v>0</v>
      </c>
      <c r="J1429" s="112"/>
      <c r="K1429" s="2"/>
    </row>
    <row r="1430" spans="1:11" x14ac:dyDescent="0.25">
      <c r="A1430" s="17">
        <v>42441</v>
      </c>
      <c r="B1430" s="18">
        <f t="shared" si="65"/>
        <v>8293</v>
      </c>
      <c r="C1430" s="11" t="s">
        <v>787</v>
      </c>
      <c r="D1430" s="12">
        <v>58293</v>
      </c>
      <c r="E1430" s="47" t="s">
        <v>7512</v>
      </c>
      <c r="F1430" s="14">
        <v>2659.7</v>
      </c>
      <c r="G1430" s="144">
        <v>42442</v>
      </c>
      <c r="H1430" s="98">
        <v>2659.7</v>
      </c>
      <c r="I1430" s="138">
        <f t="shared" si="64"/>
        <v>0</v>
      </c>
      <c r="J1430" s="112"/>
      <c r="K1430" s="2"/>
    </row>
    <row r="1431" spans="1:11" x14ac:dyDescent="0.25">
      <c r="A1431" s="17">
        <v>42441</v>
      </c>
      <c r="B1431" s="18">
        <f t="shared" si="65"/>
        <v>8294</v>
      </c>
      <c r="C1431" s="11" t="s">
        <v>787</v>
      </c>
      <c r="D1431" s="12">
        <v>58294</v>
      </c>
      <c r="E1431" s="47" t="s">
        <v>7513</v>
      </c>
      <c r="F1431" s="14">
        <v>400</v>
      </c>
      <c r="G1431" s="144">
        <v>42441</v>
      </c>
      <c r="H1431" s="98">
        <f t="shared" si="66"/>
        <v>400</v>
      </c>
      <c r="I1431" s="138">
        <f t="shared" si="64"/>
        <v>0</v>
      </c>
      <c r="J1431" s="112"/>
      <c r="K1431" s="2"/>
    </row>
    <row r="1432" spans="1:11" x14ac:dyDescent="0.25">
      <c r="A1432" s="17">
        <v>42441</v>
      </c>
      <c r="B1432" s="18">
        <f t="shared" si="65"/>
        <v>8295</v>
      </c>
      <c r="C1432" s="11" t="s">
        <v>787</v>
      </c>
      <c r="D1432" s="12">
        <v>58295</v>
      </c>
      <c r="E1432" s="47" t="s">
        <v>7514</v>
      </c>
      <c r="F1432" s="14">
        <v>1853.2</v>
      </c>
      <c r="G1432" s="144">
        <v>42441</v>
      </c>
      <c r="H1432" s="98">
        <f t="shared" si="66"/>
        <v>1853.2</v>
      </c>
      <c r="I1432" s="138">
        <f t="shared" si="64"/>
        <v>0</v>
      </c>
      <c r="J1432" s="112"/>
      <c r="K1432" s="2"/>
    </row>
    <row r="1433" spans="1:11" x14ac:dyDescent="0.25">
      <c r="A1433" s="17">
        <v>42441</v>
      </c>
      <c r="B1433" s="18">
        <f t="shared" si="65"/>
        <v>8296</v>
      </c>
      <c r="C1433" s="11" t="s">
        <v>787</v>
      </c>
      <c r="D1433" s="12">
        <v>58296</v>
      </c>
      <c r="E1433" s="47" t="s">
        <v>7512</v>
      </c>
      <c r="F1433" s="14">
        <v>60.8</v>
      </c>
      <c r="G1433" s="144">
        <v>42442</v>
      </c>
      <c r="H1433" s="98">
        <v>60.8</v>
      </c>
      <c r="I1433" s="138">
        <f t="shared" si="64"/>
        <v>0</v>
      </c>
      <c r="J1433" s="112"/>
      <c r="K1433" s="2"/>
    </row>
    <row r="1434" spans="1:11" x14ac:dyDescent="0.25">
      <c r="A1434" s="17">
        <v>42441</v>
      </c>
      <c r="B1434" s="18">
        <f t="shared" si="65"/>
        <v>8297</v>
      </c>
      <c r="C1434" s="11" t="s">
        <v>787</v>
      </c>
      <c r="D1434" s="12">
        <v>58297</v>
      </c>
      <c r="E1434" s="47" t="s">
        <v>7515</v>
      </c>
      <c r="F1434" s="14">
        <v>134584.9</v>
      </c>
      <c r="G1434" s="144" t="s">
        <v>7516</v>
      </c>
      <c r="H1434" s="98">
        <f>78685.85+55899.05</f>
        <v>134584.90000000002</v>
      </c>
      <c r="I1434" s="138">
        <f t="shared" si="64"/>
        <v>0</v>
      </c>
      <c r="J1434" s="112"/>
      <c r="K1434" s="2"/>
    </row>
    <row r="1435" spans="1:11" x14ac:dyDescent="0.25">
      <c r="A1435" s="17">
        <v>42441</v>
      </c>
      <c r="B1435" s="18">
        <f t="shared" si="65"/>
        <v>8298</v>
      </c>
      <c r="C1435" s="11" t="s">
        <v>787</v>
      </c>
      <c r="D1435" s="12">
        <v>58298</v>
      </c>
      <c r="E1435" s="47" t="s">
        <v>7517</v>
      </c>
      <c r="F1435" s="14">
        <v>1158.5</v>
      </c>
      <c r="G1435" s="144">
        <v>42441</v>
      </c>
      <c r="H1435" s="98">
        <f t="shared" si="66"/>
        <v>1158.5</v>
      </c>
      <c r="I1435" s="138">
        <f t="shared" si="64"/>
        <v>0</v>
      </c>
      <c r="J1435" s="112"/>
      <c r="K1435" s="2"/>
    </row>
    <row r="1436" spans="1:11" x14ac:dyDescent="0.25">
      <c r="A1436" s="17">
        <v>42441</v>
      </c>
      <c r="B1436" s="18">
        <f t="shared" si="65"/>
        <v>8299</v>
      </c>
      <c r="C1436" s="11" t="s">
        <v>787</v>
      </c>
      <c r="D1436" s="12">
        <v>58299</v>
      </c>
      <c r="E1436" s="47" t="s">
        <v>7518</v>
      </c>
      <c r="F1436" s="14">
        <v>3403.46</v>
      </c>
      <c r="G1436" s="144">
        <v>42441</v>
      </c>
      <c r="H1436" s="98">
        <f t="shared" si="66"/>
        <v>3403.46</v>
      </c>
      <c r="I1436" s="138">
        <f t="shared" si="64"/>
        <v>0</v>
      </c>
      <c r="J1436" s="112"/>
      <c r="K1436" s="2"/>
    </row>
    <row r="1437" spans="1:11" x14ac:dyDescent="0.25">
      <c r="A1437" s="17">
        <v>42441</v>
      </c>
      <c r="B1437" s="18">
        <f t="shared" si="65"/>
        <v>8300</v>
      </c>
      <c r="C1437" s="11" t="s">
        <v>787</v>
      </c>
      <c r="D1437" s="12">
        <v>58300</v>
      </c>
      <c r="E1437" s="47" t="s">
        <v>7519</v>
      </c>
      <c r="F1437" s="14">
        <v>1819.8</v>
      </c>
      <c r="G1437" s="144">
        <v>42442</v>
      </c>
      <c r="H1437" s="98">
        <v>1819.8</v>
      </c>
      <c r="I1437" s="138">
        <f t="shared" si="64"/>
        <v>0</v>
      </c>
      <c r="J1437" s="112"/>
      <c r="K1437" s="2"/>
    </row>
    <row r="1438" spans="1:11" x14ac:dyDescent="0.25">
      <c r="A1438" s="17">
        <v>42441</v>
      </c>
      <c r="B1438" s="18">
        <f t="shared" si="65"/>
        <v>8301</v>
      </c>
      <c r="C1438" s="11" t="s">
        <v>787</v>
      </c>
      <c r="D1438" s="12">
        <v>58301</v>
      </c>
      <c r="E1438" s="47" t="s">
        <v>7520</v>
      </c>
      <c r="F1438" s="14">
        <v>2548.6</v>
      </c>
      <c r="G1438" s="144">
        <v>42444</v>
      </c>
      <c r="H1438" s="98">
        <v>2548.6</v>
      </c>
      <c r="I1438" s="138">
        <f t="shared" si="64"/>
        <v>0</v>
      </c>
      <c r="J1438" s="112"/>
      <c r="K1438" s="2"/>
    </row>
    <row r="1439" spans="1:11" x14ac:dyDescent="0.25">
      <c r="A1439" s="17">
        <v>42441</v>
      </c>
      <c r="B1439" s="18">
        <f t="shared" si="65"/>
        <v>8302</v>
      </c>
      <c r="C1439" s="11" t="s">
        <v>787</v>
      </c>
      <c r="D1439" s="12">
        <v>58302</v>
      </c>
      <c r="E1439" s="47" t="s">
        <v>7521</v>
      </c>
      <c r="F1439" s="14">
        <v>2692</v>
      </c>
      <c r="G1439" s="144">
        <v>42441</v>
      </c>
      <c r="H1439" s="98">
        <f t="shared" si="66"/>
        <v>2692</v>
      </c>
      <c r="I1439" s="138">
        <f t="shared" si="64"/>
        <v>0</v>
      </c>
      <c r="J1439" s="112"/>
      <c r="K1439" s="2"/>
    </row>
    <row r="1440" spans="1:11" x14ac:dyDescent="0.25">
      <c r="A1440" s="17">
        <v>42441</v>
      </c>
      <c r="B1440" s="18">
        <f t="shared" si="65"/>
        <v>8303</v>
      </c>
      <c r="C1440" s="11" t="s">
        <v>787</v>
      </c>
      <c r="D1440" s="12">
        <v>58303</v>
      </c>
      <c r="E1440" s="47" t="s">
        <v>7522</v>
      </c>
      <c r="F1440" s="14">
        <v>4004</v>
      </c>
      <c r="G1440" s="144">
        <v>42442</v>
      </c>
      <c r="H1440" s="98">
        <v>4004</v>
      </c>
      <c r="I1440" s="138">
        <f t="shared" si="64"/>
        <v>0</v>
      </c>
      <c r="J1440" s="112"/>
      <c r="K1440" s="2"/>
    </row>
    <row r="1441" spans="1:11" x14ac:dyDescent="0.25">
      <c r="A1441" s="17">
        <v>42441</v>
      </c>
      <c r="B1441" s="18">
        <f t="shared" si="65"/>
        <v>8304</v>
      </c>
      <c r="C1441" s="11" t="s">
        <v>787</v>
      </c>
      <c r="D1441" s="12">
        <v>58304</v>
      </c>
      <c r="E1441" s="47" t="s">
        <v>7523</v>
      </c>
      <c r="F1441" s="14">
        <v>22814.54</v>
      </c>
      <c r="G1441" s="144">
        <v>42455</v>
      </c>
      <c r="H1441" s="98">
        <v>22814.54</v>
      </c>
      <c r="I1441" s="138">
        <f t="shared" si="64"/>
        <v>0</v>
      </c>
      <c r="J1441" s="112"/>
      <c r="K1441" s="2"/>
    </row>
    <row r="1442" spans="1:11" x14ac:dyDescent="0.25">
      <c r="A1442" s="17">
        <v>42441</v>
      </c>
      <c r="B1442" s="18">
        <f t="shared" si="65"/>
        <v>8305</v>
      </c>
      <c r="C1442" s="11" t="s">
        <v>787</v>
      </c>
      <c r="D1442" s="12">
        <v>58305</v>
      </c>
      <c r="E1442" s="47" t="s">
        <v>7524</v>
      </c>
      <c r="F1442" s="14">
        <v>1531.4</v>
      </c>
      <c r="G1442" s="144">
        <v>42441</v>
      </c>
      <c r="H1442" s="98">
        <f t="shared" si="66"/>
        <v>1531.4</v>
      </c>
      <c r="I1442" s="138">
        <f t="shared" si="64"/>
        <v>0</v>
      </c>
      <c r="J1442" s="112"/>
      <c r="K1442" s="2"/>
    </row>
    <row r="1443" spans="1:11" x14ac:dyDescent="0.25">
      <c r="A1443" s="17">
        <v>42441</v>
      </c>
      <c r="B1443" s="18">
        <f t="shared" si="65"/>
        <v>8306</v>
      </c>
      <c r="C1443" s="11" t="s">
        <v>787</v>
      </c>
      <c r="D1443" s="12">
        <v>58306</v>
      </c>
      <c r="E1443" s="47" t="s">
        <v>7525</v>
      </c>
      <c r="F1443" s="14">
        <v>3589.8</v>
      </c>
      <c r="G1443" s="144">
        <v>42441</v>
      </c>
      <c r="H1443" s="98">
        <f t="shared" si="66"/>
        <v>3589.8</v>
      </c>
      <c r="I1443" s="138">
        <f t="shared" si="64"/>
        <v>0</v>
      </c>
      <c r="J1443" s="112"/>
      <c r="K1443" s="2"/>
    </row>
    <row r="1444" spans="1:11" x14ac:dyDescent="0.25">
      <c r="A1444" s="17">
        <v>42441</v>
      </c>
      <c r="B1444" s="18">
        <f t="shared" si="65"/>
        <v>8307</v>
      </c>
      <c r="C1444" s="11" t="s">
        <v>787</v>
      </c>
      <c r="D1444" s="12">
        <v>58307</v>
      </c>
      <c r="E1444" s="47" t="s">
        <v>7526</v>
      </c>
      <c r="F1444" s="14">
        <v>3000</v>
      </c>
      <c r="G1444" s="144">
        <v>42442</v>
      </c>
      <c r="H1444" s="98">
        <v>3000</v>
      </c>
      <c r="I1444" s="138">
        <f t="shared" si="64"/>
        <v>0</v>
      </c>
      <c r="J1444" s="112"/>
      <c r="K1444" s="2"/>
    </row>
    <row r="1445" spans="1:11" x14ac:dyDescent="0.25">
      <c r="A1445" s="17">
        <v>42441</v>
      </c>
      <c r="B1445" s="18">
        <f t="shared" si="65"/>
        <v>8308</v>
      </c>
      <c r="C1445" s="11" t="s">
        <v>787</v>
      </c>
      <c r="D1445" s="12">
        <v>58308</v>
      </c>
      <c r="E1445" s="47" t="s">
        <v>7527</v>
      </c>
      <c r="F1445" s="14">
        <v>1986.6</v>
      </c>
      <c r="G1445" s="144">
        <v>42441</v>
      </c>
      <c r="H1445" s="98">
        <f t="shared" si="66"/>
        <v>1986.6</v>
      </c>
      <c r="I1445" s="138">
        <f t="shared" si="64"/>
        <v>0</v>
      </c>
      <c r="J1445" s="112"/>
      <c r="K1445" s="2"/>
    </row>
    <row r="1446" spans="1:11" x14ac:dyDescent="0.25">
      <c r="A1446" s="17">
        <v>42441</v>
      </c>
      <c r="B1446" s="18">
        <f t="shared" si="65"/>
        <v>8309</v>
      </c>
      <c r="C1446" s="11" t="s">
        <v>787</v>
      </c>
      <c r="D1446" s="12">
        <v>58309</v>
      </c>
      <c r="E1446" s="47" t="s">
        <v>7528</v>
      </c>
      <c r="F1446" s="14">
        <v>2264.8000000000002</v>
      </c>
      <c r="G1446" s="144">
        <v>42441</v>
      </c>
      <c r="H1446" s="98">
        <f t="shared" si="66"/>
        <v>2264.8000000000002</v>
      </c>
      <c r="I1446" s="138">
        <f t="shared" si="64"/>
        <v>0</v>
      </c>
      <c r="J1446" s="112"/>
      <c r="K1446" s="2"/>
    </row>
    <row r="1447" spans="1:11" x14ac:dyDescent="0.25">
      <c r="A1447" s="17">
        <v>42441</v>
      </c>
      <c r="B1447" s="18">
        <f t="shared" si="65"/>
        <v>8310</v>
      </c>
      <c r="C1447" s="11" t="s">
        <v>787</v>
      </c>
      <c r="D1447" s="12">
        <v>58310</v>
      </c>
      <c r="E1447" s="47" t="s">
        <v>7529</v>
      </c>
      <c r="F1447" s="14">
        <v>2849.6</v>
      </c>
      <c r="G1447" s="144">
        <v>42441</v>
      </c>
      <c r="H1447" s="98">
        <f t="shared" si="66"/>
        <v>2849.6</v>
      </c>
      <c r="I1447" s="138">
        <f t="shared" si="64"/>
        <v>0</v>
      </c>
      <c r="J1447" s="112"/>
      <c r="K1447" s="2"/>
    </row>
    <row r="1448" spans="1:11" x14ac:dyDescent="0.25">
      <c r="A1448" s="17">
        <v>42441</v>
      </c>
      <c r="B1448" s="18">
        <f t="shared" si="65"/>
        <v>8311</v>
      </c>
      <c r="C1448" s="11" t="s">
        <v>787</v>
      </c>
      <c r="D1448" s="12">
        <v>58311</v>
      </c>
      <c r="E1448" s="47" t="s">
        <v>7530</v>
      </c>
      <c r="F1448" s="14">
        <v>15185.1</v>
      </c>
      <c r="G1448" s="144">
        <v>42441</v>
      </c>
      <c r="H1448" s="98">
        <f t="shared" si="66"/>
        <v>15185.1</v>
      </c>
      <c r="I1448" s="138">
        <f t="shared" si="64"/>
        <v>0</v>
      </c>
      <c r="J1448" s="112"/>
      <c r="K1448" s="2"/>
    </row>
    <row r="1449" spans="1:11" x14ac:dyDescent="0.25">
      <c r="A1449" s="17">
        <v>42441</v>
      </c>
      <c r="B1449" s="18">
        <f t="shared" si="65"/>
        <v>8312</v>
      </c>
      <c r="C1449" s="11" t="s">
        <v>787</v>
      </c>
      <c r="D1449" s="12">
        <v>58312</v>
      </c>
      <c r="E1449" s="47" t="s">
        <v>7475</v>
      </c>
      <c r="F1449" s="14">
        <v>5429</v>
      </c>
      <c r="G1449" s="144">
        <v>42441</v>
      </c>
      <c r="H1449" s="98">
        <f t="shared" si="66"/>
        <v>5429</v>
      </c>
      <c r="I1449" s="138">
        <f t="shared" si="64"/>
        <v>0</v>
      </c>
      <c r="J1449" s="112"/>
      <c r="K1449" s="2"/>
    </row>
    <row r="1450" spans="1:11" x14ac:dyDescent="0.25">
      <c r="A1450" s="17">
        <v>42441</v>
      </c>
      <c r="B1450" s="18">
        <f t="shared" si="65"/>
        <v>8313</v>
      </c>
      <c r="C1450" s="11" t="s">
        <v>787</v>
      </c>
      <c r="D1450" s="12">
        <v>58313</v>
      </c>
      <c r="E1450" s="47" t="s">
        <v>7531</v>
      </c>
      <c r="F1450" s="14">
        <v>2227.4</v>
      </c>
      <c r="G1450" s="144">
        <v>42442</v>
      </c>
      <c r="H1450" s="98">
        <v>2227.4</v>
      </c>
      <c r="I1450" s="138">
        <f t="shared" si="64"/>
        <v>0</v>
      </c>
      <c r="J1450" s="112"/>
      <c r="K1450" s="2"/>
    </row>
    <row r="1451" spans="1:11" x14ac:dyDescent="0.25">
      <c r="A1451" s="17">
        <v>42441</v>
      </c>
      <c r="B1451" s="18">
        <f t="shared" si="65"/>
        <v>8314</v>
      </c>
      <c r="C1451" s="11" t="s">
        <v>787</v>
      </c>
      <c r="D1451" s="12">
        <v>58314</v>
      </c>
      <c r="E1451" s="47" t="s">
        <v>7087</v>
      </c>
      <c r="F1451" s="14">
        <v>1447.4</v>
      </c>
      <c r="G1451" s="144">
        <v>42441</v>
      </c>
      <c r="H1451" s="98">
        <f t="shared" si="66"/>
        <v>1447.4</v>
      </c>
      <c r="I1451" s="138"/>
      <c r="J1451" s="112"/>
      <c r="K1451" s="2"/>
    </row>
    <row r="1452" spans="1:11" x14ac:dyDescent="0.25">
      <c r="A1452" s="17">
        <v>42441</v>
      </c>
      <c r="B1452" s="18">
        <f t="shared" si="65"/>
        <v>8315</v>
      </c>
      <c r="C1452" s="11" t="s">
        <v>787</v>
      </c>
      <c r="D1452" s="12">
        <v>58315</v>
      </c>
      <c r="E1452" s="47" t="s">
        <v>7532</v>
      </c>
      <c r="F1452" s="14">
        <v>791.2</v>
      </c>
      <c r="G1452" s="144">
        <v>42441</v>
      </c>
      <c r="H1452" s="98">
        <f t="shared" si="66"/>
        <v>791.2</v>
      </c>
      <c r="I1452" s="138">
        <f t="shared" si="64"/>
        <v>0</v>
      </c>
      <c r="J1452" s="112"/>
      <c r="K1452" s="2"/>
    </row>
    <row r="1453" spans="1:11" x14ac:dyDescent="0.25">
      <c r="A1453" s="17">
        <v>42441</v>
      </c>
      <c r="B1453" s="18">
        <f t="shared" si="65"/>
        <v>8316</v>
      </c>
      <c r="C1453" s="11" t="s">
        <v>787</v>
      </c>
      <c r="D1453" s="12">
        <v>58316</v>
      </c>
      <c r="E1453" s="47" t="s">
        <v>7533</v>
      </c>
      <c r="F1453" s="14">
        <v>827.8</v>
      </c>
      <c r="G1453" s="144">
        <v>42441</v>
      </c>
      <c r="H1453" s="98">
        <f t="shared" si="66"/>
        <v>827.8</v>
      </c>
      <c r="I1453" s="138">
        <f t="shared" si="64"/>
        <v>0</v>
      </c>
      <c r="J1453" s="112"/>
      <c r="K1453" s="2"/>
    </row>
    <row r="1454" spans="1:11" x14ac:dyDescent="0.25">
      <c r="A1454" s="17">
        <v>42441</v>
      </c>
      <c r="B1454" s="18">
        <f t="shared" si="65"/>
        <v>8317</v>
      </c>
      <c r="C1454" s="11" t="s">
        <v>787</v>
      </c>
      <c r="D1454" s="12">
        <v>58317</v>
      </c>
      <c r="E1454" s="47" t="s">
        <v>7478</v>
      </c>
      <c r="F1454" s="14">
        <v>247.8</v>
      </c>
      <c r="G1454" s="144">
        <v>42444</v>
      </c>
      <c r="H1454" s="98">
        <v>247.8</v>
      </c>
      <c r="I1454" s="138">
        <f t="shared" si="64"/>
        <v>0</v>
      </c>
      <c r="J1454" s="112"/>
      <c r="K1454" s="2"/>
    </row>
    <row r="1455" spans="1:11" x14ac:dyDescent="0.25">
      <c r="A1455" s="17">
        <v>42441</v>
      </c>
      <c r="B1455" s="18">
        <f t="shared" si="65"/>
        <v>8318</v>
      </c>
      <c r="C1455" s="11" t="s">
        <v>787</v>
      </c>
      <c r="D1455" s="12">
        <v>58318</v>
      </c>
      <c r="E1455" s="47" t="s">
        <v>7534</v>
      </c>
      <c r="F1455" s="14">
        <v>9884.1</v>
      </c>
      <c r="G1455" s="144">
        <v>42447</v>
      </c>
      <c r="H1455" s="98">
        <v>9884.1</v>
      </c>
      <c r="I1455" s="138">
        <f t="shared" si="64"/>
        <v>0</v>
      </c>
      <c r="J1455" s="112"/>
      <c r="K1455" s="2"/>
    </row>
    <row r="1456" spans="1:11" x14ac:dyDescent="0.25">
      <c r="A1456" s="17">
        <v>42441</v>
      </c>
      <c r="B1456" s="18">
        <f t="shared" si="65"/>
        <v>8319</v>
      </c>
      <c r="C1456" s="11" t="s">
        <v>787</v>
      </c>
      <c r="D1456" s="12">
        <v>58319</v>
      </c>
      <c r="E1456" s="47" t="s">
        <v>7479</v>
      </c>
      <c r="F1456" s="14">
        <v>6027</v>
      </c>
      <c r="G1456" s="144">
        <v>42443</v>
      </c>
      <c r="H1456" s="98">
        <v>6027</v>
      </c>
      <c r="I1456" s="138">
        <f t="shared" si="64"/>
        <v>0</v>
      </c>
      <c r="J1456" s="112"/>
      <c r="K1456" s="2"/>
    </row>
    <row r="1457" spans="1:11" x14ac:dyDescent="0.25">
      <c r="A1457" s="17">
        <v>42441</v>
      </c>
      <c r="B1457" s="18">
        <f t="shared" si="65"/>
        <v>8320</v>
      </c>
      <c r="C1457" s="11" t="s">
        <v>787</v>
      </c>
      <c r="D1457" s="12">
        <v>58320</v>
      </c>
      <c r="E1457" s="47" t="s">
        <v>7520</v>
      </c>
      <c r="F1457" s="14">
        <v>311.60000000000002</v>
      </c>
      <c r="G1457" s="144">
        <v>42441</v>
      </c>
      <c r="H1457" s="98">
        <f t="shared" si="66"/>
        <v>311.60000000000002</v>
      </c>
      <c r="I1457" s="140">
        <f t="shared" si="64"/>
        <v>0</v>
      </c>
      <c r="J1457" s="112"/>
      <c r="K1457" s="2"/>
    </row>
    <row r="1458" spans="1:11" x14ac:dyDescent="0.25">
      <c r="A1458" s="17">
        <v>42441</v>
      </c>
      <c r="B1458" s="18">
        <f t="shared" si="65"/>
        <v>8321</v>
      </c>
      <c r="C1458" s="11" t="s">
        <v>787</v>
      </c>
      <c r="D1458" s="12">
        <v>58321</v>
      </c>
      <c r="E1458" s="47" t="s">
        <v>7535</v>
      </c>
      <c r="F1458" s="14">
        <v>3591.1</v>
      </c>
      <c r="G1458" s="144">
        <v>42441</v>
      </c>
      <c r="H1458" s="98">
        <f t="shared" si="66"/>
        <v>3591.1</v>
      </c>
      <c r="I1458" s="138">
        <f t="shared" si="64"/>
        <v>0</v>
      </c>
      <c r="J1458" s="112"/>
      <c r="K1458" s="2"/>
    </row>
    <row r="1459" spans="1:11" x14ac:dyDescent="0.25">
      <c r="A1459" s="17">
        <v>42441</v>
      </c>
      <c r="B1459" s="18">
        <f t="shared" si="65"/>
        <v>8322</v>
      </c>
      <c r="C1459" s="11" t="s">
        <v>787</v>
      </c>
      <c r="D1459" s="12">
        <v>58322</v>
      </c>
      <c r="E1459" s="47" t="s">
        <v>7536</v>
      </c>
      <c r="F1459" s="14">
        <v>12698.4</v>
      </c>
      <c r="G1459" s="144">
        <v>42441</v>
      </c>
      <c r="H1459" s="98">
        <f t="shared" si="66"/>
        <v>12698.4</v>
      </c>
      <c r="I1459" s="138">
        <f t="shared" ref="I1459:I1530" si="67">F1459-H1459</f>
        <v>0</v>
      </c>
      <c r="J1459" s="112"/>
      <c r="K1459" s="2"/>
    </row>
    <row r="1460" spans="1:11" x14ac:dyDescent="0.25">
      <c r="A1460" s="17">
        <v>42441</v>
      </c>
      <c r="B1460" s="18">
        <f t="shared" si="65"/>
        <v>8323</v>
      </c>
      <c r="C1460" s="11" t="s">
        <v>787</v>
      </c>
      <c r="D1460" s="12">
        <v>58323</v>
      </c>
      <c r="E1460" s="47" t="s">
        <v>7537</v>
      </c>
      <c r="F1460" s="14">
        <v>2271.4</v>
      </c>
      <c r="G1460" s="144">
        <v>42441</v>
      </c>
      <c r="H1460" s="98">
        <f t="shared" si="66"/>
        <v>2271.4</v>
      </c>
      <c r="I1460" s="138">
        <f t="shared" si="67"/>
        <v>0</v>
      </c>
      <c r="J1460" s="112"/>
      <c r="K1460" s="2"/>
    </row>
    <row r="1461" spans="1:11" x14ac:dyDescent="0.25">
      <c r="A1461" s="17">
        <v>42441</v>
      </c>
      <c r="B1461" s="18">
        <f t="shared" si="65"/>
        <v>8324</v>
      </c>
      <c r="C1461" s="11" t="s">
        <v>787</v>
      </c>
      <c r="D1461" s="12">
        <v>58324</v>
      </c>
      <c r="E1461" s="47" t="s">
        <v>7538</v>
      </c>
      <c r="F1461" s="14">
        <v>41827.699999999997</v>
      </c>
      <c r="G1461" s="144">
        <v>42441</v>
      </c>
      <c r="H1461" s="98">
        <f t="shared" si="66"/>
        <v>41827.699999999997</v>
      </c>
      <c r="I1461" s="138">
        <f t="shared" si="67"/>
        <v>0</v>
      </c>
      <c r="J1461" s="112"/>
      <c r="K1461" s="2"/>
    </row>
    <row r="1462" spans="1:11" x14ac:dyDescent="0.25">
      <c r="A1462" s="17">
        <v>42441</v>
      </c>
      <c r="B1462" s="18">
        <f t="shared" si="65"/>
        <v>8325</v>
      </c>
      <c r="C1462" s="11" t="s">
        <v>787</v>
      </c>
      <c r="D1462" s="12">
        <v>58325</v>
      </c>
      <c r="E1462" s="47" t="s">
        <v>7539</v>
      </c>
      <c r="F1462" s="14">
        <v>28029.5</v>
      </c>
      <c r="G1462" s="144">
        <v>42448</v>
      </c>
      <c r="H1462" s="98">
        <v>28029.5</v>
      </c>
      <c r="I1462" s="138">
        <f t="shared" si="67"/>
        <v>0</v>
      </c>
      <c r="J1462" s="112"/>
      <c r="K1462" s="2"/>
    </row>
    <row r="1463" spans="1:11" x14ac:dyDescent="0.25">
      <c r="A1463" s="17">
        <v>42441</v>
      </c>
      <c r="B1463" s="18">
        <f t="shared" si="65"/>
        <v>8326</v>
      </c>
      <c r="C1463" s="11" t="s">
        <v>787</v>
      </c>
      <c r="D1463" s="12">
        <v>58326</v>
      </c>
      <c r="E1463" s="47" t="s">
        <v>7540</v>
      </c>
      <c r="F1463" s="14">
        <v>2415.6</v>
      </c>
      <c r="G1463" s="144">
        <v>42445</v>
      </c>
      <c r="H1463" s="98">
        <v>2415.6</v>
      </c>
      <c r="I1463" s="138">
        <f t="shared" si="67"/>
        <v>0</v>
      </c>
      <c r="J1463" s="112"/>
      <c r="K1463" s="2"/>
    </row>
    <row r="1464" spans="1:11" x14ac:dyDescent="0.25">
      <c r="A1464" s="17">
        <v>42441</v>
      </c>
      <c r="B1464" s="18">
        <f t="shared" si="65"/>
        <v>8327</v>
      </c>
      <c r="C1464" s="11" t="s">
        <v>787</v>
      </c>
      <c r="D1464" s="12">
        <v>58327</v>
      </c>
      <c r="E1464" s="47" t="s">
        <v>7541</v>
      </c>
      <c r="F1464" s="14">
        <v>25422.5</v>
      </c>
      <c r="G1464" s="144">
        <v>42443</v>
      </c>
      <c r="H1464" s="98">
        <v>25422.5</v>
      </c>
      <c r="I1464" s="138">
        <f t="shared" si="67"/>
        <v>0</v>
      </c>
      <c r="J1464" s="112"/>
      <c r="K1464" s="2"/>
    </row>
    <row r="1465" spans="1:11" x14ac:dyDescent="0.25">
      <c r="A1465" s="17">
        <v>42441</v>
      </c>
      <c r="B1465" s="18">
        <f t="shared" si="65"/>
        <v>8328</v>
      </c>
      <c r="C1465" s="11" t="s">
        <v>787</v>
      </c>
      <c r="D1465" s="113">
        <v>58328</v>
      </c>
      <c r="E1465" s="42" t="s">
        <v>7542</v>
      </c>
      <c r="F1465" s="19">
        <v>15442.3</v>
      </c>
      <c r="G1465" s="144">
        <v>42441</v>
      </c>
      <c r="H1465" s="98">
        <f t="shared" si="66"/>
        <v>15442.3</v>
      </c>
      <c r="I1465" s="138">
        <f t="shared" si="67"/>
        <v>0</v>
      </c>
      <c r="J1465" s="112"/>
      <c r="K1465" s="2"/>
    </row>
    <row r="1466" spans="1:11" x14ac:dyDescent="0.25">
      <c r="A1466" s="17">
        <v>42441</v>
      </c>
      <c r="B1466" s="18">
        <f t="shared" si="65"/>
        <v>8329</v>
      </c>
      <c r="C1466" s="11" t="s">
        <v>787</v>
      </c>
      <c r="D1466" s="20">
        <v>58329</v>
      </c>
      <c r="E1466" s="45" t="s">
        <v>7543</v>
      </c>
      <c r="F1466" s="22">
        <v>9735.6</v>
      </c>
      <c r="G1466" s="144">
        <v>42441</v>
      </c>
      <c r="H1466" s="98">
        <f t="shared" si="66"/>
        <v>9735.6</v>
      </c>
      <c r="I1466" s="138">
        <f t="shared" si="67"/>
        <v>0</v>
      </c>
      <c r="J1466" s="112"/>
      <c r="K1466" s="2"/>
    </row>
    <row r="1467" spans="1:11" x14ac:dyDescent="0.25">
      <c r="A1467" s="17">
        <v>42441</v>
      </c>
      <c r="B1467" s="18">
        <f t="shared" si="65"/>
        <v>8330</v>
      </c>
      <c r="C1467" s="11" t="s">
        <v>787</v>
      </c>
      <c r="D1467" s="12">
        <v>58330</v>
      </c>
      <c r="E1467" s="47" t="s">
        <v>7544</v>
      </c>
      <c r="F1467" s="14">
        <v>7671.7</v>
      </c>
      <c r="G1467" s="144">
        <v>42442</v>
      </c>
      <c r="H1467" s="98">
        <v>7671.7</v>
      </c>
      <c r="I1467" s="138">
        <f t="shared" si="67"/>
        <v>0</v>
      </c>
      <c r="J1467" s="112"/>
      <c r="K1467" s="2"/>
    </row>
    <row r="1468" spans="1:11" x14ac:dyDescent="0.25">
      <c r="A1468" s="17">
        <v>42441</v>
      </c>
      <c r="B1468" s="18">
        <f t="shared" si="65"/>
        <v>8331</v>
      </c>
      <c r="C1468" s="11" t="s">
        <v>787</v>
      </c>
      <c r="D1468" s="12">
        <v>58331</v>
      </c>
      <c r="E1468" s="47" t="s">
        <v>7545</v>
      </c>
      <c r="F1468" s="14">
        <v>277.2</v>
      </c>
      <c r="G1468" s="144">
        <v>42441</v>
      </c>
      <c r="H1468" s="98">
        <f t="shared" si="66"/>
        <v>277.2</v>
      </c>
      <c r="I1468" s="138">
        <f t="shared" si="67"/>
        <v>0</v>
      </c>
      <c r="J1468" s="112"/>
      <c r="K1468" s="2"/>
    </row>
    <row r="1469" spans="1:11" x14ac:dyDescent="0.25">
      <c r="A1469" s="17">
        <v>42441</v>
      </c>
      <c r="B1469" s="18">
        <f t="shared" si="65"/>
        <v>8332</v>
      </c>
      <c r="C1469" s="11" t="s">
        <v>787</v>
      </c>
      <c r="D1469" s="12">
        <v>58332</v>
      </c>
      <c r="E1469" s="47" t="s">
        <v>7546</v>
      </c>
      <c r="F1469" s="14">
        <v>23066</v>
      </c>
      <c r="G1469" s="144">
        <v>42443</v>
      </c>
      <c r="H1469" s="98">
        <v>23066</v>
      </c>
      <c r="I1469" s="138">
        <f t="shared" si="67"/>
        <v>0</v>
      </c>
      <c r="J1469" s="112"/>
      <c r="K1469" s="2"/>
    </row>
    <row r="1470" spans="1:11" x14ac:dyDescent="0.25">
      <c r="A1470" s="17">
        <v>42441</v>
      </c>
      <c r="B1470" s="18">
        <f t="shared" si="65"/>
        <v>8333</v>
      </c>
      <c r="C1470" s="11" t="s">
        <v>787</v>
      </c>
      <c r="D1470" s="12">
        <v>58333</v>
      </c>
      <c r="E1470" s="47" t="s">
        <v>7547</v>
      </c>
      <c r="F1470" s="14">
        <v>959.6</v>
      </c>
      <c r="G1470" s="144">
        <v>42441</v>
      </c>
      <c r="H1470" s="98">
        <f t="shared" si="66"/>
        <v>959.6</v>
      </c>
      <c r="I1470" s="138">
        <f t="shared" si="67"/>
        <v>0</v>
      </c>
      <c r="J1470" s="112"/>
      <c r="K1470" s="2"/>
    </row>
    <row r="1471" spans="1:11" x14ac:dyDescent="0.25">
      <c r="A1471" s="17">
        <v>42441</v>
      </c>
      <c r="B1471" s="18">
        <f t="shared" si="65"/>
        <v>8334</v>
      </c>
      <c r="C1471" s="11" t="s">
        <v>787</v>
      </c>
      <c r="D1471" s="12">
        <v>58334</v>
      </c>
      <c r="E1471" s="47" t="s">
        <v>7460</v>
      </c>
      <c r="F1471" s="14">
        <v>4714.1000000000004</v>
      </c>
      <c r="G1471" s="144">
        <v>42442</v>
      </c>
      <c r="H1471" s="98">
        <v>4714.1000000000004</v>
      </c>
      <c r="I1471" s="138">
        <f t="shared" si="67"/>
        <v>0</v>
      </c>
      <c r="J1471" s="112"/>
      <c r="K1471" s="2"/>
    </row>
    <row r="1472" spans="1:11" x14ac:dyDescent="0.25">
      <c r="A1472" s="17">
        <v>42441</v>
      </c>
      <c r="B1472" s="18">
        <f t="shared" si="65"/>
        <v>8335</v>
      </c>
      <c r="C1472" s="11" t="s">
        <v>787</v>
      </c>
      <c r="D1472" s="12">
        <v>58335</v>
      </c>
      <c r="E1472" s="47" t="s">
        <v>7543</v>
      </c>
      <c r="F1472" s="14">
        <v>122</v>
      </c>
      <c r="G1472" s="144">
        <v>42441</v>
      </c>
      <c r="H1472" s="98">
        <f t="shared" si="66"/>
        <v>122</v>
      </c>
      <c r="I1472" s="138">
        <f t="shared" si="67"/>
        <v>0</v>
      </c>
      <c r="J1472" s="112"/>
      <c r="K1472" s="2"/>
    </row>
    <row r="1473" spans="1:11" x14ac:dyDescent="0.25">
      <c r="A1473" s="17">
        <v>42441</v>
      </c>
      <c r="B1473" s="18">
        <f t="shared" si="65"/>
        <v>8336</v>
      </c>
      <c r="C1473" s="11" t="s">
        <v>787</v>
      </c>
      <c r="D1473" s="12">
        <v>58336</v>
      </c>
      <c r="E1473" s="47" t="s">
        <v>7548</v>
      </c>
      <c r="F1473" s="14">
        <v>2489.6</v>
      </c>
      <c r="G1473" s="144">
        <v>42441</v>
      </c>
      <c r="H1473" s="98">
        <f t="shared" si="66"/>
        <v>2489.6</v>
      </c>
      <c r="I1473" s="138">
        <f t="shared" si="67"/>
        <v>0</v>
      </c>
      <c r="J1473" s="112"/>
      <c r="K1473" s="2"/>
    </row>
    <row r="1474" spans="1:11" x14ac:dyDescent="0.25">
      <c r="A1474" s="17">
        <v>42441</v>
      </c>
      <c r="B1474" s="18">
        <f t="shared" si="65"/>
        <v>8337</v>
      </c>
      <c r="C1474" s="11" t="s">
        <v>787</v>
      </c>
      <c r="D1474" s="12">
        <v>58337</v>
      </c>
      <c r="E1474" s="47" t="s">
        <v>7549</v>
      </c>
      <c r="F1474" s="14">
        <v>29096.799999999999</v>
      </c>
      <c r="G1474" s="144">
        <v>42445</v>
      </c>
      <c r="H1474" s="98">
        <v>29096.799999999999</v>
      </c>
      <c r="I1474" s="138">
        <f t="shared" si="67"/>
        <v>0</v>
      </c>
      <c r="J1474" s="112"/>
      <c r="K1474" s="2"/>
    </row>
    <row r="1475" spans="1:11" x14ac:dyDescent="0.25">
      <c r="A1475" s="17">
        <v>42441</v>
      </c>
      <c r="B1475" s="18">
        <f t="shared" si="65"/>
        <v>8338</v>
      </c>
      <c r="C1475" s="11" t="s">
        <v>787</v>
      </c>
      <c r="D1475" s="12">
        <v>58338</v>
      </c>
      <c r="E1475" s="47" t="s">
        <v>7550</v>
      </c>
      <c r="F1475" s="14">
        <v>28051.75</v>
      </c>
      <c r="G1475" s="144">
        <v>42443</v>
      </c>
      <c r="H1475" s="98">
        <v>28051.75</v>
      </c>
      <c r="I1475" s="138">
        <f t="shared" si="67"/>
        <v>0</v>
      </c>
      <c r="J1475" s="112"/>
      <c r="K1475" s="2"/>
    </row>
    <row r="1476" spans="1:11" x14ac:dyDescent="0.25">
      <c r="A1476" s="17">
        <v>42441</v>
      </c>
      <c r="B1476" s="18">
        <f t="shared" si="65"/>
        <v>8339</v>
      </c>
      <c r="C1476" s="11" t="s">
        <v>787</v>
      </c>
      <c r="D1476" s="12">
        <v>58339</v>
      </c>
      <c r="E1476" s="47" t="s">
        <v>7551</v>
      </c>
      <c r="F1476" s="14">
        <v>11660</v>
      </c>
      <c r="G1476" s="144">
        <v>42460</v>
      </c>
      <c r="H1476" s="98">
        <v>11660</v>
      </c>
      <c r="I1476" s="138">
        <f t="shared" si="67"/>
        <v>0</v>
      </c>
      <c r="J1476" s="112"/>
      <c r="K1476" s="2"/>
    </row>
    <row r="1477" spans="1:11" x14ac:dyDescent="0.25">
      <c r="A1477" s="17">
        <v>42441</v>
      </c>
      <c r="B1477" s="18">
        <f t="shared" si="65"/>
        <v>8340</v>
      </c>
      <c r="C1477" s="11" t="s">
        <v>787</v>
      </c>
      <c r="D1477" s="12">
        <v>58340</v>
      </c>
      <c r="E1477" s="47" t="s">
        <v>7481</v>
      </c>
      <c r="F1477" s="14">
        <v>138.6</v>
      </c>
      <c r="G1477" s="144">
        <v>42441</v>
      </c>
      <c r="H1477" s="98">
        <f t="shared" si="66"/>
        <v>138.6</v>
      </c>
      <c r="I1477" s="138">
        <f t="shared" si="67"/>
        <v>0</v>
      </c>
      <c r="J1477" s="112"/>
      <c r="K1477" s="2"/>
    </row>
    <row r="1478" spans="1:11" x14ac:dyDescent="0.25">
      <c r="A1478" s="17">
        <v>42441</v>
      </c>
      <c r="B1478" s="18">
        <f t="shared" ref="B1478:B1541" si="68">B1477+1</f>
        <v>8341</v>
      </c>
      <c r="C1478" s="11" t="s">
        <v>787</v>
      </c>
      <c r="D1478" s="12">
        <v>58341</v>
      </c>
      <c r="E1478" s="47" t="s">
        <v>7552</v>
      </c>
      <c r="F1478" s="14">
        <v>2700.6</v>
      </c>
      <c r="G1478" s="144">
        <v>42441</v>
      </c>
      <c r="H1478" s="98">
        <f t="shared" si="66"/>
        <v>2700.6</v>
      </c>
      <c r="I1478" s="138">
        <f t="shared" si="67"/>
        <v>0</v>
      </c>
      <c r="J1478" s="112"/>
      <c r="K1478" s="2"/>
    </row>
    <row r="1479" spans="1:11" x14ac:dyDescent="0.25">
      <c r="A1479" s="17">
        <v>42441</v>
      </c>
      <c r="B1479" s="18">
        <f t="shared" si="68"/>
        <v>8342</v>
      </c>
      <c r="C1479" s="11" t="s">
        <v>787</v>
      </c>
      <c r="D1479" s="12">
        <v>58342</v>
      </c>
      <c r="E1479" s="49" t="s">
        <v>105</v>
      </c>
      <c r="F1479" s="14">
        <v>0</v>
      </c>
      <c r="G1479" s="144"/>
      <c r="H1479" s="98">
        <f t="shared" si="66"/>
        <v>0</v>
      </c>
      <c r="I1479" s="138">
        <f t="shared" si="67"/>
        <v>0</v>
      </c>
      <c r="J1479" s="112"/>
      <c r="K1479" s="2"/>
    </row>
    <row r="1480" spans="1:11" x14ac:dyDescent="0.25">
      <c r="A1480" s="17">
        <v>42441</v>
      </c>
      <c r="B1480" s="18">
        <f t="shared" si="68"/>
        <v>8343</v>
      </c>
      <c r="C1480" s="11" t="s">
        <v>787</v>
      </c>
      <c r="D1480" s="12">
        <v>58343</v>
      </c>
      <c r="E1480" s="49" t="s">
        <v>105</v>
      </c>
      <c r="F1480" s="14">
        <v>0</v>
      </c>
      <c r="G1480" s="144"/>
      <c r="H1480" s="98">
        <f t="shared" si="66"/>
        <v>0</v>
      </c>
      <c r="I1480" s="138">
        <f t="shared" si="67"/>
        <v>0</v>
      </c>
      <c r="J1480" s="112"/>
      <c r="K1480" s="2"/>
    </row>
    <row r="1481" spans="1:11" x14ac:dyDescent="0.25">
      <c r="A1481" s="17">
        <v>42441</v>
      </c>
      <c r="B1481" s="18">
        <f t="shared" si="68"/>
        <v>8344</v>
      </c>
      <c r="C1481" s="11" t="s">
        <v>787</v>
      </c>
      <c r="D1481" s="12">
        <v>58344</v>
      </c>
      <c r="E1481" s="47" t="s">
        <v>7553</v>
      </c>
      <c r="F1481" s="14">
        <v>3009.6</v>
      </c>
      <c r="G1481" s="144">
        <v>42441</v>
      </c>
      <c r="H1481" s="98">
        <f t="shared" si="66"/>
        <v>3009.6</v>
      </c>
      <c r="I1481" s="138">
        <f t="shared" si="67"/>
        <v>0</v>
      </c>
      <c r="J1481" s="112"/>
      <c r="K1481" s="2"/>
    </row>
    <row r="1482" spans="1:11" x14ac:dyDescent="0.25">
      <c r="A1482" s="17">
        <v>42441</v>
      </c>
      <c r="B1482" s="18">
        <f t="shared" si="68"/>
        <v>8345</v>
      </c>
      <c r="C1482" s="11" t="s">
        <v>787</v>
      </c>
      <c r="D1482" s="12">
        <v>58345</v>
      </c>
      <c r="E1482" s="47" t="s">
        <v>7553</v>
      </c>
      <c r="F1482" s="14">
        <v>12103</v>
      </c>
      <c r="G1482" s="144">
        <v>42441</v>
      </c>
      <c r="H1482" s="98">
        <f t="shared" si="66"/>
        <v>12103</v>
      </c>
      <c r="I1482" s="138">
        <f t="shared" si="67"/>
        <v>0</v>
      </c>
      <c r="J1482" s="112"/>
      <c r="K1482" s="2"/>
    </row>
    <row r="1483" spans="1:11" x14ac:dyDescent="0.25">
      <c r="A1483" s="17">
        <v>42441</v>
      </c>
      <c r="B1483" s="18">
        <f t="shared" si="68"/>
        <v>8346</v>
      </c>
      <c r="C1483" s="11" t="s">
        <v>787</v>
      </c>
      <c r="D1483" s="12">
        <v>58346</v>
      </c>
      <c r="E1483" s="47" t="s">
        <v>7554</v>
      </c>
      <c r="F1483" s="14">
        <v>660</v>
      </c>
      <c r="G1483" s="144">
        <v>42460</v>
      </c>
      <c r="H1483" s="98">
        <v>660</v>
      </c>
      <c r="I1483" s="138">
        <f t="shared" si="67"/>
        <v>0</v>
      </c>
      <c r="J1483" s="112"/>
      <c r="K1483" s="2"/>
    </row>
    <row r="1484" spans="1:11" x14ac:dyDescent="0.25">
      <c r="A1484" s="17">
        <v>42441</v>
      </c>
      <c r="B1484" s="18">
        <f t="shared" si="68"/>
        <v>8347</v>
      </c>
      <c r="C1484" s="11" t="s">
        <v>787</v>
      </c>
      <c r="D1484" s="12">
        <v>58347</v>
      </c>
      <c r="E1484" s="47" t="s">
        <v>7555</v>
      </c>
      <c r="F1484" s="14">
        <v>1330.2</v>
      </c>
      <c r="G1484" s="144">
        <v>42441</v>
      </c>
      <c r="H1484" s="98">
        <f t="shared" si="66"/>
        <v>1330.2</v>
      </c>
      <c r="I1484" s="138">
        <f t="shared" si="67"/>
        <v>0</v>
      </c>
      <c r="J1484" s="112"/>
      <c r="K1484" s="2"/>
    </row>
    <row r="1485" spans="1:11" x14ac:dyDescent="0.25">
      <c r="A1485" s="17">
        <v>42441</v>
      </c>
      <c r="B1485" s="18">
        <f t="shared" si="68"/>
        <v>8348</v>
      </c>
      <c r="C1485" s="11" t="s">
        <v>787</v>
      </c>
      <c r="D1485" s="12">
        <v>58348</v>
      </c>
      <c r="E1485" s="47" t="s">
        <v>7556</v>
      </c>
      <c r="F1485" s="14">
        <v>572</v>
      </c>
      <c r="G1485" s="144">
        <v>42445</v>
      </c>
      <c r="H1485" s="98">
        <v>572</v>
      </c>
      <c r="I1485" s="138">
        <f t="shared" si="67"/>
        <v>0</v>
      </c>
      <c r="J1485" s="112"/>
      <c r="K1485" s="2"/>
    </row>
    <row r="1486" spans="1:11" x14ac:dyDescent="0.25">
      <c r="A1486" s="17">
        <v>42441</v>
      </c>
      <c r="B1486" s="18">
        <f t="shared" si="68"/>
        <v>8349</v>
      </c>
      <c r="C1486" s="11" t="s">
        <v>787</v>
      </c>
      <c r="D1486" s="12">
        <v>58349</v>
      </c>
      <c r="E1486" s="47" t="s">
        <v>7557</v>
      </c>
      <c r="F1486" s="14">
        <v>108412.5</v>
      </c>
      <c r="G1486" s="144">
        <v>42460</v>
      </c>
      <c r="H1486" s="98">
        <v>108412.5</v>
      </c>
      <c r="I1486" s="138">
        <f t="shared" si="67"/>
        <v>0</v>
      </c>
      <c r="J1486" s="112"/>
      <c r="K1486" s="2"/>
    </row>
    <row r="1487" spans="1:11" x14ac:dyDescent="0.25">
      <c r="A1487" s="17">
        <v>42441</v>
      </c>
      <c r="B1487" s="18">
        <f t="shared" si="68"/>
        <v>8350</v>
      </c>
      <c r="C1487" s="11" t="s">
        <v>787</v>
      </c>
      <c r="D1487" s="12">
        <v>58350</v>
      </c>
      <c r="E1487" s="47" t="s">
        <v>7558</v>
      </c>
      <c r="F1487" s="14">
        <v>14025.6</v>
      </c>
      <c r="G1487" s="144">
        <v>42441</v>
      </c>
      <c r="H1487" s="98">
        <f t="shared" si="66"/>
        <v>14025.6</v>
      </c>
      <c r="I1487" s="138">
        <f t="shared" si="67"/>
        <v>0</v>
      </c>
      <c r="J1487" s="112"/>
      <c r="K1487" s="2"/>
    </row>
    <row r="1488" spans="1:11" x14ac:dyDescent="0.25">
      <c r="A1488" s="17">
        <v>42441</v>
      </c>
      <c r="B1488" s="18">
        <f t="shared" si="68"/>
        <v>8351</v>
      </c>
      <c r="C1488" s="11" t="s">
        <v>787</v>
      </c>
      <c r="D1488" s="12">
        <v>58351</v>
      </c>
      <c r="E1488" s="47" t="s">
        <v>7559</v>
      </c>
      <c r="F1488" s="14">
        <v>3996</v>
      </c>
      <c r="G1488" s="144">
        <v>42441</v>
      </c>
      <c r="H1488" s="98">
        <f t="shared" si="66"/>
        <v>3996</v>
      </c>
      <c r="I1488" s="138">
        <f t="shared" si="67"/>
        <v>0</v>
      </c>
      <c r="J1488" s="112"/>
      <c r="K1488" s="2"/>
    </row>
    <row r="1489" spans="1:11" x14ac:dyDescent="0.25">
      <c r="A1489" s="17">
        <v>42441</v>
      </c>
      <c r="B1489" s="18">
        <f t="shared" si="68"/>
        <v>8352</v>
      </c>
      <c r="C1489" s="11" t="s">
        <v>787</v>
      </c>
      <c r="D1489" s="12">
        <v>58352</v>
      </c>
      <c r="E1489" s="47" t="s">
        <v>7515</v>
      </c>
      <c r="F1489" s="14">
        <v>602.5</v>
      </c>
      <c r="G1489" s="144">
        <v>42450</v>
      </c>
      <c r="H1489" s="98">
        <v>602.5</v>
      </c>
      <c r="I1489" s="138">
        <f t="shared" si="67"/>
        <v>0</v>
      </c>
      <c r="J1489" s="112"/>
      <c r="K1489" s="2"/>
    </row>
    <row r="1490" spans="1:11" x14ac:dyDescent="0.25">
      <c r="A1490" s="17">
        <v>42441</v>
      </c>
      <c r="B1490" s="18">
        <f t="shared" si="68"/>
        <v>8353</v>
      </c>
      <c r="C1490" s="11" t="s">
        <v>787</v>
      </c>
      <c r="D1490" s="12">
        <v>58353</v>
      </c>
      <c r="E1490" s="47" t="s">
        <v>7465</v>
      </c>
      <c r="F1490" s="14">
        <v>780</v>
      </c>
      <c r="G1490" s="144">
        <v>42441</v>
      </c>
      <c r="H1490" s="98">
        <f t="shared" ref="H1490:H1550" si="69">F1490</f>
        <v>780</v>
      </c>
      <c r="I1490" s="138">
        <f t="shared" si="67"/>
        <v>0</v>
      </c>
      <c r="J1490" s="112"/>
      <c r="K1490" s="2"/>
    </row>
    <row r="1491" spans="1:11" x14ac:dyDescent="0.25">
      <c r="A1491" s="17">
        <v>42441</v>
      </c>
      <c r="B1491" s="18">
        <f t="shared" si="68"/>
        <v>8354</v>
      </c>
      <c r="C1491" s="11" t="s">
        <v>787</v>
      </c>
      <c r="D1491" s="12">
        <v>58354</v>
      </c>
      <c r="E1491" s="47" t="s">
        <v>7560</v>
      </c>
      <c r="F1491" s="14">
        <v>4999.8</v>
      </c>
      <c r="G1491" s="144">
        <v>42443</v>
      </c>
      <c r="H1491" s="98">
        <v>4999.8</v>
      </c>
      <c r="I1491" s="138">
        <f t="shared" si="67"/>
        <v>0</v>
      </c>
      <c r="J1491" s="112"/>
      <c r="K1491" s="2"/>
    </row>
    <row r="1492" spans="1:11" x14ac:dyDescent="0.25">
      <c r="A1492" s="17">
        <v>42441</v>
      </c>
      <c r="B1492" s="18">
        <f t="shared" si="68"/>
        <v>8355</v>
      </c>
      <c r="C1492" s="11" t="s">
        <v>787</v>
      </c>
      <c r="D1492" s="12">
        <v>58355</v>
      </c>
      <c r="E1492" s="47" t="s">
        <v>7561</v>
      </c>
      <c r="F1492" s="14">
        <v>3213.6</v>
      </c>
      <c r="G1492" s="144">
        <v>42443</v>
      </c>
      <c r="H1492" s="98">
        <v>3213.6</v>
      </c>
      <c r="I1492" s="138">
        <f t="shared" si="67"/>
        <v>0</v>
      </c>
      <c r="J1492" s="112"/>
      <c r="K1492" s="2"/>
    </row>
    <row r="1493" spans="1:11" x14ac:dyDescent="0.25">
      <c r="A1493" s="17">
        <v>42441</v>
      </c>
      <c r="B1493" s="18">
        <f t="shared" si="68"/>
        <v>8356</v>
      </c>
      <c r="C1493" s="11" t="s">
        <v>787</v>
      </c>
      <c r="D1493" s="12">
        <v>58356</v>
      </c>
      <c r="E1493" s="47" t="s">
        <v>7562</v>
      </c>
      <c r="F1493" s="14">
        <v>1395</v>
      </c>
      <c r="G1493" s="144">
        <v>42443</v>
      </c>
      <c r="H1493" s="98">
        <v>1395</v>
      </c>
      <c r="I1493" s="138">
        <f t="shared" si="67"/>
        <v>0</v>
      </c>
      <c r="J1493" s="112"/>
      <c r="K1493" s="2"/>
    </row>
    <row r="1494" spans="1:11" x14ac:dyDescent="0.25">
      <c r="A1494" s="17">
        <v>42441</v>
      </c>
      <c r="B1494" s="18">
        <f t="shared" si="68"/>
        <v>8357</v>
      </c>
      <c r="C1494" s="11" t="s">
        <v>787</v>
      </c>
      <c r="D1494" s="12">
        <v>58357</v>
      </c>
      <c r="E1494" s="47" t="s">
        <v>7563</v>
      </c>
      <c r="F1494" s="14">
        <v>126</v>
      </c>
      <c r="G1494" s="144">
        <v>42443</v>
      </c>
      <c r="H1494" s="98">
        <v>126</v>
      </c>
      <c r="I1494" s="138">
        <f t="shared" si="67"/>
        <v>0</v>
      </c>
      <c r="J1494" s="112"/>
      <c r="K1494" s="2"/>
    </row>
    <row r="1495" spans="1:11" x14ac:dyDescent="0.25">
      <c r="A1495" s="17">
        <v>42441</v>
      </c>
      <c r="B1495" s="18">
        <f t="shared" si="68"/>
        <v>8358</v>
      </c>
      <c r="C1495" s="11" t="s">
        <v>787</v>
      </c>
      <c r="D1495" s="12">
        <v>58358</v>
      </c>
      <c r="E1495" s="47" t="s">
        <v>7564</v>
      </c>
      <c r="F1495" s="14">
        <v>0</v>
      </c>
      <c r="G1495" s="144"/>
      <c r="H1495" s="98">
        <f t="shared" si="69"/>
        <v>0</v>
      </c>
      <c r="I1495" s="138">
        <f t="shared" si="67"/>
        <v>0</v>
      </c>
      <c r="J1495" s="112"/>
      <c r="K1495" s="2"/>
    </row>
    <row r="1496" spans="1:11" x14ac:dyDescent="0.25">
      <c r="A1496" s="17">
        <v>42441</v>
      </c>
      <c r="B1496" s="18">
        <f t="shared" si="68"/>
        <v>8359</v>
      </c>
      <c r="C1496" s="11" t="s">
        <v>787</v>
      </c>
      <c r="D1496" s="12">
        <v>58359</v>
      </c>
      <c r="E1496" s="47" t="s">
        <v>7465</v>
      </c>
      <c r="F1496" s="14">
        <v>9835.7999999999993</v>
      </c>
      <c r="G1496" s="144">
        <v>42443</v>
      </c>
      <c r="H1496" s="98">
        <v>9835.7999999999993</v>
      </c>
      <c r="I1496" s="138">
        <f t="shared" si="67"/>
        <v>0</v>
      </c>
      <c r="J1496" s="112"/>
      <c r="K1496" s="2"/>
    </row>
    <row r="1497" spans="1:11" x14ac:dyDescent="0.25">
      <c r="A1497" s="17">
        <v>42441</v>
      </c>
      <c r="B1497" s="18">
        <f t="shared" si="68"/>
        <v>8360</v>
      </c>
      <c r="C1497" s="11" t="s">
        <v>787</v>
      </c>
      <c r="D1497" s="12">
        <v>58360</v>
      </c>
      <c r="E1497" s="47" t="s">
        <v>7557</v>
      </c>
      <c r="F1497" s="14">
        <v>50862.85</v>
      </c>
      <c r="G1497" s="144">
        <v>42460</v>
      </c>
      <c r="H1497" s="98">
        <v>50862.85</v>
      </c>
      <c r="I1497" s="138">
        <f t="shared" si="67"/>
        <v>0</v>
      </c>
      <c r="J1497" s="112"/>
      <c r="K1497" s="2"/>
    </row>
    <row r="1498" spans="1:11" x14ac:dyDescent="0.25">
      <c r="A1498" s="17">
        <v>42441</v>
      </c>
      <c r="B1498" s="18">
        <f t="shared" si="68"/>
        <v>8361</v>
      </c>
      <c r="C1498" s="11" t="s">
        <v>787</v>
      </c>
      <c r="D1498" s="12">
        <v>58361</v>
      </c>
      <c r="E1498" s="47" t="s">
        <v>7551</v>
      </c>
      <c r="F1498" s="14">
        <v>225758.7</v>
      </c>
      <c r="G1498" s="144">
        <v>42460</v>
      </c>
      <c r="H1498" s="98">
        <v>225758.7</v>
      </c>
      <c r="I1498" s="138">
        <f t="shared" si="67"/>
        <v>0</v>
      </c>
      <c r="J1498" s="112"/>
      <c r="K1498" s="2"/>
    </row>
    <row r="1499" spans="1:11" x14ac:dyDescent="0.25">
      <c r="A1499" s="17">
        <v>42441</v>
      </c>
      <c r="B1499" s="18">
        <f t="shared" si="68"/>
        <v>8362</v>
      </c>
      <c r="C1499" s="11" t="s">
        <v>787</v>
      </c>
      <c r="D1499" s="12">
        <v>58362</v>
      </c>
      <c r="E1499" s="47" t="s">
        <v>7565</v>
      </c>
      <c r="F1499" s="14">
        <v>1449</v>
      </c>
      <c r="G1499" s="144">
        <v>42443</v>
      </c>
      <c r="H1499" s="98">
        <v>1449</v>
      </c>
      <c r="I1499" s="138">
        <f t="shared" si="67"/>
        <v>0</v>
      </c>
      <c r="J1499" s="112"/>
      <c r="K1499" s="2"/>
    </row>
    <row r="1500" spans="1:11" x14ac:dyDescent="0.25">
      <c r="A1500" s="17">
        <v>42441</v>
      </c>
      <c r="B1500" s="18">
        <f t="shared" si="68"/>
        <v>8363</v>
      </c>
      <c r="C1500" s="11" t="s">
        <v>787</v>
      </c>
      <c r="D1500" s="12">
        <v>58363</v>
      </c>
      <c r="E1500" s="47" t="s">
        <v>7566</v>
      </c>
      <c r="F1500" s="14">
        <v>12814.4</v>
      </c>
      <c r="G1500" s="144">
        <v>42448</v>
      </c>
      <c r="H1500" s="98">
        <v>12814.4</v>
      </c>
      <c r="I1500" s="138">
        <f t="shared" si="67"/>
        <v>0</v>
      </c>
      <c r="J1500" s="112"/>
      <c r="K1500" s="2"/>
    </row>
    <row r="1501" spans="1:11" x14ac:dyDescent="0.25">
      <c r="A1501" s="17">
        <v>42441</v>
      </c>
      <c r="B1501" s="18">
        <f t="shared" si="68"/>
        <v>8364</v>
      </c>
      <c r="C1501" s="11" t="s">
        <v>787</v>
      </c>
      <c r="D1501" s="12">
        <v>58364</v>
      </c>
      <c r="E1501" s="47" t="s">
        <v>7463</v>
      </c>
      <c r="F1501" s="14">
        <v>660.8</v>
      </c>
      <c r="G1501" s="144">
        <v>42443</v>
      </c>
      <c r="H1501" s="98">
        <v>660.8</v>
      </c>
      <c r="I1501" s="138">
        <f t="shared" si="67"/>
        <v>0</v>
      </c>
      <c r="J1501" s="112"/>
      <c r="K1501" s="2"/>
    </row>
    <row r="1502" spans="1:11" x14ac:dyDescent="0.25">
      <c r="A1502" s="17">
        <v>42441</v>
      </c>
      <c r="B1502" s="18">
        <f t="shared" si="68"/>
        <v>8365</v>
      </c>
      <c r="C1502" s="11" t="s">
        <v>787</v>
      </c>
      <c r="D1502" s="12">
        <v>58365</v>
      </c>
      <c r="E1502" s="49" t="s">
        <v>105</v>
      </c>
      <c r="F1502" s="14">
        <v>0</v>
      </c>
      <c r="G1502" s="144"/>
      <c r="H1502" s="98">
        <f t="shared" si="69"/>
        <v>0</v>
      </c>
      <c r="I1502" s="138">
        <f t="shared" si="67"/>
        <v>0</v>
      </c>
      <c r="J1502" s="112"/>
      <c r="K1502" s="2"/>
    </row>
    <row r="1503" spans="1:11" x14ac:dyDescent="0.25">
      <c r="A1503" s="17">
        <v>42441</v>
      </c>
      <c r="B1503" s="18">
        <f t="shared" si="68"/>
        <v>8366</v>
      </c>
      <c r="C1503" s="11" t="s">
        <v>787</v>
      </c>
      <c r="D1503" s="12">
        <v>58366</v>
      </c>
      <c r="E1503" s="47" t="s">
        <v>7551</v>
      </c>
      <c r="F1503" s="14">
        <v>32355</v>
      </c>
      <c r="G1503" s="144">
        <v>42460</v>
      </c>
      <c r="H1503" s="98">
        <v>32355</v>
      </c>
      <c r="I1503" s="138">
        <f t="shared" si="67"/>
        <v>0</v>
      </c>
      <c r="J1503" s="112"/>
      <c r="K1503" s="2"/>
    </row>
    <row r="1504" spans="1:11" x14ac:dyDescent="0.25">
      <c r="A1504" s="17">
        <v>42441</v>
      </c>
      <c r="B1504" s="18">
        <f t="shared" si="68"/>
        <v>8367</v>
      </c>
      <c r="C1504" s="11" t="s">
        <v>787</v>
      </c>
      <c r="D1504" s="12">
        <v>58367</v>
      </c>
      <c r="E1504" s="47" t="s">
        <v>7567</v>
      </c>
      <c r="F1504" s="14">
        <v>1098.52</v>
      </c>
      <c r="G1504" s="144">
        <v>42441</v>
      </c>
      <c r="H1504" s="98">
        <f t="shared" si="69"/>
        <v>1098.52</v>
      </c>
      <c r="I1504" s="138">
        <f t="shared" si="67"/>
        <v>0</v>
      </c>
      <c r="J1504" s="112"/>
      <c r="K1504" s="2"/>
    </row>
    <row r="1505" spans="1:11" x14ac:dyDescent="0.25">
      <c r="A1505" s="17">
        <v>42441</v>
      </c>
      <c r="B1505" s="18">
        <f t="shared" si="68"/>
        <v>8368</v>
      </c>
      <c r="C1505" s="11" t="s">
        <v>787</v>
      </c>
      <c r="D1505" s="12">
        <v>58368</v>
      </c>
      <c r="E1505" s="47" t="s">
        <v>7568</v>
      </c>
      <c r="F1505" s="14">
        <v>1930.4</v>
      </c>
      <c r="G1505" s="144">
        <v>42441</v>
      </c>
      <c r="H1505" s="98">
        <f t="shared" si="69"/>
        <v>1930.4</v>
      </c>
      <c r="I1505" s="138">
        <f t="shared" si="67"/>
        <v>0</v>
      </c>
      <c r="J1505" s="112"/>
      <c r="K1505" s="2"/>
    </row>
    <row r="1506" spans="1:11" x14ac:dyDescent="0.25">
      <c r="A1506" s="17">
        <v>42441</v>
      </c>
      <c r="B1506" s="18">
        <f t="shared" si="68"/>
        <v>8369</v>
      </c>
      <c r="C1506" s="11" t="s">
        <v>787</v>
      </c>
      <c r="D1506" s="12">
        <v>58369</v>
      </c>
      <c r="E1506" s="47" t="s">
        <v>7529</v>
      </c>
      <c r="F1506" s="14">
        <v>359.6</v>
      </c>
      <c r="G1506" s="144">
        <v>42441</v>
      </c>
      <c r="H1506" s="98">
        <f t="shared" si="69"/>
        <v>359.6</v>
      </c>
      <c r="I1506" s="138">
        <f t="shared" si="67"/>
        <v>0</v>
      </c>
      <c r="J1506" s="112"/>
      <c r="K1506" s="2"/>
    </row>
    <row r="1507" spans="1:11" x14ac:dyDescent="0.25">
      <c r="A1507" s="17">
        <v>42441</v>
      </c>
      <c r="B1507" s="18">
        <f t="shared" si="68"/>
        <v>8370</v>
      </c>
      <c r="C1507" s="11" t="s">
        <v>787</v>
      </c>
      <c r="D1507" s="12">
        <v>58370</v>
      </c>
      <c r="E1507" s="47" t="s">
        <v>7087</v>
      </c>
      <c r="F1507" s="14">
        <v>910.2</v>
      </c>
      <c r="G1507" s="144">
        <v>42443</v>
      </c>
      <c r="H1507" s="98">
        <v>910.2</v>
      </c>
      <c r="I1507" s="138">
        <f t="shared" si="67"/>
        <v>0</v>
      </c>
      <c r="J1507" s="112"/>
      <c r="K1507" s="2"/>
    </row>
    <row r="1508" spans="1:11" x14ac:dyDescent="0.25">
      <c r="A1508" s="17">
        <v>42441</v>
      </c>
      <c r="B1508" s="18">
        <f t="shared" si="68"/>
        <v>8371</v>
      </c>
      <c r="C1508" s="11" t="s">
        <v>787</v>
      </c>
      <c r="D1508" s="12">
        <v>58371</v>
      </c>
      <c r="E1508" s="47" t="s">
        <v>7465</v>
      </c>
      <c r="F1508" s="14">
        <v>28539</v>
      </c>
      <c r="G1508" s="144"/>
      <c r="H1508" s="98"/>
      <c r="I1508" s="138">
        <f t="shared" si="67"/>
        <v>28539</v>
      </c>
      <c r="J1508" s="112"/>
      <c r="K1508" s="2"/>
    </row>
    <row r="1509" spans="1:11" x14ac:dyDescent="0.25">
      <c r="A1509" s="17">
        <v>42441</v>
      </c>
      <c r="B1509" s="18">
        <f t="shared" si="68"/>
        <v>8372</v>
      </c>
      <c r="C1509" s="11" t="s">
        <v>787</v>
      </c>
      <c r="D1509" s="12">
        <v>58372</v>
      </c>
      <c r="E1509" s="47" t="s">
        <v>7471</v>
      </c>
      <c r="F1509" s="14">
        <v>331.8</v>
      </c>
      <c r="G1509" s="144">
        <v>42441</v>
      </c>
      <c r="H1509" s="98">
        <f t="shared" si="69"/>
        <v>331.8</v>
      </c>
      <c r="I1509" s="138">
        <f t="shared" si="67"/>
        <v>0</v>
      </c>
      <c r="J1509" s="112"/>
      <c r="K1509" s="2"/>
    </row>
    <row r="1510" spans="1:11" x14ac:dyDescent="0.25">
      <c r="A1510" s="17">
        <v>42441</v>
      </c>
      <c r="B1510" s="18">
        <f t="shared" si="68"/>
        <v>8373</v>
      </c>
      <c r="C1510" s="11" t="s">
        <v>787</v>
      </c>
      <c r="D1510" s="12">
        <v>58373</v>
      </c>
      <c r="E1510" s="47" t="s">
        <v>7541</v>
      </c>
      <c r="F1510" s="14">
        <v>1484.38</v>
      </c>
      <c r="G1510" s="144">
        <v>42442</v>
      </c>
      <c r="H1510" s="98">
        <v>1484.38</v>
      </c>
      <c r="I1510" s="138">
        <f t="shared" si="67"/>
        <v>0</v>
      </c>
      <c r="J1510" s="112"/>
      <c r="K1510" s="2"/>
    </row>
    <row r="1511" spans="1:11" x14ac:dyDescent="0.25">
      <c r="A1511" s="17">
        <v>42441</v>
      </c>
      <c r="B1511" s="18">
        <f t="shared" si="68"/>
        <v>8374</v>
      </c>
      <c r="C1511" s="11" t="s">
        <v>787</v>
      </c>
      <c r="D1511" s="12">
        <v>58374</v>
      </c>
      <c r="E1511" s="47" t="s">
        <v>7569</v>
      </c>
      <c r="F1511" s="14">
        <v>2641.8</v>
      </c>
      <c r="G1511" s="144">
        <v>42442</v>
      </c>
      <c r="H1511" s="98">
        <v>2641.8</v>
      </c>
      <c r="I1511" s="138">
        <f t="shared" si="67"/>
        <v>0</v>
      </c>
      <c r="J1511" s="112"/>
      <c r="K1511" s="2"/>
    </row>
    <row r="1512" spans="1:11" x14ac:dyDescent="0.25">
      <c r="A1512" s="17">
        <v>42441</v>
      </c>
      <c r="B1512" s="18">
        <f t="shared" si="68"/>
        <v>8375</v>
      </c>
      <c r="C1512" s="11" t="s">
        <v>787</v>
      </c>
      <c r="D1512" s="12">
        <v>58375</v>
      </c>
      <c r="E1512" s="147" t="s">
        <v>105</v>
      </c>
      <c r="F1512" s="128">
        <v>0</v>
      </c>
      <c r="G1512" s="144"/>
      <c r="H1512" s="98"/>
      <c r="I1512" s="138">
        <f t="shared" si="67"/>
        <v>0</v>
      </c>
      <c r="J1512" s="112"/>
      <c r="K1512" s="2"/>
    </row>
    <row r="1513" spans="1:11" x14ac:dyDescent="0.25">
      <c r="A1513" s="17">
        <v>42441</v>
      </c>
      <c r="B1513" s="18">
        <f t="shared" si="68"/>
        <v>8376</v>
      </c>
      <c r="C1513" s="11" t="s">
        <v>787</v>
      </c>
      <c r="D1513" s="12">
        <v>58376</v>
      </c>
      <c r="E1513" s="47" t="s">
        <v>7570</v>
      </c>
      <c r="F1513" s="14">
        <v>3253.95</v>
      </c>
      <c r="G1513" s="144">
        <v>42442</v>
      </c>
      <c r="H1513" s="98">
        <v>3253.95</v>
      </c>
      <c r="I1513" s="138">
        <f t="shared" si="67"/>
        <v>0</v>
      </c>
      <c r="J1513" s="112"/>
      <c r="K1513" s="2"/>
    </row>
    <row r="1514" spans="1:11" x14ac:dyDescent="0.25">
      <c r="A1514" s="17">
        <v>42442</v>
      </c>
      <c r="B1514" s="18">
        <f t="shared" si="68"/>
        <v>8377</v>
      </c>
      <c r="C1514" s="11" t="s">
        <v>787</v>
      </c>
      <c r="D1514" s="12">
        <v>58377</v>
      </c>
      <c r="E1514" s="47" t="s">
        <v>7571</v>
      </c>
      <c r="F1514" s="14">
        <v>4442.7</v>
      </c>
      <c r="G1514" s="15">
        <v>42443</v>
      </c>
      <c r="H1514" s="98">
        <v>4442.7</v>
      </c>
      <c r="I1514" s="138">
        <f t="shared" si="67"/>
        <v>0</v>
      </c>
      <c r="J1514" s="112"/>
      <c r="K1514" s="2"/>
    </row>
    <row r="1515" spans="1:11" x14ac:dyDescent="0.25">
      <c r="A1515" s="17">
        <v>42442</v>
      </c>
      <c r="B1515" s="18">
        <f t="shared" si="68"/>
        <v>8378</v>
      </c>
      <c r="C1515" s="11" t="s">
        <v>787</v>
      </c>
      <c r="D1515" s="113">
        <v>58378</v>
      </c>
      <c r="E1515" s="42" t="s">
        <v>7572</v>
      </c>
      <c r="F1515" s="19">
        <v>29333.1</v>
      </c>
      <c r="G1515" s="15">
        <v>42442</v>
      </c>
      <c r="H1515" s="98">
        <f t="shared" si="69"/>
        <v>29333.1</v>
      </c>
      <c r="I1515" s="138">
        <f t="shared" si="67"/>
        <v>0</v>
      </c>
      <c r="J1515" s="112"/>
      <c r="K1515" s="2"/>
    </row>
    <row r="1516" spans="1:11" x14ac:dyDescent="0.25">
      <c r="A1516" s="17">
        <v>42442</v>
      </c>
      <c r="B1516" s="18">
        <f t="shared" si="68"/>
        <v>8379</v>
      </c>
      <c r="C1516" s="11" t="s">
        <v>787</v>
      </c>
      <c r="D1516" s="20">
        <v>58379</v>
      </c>
      <c r="E1516" s="45" t="s">
        <v>7571</v>
      </c>
      <c r="F1516" s="22">
        <v>21021.7</v>
      </c>
      <c r="G1516" s="15">
        <v>42443</v>
      </c>
      <c r="H1516" s="98">
        <v>21021.7</v>
      </c>
      <c r="I1516" s="138">
        <f t="shared" si="67"/>
        <v>0</v>
      </c>
      <c r="J1516" s="112"/>
      <c r="K1516" s="2"/>
    </row>
    <row r="1517" spans="1:11" x14ac:dyDescent="0.25">
      <c r="A1517" s="17">
        <v>42442</v>
      </c>
      <c r="B1517" s="18">
        <f t="shared" si="68"/>
        <v>8380</v>
      </c>
      <c r="C1517" s="11" t="s">
        <v>787</v>
      </c>
      <c r="D1517" s="12">
        <v>58380</v>
      </c>
      <c r="E1517" s="47" t="s">
        <v>7573</v>
      </c>
      <c r="F1517" s="14">
        <v>9723.6</v>
      </c>
      <c r="G1517" s="15">
        <v>42442</v>
      </c>
      <c r="H1517" s="98">
        <f t="shared" si="69"/>
        <v>9723.6</v>
      </c>
      <c r="I1517" s="138">
        <f t="shared" si="67"/>
        <v>0</v>
      </c>
      <c r="J1517" s="112"/>
      <c r="K1517" s="2"/>
    </row>
    <row r="1518" spans="1:11" x14ac:dyDescent="0.25">
      <c r="A1518" s="17">
        <v>42442</v>
      </c>
      <c r="B1518" s="18">
        <f t="shared" si="68"/>
        <v>8381</v>
      </c>
      <c r="C1518" s="11" t="s">
        <v>787</v>
      </c>
      <c r="D1518" s="12">
        <v>58381</v>
      </c>
      <c r="E1518" s="47" t="s">
        <v>7574</v>
      </c>
      <c r="F1518" s="14">
        <v>3200</v>
      </c>
      <c r="G1518" s="15">
        <v>42442</v>
      </c>
      <c r="H1518" s="98">
        <f t="shared" si="69"/>
        <v>3200</v>
      </c>
      <c r="I1518" s="138">
        <f t="shared" si="67"/>
        <v>0</v>
      </c>
      <c r="J1518" s="112"/>
      <c r="K1518" s="2"/>
    </row>
    <row r="1519" spans="1:11" x14ac:dyDescent="0.25">
      <c r="A1519" s="17">
        <v>42442</v>
      </c>
      <c r="B1519" s="18">
        <f t="shared" si="68"/>
        <v>8382</v>
      </c>
      <c r="C1519" s="11" t="s">
        <v>787</v>
      </c>
      <c r="D1519" s="12">
        <v>58382</v>
      </c>
      <c r="E1519" s="47" t="s">
        <v>7575</v>
      </c>
      <c r="F1519" s="14">
        <v>3385.2</v>
      </c>
      <c r="G1519" s="15">
        <v>42442</v>
      </c>
      <c r="H1519" s="98">
        <f t="shared" si="69"/>
        <v>3385.2</v>
      </c>
      <c r="I1519" s="138">
        <f t="shared" si="67"/>
        <v>0</v>
      </c>
      <c r="J1519" s="112"/>
      <c r="K1519" s="2"/>
    </row>
    <row r="1520" spans="1:11" x14ac:dyDescent="0.25">
      <c r="A1520" s="17">
        <v>42442</v>
      </c>
      <c r="B1520" s="18">
        <f t="shared" si="68"/>
        <v>8383</v>
      </c>
      <c r="C1520" s="11" t="s">
        <v>787</v>
      </c>
      <c r="D1520" s="12">
        <v>58383</v>
      </c>
      <c r="E1520" s="47" t="s">
        <v>7576</v>
      </c>
      <c r="F1520" s="14">
        <v>3719.1</v>
      </c>
      <c r="G1520" s="15">
        <v>42442</v>
      </c>
      <c r="H1520" s="98">
        <f t="shared" si="69"/>
        <v>3719.1</v>
      </c>
      <c r="I1520" s="138">
        <f t="shared" si="67"/>
        <v>0</v>
      </c>
      <c r="J1520" s="112"/>
      <c r="K1520" s="2"/>
    </row>
    <row r="1521" spans="1:11" x14ac:dyDescent="0.25">
      <c r="A1521" s="17">
        <v>42442</v>
      </c>
      <c r="B1521" s="18">
        <f t="shared" si="68"/>
        <v>8384</v>
      </c>
      <c r="C1521" s="11" t="s">
        <v>787</v>
      </c>
      <c r="D1521" s="12">
        <v>58384</v>
      </c>
      <c r="E1521" s="47" t="s">
        <v>7577</v>
      </c>
      <c r="F1521" s="14">
        <v>37783.199999999997</v>
      </c>
      <c r="G1521" s="15">
        <v>42443</v>
      </c>
      <c r="H1521" s="98">
        <v>37783.199999999997</v>
      </c>
      <c r="I1521" s="138">
        <f t="shared" si="67"/>
        <v>0</v>
      </c>
      <c r="J1521" s="112"/>
      <c r="K1521" s="2"/>
    </row>
    <row r="1522" spans="1:11" x14ac:dyDescent="0.25">
      <c r="A1522" s="17">
        <v>42442</v>
      </c>
      <c r="B1522" s="18">
        <f t="shared" si="68"/>
        <v>8385</v>
      </c>
      <c r="C1522" s="11" t="s">
        <v>787</v>
      </c>
      <c r="D1522" s="12">
        <v>58385</v>
      </c>
      <c r="E1522" s="47" t="s">
        <v>7578</v>
      </c>
      <c r="F1522" s="14">
        <v>4141.8</v>
      </c>
      <c r="G1522" s="15">
        <v>42442</v>
      </c>
      <c r="H1522" s="98">
        <f t="shared" si="69"/>
        <v>4141.8</v>
      </c>
      <c r="I1522" s="140">
        <f t="shared" si="67"/>
        <v>0</v>
      </c>
      <c r="J1522" s="112"/>
      <c r="K1522" s="2"/>
    </row>
    <row r="1523" spans="1:11" x14ac:dyDescent="0.25">
      <c r="A1523" s="17">
        <v>42442</v>
      </c>
      <c r="B1523" s="18">
        <f t="shared" si="68"/>
        <v>8386</v>
      </c>
      <c r="C1523" s="11" t="s">
        <v>787</v>
      </c>
      <c r="D1523" s="12">
        <v>58386</v>
      </c>
      <c r="E1523" s="47" t="s">
        <v>7579</v>
      </c>
      <c r="F1523" s="14">
        <v>2374.6</v>
      </c>
      <c r="G1523" s="15">
        <v>42445</v>
      </c>
      <c r="H1523" s="98">
        <v>2374.6</v>
      </c>
      <c r="I1523" s="138">
        <f t="shared" si="67"/>
        <v>0</v>
      </c>
      <c r="J1523" s="112"/>
      <c r="K1523" s="2"/>
    </row>
    <row r="1524" spans="1:11" x14ac:dyDescent="0.25">
      <c r="A1524" s="17">
        <v>42442</v>
      </c>
      <c r="B1524" s="18">
        <f t="shared" si="68"/>
        <v>8387</v>
      </c>
      <c r="C1524" s="11" t="s">
        <v>787</v>
      </c>
      <c r="D1524" s="12">
        <v>58387</v>
      </c>
      <c r="E1524" s="47" t="s">
        <v>7580</v>
      </c>
      <c r="F1524" s="14">
        <v>4080.3</v>
      </c>
      <c r="G1524" s="15">
        <v>42443</v>
      </c>
      <c r="H1524" s="98">
        <v>4080.3</v>
      </c>
      <c r="I1524" s="138">
        <f t="shared" si="67"/>
        <v>0</v>
      </c>
      <c r="J1524" s="112"/>
      <c r="K1524" s="2"/>
    </row>
    <row r="1525" spans="1:11" x14ac:dyDescent="0.25">
      <c r="A1525" s="17">
        <v>42442</v>
      </c>
      <c r="B1525" s="18">
        <f t="shared" si="68"/>
        <v>8388</v>
      </c>
      <c r="C1525" s="11" t="s">
        <v>787</v>
      </c>
      <c r="D1525" s="12">
        <v>58388</v>
      </c>
      <c r="E1525" s="47" t="s">
        <v>7581</v>
      </c>
      <c r="F1525" s="14">
        <v>12218</v>
      </c>
      <c r="G1525" s="15">
        <v>42442</v>
      </c>
      <c r="H1525" s="98">
        <f t="shared" si="69"/>
        <v>12218</v>
      </c>
      <c r="I1525" s="138">
        <f t="shared" si="67"/>
        <v>0</v>
      </c>
      <c r="J1525" s="112"/>
      <c r="K1525" s="2"/>
    </row>
    <row r="1526" spans="1:11" x14ac:dyDescent="0.25">
      <c r="A1526" s="17">
        <v>42442</v>
      </c>
      <c r="B1526" s="18">
        <f t="shared" si="68"/>
        <v>8389</v>
      </c>
      <c r="C1526" s="11" t="s">
        <v>787</v>
      </c>
      <c r="D1526" s="12">
        <v>58389</v>
      </c>
      <c r="E1526" s="47" t="s">
        <v>7582</v>
      </c>
      <c r="F1526" s="14">
        <v>3688</v>
      </c>
      <c r="G1526" s="15">
        <v>42443</v>
      </c>
      <c r="H1526" s="98">
        <v>3688</v>
      </c>
      <c r="I1526" s="138">
        <f t="shared" si="67"/>
        <v>0</v>
      </c>
      <c r="J1526" s="112"/>
      <c r="K1526" s="2"/>
    </row>
    <row r="1527" spans="1:11" x14ac:dyDescent="0.25">
      <c r="A1527" s="17">
        <v>42442</v>
      </c>
      <c r="B1527" s="18">
        <f t="shared" si="68"/>
        <v>8390</v>
      </c>
      <c r="C1527" s="11" t="s">
        <v>787</v>
      </c>
      <c r="D1527" s="12">
        <v>58390</v>
      </c>
      <c r="E1527" s="47" t="s">
        <v>7583</v>
      </c>
      <c r="F1527" s="14">
        <v>1088</v>
      </c>
      <c r="G1527" s="15">
        <v>42443</v>
      </c>
      <c r="H1527" s="98">
        <v>1088</v>
      </c>
      <c r="I1527" s="138">
        <f t="shared" si="67"/>
        <v>0</v>
      </c>
      <c r="J1527" s="112"/>
      <c r="K1527" s="2"/>
    </row>
    <row r="1528" spans="1:11" x14ac:dyDescent="0.25">
      <c r="A1528" s="17">
        <v>42442</v>
      </c>
      <c r="B1528" s="18">
        <f t="shared" si="68"/>
        <v>8391</v>
      </c>
      <c r="C1528" s="11" t="s">
        <v>787</v>
      </c>
      <c r="D1528" s="12">
        <v>58391</v>
      </c>
      <c r="E1528" s="47" t="s">
        <v>7584</v>
      </c>
      <c r="F1528" s="14">
        <v>1174.8</v>
      </c>
      <c r="G1528" s="15">
        <v>42442</v>
      </c>
      <c r="H1528" s="98">
        <f t="shared" si="69"/>
        <v>1174.8</v>
      </c>
      <c r="I1528" s="138">
        <f t="shared" si="67"/>
        <v>0</v>
      </c>
      <c r="J1528" s="112"/>
      <c r="K1528" s="2"/>
    </row>
    <row r="1529" spans="1:11" x14ac:dyDescent="0.25">
      <c r="A1529" s="17">
        <v>42442</v>
      </c>
      <c r="B1529" s="18">
        <f t="shared" si="68"/>
        <v>8392</v>
      </c>
      <c r="C1529" s="11" t="s">
        <v>787</v>
      </c>
      <c r="D1529" s="12">
        <v>58392</v>
      </c>
      <c r="E1529" s="47" t="s">
        <v>7585</v>
      </c>
      <c r="F1529" s="14">
        <v>31021.3</v>
      </c>
      <c r="G1529" s="15">
        <v>42457</v>
      </c>
      <c r="H1529" s="98">
        <v>31021.3</v>
      </c>
      <c r="I1529" s="138">
        <f t="shared" si="67"/>
        <v>0</v>
      </c>
      <c r="J1529" s="112"/>
      <c r="K1529" s="2"/>
    </row>
    <row r="1530" spans="1:11" x14ac:dyDescent="0.25">
      <c r="A1530" s="17">
        <v>42442</v>
      </c>
      <c r="B1530" s="18">
        <f t="shared" si="68"/>
        <v>8393</v>
      </c>
      <c r="C1530" s="11" t="s">
        <v>787</v>
      </c>
      <c r="D1530" s="12">
        <v>58393</v>
      </c>
      <c r="E1530" s="47" t="s">
        <v>7585</v>
      </c>
      <c r="F1530" s="14">
        <v>4808</v>
      </c>
      <c r="G1530" s="15">
        <v>42446</v>
      </c>
      <c r="H1530" s="98">
        <v>4808</v>
      </c>
      <c r="I1530" s="138">
        <f t="shared" si="67"/>
        <v>0</v>
      </c>
      <c r="J1530" s="112"/>
      <c r="K1530" s="2"/>
    </row>
    <row r="1531" spans="1:11" x14ac:dyDescent="0.25">
      <c r="A1531" s="17">
        <v>42442</v>
      </c>
      <c r="B1531" s="18">
        <f t="shared" si="68"/>
        <v>8394</v>
      </c>
      <c r="C1531" s="11" t="s">
        <v>787</v>
      </c>
      <c r="D1531" s="12">
        <v>58394</v>
      </c>
      <c r="E1531" s="47" t="s">
        <v>7586</v>
      </c>
      <c r="F1531" s="14">
        <v>12236</v>
      </c>
      <c r="G1531" s="15">
        <v>42442</v>
      </c>
      <c r="H1531" s="98">
        <f t="shared" si="69"/>
        <v>12236</v>
      </c>
      <c r="I1531" s="138">
        <f t="shared" ref="I1531:I1598" si="70">F1531-H1531</f>
        <v>0</v>
      </c>
      <c r="J1531" s="112"/>
      <c r="K1531" s="2"/>
    </row>
    <row r="1532" spans="1:11" x14ac:dyDescent="0.25">
      <c r="A1532" s="17">
        <v>42442</v>
      </c>
      <c r="B1532" s="18">
        <f t="shared" si="68"/>
        <v>8395</v>
      </c>
      <c r="C1532" s="11" t="s">
        <v>787</v>
      </c>
      <c r="D1532" s="12">
        <v>58395</v>
      </c>
      <c r="E1532" s="47" t="s">
        <v>7587</v>
      </c>
      <c r="F1532" s="14">
        <v>249.2</v>
      </c>
      <c r="G1532" s="15">
        <v>42442</v>
      </c>
      <c r="H1532" s="98">
        <f t="shared" si="69"/>
        <v>249.2</v>
      </c>
      <c r="I1532" s="138">
        <f t="shared" si="70"/>
        <v>0</v>
      </c>
      <c r="J1532" s="112"/>
      <c r="K1532" s="2"/>
    </row>
    <row r="1533" spans="1:11" x14ac:dyDescent="0.25">
      <c r="A1533" s="17">
        <v>42442</v>
      </c>
      <c r="B1533" s="18">
        <f t="shared" si="68"/>
        <v>8396</v>
      </c>
      <c r="C1533" s="11" t="s">
        <v>787</v>
      </c>
      <c r="D1533" s="12">
        <v>58396</v>
      </c>
      <c r="E1533" s="47" t="s">
        <v>7588</v>
      </c>
      <c r="F1533" s="14">
        <v>16941.599999999999</v>
      </c>
      <c r="G1533" s="15">
        <v>42446</v>
      </c>
      <c r="H1533" s="98">
        <v>16941.599999999999</v>
      </c>
      <c r="I1533" s="138">
        <f t="shared" si="70"/>
        <v>0</v>
      </c>
      <c r="J1533" s="112"/>
      <c r="K1533" s="2"/>
    </row>
    <row r="1534" spans="1:11" x14ac:dyDescent="0.25">
      <c r="A1534" s="17">
        <v>42442</v>
      </c>
      <c r="B1534" s="18">
        <f t="shared" si="68"/>
        <v>8397</v>
      </c>
      <c r="C1534" s="11" t="s">
        <v>787</v>
      </c>
      <c r="D1534" s="12">
        <v>58397</v>
      </c>
      <c r="E1534" s="47" t="s">
        <v>7589</v>
      </c>
      <c r="F1534" s="14">
        <v>13075.6</v>
      </c>
      <c r="G1534" s="15">
        <v>42442</v>
      </c>
      <c r="H1534" s="98">
        <f t="shared" si="69"/>
        <v>13075.6</v>
      </c>
      <c r="I1534" s="138">
        <f t="shared" si="70"/>
        <v>0</v>
      </c>
      <c r="J1534" s="112"/>
      <c r="K1534" s="2"/>
    </row>
    <row r="1535" spans="1:11" x14ac:dyDescent="0.25">
      <c r="A1535" s="17">
        <v>42442</v>
      </c>
      <c r="B1535" s="18">
        <f t="shared" si="68"/>
        <v>8398</v>
      </c>
      <c r="C1535" s="11" t="s">
        <v>787</v>
      </c>
      <c r="D1535" s="12">
        <v>58398</v>
      </c>
      <c r="E1535" s="47" t="s">
        <v>7590</v>
      </c>
      <c r="F1535" s="14">
        <v>9080.6</v>
      </c>
      <c r="G1535" s="15">
        <v>42443</v>
      </c>
      <c r="H1535" s="98">
        <v>9080.6</v>
      </c>
      <c r="I1535" s="138">
        <f t="shared" si="70"/>
        <v>0</v>
      </c>
      <c r="J1535" s="112"/>
      <c r="K1535" s="2"/>
    </row>
    <row r="1536" spans="1:11" x14ac:dyDescent="0.25">
      <c r="A1536" s="17">
        <v>42442</v>
      </c>
      <c r="B1536" s="18">
        <f t="shared" si="68"/>
        <v>8399</v>
      </c>
      <c r="C1536" s="11" t="s">
        <v>787</v>
      </c>
      <c r="D1536" s="12">
        <v>58399</v>
      </c>
      <c r="E1536" s="47" t="s">
        <v>7591</v>
      </c>
      <c r="F1536" s="14">
        <v>1307.52</v>
      </c>
      <c r="G1536" s="15">
        <v>42443</v>
      </c>
      <c r="H1536" s="98">
        <v>1307.52</v>
      </c>
      <c r="I1536" s="138">
        <f t="shared" si="70"/>
        <v>0</v>
      </c>
      <c r="J1536" s="112"/>
      <c r="K1536" s="2"/>
    </row>
    <row r="1537" spans="1:11" x14ac:dyDescent="0.25">
      <c r="A1537" s="17">
        <v>42442</v>
      </c>
      <c r="B1537" s="18">
        <f t="shared" si="68"/>
        <v>8400</v>
      </c>
      <c r="C1537" s="11" t="s">
        <v>787</v>
      </c>
      <c r="D1537" s="12">
        <v>58400</v>
      </c>
      <c r="E1537" s="47" t="s">
        <v>7592</v>
      </c>
      <c r="F1537" s="14">
        <v>6108</v>
      </c>
      <c r="G1537" s="15">
        <v>42443</v>
      </c>
      <c r="H1537" s="98">
        <v>6108</v>
      </c>
      <c r="I1537" s="138">
        <f t="shared" si="70"/>
        <v>0</v>
      </c>
      <c r="J1537" s="112"/>
      <c r="K1537" s="2"/>
    </row>
    <row r="1538" spans="1:11" x14ac:dyDescent="0.25">
      <c r="A1538" s="17">
        <v>42442</v>
      </c>
      <c r="B1538" s="18">
        <f t="shared" si="68"/>
        <v>8401</v>
      </c>
      <c r="C1538" s="11" t="s">
        <v>787</v>
      </c>
      <c r="D1538" s="12">
        <v>58401</v>
      </c>
      <c r="E1538" s="47" t="s">
        <v>7593</v>
      </c>
      <c r="F1538" s="14">
        <v>49174.3</v>
      </c>
      <c r="G1538" s="107">
        <v>42461</v>
      </c>
      <c r="H1538" s="166">
        <v>49174.3</v>
      </c>
      <c r="I1538" s="138">
        <f t="shared" si="70"/>
        <v>0</v>
      </c>
      <c r="J1538" s="112"/>
      <c r="K1538" s="2"/>
    </row>
    <row r="1539" spans="1:11" x14ac:dyDescent="0.25">
      <c r="A1539" s="17">
        <v>42442</v>
      </c>
      <c r="B1539" s="18">
        <f t="shared" si="68"/>
        <v>8402</v>
      </c>
      <c r="C1539" s="11" t="s">
        <v>787</v>
      </c>
      <c r="D1539" s="12">
        <v>58402</v>
      </c>
      <c r="E1539" s="47" t="s">
        <v>7594</v>
      </c>
      <c r="F1539" s="14">
        <v>992.2</v>
      </c>
      <c r="G1539" s="15">
        <v>42442</v>
      </c>
      <c r="H1539" s="98">
        <f t="shared" si="69"/>
        <v>992.2</v>
      </c>
      <c r="I1539" s="138">
        <f t="shared" si="70"/>
        <v>0</v>
      </c>
      <c r="J1539" s="112"/>
      <c r="K1539" s="2"/>
    </row>
    <row r="1540" spans="1:11" x14ac:dyDescent="0.25">
      <c r="A1540" s="17">
        <v>42442</v>
      </c>
      <c r="B1540" s="18">
        <f t="shared" si="68"/>
        <v>8403</v>
      </c>
      <c r="C1540" s="11" t="s">
        <v>787</v>
      </c>
      <c r="D1540" s="12">
        <v>58403</v>
      </c>
      <c r="E1540" s="47" t="s">
        <v>7595</v>
      </c>
      <c r="F1540" s="14">
        <v>25123</v>
      </c>
      <c r="G1540" s="15">
        <v>42445</v>
      </c>
      <c r="H1540" s="98">
        <v>25123</v>
      </c>
      <c r="I1540" s="138">
        <f t="shared" si="70"/>
        <v>0</v>
      </c>
      <c r="J1540" s="112"/>
      <c r="K1540" s="2"/>
    </row>
    <row r="1541" spans="1:11" x14ac:dyDescent="0.25">
      <c r="A1541" s="17">
        <v>42442</v>
      </c>
      <c r="B1541" s="18">
        <f t="shared" si="68"/>
        <v>8404</v>
      </c>
      <c r="C1541" s="11" t="s">
        <v>787</v>
      </c>
      <c r="D1541" s="12">
        <v>58404</v>
      </c>
      <c r="E1541" s="47" t="s">
        <v>7596</v>
      </c>
      <c r="F1541" s="14">
        <v>27104.35</v>
      </c>
      <c r="G1541" s="15">
        <v>42443</v>
      </c>
      <c r="H1541" s="98">
        <v>27104.35</v>
      </c>
      <c r="I1541" s="138">
        <f t="shared" si="70"/>
        <v>0</v>
      </c>
      <c r="J1541" s="112"/>
      <c r="K1541" s="2"/>
    </row>
    <row r="1542" spans="1:11" x14ac:dyDescent="0.25">
      <c r="A1542" s="17">
        <v>42442</v>
      </c>
      <c r="B1542" s="18">
        <f t="shared" ref="B1542:B1605" si="71">B1541+1</f>
        <v>8405</v>
      </c>
      <c r="C1542" s="11" t="s">
        <v>787</v>
      </c>
      <c r="D1542" s="12">
        <v>58405</v>
      </c>
      <c r="E1542" s="47" t="s">
        <v>7597</v>
      </c>
      <c r="F1542" s="14">
        <v>28713.02</v>
      </c>
      <c r="G1542" s="15">
        <v>42443</v>
      </c>
      <c r="H1542" s="98">
        <v>28713.02</v>
      </c>
      <c r="I1542" s="138">
        <f t="shared" si="70"/>
        <v>0</v>
      </c>
      <c r="J1542" s="112"/>
      <c r="K1542" s="2"/>
    </row>
    <row r="1543" spans="1:11" x14ac:dyDescent="0.25">
      <c r="A1543" s="17">
        <v>42442</v>
      </c>
      <c r="B1543" s="18">
        <f t="shared" si="71"/>
        <v>8406</v>
      </c>
      <c r="C1543" s="11" t="s">
        <v>787</v>
      </c>
      <c r="D1543" s="12">
        <v>58406</v>
      </c>
      <c r="E1543" s="47" t="s">
        <v>7598</v>
      </c>
      <c r="F1543" s="14">
        <v>3080</v>
      </c>
      <c r="G1543" s="15">
        <v>42443</v>
      </c>
      <c r="H1543" s="98">
        <v>3080</v>
      </c>
      <c r="I1543" s="140">
        <f t="shared" si="70"/>
        <v>0</v>
      </c>
      <c r="J1543" s="112"/>
      <c r="K1543" s="2"/>
    </row>
    <row r="1544" spans="1:11" x14ac:dyDescent="0.25">
      <c r="A1544" s="17">
        <v>42442</v>
      </c>
      <c r="B1544" s="18">
        <f t="shared" si="71"/>
        <v>8407</v>
      </c>
      <c r="C1544" s="11" t="s">
        <v>787</v>
      </c>
      <c r="D1544" s="12">
        <v>58407</v>
      </c>
      <c r="E1544" s="47" t="s">
        <v>7599</v>
      </c>
      <c r="F1544" s="14">
        <v>1000</v>
      </c>
      <c r="G1544" s="15">
        <v>42443</v>
      </c>
      <c r="H1544" s="98">
        <v>1000</v>
      </c>
      <c r="I1544" s="140">
        <f t="shared" si="70"/>
        <v>0</v>
      </c>
      <c r="J1544" s="112"/>
      <c r="K1544" s="2"/>
    </row>
    <row r="1545" spans="1:11" x14ac:dyDescent="0.25">
      <c r="A1545" s="17">
        <v>42442</v>
      </c>
      <c r="B1545" s="18">
        <f t="shared" si="71"/>
        <v>8408</v>
      </c>
      <c r="C1545" s="11" t="s">
        <v>787</v>
      </c>
      <c r="D1545" s="12">
        <v>58408</v>
      </c>
      <c r="E1545" s="47" t="s">
        <v>7600</v>
      </c>
      <c r="F1545" s="14">
        <v>2000</v>
      </c>
      <c r="G1545" s="15">
        <v>42443</v>
      </c>
      <c r="H1545" s="98">
        <v>2000</v>
      </c>
      <c r="I1545" s="140">
        <f t="shared" si="70"/>
        <v>0</v>
      </c>
      <c r="J1545" s="112"/>
      <c r="K1545" s="2"/>
    </row>
    <row r="1546" spans="1:11" x14ac:dyDescent="0.25">
      <c r="A1546" s="17">
        <v>42442</v>
      </c>
      <c r="B1546" s="18">
        <f t="shared" si="71"/>
        <v>8409</v>
      </c>
      <c r="C1546" s="11" t="s">
        <v>787</v>
      </c>
      <c r="D1546" s="12">
        <v>58409</v>
      </c>
      <c r="E1546" s="47" t="s">
        <v>7601</v>
      </c>
      <c r="F1546" s="14">
        <v>385</v>
      </c>
      <c r="G1546" s="15">
        <v>42443</v>
      </c>
      <c r="H1546" s="98">
        <v>385</v>
      </c>
      <c r="I1546" s="140">
        <f t="shared" si="70"/>
        <v>0</v>
      </c>
      <c r="J1546" s="112"/>
      <c r="K1546" s="2"/>
    </row>
    <row r="1547" spans="1:11" x14ac:dyDescent="0.25">
      <c r="A1547" s="17">
        <v>42442</v>
      </c>
      <c r="B1547" s="18">
        <f t="shared" si="71"/>
        <v>8410</v>
      </c>
      <c r="C1547" s="11" t="s">
        <v>787</v>
      </c>
      <c r="D1547" s="12">
        <v>58410</v>
      </c>
      <c r="E1547" s="47" t="s">
        <v>7602</v>
      </c>
      <c r="F1547" s="14">
        <v>814.8</v>
      </c>
      <c r="G1547" s="15">
        <v>42442</v>
      </c>
      <c r="H1547" s="98">
        <f t="shared" si="69"/>
        <v>814.8</v>
      </c>
      <c r="I1547" s="140">
        <f t="shared" si="70"/>
        <v>0</v>
      </c>
      <c r="J1547" s="112"/>
      <c r="K1547" s="2"/>
    </row>
    <row r="1548" spans="1:11" x14ac:dyDescent="0.25">
      <c r="A1548" s="17">
        <v>42442</v>
      </c>
      <c r="B1548" s="18">
        <f t="shared" si="71"/>
        <v>8411</v>
      </c>
      <c r="C1548" s="11" t="s">
        <v>787</v>
      </c>
      <c r="D1548" s="12">
        <v>58411</v>
      </c>
      <c r="E1548" s="47" t="s">
        <v>7523</v>
      </c>
      <c r="F1548" s="14">
        <v>1061.58</v>
      </c>
      <c r="G1548" s="15">
        <v>42446</v>
      </c>
      <c r="H1548" s="98">
        <v>1061.58</v>
      </c>
      <c r="I1548" s="140">
        <f t="shared" si="70"/>
        <v>0</v>
      </c>
      <c r="J1548" s="112"/>
      <c r="K1548" s="2"/>
    </row>
    <row r="1549" spans="1:11" x14ac:dyDescent="0.25">
      <c r="A1549" s="17">
        <v>42442</v>
      </c>
      <c r="B1549" s="18">
        <f t="shared" si="71"/>
        <v>8412</v>
      </c>
      <c r="C1549" s="11" t="s">
        <v>787</v>
      </c>
      <c r="D1549" s="12">
        <v>58412</v>
      </c>
      <c r="E1549" s="47" t="s">
        <v>7603</v>
      </c>
      <c r="F1549" s="14">
        <v>359.6</v>
      </c>
      <c r="G1549" s="15">
        <v>42442</v>
      </c>
      <c r="H1549" s="98">
        <f t="shared" si="69"/>
        <v>359.6</v>
      </c>
      <c r="I1549" s="140">
        <f t="shared" si="70"/>
        <v>0</v>
      </c>
      <c r="J1549" s="112"/>
      <c r="K1549" s="2"/>
    </row>
    <row r="1550" spans="1:11" x14ac:dyDescent="0.25">
      <c r="A1550" s="17">
        <v>42442</v>
      </c>
      <c r="B1550" s="18">
        <f t="shared" si="71"/>
        <v>8413</v>
      </c>
      <c r="C1550" s="11" t="s">
        <v>787</v>
      </c>
      <c r="D1550" s="12">
        <v>58413</v>
      </c>
      <c r="E1550" s="47" t="s">
        <v>7604</v>
      </c>
      <c r="F1550" s="14">
        <v>11991.7</v>
      </c>
      <c r="G1550" s="15">
        <v>42442</v>
      </c>
      <c r="H1550" s="98">
        <f t="shared" si="69"/>
        <v>11991.7</v>
      </c>
      <c r="I1550" s="140">
        <f t="shared" si="70"/>
        <v>0</v>
      </c>
      <c r="J1550" s="112"/>
      <c r="K1550" s="2"/>
    </row>
    <row r="1551" spans="1:11" x14ac:dyDescent="0.25">
      <c r="A1551" s="17">
        <v>42442</v>
      </c>
      <c r="B1551" s="18">
        <f t="shared" si="71"/>
        <v>8414</v>
      </c>
      <c r="C1551" s="11" t="s">
        <v>787</v>
      </c>
      <c r="D1551" s="12">
        <v>58414</v>
      </c>
      <c r="E1551" s="47" t="s">
        <v>7605</v>
      </c>
      <c r="F1551" s="14">
        <v>3590.5</v>
      </c>
      <c r="G1551" s="15">
        <v>42443</v>
      </c>
      <c r="H1551" s="98">
        <v>3590.5</v>
      </c>
      <c r="I1551" s="140">
        <f t="shared" si="70"/>
        <v>0</v>
      </c>
      <c r="J1551" s="112"/>
      <c r="K1551" s="2"/>
    </row>
    <row r="1552" spans="1:11" x14ac:dyDescent="0.25">
      <c r="A1552" s="17">
        <v>42442</v>
      </c>
      <c r="B1552" s="18">
        <f t="shared" si="71"/>
        <v>8415</v>
      </c>
      <c r="C1552" s="11" t="s">
        <v>787</v>
      </c>
      <c r="D1552" s="12">
        <v>58415</v>
      </c>
      <c r="E1552" s="47" t="s">
        <v>7606</v>
      </c>
      <c r="F1552" s="14">
        <v>2309.1</v>
      </c>
      <c r="G1552" s="15">
        <v>42443</v>
      </c>
      <c r="H1552" s="98">
        <v>2309.1</v>
      </c>
      <c r="I1552" s="140">
        <f t="shared" si="70"/>
        <v>0</v>
      </c>
      <c r="J1552" s="112"/>
      <c r="K1552" s="2"/>
    </row>
    <row r="1553" spans="1:11" x14ac:dyDescent="0.25">
      <c r="A1553" s="17">
        <v>42442</v>
      </c>
      <c r="B1553" s="18">
        <f t="shared" si="71"/>
        <v>8416</v>
      </c>
      <c r="C1553" s="11" t="s">
        <v>787</v>
      </c>
      <c r="D1553" s="12">
        <v>58416</v>
      </c>
      <c r="E1553" s="47" t="s">
        <v>7607</v>
      </c>
      <c r="F1553" s="14">
        <v>3299.2</v>
      </c>
      <c r="G1553" s="15">
        <v>42442</v>
      </c>
      <c r="H1553" s="98">
        <f t="shared" ref="H1553:H1611" si="72">F1553</f>
        <v>3299.2</v>
      </c>
      <c r="I1553" s="140">
        <f t="shared" si="70"/>
        <v>0</v>
      </c>
      <c r="J1553" s="112"/>
      <c r="K1553" s="2"/>
    </row>
    <row r="1554" spans="1:11" x14ac:dyDescent="0.25">
      <c r="A1554" s="17">
        <v>42442</v>
      </c>
      <c r="B1554" s="18">
        <f t="shared" si="71"/>
        <v>8417</v>
      </c>
      <c r="C1554" s="11" t="s">
        <v>787</v>
      </c>
      <c r="D1554" s="12">
        <v>58417</v>
      </c>
      <c r="E1554" s="47" t="s">
        <v>7608</v>
      </c>
      <c r="F1554" s="14">
        <v>3874.3</v>
      </c>
      <c r="G1554" s="15">
        <v>42443</v>
      </c>
      <c r="H1554" s="98">
        <v>3874.3</v>
      </c>
      <c r="I1554" s="140">
        <f t="shared" si="70"/>
        <v>0</v>
      </c>
      <c r="J1554" s="112"/>
      <c r="K1554" s="2"/>
    </row>
    <row r="1555" spans="1:11" x14ac:dyDescent="0.25">
      <c r="A1555" s="17">
        <v>42442</v>
      </c>
      <c r="B1555" s="18">
        <f t="shared" si="71"/>
        <v>8418</v>
      </c>
      <c r="C1555" s="11" t="s">
        <v>787</v>
      </c>
      <c r="D1555" s="12">
        <v>58418</v>
      </c>
      <c r="E1555" s="47" t="s">
        <v>7609</v>
      </c>
      <c r="F1555" s="14">
        <v>3223.3</v>
      </c>
      <c r="G1555" s="15">
        <v>42443</v>
      </c>
      <c r="H1555" s="98">
        <v>3223.3</v>
      </c>
      <c r="I1555" s="140">
        <f t="shared" si="70"/>
        <v>0</v>
      </c>
      <c r="J1555" s="112"/>
      <c r="K1555" s="2"/>
    </row>
    <row r="1556" spans="1:11" x14ac:dyDescent="0.25">
      <c r="A1556" s="17">
        <v>42442</v>
      </c>
      <c r="B1556" s="18">
        <f t="shared" si="71"/>
        <v>8419</v>
      </c>
      <c r="C1556" s="11" t="s">
        <v>787</v>
      </c>
      <c r="D1556" s="12">
        <v>58419</v>
      </c>
      <c r="E1556" s="47" t="s">
        <v>7610</v>
      </c>
      <c r="F1556" s="14">
        <v>27030.85</v>
      </c>
      <c r="G1556" s="15">
        <v>42442</v>
      </c>
      <c r="H1556" s="98">
        <f t="shared" si="72"/>
        <v>27030.85</v>
      </c>
      <c r="I1556" s="140">
        <f t="shared" si="70"/>
        <v>0</v>
      </c>
      <c r="J1556" s="112"/>
      <c r="K1556" s="2"/>
    </row>
    <row r="1557" spans="1:11" x14ac:dyDescent="0.25">
      <c r="A1557" s="17">
        <v>42442</v>
      </c>
      <c r="B1557" s="18">
        <f t="shared" si="71"/>
        <v>8420</v>
      </c>
      <c r="C1557" s="11" t="s">
        <v>787</v>
      </c>
      <c r="D1557" s="12">
        <v>58420</v>
      </c>
      <c r="E1557" s="47" t="s">
        <v>7611</v>
      </c>
      <c r="F1557" s="14">
        <v>6728.5</v>
      </c>
      <c r="G1557" s="88" t="s">
        <v>9339</v>
      </c>
      <c r="H1557" s="101">
        <f>3910+2818.5</f>
        <v>6728.5</v>
      </c>
      <c r="I1557" s="140">
        <f t="shared" si="70"/>
        <v>0</v>
      </c>
      <c r="J1557" s="112"/>
      <c r="K1557" s="2"/>
    </row>
    <row r="1558" spans="1:11" x14ac:dyDescent="0.25">
      <c r="A1558" s="17">
        <v>42442</v>
      </c>
      <c r="B1558" s="18">
        <f t="shared" si="71"/>
        <v>8421</v>
      </c>
      <c r="C1558" s="11" t="s">
        <v>787</v>
      </c>
      <c r="D1558" s="12">
        <v>58421</v>
      </c>
      <c r="E1558" s="47" t="s">
        <v>4707</v>
      </c>
      <c r="F1558" s="14">
        <v>12828.1</v>
      </c>
      <c r="G1558" s="15">
        <v>42445</v>
      </c>
      <c r="H1558" s="98">
        <v>12828.1</v>
      </c>
      <c r="I1558" s="140">
        <f t="shared" si="70"/>
        <v>0</v>
      </c>
      <c r="J1558" s="112"/>
      <c r="K1558" s="2"/>
    </row>
    <row r="1559" spans="1:11" x14ac:dyDescent="0.25">
      <c r="A1559" s="17">
        <v>42442</v>
      </c>
      <c r="B1559" s="18">
        <f t="shared" si="71"/>
        <v>8422</v>
      </c>
      <c r="C1559" s="11" t="s">
        <v>787</v>
      </c>
      <c r="D1559" s="12">
        <v>58422</v>
      </c>
      <c r="E1559" s="47" t="s">
        <v>7612</v>
      </c>
      <c r="F1559" s="14">
        <v>748.1</v>
      </c>
      <c r="G1559" s="15">
        <v>42442</v>
      </c>
      <c r="H1559" s="98">
        <f t="shared" si="72"/>
        <v>748.1</v>
      </c>
      <c r="I1559" s="140">
        <f t="shared" si="70"/>
        <v>0</v>
      </c>
      <c r="J1559" s="112"/>
      <c r="K1559" s="2"/>
    </row>
    <row r="1560" spans="1:11" x14ac:dyDescent="0.25">
      <c r="A1560" s="17">
        <v>42442</v>
      </c>
      <c r="B1560" s="18">
        <f t="shared" si="71"/>
        <v>8423</v>
      </c>
      <c r="C1560" s="11" t="s">
        <v>787</v>
      </c>
      <c r="D1560" s="113">
        <v>58423</v>
      </c>
      <c r="E1560" s="42" t="s">
        <v>7613</v>
      </c>
      <c r="F1560" s="19">
        <v>6257.6</v>
      </c>
      <c r="G1560" s="15">
        <v>42443</v>
      </c>
      <c r="H1560" s="98">
        <v>6257.6</v>
      </c>
      <c r="I1560" s="140">
        <f t="shared" si="70"/>
        <v>0</v>
      </c>
      <c r="J1560" s="112"/>
      <c r="K1560" s="2"/>
    </row>
    <row r="1561" spans="1:11" x14ac:dyDescent="0.25">
      <c r="A1561" s="17">
        <v>42442</v>
      </c>
      <c r="B1561" s="18">
        <f t="shared" si="71"/>
        <v>8424</v>
      </c>
      <c r="C1561" s="11" t="s">
        <v>787</v>
      </c>
      <c r="D1561" s="20">
        <v>58424</v>
      </c>
      <c r="E1561" s="45" t="s">
        <v>7614</v>
      </c>
      <c r="F1561" s="22">
        <v>4188.8</v>
      </c>
      <c r="G1561" s="15">
        <v>42443</v>
      </c>
      <c r="H1561" s="98">
        <v>4188.8</v>
      </c>
      <c r="I1561" s="140">
        <f t="shared" si="70"/>
        <v>0</v>
      </c>
      <c r="J1561" s="112"/>
      <c r="K1561" s="2"/>
    </row>
    <row r="1562" spans="1:11" x14ac:dyDescent="0.25">
      <c r="A1562" s="17">
        <v>42442</v>
      </c>
      <c r="B1562" s="18">
        <f t="shared" si="71"/>
        <v>8425</v>
      </c>
      <c r="C1562" s="11" t="s">
        <v>787</v>
      </c>
      <c r="D1562" s="12">
        <v>58425</v>
      </c>
      <c r="E1562" s="47" t="s">
        <v>7615</v>
      </c>
      <c r="F1562" s="14">
        <v>1875.8</v>
      </c>
      <c r="G1562" s="15">
        <v>42442</v>
      </c>
      <c r="H1562" s="98">
        <f t="shared" si="72"/>
        <v>1875.8</v>
      </c>
      <c r="I1562" s="140">
        <f t="shared" si="70"/>
        <v>0</v>
      </c>
      <c r="J1562" s="112"/>
      <c r="K1562" s="2"/>
    </row>
    <row r="1563" spans="1:11" x14ac:dyDescent="0.25">
      <c r="A1563" s="17">
        <v>42442</v>
      </c>
      <c r="B1563" s="18">
        <f t="shared" si="71"/>
        <v>8426</v>
      </c>
      <c r="C1563" s="11" t="s">
        <v>787</v>
      </c>
      <c r="D1563" s="12">
        <v>58426</v>
      </c>
      <c r="E1563" s="47" t="s">
        <v>7616</v>
      </c>
      <c r="F1563" s="14">
        <v>2149.3200000000002</v>
      </c>
      <c r="G1563" s="15">
        <v>42442</v>
      </c>
      <c r="H1563" s="98">
        <f t="shared" si="72"/>
        <v>2149.3200000000002</v>
      </c>
      <c r="I1563" s="140">
        <f t="shared" si="70"/>
        <v>0</v>
      </c>
      <c r="J1563" s="112"/>
      <c r="K1563" s="2"/>
    </row>
    <row r="1564" spans="1:11" x14ac:dyDescent="0.25">
      <c r="A1564" s="17">
        <v>42442</v>
      </c>
      <c r="B1564" s="18">
        <f t="shared" si="71"/>
        <v>8427</v>
      </c>
      <c r="C1564" s="11" t="s">
        <v>787</v>
      </c>
      <c r="D1564" s="12">
        <v>58427</v>
      </c>
      <c r="E1564" s="47" t="s">
        <v>7617</v>
      </c>
      <c r="F1564" s="14">
        <v>3283</v>
      </c>
      <c r="G1564" s="15">
        <v>42460</v>
      </c>
      <c r="H1564" s="98">
        <v>3283</v>
      </c>
      <c r="I1564" s="140">
        <f t="shared" si="70"/>
        <v>0</v>
      </c>
      <c r="J1564" s="112"/>
      <c r="K1564" s="2"/>
    </row>
    <row r="1565" spans="1:11" x14ac:dyDescent="0.25">
      <c r="A1565" s="17">
        <v>42442</v>
      </c>
      <c r="B1565" s="18">
        <f t="shared" si="71"/>
        <v>8428</v>
      </c>
      <c r="C1565" s="11" t="s">
        <v>787</v>
      </c>
      <c r="D1565" s="12">
        <v>58428</v>
      </c>
      <c r="E1565" s="47" t="s">
        <v>7618</v>
      </c>
      <c r="F1565" s="14">
        <v>10927</v>
      </c>
      <c r="G1565" s="15">
        <v>42443</v>
      </c>
      <c r="H1565" s="98">
        <v>10927</v>
      </c>
      <c r="I1565" s="140">
        <f t="shared" si="70"/>
        <v>0</v>
      </c>
      <c r="J1565" s="112"/>
      <c r="K1565" s="2"/>
    </row>
    <row r="1566" spans="1:11" x14ac:dyDescent="0.25">
      <c r="A1566" s="17">
        <v>42442</v>
      </c>
      <c r="B1566" s="18">
        <f t="shared" si="71"/>
        <v>8429</v>
      </c>
      <c r="C1566" s="11" t="s">
        <v>787</v>
      </c>
      <c r="D1566" s="12">
        <v>58429</v>
      </c>
      <c r="E1566" s="47" t="s">
        <v>7619</v>
      </c>
      <c r="F1566" s="14">
        <v>118</v>
      </c>
      <c r="G1566" s="15">
        <v>42447</v>
      </c>
      <c r="H1566" s="98">
        <v>118</v>
      </c>
      <c r="I1566" s="140">
        <f t="shared" si="70"/>
        <v>0</v>
      </c>
      <c r="J1566" s="112"/>
      <c r="K1566" s="2"/>
    </row>
    <row r="1567" spans="1:11" x14ac:dyDescent="0.25">
      <c r="A1567" s="17">
        <v>42442</v>
      </c>
      <c r="B1567" s="18">
        <f t="shared" si="71"/>
        <v>8430</v>
      </c>
      <c r="C1567" s="11" t="s">
        <v>787</v>
      </c>
      <c r="D1567" s="12">
        <v>58430</v>
      </c>
      <c r="E1567" s="47" t="s">
        <v>7620</v>
      </c>
      <c r="F1567" s="14">
        <v>1675.8</v>
      </c>
      <c r="G1567" s="15">
        <v>42443</v>
      </c>
      <c r="H1567" s="98">
        <v>1675.8</v>
      </c>
      <c r="I1567" s="140">
        <f t="shared" si="70"/>
        <v>0</v>
      </c>
      <c r="J1567" s="112"/>
      <c r="K1567" s="2"/>
    </row>
    <row r="1568" spans="1:11" x14ac:dyDescent="0.25">
      <c r="A1568" s="17">
        <v>42442</v>
      </c>
      <c r="B1568" s="18">
        <f t="shared" si="71"/>
        <v>8431</v>
      </c>
      <c r="C1568" s="11" t="s">
        <v>787</v>
      </c>
      <c r="D1568" s="12">
        <v>58431</v>
      </c>
      <c r="E1568" s="47" t="s">
        <v>7621</v>
      </c>
      <c r="F1568" s="14">
        <v>2652</v>
      </c>
      <c r="G1568" s="15">
        <v>42442</v>
      </c>
      <c r="H1568" s="98">
        <f t="shared" si="72"/>
        <v>2652</v>
      </c>
      <c r="I1568" s="140">
        <f t="shared" si="70"/>
        <v>0</v>
      </c>
      <c r="J1568" s="112"/>
      <c r="K1568" s="2"/>
    </row>
    <row r="1569" spans="1:11" x14ac:dyDescent="0.25">
      <c r="A1569" s="17">
        <v>42442</v>
      </c>
      <c r="B1569" s="18">
        <f t="shared" si="71"/>
        <v>8432</v>
      </c>
      <c r="C1569" s="11" t="s">
        <v>787</v>
      </c>
      <c r="D1569" s="12">
        <v>58432</v>
      </c>
      <c r="E1569" s="47" t="s">
        <v>7622</v>
      </c>
      <c r="F1569" s="14">
        <v>2146.6999999999998</v>
      </c>
      <c r="G1569" s="15">
        <v>42442</v>
      </c>
      <c r="H1569" s="98">
        <f t="shared" si="72"/>
        <v>2146.6999999999998</v>
      </c>
      <c r="I1569" s="140">
        <f t="shared" si="70"/>
        <v>0</v>
      </c>
      <c r="J1569" s="112"/>
      <c r="K1569" s="2"/>
    </row>
    <row r="1570" spans="1:11" x14ac:dyDescent="0.25">
      <c r="A1570" s="17">
        <v>42442</v>
      </c>
      <c r="B1570" s="18">
        <f t="shared" si="71"/>
        <v>8433</v>
      </c>
      <c r="C1570" s="11" t="s">
        <v>787</v>
      </c>
      <c r="D1570" s="12">
        <v>58433</v>
      </c>
      <c r="E1570" s="47" t="s">
        <v>7573</v>
      </c>
      <c r="F1570" s="14">
        <v>4968</v>
      </c>
      <c r="G1570" s="15">
        <v>42442</v>
      </c>
      <c r="H1570" s="98">
        <f t="shared" si="72"/>
        <v>4968</v>
      </c>
      <c r="I1570" s="140">
        <f t="shared" si="70"/>
        <v>0</v>
      </c>
      <c r="J1570" s="112"/>
      <c r="K1570" s="2"/>
    </row>
    <row r="1571" spans="1:11" x14ac:dyDescent="0.25">
      <c r="A1571" s="17">
        <v>42442</v>
      </c>
      <c r="B1571" s="18">
        <f t="shared" si="71"/>
        <v>8434</v>
      </c>
      <c r="C1571" s="11" t="s">
        <v>787</v>
      </c>
      <c r="D1571" s="12">
        <v>58434</v>
      </c>
      <c r="E1571" s="47" t="s">
        <v>7578</v>
      </c>
      <c r="F1571" s="14">
        <v>2308.3000000000002</v>
      </c>
      <c r="G1571" s="15">
        <v>42442</v>
      </c>
      <c r="H1571" s="98">
        <f t="shared" si="72"/>
        <v>2308.3000000000002</v>
      </c>
      <c r="I1571" s="140">
        <f t="shared" si="70"/>
        <v>0</v>
      </c>
      <c r="J1571" s="112"/>
      <c r="K1571" s="2"/>
    </row>
    <row r="1572" spans="1:11" x14ac:dyDescent="0.25">
      <c r="A1572" s="17">
        <v>42442</v>
      </c>
      <c r="B1572" s="18">
        <f t="shared" si="71"/>
        <v>8435</v>
      </c>
      <c r="C1572" s="11" t="s">
        <v>787</v>
      </c>
      <c r="D1572" s="12">
        <v>58435</v>
      </c>
      <c r="E1572" s="47" t="s">
        <v>7616</v>
      </c>
      <c r="F1572" s="14">
        <v>1326.9</v>
      </c>
      <c r="G1572" s="15">
        <v>42442</v>
      </c>
      <c r="H1572" s="98">
        <f t="shared" si="72"/>
        <v>1326.9</v>
      </c>
      <c r="I1572" s="140">
        <f t="shared" si="70"/>
        <v>0</v>
      </c>
      <c r="J1572" s="112"/>
      <c r="K1572" s="2"/>
    </row>
    <row r="1573" spans="1:11" x14ac:dyDescent="0.25">
      <c r="A1573" s="17">
        <v>42442</v>
      </c>
      <c r="B1573" s="18">
        <f t="shared" si="71"/>
        <v>8436</v>
      </c>
      <c r="C1573" s="11" t="s">
        <v>787</v>
      </c>
      <c r="D1573" s="12">
        <v>58436</v>
      </c>
      <c r="E1573" s="47" t="s">
        <v>7616</v>
      </c>
      <c r="F1573" s="14">
        <v>85.8</v>
      </c>
      <c r="G1573" s="15">
        <v>42442</v>
      </c>
      <c r="H1573" s="98">
        <f t="shared" si="72"/>
        <v>85.8</v>
      </c>
      <c r="I1573" s="140">
        <f t="shared" si="70"/>
        <v>0</v>
      </c>
      <c r="J1573" s="112"/>
      <c r="K1573" s="2"/>
    </row>
    <row r="1574" spans="1:11" x14ac:dyDescent="0.25">
      <c r="A1574" s="17">
        <v>42442</v>
      </c>
      <c r="B1574" s="18">
        <f t="shared" si="71"/>
        <v>8437</v>
      </c>
      <c r="C1574" s="11" t="s">
        <v>787</v>
      </c>
      <c r="D1574" s="12">
        <v>58437</v>
      </c>
      <c r="E1574" s="47" t="s">
        <v>7623</v>
      </c>
      <c r="F1574" s="14">
        <v>660</v>
      </c>
      <c r="G1574" s="15">
        <v>42442</v>
      </c>
      <c r="H1574" s="98">
        <f t="shared" si="72"/>
        <v>660</v>
      </c>
      <c r="I1574" s="140">
        <f t="shared" si="70"/>
        <v>0</v>
      </c>
      <c r="J1574" s="112"/>
      <c r="K1574" s="2"/>
    </row>
    <row r="1575" spans="1:11" x14ac:dyDescent="0.25">
      <c r="A1575" s="17">
        <v>42442</v>
      </c>
      <c r="B1575" s="18">
        <f t="shared" si="71"/>
        <v>8438</v>
      </c>
      <c r="C1575" s="11" t="s">
        <v>787</v>
      </c>
      <c r="D1575" s="12">
        <v>58438</v>
      </c>
      <c r="E1575" s="47" t="s">
        <v>7624</v>
      </c>
      <c r="F1575" s="14">
        <v>27999.72</v>
      </c>
      <c r="G1575" s="15">
        <v>42442</v>
      </c>
      <c r="H1575" s="98">
        <f t="shared" si="72"/>
        <v>27999.72</v>
      </c>
      <c r="I1575" s="140">
        <f t="shared" si="70"/>
        <v>0</v>
      </c>
      <c r="J1575" s="112"/>
      <c r="K1575" s="2"/>
    </row>
    <row r="1576" spans="1:11" x14ac:dyDescent="0.25">
      <c r="A1576" s="17">
        <v>42442</v>
      </c>
      <c r="B1576" s="18">
        <f t="shared" si="71"/>
        <v>8439</v>
      </c>
      <c r="C1576" s="11" t="s">
        <v>787</v>
      </c>
      <c r="D1576" s="12">
        <v>58439</v>
      </c>
      <c r="E1576" s="47" t="s">
        <v>7625</v>
      </c>
      <c r="F1576" s="14">
        <v>41925</v>
      </c>
      <c r="G1576" s="15">
        <v>42446</v>
      </c>
      <c r="H1576" s="98">
        <v>41925</v>
      </c>
      <c r="I1576" s="140">
        <f t="shared" si="70"/>
        <v>0</v>
      </c>
      <c r="J1576" s="112"/>
      <c r="K1576" s="2"/>
    </row>
    <row r="1577" spans="1:11" x14ac:dyDescent="0.25">
      <c r="A1577" s="17">
        <v>42442</v>
      </c>
      <c r="B1577" s="18">
        <f t="shared" si="71"/>
        <v>8440</v>
      </c>
      <c r="C1577" s="11" t="s">
        <v>787</v>
      </c>
      <c r="D1577" s="12">
        <v>58440</v>
      </c>
      <c r="E1577" s="47" t="s">
        <v>4707</v>
      </c>
      <c r="F1577" s="14">
        <v>2289</v>
      </c>
      <c r="G1577" s="15">
        <v>42444</v>
      </c>
      <c r="H1577" s="98">
        <v>2289</v>
      </c>
      <c r="I1577" s="140">
        <f t="shared" si="70"/>
        <v>0</v>
      </c>
      <c r="J1577" s="112"/>
      <c r="K1577" s="2"/>
    </row>
    <row r="1578" spans="1:11" x14ac:dyDescent="0.25">
      <c r="A1578" s="17">
        <v>42442</v>
      </c>
      <c r="B1578" s="18">
        <f t="shared" si="71"/>
        <v>8441</v>
      </c>
      <c r="C1578" s="11" t="s">
        <v>787</v>
      </c>
      <c r="D1578" s="12">
        <v>58441</v>
      </c>
      <c r="E1578" s="47" t="s">
        <v>7593</v>
      </c>
      <c r="F1578" s="14">
        <v>1680</v>
      </c>
      <c r="G1578" s="15">
        <v>42443</v>
      </c>
      <c r="H1578" s="98">
        <v>1680</v>
      </c>
      <c r="I1578" s="140">
        <f t="shared" si="70"/>
        <v>0</v>
      </c>
      <c r="J1578" s="112"/>
      <c r="K1578" s="2"/>
    </row>
    <row r="1579" spans="1:11" x14ac:dyDescent="0.25">
      <c r="A1579" s="17">
        <v>42442</v>
      </c>
      <c r="B1579" s="18">
        <f t="shared" si="71"/>
        <v>8442</v>
      </c>
      <c r="C1579" s="11" t="s">
        <v>787</v>
      </c>
      <c r="D1579" s="12">
        <v>58442</v>
      </c>
      <c r="E1579" s="47" t="s">
        <v>7626</v>
      </c>
      <c r="F1579" s="14">
        <v>664</v>
      </c>
      <c r="G1579" s="15">
        <v>42443</v>
      </c>
      <c r="H1579" s="98">
        <v>664</v>
      </c>
      <c r="I1579" s="140">
        <f t="shared" si="70"/>
        <v>0</v>
      </c>
      <c r="J1579" s="112"/>
      <c r="K1579" s="2"/>
    </row>
    <row r="1580" spans="1:11" x14ac:dyDescent="0.25">
      <c r="A1580" s="17">
        <v>42442</v>
      </c>
      <c r="B1580" s="18">
        <f t="shared" si="71"/>
        <v>8443</v>
      </c>
      <c r="C1580" s="11" t="s">
        <v>787</v>
      </c>
      <c r="D1580" s="12">
        <v>58443</v>
      </c>
      <c r="E1580" s="47" t="s">
        <v>7627</v>
      </c>
      <c r="F1580" s="14">
        <v>2732.2</v>
      </c>
      <c r="G1580" s="15">
        <v>42443</v>
      </c>
      <c r="H1580" s="98">
        <v>2732.2</v>
      </c>
      <c r="I1580" s="140">
        <f t="shared" si="70"/>
        <v>0</v>
      </c>
      <c r="J1580" s="112"/>
      <c r="K1580" s="2"/>
    </row>
    <row r="1581" spans="1:11" x14ac:dyDescent="0.25">
      <c r="A1581" s="17">
        <v>42442</v>
      </c>
      <c r="B1581" s="18">
        <f t="shared" si="71"/>
        <v>8444</v>
      </c>
      <c r="C1581" s="11" t="s">
        <v>787</v>
      </c>
      <c r="D1581" s="12">
        <v>58444</v>
      </c>
      <c r="E1581" s="47" t="s">
        <v>7610</v>
      </c>
      <c r="F1581" s="14">
        <v>2615.04</v>
      </c>
      <c r="G1581" s="15">
        <v>42443</v>
      </c>
      <c r="H1581" s="98">
        <v>2615.04</v>
      </c>
      <c r="I1581" s="140">
        <f t="shared" si="70"/>
        <v>0</v>
      </c>
      <c r="J1581" s="112"/>
      <c r="K1581" s="2"/>
    </row>
    <row r="1582" spans="1:11" x14ac:dyDescent="0.25">
      <c r="A1582" s="17">
        <v>42442</v>
      </c>
      <c r="B1582" s="18">
        <f t="shared" si="71"/>
        <v>8445</v>
      </c>
      <c r="C1582" s="11" t="s">
        <v>787</v>
      </c>
      <c r="D1582" s="12">
        <v>58445</v>
      </c>
      <c r="E1582" s="47" t="s">
        <v>7628</v>
      </c>
      <c r="F1582" s="14">
        <v>2256.8000000000002</v>
      </c>
      <c r="G1582" s="15">
        <v>42443</v>
      </c>
      <c r="H1582" s="98">
        <v>2256.8000000000002</v>
      </c>
      <c r="I1582" s="140">
        <f t="shared" si="70"/>
        <v>0</v>
      </c>
      <c r="J1582" s="112"/>
      <c r="K1582" s="2"/>
    </row>
    <row r="1583" spans="1:11" x14ac:dyDescent="0.25">
      <c r="A1583" s="17">
        <v>42442</v>
      </c>
      <c r="B1583" s="18">
        <f t="shared" si="71"/>
        <v>8446</v>
      </c>
      <c r="C1583" s="11" t="s">
        <v>787</v>
      </c>
      <c r="D1583" s="12">
        <v>58446</v>
      </c>
      <c r="E1583" s="47" t="s">
        <v>7629</v>
      </c>
      <c r="F1583" s="14">
        <v>2610.1999999999998</v>
      </c>
      <c r="G1583" s="15">
        <v>42443</v>
      </c>
      <c r="H1583" s="98">
        <v>2610.1999999999998</v>
      </c>
      <c r="I1583" s="140">
        <f t="shared" si="70"/>
        <v>0</v>
      </c>
      <c r="J1583" s="112"/>
      <c r="K1583" s="2"/>
    </row>
    <row r="1584" spans="1:11" x14ac:dyDescent="0.25">
      <c r="A1584" s="17">
        <v>42442</v>
      </c>
      <c r="B1584" s="18">
        <f t="shared" si="71"/>
        <v>8447</v>
      </c>
      <c r="C1584" s="11" t="s">
        <v>787</v>
      </c>
      <c r="D1584" s="12">
        <v>58447</v>
      </c>
      <c r="E1584" s="47" t="s">
        <v>7630</v>
      </c>
      <c r="F1584" s="14">
        <v>1908.12</v>
      </c>
      <c r="G1584" s="15">
        <v>42443</v>
      </c>
      <c r="H1584" s="98">
        <v>1908.12</v>
      </c>
      <c r="I1584" s="140">
        <f t="shared" si="70"/>
        <v>0</v>
      </c>
      <c r="J1584" s="112"/>
      <c r="K1584" s="2"/>
    </row>
    <row r="1585" spans="1:11" x14ac:dyDescent="0.25">
      <c r="A1585" s="17">
        <v>42442</v>
      </c>
      <c r="B1585" s="18">
        <f t="shared" si="71"/>
        <v>8448</v>
      </c>
      <c r="C1585" s="11" t="s">
        <v>787</v>
      </c>
      <c r="D1585" s="12">
        <v>58448</v>
      </c>
      <c r="E1585" s="47" t="s">
        <v>7631</v>
      </c>
      <c r="F1585" s="14">
        <v>682.2</v>
      </c>
      <c r="G1585" s="15">
        <v>42442</v>
      </c>
      <c r="H1585" s="98">
        <f t="shared" si="72"/>
        <v>682.2</v>
      </c>
      <c r="I1585" s="140">
        <f t="shared" si="70"/>
        <v>0</v>
      </c>
      <c r="J1585" s="112"/>
      <c r="K1585" s="2"/>
    </row>
    <row r="1586" spans="1:11" x14ac:dyDescent="0.25">
      <c r="A1586" s="17">
        <v>42442</v>
      </c>
      <c r="B1586" s="18">
        <f t="shared" si="71"/>
        <v>8449</v>
      </c>
      <c r="C1586" s="11" t="s">
        <v>787</v>
      </c>
      <c r="D1586" s="12">
        <v>58449</v>
      </c>
      <c r="E1586" s="47" t="s">
        <v>7632</v>
      </c>
      <c r="F1586" s="14">
        <v>764.2</v>
      </c>
      <c r="G1586" s="15">
        <v>42442</v>
      </c>
      <c r="H1586" s="98">
        <f t="shared" si="72"/>
        <v>764.2</v>
      </c>
      <c r="I1586" s="140">
        <f t="shared" si="70"/>
        <v>0</v>
      </c>
      <c r="J1586" s="112"/>
      <c r="K1586" s="2"/>
    </row>
    <row r="1587" spans="1:11" x14ac:dyDescent="0.25">
      <c r="A1587" s="17">
        <v>42442</v>
      </c>
      <c r="B1587" s="18">
        <f t="shared" si="71"/>
        <v>8450</v>
      </c>
      <c r="C1587" s="11" t="s">
        <v>787</v>
      </c>
      <c r="D1587" s="12">
        <v>58450</v>
      </c>
      <c r="E1587" s="47" t="s">
        <v>7633</v>
      </c>
      <c r="F1587" s="14">
        <v>1100.5</v>
      </c>
      <c r="G1587" s="15">
        <v>42442</v>
      </c>
      <c r="H1587" s="98">
        <f t="shared" si="72"/>
        <v>1100.5</v>
      </c>
      <c r="I1587" s="140">
        <f t="shared" si="70"/>
        <v>0</v>
      </c>
      <c r="J1587" s="112"/>
      <c r="K1587" s="2"/>
    </row>
    <row r="1588" spans="1:11" x14ac:dyDescent="0.25">
      <c r="A1588" s="17">
        <v>42442</v>
      </c>
      <c r="B1588" s="18">
        <f t="shared" si="71"/>
        <v>8451</v>
      </c>
      <c r="C1588" s="11" t="s">
        <v>787</v>
      </c>
      <c r="D1588" s="12">
        <v>58451</v>
      </c>
      <c r="E1588" s="47" t="s">
        <v>7634</v>
      </c>
      <c r="F1588" s="14">
        <v>5446</v>
      </c>
      <c r="G1588" s="15">
        <v>42442</v>
      </c>
      <c r="H1588" s="98">
        <f t="shared" si="72"/>
        <v>5446</v>
      </c>
      <c r="I1588" s="140">
        <f t="shared" si="70"/>
        <v>0</v>
      </c>
      <c r="J1588" s="112"/>
      <c r="K1588" s="2"/>
    </row>
    <row r="1589" spans="1:11" x14ac:dyDescent="0.25">
      <c r="A1589" s="17">
        <v>42442</v>
      </c>
      <c r="B1589" s="18">
        <f t="shared" si="71"/>
        <v>8452</v>
      </c>
      <c r="C1589" s="11" t="s">
        <v>787</v>
      </c>
      <c r="D1589" s="12">
        <v>58452</v>
      </c>
      <c r="E1589" s="47" t="s">
        <v>7617</v>
      </c>
      <c r="F1589" s="14">
        <v>59496</v>
      </c>
      <c r="G1589" s="15">
        <v>42460</v>
      </c>
      <c r="H1589" s="98">
        <v>59496</v>
      </c>
      <c r="I1589" s="140">
        <f t="shared" si="70"/>
        <v>0</v>
      </c>
      <c r="J1589" s="112"/>
      <c r="K1589" s="2"/>
    </row>
    <row r="1590" spans="1:11" x14ac:dyDescent="0.25">
      <c r="A1590" s="17">
        <v>42442</v>
      </c>
      <c r="B1590" s="18">
        <f t="shared" si="71"/>
        <v>8453</v>
      </c>
      <c r="C1590" s="11" t="s">
        <v>787</v>
      </c>
      <c r="D1590" s="12">
        <v>58453</v>
      </c>
      <c r="E1590" s="49" t="s">
        <v>105</v>
      </c>
      <c r="F1590" s="14">
        <v>0</v>
      </c>
      <c r="G1590" s="15"/>
      <c r="H1590" s="98"/>
      <c r="I1590" s="140">
        <f t="shared" si="70"/>
        <v>0</v>
      </c>
      <c r="J1590" s="112"/>
      <c r="K1590" s="2"/>
    </row>
    <row r="1591" spans="1:11" x14ac:dyDescent="0.25">
      <c r="A1591" s="17">
        <v>42442</v>
      </c>
      <c r="B1591" s="18">
        <f t="shared" si="71"/>
        <v>8454</v>
      </c>
      <c r="C1591" s="11" t="s">
        <v>787</v>
      </c>
      <c r="D1591" s="12">
        <v>58454</v>
      </c>
      <c r="E1591" s="47" t="s">
        <v>7635</v>
      </c>
      <c r="F1591" s="14">
        <v>2704.8</v>
      </c>
      <c r="G1591" s="15">
        <v>42442</v>
      </c>
      <c r="H1591" s="98">
        <f t="shared" si="72"/>
        <v>2704.8</v>
      </c>
      <c r="I1591" s="140">
        <f t="shared" si="70"/>
        <v>0</v>
      </c>
      <c r="J1591" s="112"/>
      <c r="K1591" s="2"/>
    </row>
    <row r="1592" spans="1:11" x14ac:dyDescent="0.25">
      <c r="A1592" s="17">
        <v>42442</v>
      </c>
      <c r="B1592" s="18">
        <f t="shared" si="71"/>
        <v>8455</v>
      </c>
      <c r="C1592" s="11" t="s">
        <v>787</v>
      </c>
      <c r="D1592" s="12">
        <v>58455</v>
      </c>
      <c r="E1592" s="47" t="s">
        <v>7604</v>
      </c>
      <c r="F1592" s="14">
        <v>1254.4000000000001</v>
      </c>
      <c r="G1592" s="15">
        <v>42442</v>
      </c>
      <c r="H1592" s="98">
        <f t="shared" si="72"/>
        <v>1254.4000000000001</v>
      </c>
      <c r="I1592" s="140">
        <f t="shared" si="70"/>
        <v>0</v>
      </c>
      <c r="J1592" s="112"/>
      <c r="K1592" s="2"/>
    </row>
    <row r="1593" spans="1:11" x14ac:dyDescent="0.25">
      <c r="A1593" s="17">
        <v>42442</v>
      </c>
      <c r="B1593" s="18">
        <f t="shared" si="71"/>
        <v>8456</v>
      </c>
      <c r="C1593" s="11" t="s">
        <v>787</v>
      </c>
      <c r="D1593" s="12">
        <v>58456</v>
      </c>
      <c r="E1593" s="47" t="s">
        <v>7630</v>
      </c>
      <c r="F1593" s="14">
        <v>19</v>
      </c>
      <c r="G1593" s="15">
        <v>42442</v>
      </c>
      <c r="H1593" s="98">
        <f t="shared" si="72"/>
        <v>19</v>
      </c>
      <c r="I1593" s="140">
        <f t="shared" si="70"/>
        <v>0</v>
      </c>
      <c r="J1593" s="112"/>
      <c r="K1593" s="2"/>
    </row>
    <row r="1594" spans="1:11" x14ac:dyDescent="0.25">
      <c r="A1594" s="17">
        <v>42442</v>
      </c>
      <c r="B1594" s="18">
        <f t="shared" si="71"/>
        <v>8457</v>
      </c>
      <c r="C1594" s="11" t="s">
        <v>787</v>
      </c>
      <c r="D1594" s="12">
        <v>58457</v>
      </c>
      <c r="E1594" s="47" t="s">
        <v>7636</v>
      </c>
      <c r="F1594" s="14">
        <v>10150</v>
      </c>
      <c r="G1594" s="15">
        <v>42457</v>
      </c>
      <c r="H1594" s="98">
        <v>10150</v>
      </c>
      <c r="I1594" s="140">
        <f t="shared" si="70"/>
        <v>0</v>
      </c>
      <c r="J1594" s="112"/>
      <c r="K1594" s="2"/>
    </row>
    <row r="1595" spans="1:11" x14ac:dyDescent="0.25">
      <c r="A1595" s="17">
        <v>42442</v>
      </c>
      <c r="B1595" s="18">
        <f t="shared" si="71"/>
        <v>8458</v>
      </c>
      <c r="C1595" s="11" t="s">
        <v>787</v>
      </c>
      <c r="D1595" s="12">
        <v>58458</v>
      </c>
      <c r="E1595" s="47" t="s">
        <v>7637</v>
      </c>
      <c r="F1595" s="14">
        <v>6052.8</v>
      </c>
      <c r="G1595" s="15">
        <v>42442</v>
      </c>
      <c r="H1595" s="98">
        <f t="shared" si="72"/>
        <v>6052.8</v>
      </c>
      <c r="I1595" s="140">
        <f t="shared" si="70"/>
        <v>0</v>
      </c>
      <c r="J1595" s="112"/>
      <c r="K1595" s="2"/>
    </row>
    <row r="1596" spans="1:11" x14ac:dyDescent="0.25">
      <c r="A1596" s="17">
        <v>42442</v>
      </c>
      <c r="B1596" s="18">
        <f t="shared" si="71"/>
        <v>8459</v>
      </c>
      <c r="C1596" s="11" t="s">
        <v>787</v>
      </c>
      <c r="D1596" s="12">
        <v>58459</v>
      </c>
      <c r="E1596" s="47" t="s">
        <v>7638</v>
      </c>
      <c r="F1596" s="14">
        <v>914.3</v>
      </c>
      <c r="G1596" s="15">
        <v>42443</v>
      </c>
      <c r="H1596" s="98">
        <v>914.3</v>
      </c>
      <c r="I1596" s="140">
        <f t="shared" si="70"/>
        <v>0</v>
      </c>
      <c r="J1596" s="112"/>
      <c r="K1596" s="2"/>
    </row>
    <row r="1597" spans="1:11" x14ac:dyDescent="0.25">
      <c r="A1597" s="17">
        <v>42442</v>
      </c>
      <c r="B1597" s="18">
        <f t="shared" si="71"/>
        <v>8460</v>
      </c>
      <c r="C1597" s="11" t="s">
        <v>787</v>
      </c>
      <c r="D1597" s="12">
        <v>58460</v>
      </c>
      <c r="E1597" s="47" t="s">
        <v>7592</v>
      </c>
      <c r="F1597" s="14">
        <v>3880.4</v>
      </c>
      <c r="G1597" s="15">
        <v>42443</v>
      </c>
      <c r="H1597" s="98">
        <v>3880.4</v>
      </c>
      <c r="I1597" s="140">
        <f t="shared" si="70"/>
        <v>0</v>
      </c>
      <c r="J1597" s="112"/>
      <c r="K1597" s="2"/>
    </row>
    <row r="1598" spans="1:11" x14ac:dyDescent="0.25">
      <c r="A1598" s="17">
        <v>42442</v>
      </c>
      <c r="B1598" s="18">
        <f t="shared" si="71"/>
        <v>8461</v>
      </c>
      <c r="C1598" s="11" t="s">
        <v>787</v>
      </c>
      <c r="D1598" s="12">
        <v>58461</v>
      </c>
      <c r="E1598" s="47" t="s">
        <v>7639</v>
      </c>
      <c r="F1598" s="14">
        <v>27564.799999999999</v>
      </c>
      <c r="G1598" s="15">
        <v>42448</v>
      </c>
      <c r="H1598" s="98">
        <v>27564.799999999999</v>
      </c>
      <c r="I1598" s="140">
        <f t="shared" si="70"/>
        <v>0</v>
      </c>
      <c r="J1598" s="112"/>
      <c r="K1598" s="2"/>
    </row>
    <row r="1599" spans="1:11" x14ac:dyDescent="0.25">
      <c r="A1599" s="17">
        <v>42442</v>
      </c>
      <c r="B1599" s="18">
        <f t="shared" si="71"/>
        <v>8462</v>
      </c>
      <c r="C1599" s="11" t="s">
        <v>787</v>
      </c>
      <c r="D1599" s="12">
        <v>58462</v>
      </c>
      <c r="E1599" s="47" t="s">
        <v>7640</v>
      </c>
      <c r="F1599" s="14">
        <v>4957.6000000000004</v>
      </c>
      <c r="G1599" s="15">
        <v>42442</v>
      </c>
      <c r="H1599" s="98">
        <f t="shared" si="72"/>
        <v>4957.6000000000004</v>
      </c>
      <c r="I1599" s="140">
        <f t="shared" ref="I1599:I1665" si="73">F1599-H1599</f>
        <v>0</v>
      </c>
      <c r="J1599" s="112"/>
      <c r="K1599" s="2"/>
    </row>
    <row r="1600" spans="1:11" x14ac:dyDescent="0.25">
      <c r="A1600" s="17">
        <v>42442</v>
      </c>
      <c r="B1600" s="18">
        <f t="shared" si="71"/>
        <v>8463</v>
      </c>
      <c r="C1600" s="11" t="s">
        <v>787</v>
      </c>
      <c r="D1600" s="12">
        <v>58463</v>
      </c>
      <c r="E1600" s="47" t="s">
        <v>7635</v>
      </c>
      <c r="F1600" s="14">
        <v>1067.5</v>
      </c>
      <c r="G1600" s="15">
        <v>42442</v>
      </c>
      <c r="H1600" s="98">
        <f t="shared" si="72"/>
        <v>1067.5</v>
      </c>
      <c r="I1600" s="140">
        <f t="shared" si="73"/>
        <v>0</v>
      </c>
      <c r="J1600" s="112"/>
      <c r="K1600" s="2"/>
    </row>
    <row r="1601" spans="1:11" x14ac:dyDescent="0.25">
      <c r="A1601" s="17">
        <v>42442</v>
      </c>
      <c r="B1601" s="18">
        <f t="shared" si="71"/>
        <v>8464</v>
      </c>
      <c r="C1601" s="11" t="s">
        <v>787</v>
      </c>
      <c r="D1601" s="12">
        <v>58464</v>
      </c>
      <c r="E1601" s="47" t="s">
        <v>7617</v>
      </c>
      <c r="F1601" s="14">
        <v>4182</v>
      </c>
      <c r="G1601" s="15">
        <v>42460</v>
      </c>
      <c r="H1601" s="98">
        <v>4182</v>
      </c>
      <c r="I1601" s="140">
        <f t="shared" si="73"/>
        <v>0</v>
      </c>
      <c r="J1601" s="112"/>
      <c r="K1601" s="2"/>
    </row>
    <row r="1602" spans="1:11" x14ac:dyDescent="0.25">
      <c r="A1602" s="17">
        <v>42442</v>
      </c>
      <c r="B1602" s="18">
        <f t="shared" si="71"/>
        <v>8465</v>
      </c>
      <c r="C1602" s="11" t="s">
        <v>787</v>
      </c>
      <c r="D1602" s="113">
        <v>58465</v>
      </c>
      <c r="E1602" s="42" t="s">
        <v>7641</v>
      </c>
      <c r="F1602" s="19">
        <v>3027.8</v>
      </c>
      <c r="G1602" s="15">
        <v>42442</v>
      </c>
      <c r="H1602" s="98">
        <f t="shared" si="72"/>
        <v>3027.8</v>
      </c>
      <c r="I1602" s="140">
        <f t="shared" si="73"/>
        <v>0</v>
      </c>
      <c r="J1602" s="112"/>
      <c r="K1602" s="2"/>
    </row>
    <row r="1603" spans="1:11" x14ac:dyDescent="0.25">
      <c r="A1603" s="17">
        <v>42442</v>
      </c>
      <c r="B1603" s="18">
        <f t="shared" si="71"/>
        <v>8466</v>
      </c>
      <c r="C1603" s="11" t="s">
        <v>787</v>
      </c>
      <c r="D1603" s="20">
        <v>58466</v>
      </c>
      <c r="E1603" s="45" t="s">
        <v>7642</v>
      </c>
      <c r="F1603" s="22">
        <v>198.9</v>
      </c>
      <c r="G1603" s="15">
        <v>42443</v>
      </c>
      <c r="H1603" s="98">
        <v>198.9</v>
      </c>
      <c r="I1603" s="140">
        <f t="shared" si="73"/>
        <v>0</v>
      </c>
      <c r="J1603" s="112"/>
      <c r="K1603" s="2"/>
    </row>
    <row r="1604" spans="1:11" x14ac:dyDescent="0.25">
      <c r="A1604" s="17">
        <v>42443</v>
      </c>
      <c r="B1604" s="18">
        <f t="shared" si="71"/>
        <v>8467</v>
      </c>
      <c r="C1604" s="11" t="s">
        <v>787</v>
      </c>
      <c r="D1604" s="12">
        <v>58467</v>
      </c>
      <c r="E1604" s="47" t="s">
        <v>7643</v>
      </c>
      <c r="F1604" s="14">
        <v>4649.2</v>
      </c>
      <c r="G1604" s="15">
        <v>42444</v>
      </c>
      <c r="H1604" s="98">
        <v>4649.2</v>
      </c>
      <c r="I1604" s="140">
        <f t="shared" si="73"/>
        <v>0</v>
      </c>
      <c r="J1604" s="112"/>
      <c r="K1604" s="2"/>
    </row>
    <row r="1605" spans="1:11" x14ac:dyDescent="0.25">
      <c r="A1605" s="17">
        <v>42443</v>
      </c>
      <c r="B1605" s="18">
        <f t="shared" si="71"/>
        <v>8468</v>
      </c>
      <c r="C1605" s="11" t="s">
        <v>787</v>
      </c>
      <c r="D1605" s="12">
        <v>58468</v>
      </c>
      <c r="E1605" s="47" t="s">
        <v>7643</v>
      </c>
      <c r="F1605" s="14">
        <v>16494</v>
      </c>
      <c r="G1605" s="15">
        <v>42444</v>
      </c>
      <c r="H1605" s="98">
        <v>16494</v>
      </c>
      <c r="I1605" s="140">
        <f t="shared" si="73"/>
        <v>0</v>
      </c>
      <c r="J1605" s="112"/>
      <c r="K1605" s="2"/>
    </row>
    <row r="1606" spans="1:11" x14ac:dyDescent="0.25">
      <c r="A1606" s="17">
        <v>42443</v>
      </c>
      <c r="B1606" s="18">
        <f t="shared" ref="B1606:B1669" si="74">B1605+1</f>
        <v>8469</v>
      </c>
      <c r="C1606" s="11" t="s">
        <v>787</v>
      </c>
      <c r="D1606" s="12">
        <v>58469</v>
      </c>
      <c r="E1606" s="47" t="s">
        <v>7644</v>
      </c>
      <c r="F1606" s="14">
        <v>3200</v>
      </c>
      <c r="G1606" s="15">
        <v>42444</v>
      </c>
      <c r="H1606" s="98">
        <v>3200</v>
      </c>
      <c r="I1606" s="140">
        <f t="shared" si="73"/>
        <v>0</v>
      </c>
      <c r="J1606" s="112"/>
      <c r="K1606" s="2"/>
    </row>
    <row r="1607" spans="1:11" x14ac:dyDescent="0.25">
      <c r="A1607" s="17">
        <v>42443</v>
      </c>
      <c r="B1607" s="18">
        <f t="shared" si="74"/>
        <v>8470</v>
      </c>
      <c r="C1607" s="11" t="s">
        <v>787</v>
      </c>
      <c r="D1607" s="12">
        <v>58470</v>
      </c>
      <c r="E1607" s="47" t="s">
        <v>7645</v>
      </c>
      <c r="F1607" s="14">
        <v>1088</v>
      </c>
      <c r="G1607" s="15">
        <v>42444</v>
      </c>
      <c r="H1607" s="98">
        <v>1088</v>
      </c>
      <c r="I1607" s="140">
        <f t="shared" si="73"/>
        <v>0</v>
      </c>
      <c r="J1607" s="112"/>
      <c r="K1607" s="2"/>
    </row>
    <row r="1608" spans="1:11" x14ac:dyDescent="0.25">
      <c r="A1608" s="17">
        <v>42443</v>
      </c>
      <c r="B1608" s="18">
        <f t="shared" si="74"/>
        <v>8471</v>
      </c>
      <c r="C1608" s="11" t="s">
        <v>787</v>
      </c>
      <c r="D1608" s="12">
        <v>58471</v>
      </c>
      <c r="E1608" s="47" t="s">
        <v>7646</v>
      </c>
      <c r="F1608" s="14">
        <v>1800</v>
      </c>
      <c r="G1608" s="144">
        <v>42443</v>
      </c>
      <c r="H1608" s="98">
        <f t="shared" si="72"/>
        <v>1800</v>
      </c>
      <c r="I1608" s="140">
        <f t="shared" si="73"/>
        <v>0</v>
      </c>
      <c r="J1608" s="112"/>
      <c r="K1608" s="2"/>
    </row>
    <row r="1609" spans="1:11" x14ac:dyDescent="0.25">
      <c r="A1609" s="17">
        <v>42443</v>
      </c>
      <c r="B1609" s="18">
        <f t="shared" si="74"/>
        <v>8472</v>
      </c>
      <c r="C1609" s="11" t="s">
        <v>787</v>
      </c>
      <c r="D1609" s="12">
        <v>58472</v>
      </c>
      <c r="E1609" s="47" t="s">
        <v>7647</v>
      </c>
      <c r="F1609" s="14">
        <v>4456</v>
      </c>
      <c r="G1609" s="144">
        <v>42460</v>
      </c>
      <c r="H1609" s="98">
        <v>4456</v>
      </c>
      <c r="I1609" s="140">
        <f t="shared" si="73"/>
        <v>0</v>
      </c>
      <c r="J1609" s="112"/>
      <c r="K1609" s="2"/>
    </row>
    <row r="1610" spans="1:11" x14ac:dyDescent="0.25">
      <c r="A1610" s="17">
        <v>42443</v>
      </c>
      <c r="B1610" s="18">
        <f t="shared" si="74"/>
        <v>8473</v>
      </c>
      <c r="C1610" s="11" t="s">
        <v>787</v>
      </c>
      <c r="D1610" s="12">
        <v>58473</v>
      </c>
      <c r="E1610" s="47" t="s">
        <v>7648</v>
      </c>
      <c r="F1610" s="14">
        <v>1042.8</v>
      </c>
      <c r="G1610" s="144">
        <v>42443</v>
      </c>
      <c r="H1610" s="98">
        <f t="shared" si="72"/>
        <v>1042.8</v>
      </c>
      <c r="I1610" s="140">
        <f t="shared" si="73"/>
        <v>0</v>
      </c>
      <c r="J1610" s="112"/>
      <c r="K1610" s="2"/>
    </row>
    <row r="1611" spans="1:11" x14ac:dyDescent="0.25">
      <c r="A1611" s="17">
        <v>42443</v>
      </c>
      <c r="B1611" s="18">
        <f t="shared" si="74"/>
        <v>8474</v>
      </c>
      <c r="C1611" s="11" t="s">
        <v>787</v>
      </c>
      <c r="D1611" s="12">
        <v>58474</v>
      </c>
      <c r="E1611" s="47" t="s">
        <v>7649</v>
      </c>
      <c r="F1611" s="14">
        <v>31512.1</v>
      </c>
      <c r="G1611" s="144">
        <v>42443</v>
      </c>
      <c r="H1611" s="98">
        <f t="shared" si="72"/>
        <v>31512.1</v>
      </c>
      <c r="I1611" s="140">
        <f t="shared" si="73"/>
        <v>0</v>
      </c>
      <c r="J1611" s="112"/>
      <c r="K1611" s="2"/>
    </row>
    <row r="1612" spans="1:11" x14ac:dyDescent="0.25">
      <c r="A1612" s="17">
        <v>42443</v>
      </c>
      <c r="B1612" s="18">
        <f t="shared" si="74"/>
        <v>8475</v>
      </c>
      <c r="C1612" s="11" t="s">
        <v>787</v>
      </c>
      <c r="D1612" s="12">
        <v>58475</v>
      </c>
      <c r="E1612" s="47" t="s">
        <v>7650</v>
      </c>
      <c r="F1612" s="14">
        <v>3069.3</v>
      </c>
      <c r="G1612" s="144">
        <v>42444</v>
      </c>
      <c r="H1612" s="98">
        <v>3069.3</v>
      </c>
      <c r="I1612" s="140">
        <f t="shared" si="73"/>
        <v>0</v>
      </c>
      <c r="J1612" s="112"/>
      <c r="K1612" s="2"/>
    </row>
    <row r="1613" spans="1:11" x14ac:dyDescent="0.25">
      <c r="A1613" s="17">
        <v>42443</v>
      </c>
      <c r="B1613" s="18">
        <f t="shared" si="74"/>
        <v>8476</v>
      </c>
      <c r="C1613" s="11" t="s">
        <v>787</v>
      </c>
      <c r="D1613" s="12">
        <v>58476</v>
      </c>
      <c r="E1613" s="47" t="s">
        <v>7651</v>
      </c>
      <c r="F1613" s="14">
        <v>44987.040000000001</v>
      </c>
      <c r="G1613" s="144">
        <v>42445</v>
      </c>
      <c r="H1613" s="98">
        <v>44987.040000000001</v>
      </c>
      <c r="I1613" s="140">
        <f t="shared" si="73"/>
        <v>0</v>
      </c>
      <c r="J1613" s="112"/>
      <c r="K1613" s="2"/>
    </row>
    <row r="1614" spans="1:11" x14ac:dyDescent="0.25">
      <c r="A1614" s="17">
        <v>42443</v>
      </c>
      <c r="B1614" s="18">
        <f t="shared" si="74"/>
        <v>8477</v>
      </c>
      <c r="C1614" s="11" t="s">
        <v>787</v>
      </c>
      <c r="D1614" s="12">
        <v>58477</v>
      </c>
      <c r="E1614" s="49" t="s">
        <v>105</v>
      </c>
      <c r="F1614" s="14">
        <v>0</v>
      </c>
      <c r="G1614" s="144"/>
      <c r="H1614" s="98"/>
      <c r="I1614" s="140">
        <f t="shared" si="73"/>
        <v>0</v>
      </c>
      <c r="J1614" s="112"/>
      <c r="K1614" s="2"/>
    </row>
    <row r="1615" spans="1:11" x14ac:dyDescent="0.25">
      <c r="A1615" s="17">
        <v>42443</v>
      </c>
      <c r="B1615" s="18">
        <f t="shared" si="74"/>
        <v>8478</v>
      </c>
      <c r="C1615" s="11" t="s">
        <v>787</v>
      </c>
      <c r="D1615" s="12">
        <v>58478</v>
      </c>
      <c r="E1615" s="47" t="s">
        <v>7652</v>
      </c>
      <c r="F1615" s="14">
        <v>30175.15</v>
      </c>
      <c r="G1615" s="144">
        <v>42457</v>
      </c>
      <c r="H1615" s="98">
        <v>30175.15</v>
      </c>
      <c r="I1615" s="140">
        <f t="shared" si="73"/>
        <v>0</v>
      </c>
      <c r="J1615" s="112"/>
      <c r="K1615" s="2"/>
    </row>
    <row r="1616" spans="1:11" x14ac:dyDescent="0.25">
      <c r="A1616" s="17">
        <v>42443</v>
      </c>
      <c r="B1616" s="18">
        <f t="shared" si="74"/>
        <v>8479</v>
      </c>
      <c r="C1616" s="11" t="s">
        <v>787</v>
      </c>
      <c r="D1616" s="12">
        <v>58479</v>
      </c>
      <c r="E1616" s="47" t="s">
        <v>7653</v>
      </c>
      <c r="F1616" s="14">
        <v>56796.35</v>
      </c>
      <c r="G1616" s="144">
        <v>42460</v>
      </c>
      <c r="H1616" s="98">
        <v>56796.35</v>
      </c>
      <c r="I1616" s="140">
        <f t="shared" si="73"/>
        <v>0</v>
      </c>
      <c r="J1616" s="112"/>
      <c r="K1616" s="2"/>
    </row>
    <row r="1617" spans="1:11" x14ac:dyDescent="0.25">
      <c r="A1617" s="17">
        <v>42443</v>
      </c>
      <c r="B1617" s="18">
        <f t="shared" si="74"/>
        <v>8480</v>
      </c>
      <c r="C1617" s="11" t="s">
        <v>787</v>
      </c>
      <c r="D1617" s="12">
        <v>58480</v>
      </c>
      <c r="E1617" s="47" t="s">
        <v>7653</v>
      </c>
      <c r="F1617" s="14">
        <v>27671</v>
      </c>
      <c r="G1617" s="144">
        <v>42460</v>
      </c>
      <c r="H1617" s="98">
        <v>27671</v>
      </c>
      <c r="I1617" s="140">
        <f t="shared" si="73"/>
        <v>0</v>
      </c>
      <c r="J1617" s="112"/>
      <c r="K1617" s="2"/>
    </row>
    <row r="1618" spans="1:11" x14ac:dyDescent="0.25">
      <c r="A1618" s="17">
        <v>42443</v>
      </c>
      <c r="B1618" s="18">
        <f t="shared" si="74"/>
        <v>8481</v>
      </c>
      <c r="C1618" s="11" t="s">
        <v>787</v>
      </c>
      <c r="D1618" s="12">
        <v>58481</v>
      </c>
      <c r="E1618" s="47" t="s">
        <v>7654</v>
      </c>
      <c r="F1618" s="14">
        <v>10350</v>
      </c>
      <c r="G1618" s="144">
        <v>42444</v>
      </c>
      <c r="H1618" s="98">
        <v>10350</v>
      </c>
      <c r="I1618" s="140">
        <f t="shared" si="73"/>
        <v>0</v>
      </c>
      <c r="J1618" s="112"/>
      <c r="K1618" s="2"/>
    </row>
    <row r="1619" spans="1:11" x14ac:dyDescent="0.25">
      <c r="A1619" s="17">
        <v>42443</v>
      </c>
      <c r="B1619" s="18">
        <f t="shared" si="74"/>
        <v>8482</v>
      </c>
      <c r="C1619" s="11" t="s">
        <v>787</v>
      </c>
      <c r="D1619" s="12">
        <v>58482</v>
      </c>
      <c r="E1619" s="47" t="s">
        <v>7655</v>
      </c>
      <c r="F1619" s="14">
        <v>5366.4</v>
      </c>
      <c r="G1619" s="144">
        <v>42443</v>
      </c>
      <c r="H1619" s="98">
        <f t="shared" ref="H1619:H1679" si="75">F1619</f>
        <v>5366.4</v>
      </c>
      <c r="I1619" s="140">
        <f t="shared" si="73"/>
        <v>0</v>
      </c>
      <c r="J1619" s="112"/>
      <c r="K1619" s="2"/>
    </row>
    <row r="1620" spans="1:11" x14ac:dyDescent="0.25">
      <c r="A1620" s="17">
        <v>42443</v>
      </c>
      <c r="B1620" s="18">
        <f t="shared" si="74"/>
        <v>8483</v>
      </c>
      <c r="C1620" s="11" t="s">
        <v>787</v>
      </c>
      <c r="D1620" s="12">
        <v>58483</v>
      </c>
      <c r="E1620" s="47" t="s">
        <v>7656</v>
      </c>
      <c r="F1620" s="14">
        <v>2310.4</v>
      </c>
      <c r="G1620" s="144">
        <v>42443</v>
      </c>
      <c r="H1620" s="98">
        <f t="shared" si="75"/>
        <v>2310.4</v>
      </c>
      <c r="I1620" s="140">
        <f t="shared" si="73"/>
        <v>0</v>
      </c>
      <c r="J1620" s="112"/>
      <c r="K1620" s="2"/>
    </row>
    <row r="1621" spans="1:11" x14ac:dyDescent="0.25">
      <c r="A1621" s="17">
        <v>42443</v>
      </c>
      <c r="B1621" s="18">
        <f t="shared" si="74"/>
        <v>8484</v>
      </c>
      <c r="C1621" s="11" t="s">
        <v>787</v>
      </c>
      <c r="D1621" s="12">
        <v>58484</v>
      </c>
      <c r="E1621" s="47" t="s">
        <v>7657</v>
      </c>
      <c r="F1621" s="14">
        <v>15458</v>
      </c>
      <c r="G1621" s="144">
        <v>42444</v>
      </c>
      <c r="H1621" s="98">
        <v>15458</v>
      </c>
      <c r="I1621" s="140">
        <f t="shared" si="73"/>
        <v>0</v>
      </c>
      <c r="J1621" s="112"/>
      <c r="K1621" s="2"/>
    </row>
    <row r="1622" spans="1:11" x14ac:dyDescent="0.25">
      <c r="A1622" s="17">
        <v>42443</v>
      </c>
      <c r="B1622" s="18">
        <f t="shared" si="74"/>
        <v>8485</v>
      </c>
      <c r="C1622" s="11" t="s">
        <v>787</v>
      </c>
      <c r="D1622" s="12">
        <v>58485</v>
      </c>
      <c r="E1622" s="47" t="s">
        <v>7658</v>
      </c>
      <c r="F1622" s="14">
        <v>2496</v>
      </c>
      <c r="G1622" s="144">
        <v>42444</v>
      </c>
      <c r="H1622" s="98">
        <v>2496</v>
      </c>
      <c r="I1622" s="140">
        <f t="shared" si="73"/>
        <v>0</v>
      </c>
      <c r="J1622" s="112"/>
      <c r="K1622" s="2"/>
    </row>
    <row r="1623" spans="1:11" x14ac:dyDescent="0.25">
      <c r="A1623" s="17">
        <v>42443</v>
      </c>
      <c r="B1623" s="18">
        <f t="shared" si="74"/>
        <v>8486</v>
      </c>
      <c r="C1623" s="11" t="s">
        <v>787</v>
      </c>
      <c r="D1623" s="12">
        <v>58486</v>
      </c>
      <c r="E1623" s="47" t="s">
        <v>7659</v>
      </c>
      <c r="F1623" s="14">
        <v>40368</v>
      </c>
      <c r="G1623" s="144">
        <v>42452</v>
      </c>
      <c r="H1623" s="98">
        <v>40368</v>
      </c>
      <c r="I1623" s="140">
        <f t="shared" si="73"/>
        <v>0</v>
      </c>
      <c r="J1623" s="112"/>
      <c r="K1623" s="2"/>
    </row>
    <row r="1624" spans="1:11" x14ac:dyDescent="0.25">
      <c r="A1624" s="17">
        <v>42443</v>
      </c>
      <c r="B1624" s="18">
        <f t="shared" si="74"/>
        <v>8487</v>
      </c>
      <c r="C1624" s="11" t="s">
        <v>787</v>
      </c>
      <c r="D1624" s="12">
        <v>58487</v>
      </c>
      <c r="E1624" s="47" t="s">
        <v>7660</v>
      </c>
      <c r="F1624" s="14">
        <v>4937.6000000000004</v>
      </c>
      <c r="G1624" s="144">
        <v>42444</v>
      </c>
      <c r="H1624" s="98">
        <v>4937.6000000000004</v>
      </c>
      <c r="I1624" s="140">
        <f t="shared" si="73"/>
        <v>0</v>
      </c>
      <c r="J1624" s="112"/>
      <c r="K1624" s="2"/>
    </row>
    <row r="1625" spans="1:11" x14ac:dyDescent="0.25">
      <c r="A1625" s="17">
        <v>42443</v>
      </c>
      <c r="B1625" s="18">
        <f t="shared" si="74"/>
        <v>8488</v>
      </c>
      <c r="C1625" s="11" t="s">
        <v>787</v>
      </c>
      <c r="D1625" s="12">
        <v>58488</v>
      </c>
      <c r="E1625" s="47" t="s">
        <v>7661</v>
      </c>
      <c r="F1625" s="14">
        <v>2201</v>
      </c>
      <c r="G1625" s="144">
        <v>42448</v>
      </c>
      <c r="H1625" s="98">
        <v>2201</v>
      </c>
      <c r="I1625" s="140">
        <f t="shared" si="73"/>
        <v>0</v>
      </c>
      <c r="J1625" s="112"/>
      <c r="K1625" s="2"/>
    </row>
    <row r="1626" spans="1:11" x14ac:dyDescent="0.25">
      <c r="A1626" s="17">
        <v>42443</v>
      </c>
      <c r="B1626" s="18">
        <f t="shared" si="74"/>
        <v>8489</v>
      </c>
      <c r="C1626" s="11" t="s">
        <v>787</v>
      </c>
      <c r="D1626" s="12">
        <v>58489</v>
      </c>
      <c r="E1626" s="47" t="s">
        <v>7662</v>
      </c>
      <c r="F1626" s="14">
        <v>1436.2</v>
      </c>
      <c r="G1626" s="144">
        <v>42444</v>
      </c>
      <c r="H1626" s="98">
        <v>1436.2</v>
      </c>
      <c r="I1626" s="140">
        <f t="shared" si="73"/>
        <v>0</v>
      </c>
      <c r="J1626" s="112"/>
      <c r="K1626" s="2"/>
    </row>
    <row r="1627" spans="1:11" x14ac:dyDescent="0.25">
      <c r="A1627" s="17">
        <v>42443</v>
      </c>
      <c r="B1627" s="18">
        <f t="shared" si="74"/>
        <v>8490</v>
      </c>
      <c r="C1627" s="11" t="s">
        <v>787</v>
      </c>
      <c r="D1627" s="12">
        <v>58490</v>
      </c>
      <c r="E1627" s="47" t="s">
        <v>7643</v>
      </c>
      <c r="F1627" s="14">
        <v>6785</v>
      </c>
      <c r="G1627" s="144">
        <v>42444</v>
      </c>
      <c r="H1627" s="98">
        <v>6785</v>
      </c>
      <c r="I1627" s="140">
        <f t="shared" si="73"/>
        <v>0</v>
      </c>
      <c r="J1627" s="112"/>
      <c r="K1627" s="2"/>
    </row>
    <row r="1628" spans="1:11" x14ac:dyDescent="0.25">
      <c r="A1628" s="17">
        <v>42443</v>
      </c>
      <c r="B1628" s="18">
        <f t="shared" si="74"/>
        <v>8491</v>
      </c>
      <c r="C1628" s="11" t="s">
        <v>787</v>
      </c>
      <c r="D1628" s="12">
        <v>58491</v>
      </c>
      <c r="E1628" s="47" t="s">
        <v>7663</v>
      </c>
      <c r="F1628" s="14">
        <v>2219.6</v>
      </c>
      <c r="G1628" s="144">
        <v>42443</v>
      </c>
      <c r="H1628" s="98">
        <f t="shared" si="75"/>
        <v>2219.6</v>
      </c>
      <c r="I1628" s="140">
        <f t="shared" si="73"/>
        <v>0</v>
      </c>
      <c r="J1628" s="112"/>
      <c r="K1628" s="2"/>
    </row>
    <row r="1629" spans="1:11" x14ac:dyDescent="0.25">
      <c r="A1629" s="17">
        <v>42443</v>
      </c>
      <c r="B1629" s="18">
        <f t="shared" si="74"/>
        <v>8492</v>
      </c>
      <c r="C1629" s="11" t="s">
        <v>787</v>
      </c>
      <c r="D1629" s="12">
        <v>58492</v>
      </c>
      <c r="E1629" s="47" t="s">
        <v>7664</v>
      </c>
      <c r="F1629" s="14">
        <v>2349.8000000000002</v>
      </c>
      <c r="G1629" s="144">
        <v>42443</v>
      </c>
      <c r="H1629" s="98">
        <f t="shared" si="75"/>
        <v>2349.8000000000002</v>
      </c>
      <c r="I1629" s="140">
        <f t="shared" si="73"/>
        <v>0</v>
      </c>
      <c r="J1629" s="112"/>
      <c r="K1629" s="2"/>
    </row>
    <row r="1630" spans="1:11" x14ac:dyDescent="0.25">
      <c r="A1630" s="17">
        <v>42443</v>
      </c>
      <c r="B1630" s="18">
        <f t="shared" si="74"/>
        <v>8493</v>
      </c>
      <c r="C1630" s="11" t="s">
        <v>787</v>
      </c>
      <c r="D1630" s="12">
        <v>58493</v>
      </c>
      <c r="E1630" s="49" t="s">
        <v>105</v>
      </c>
      <c r="F1630" s="14">
        <v>0</v>
      </c>
      <c r="G1630" s="144"/>
      <c r="H1630" s="98"/>
      <c r="I1630" s="140">
        <f t="shared" si="73"/>
        <v>0</v>
      </c>
      <c r="J1630" s="112"/>
      <c r="K1630" s="2"/>
    </row>
    <row r="1631" spans="1:11" x14ac:dyDescent="0.25">
      <c r="A1631" s="17">
        <v>42443</v>
      </c>
      <c r="B1631" s="18">
        <f t="shared" si="74"/>
        <v>8494</v>
      </c>
      <c r="C1631" s="11" t="s">
        <v>787</v>
      </c>
      <c r="D1631" s="12">
        <v>58494</v>
      </c>
      <c r="E1631" s="47" t="s">
        <v>7653</v>
      </c>
      <c r="F1631" s="14">
        <v>3072</v>
      </c>
      <c r="G1631" s="144">
        <v>42460</v>
      </c>
      <c r="H1631" s="98">
        <v>3072</v>
      </c>
      <c r="I1631" s="140">
        <f t="shared" si="73"/>
        <v>0</v>
      </c>
      <c r="J1631" s="112"/>
      <c r="K1631" s="2"/>
    </row>
    <row r="1632" spans="1:11" x14ac:dyDescent="0.25">
      <c r="A1632" s="17">
        <v>42443</v>
      </c>
      <c r="B1632" s="18">
        <f t="shared" si="74"/>
        <v>8495</v>
      </c>
      <c r="C1632" s="11" t="s">
        <v>787</v>
      </c>
      <c r="D1632" s="12">
        <v>58495</v>
      </c>
      <c r="E1632" s="47" t="s">
        <v>7665</v>
      </c>
      <c r="F1632" s="14">
        <v>41780.699999999997</v>
      </c>
      <c r="G1632" s="144">
        <v>42446</v>
      </c>
      <c r="H1632" s="98">
        <f>32715+9065.7</f>
        <v>41780.699999999997</v>
      </c>
      <c r="I1632" s="140">
        <f t="shared" si="73"/>
        <v>0</v>
      </c>
      <c r="J1632" s="112"/>
      <c r="K1632" s="2"/>
    </row>
    <row r="1633" spans="1:11" x14ac:dyDescent="0.25">
      <c r="A1633" s="17">
        <v>42443</v>
      </c>
      <c r="B1633" s="18">
        <f t="shared" si="74"/>
        <v>8496</v>
      </c>
      <c r="C1633" s="11" t="s">
        <v>787</v>
      </c>
      <c r="D1633" s="12">
        <v>58496</v>
      </c>
      <c r="E1633" s="47" t="s">
        <v>7666</v>
      </c>
      <c r="F1633" s="14">
        <v>4956</v>
      </c>
      <c r="G1633" s="144">
        <v>42449</v>
      </c>
      <c r="H1633" s="98">
        <v>4956</v>
      </c>
      <c r="I1633" s="140">
        <f t="shared" si="73"/>
        <v>0</v>
      </c>
      <c r="J1633" s="112"/>
      <c r="K1633" s="2"/>
    </row>
    <row r="1634" spans="1:11" x14ac:dyDescent="0.25">
      <c r="A1634" s="17">
        <v>42443</v>
      </c>
      <c r="B1634" s="18">
        <f t="shared" si="74"/>
        <v>8497</v>
      </c>
      <c r="C1634" s="11" t="s">
        <v>787</v>
      </c>
      <c r="D1634" s="12">
        <v>58497</v>
      </c>
      <c r="E1634" s="47" t="s">
        <v>7667</v>
      </c>
      <c r="F1634" s="14">
        <v>3265.2</v>
      </c>
      <c r="G1634" s="144">
        <v>42443</v>
      </c>
      <c r="H1634" s="98">
        <f t="shared" si="75"/>
        <v>3265.2</v>
      </c>
      <c r="I1634" s="140">
        <f t="shared" si="73"/>
        <v>0</v>
      </c>
      <c r="J1634" s="112"/>
      <c r="K1634" s="2"/>
    </row>
    <row r="1635" spans="1:11" x14ac:dyDescent="0.25">
      <c r="A1635" s="17">
        <v>42443</v>
      </c>
      <c r="B1635" s="18">
        <f t="shared" si="74"/>
        <v>8498</v>
      </c>
      <c r="C1635" s="11" t="s">
        <v>787</v>
      </c>
      <c r="D1635" s="12">
        <v>58498</v>
      </c>
      <c r="E1635" s="47" t="s">
        <v>7668</v>
      </c>
      <c r="F1635" s="14">
        <v>800</v>
      </c>
      <c r="G1635" s="144">
        <v>42444</v>
      </c>
      <c r="H1635" s="98">
        <v>800</v>
      </c>
      <c r="I1635" s="140">
        <f t="shared" si="73"/>
        <v>0</v>
      </c>
      <c r="J1635" s="112"/>
      <c r="K1635" s="2"/>
    </row>
    <row r="1636" spans="1:11" x14ac:dyDescent="0.25">
      <c r="A1636" s="17">
        <v>42443</v>
      </c>
      <c r="B1636" s="18">
        <f t="shared" si="74"/>
        <v>8499</v>
      </c>
      <c r="C1636" s="11" t="s">
        <v>787</v>
      </c>
      <c r="D1636" s="12">
        <v>58499</v>
      </c>
      <c r="E1636" s="47" t="s">
        <v>7669</v>
      </c>
      <c r="F1636" s="14">
        <v>1400</v>
      </c>
      <c r="G1636" s="144">
        <v>42444</v>
      </c>
      <c r="H1636" s="98">
        <v>1400</v>
      </c>
      <c r="I1636" s="140">
        <f t="shared" si="73"/>
        <v>0</v>
      </c>
      <c r="J1636" s="112"/>
      <c r="K1636" s="2"/>
    </row>
    <row r="1637" spans="1:11" x14ac:dyDescent="0.25">
      <c r="A1637" s="17">
        <v>42443</v>
      </c>
      <c r="B1637" s="18">
        <f t="shared" si="74"/>
        <v>8500</v>
      </c>
      <c r="C1637" s="11" t="s">
        <v>787</v>
      </c>
      <c r="D1637" s="12">
        <v>58500</v>
      </c>
      <c r="E1637" s="47" t="s">
        <v>7670</v>
      </c>
      <c r="F1637" s="14">
        <v>1400</v>
      </c>
      <c r="G1637" s="144">
        <v>42444</v>
      </c>
      <c r="H1637" s="98">
        <v>1400</v>
      </c>
      <c r="I1637" s="140">
        <f t="shared" si="73"/>
        <v>0</v>
      </c>
      <c r="J1637" s="112"/>
      <c r="K1637" s="2"/>
    </row>
    <row r="1638" spans="1:11" x14ac:dyDescent="0.25">
      <c r="A1638" s="17">
        <v>42443</v>
      </c>
      <c r="B1638" s="18">
        <f t="shared" si="74"/>
        <v>8501</v>
      </c>
      <c r="C1638" s="11" t="s">
        <v>787</v>
      </c>
      <c r="D1638" s="12">
        <v>58501</v>
      </c>
      <c r="E1638" s="47" t="s">
        <v>7671</v>
      </c>
      <c r="F1638" s="14">
        <v>31440.5</v>
      </c>
      <c r="G1638" s="144">
        <v>42445</v>
      </c>
      <c r="H1638" s="98">
        <v>31440.5</v>
      </c>
      <c r="I1638" s="140">
        <f t="shared" si="73"/>
        <v>0</v>
      </c>
      <c r="J1638" s="112"/>
      <c r="K1638" s="2"/>
    </row>
    <row r="1639" spans="1:11" x14ac:dyDescent="0.25">
      <c r="A1639" s="17">
        <v>42443</v>
      </c>
      <c r="B1639" s="18">
        <f t="shared" si="74"/>
        <v>8502</v>
      </c>
      <c r="C1639" s="11" t="s">
        <v>787</v>
      </c>
      <c r="D1639" s="12">
        <v>58502</v>
      </c>
      <c r="E1639" s="47" t="s">
        <v>7672</v>
      </c>
      <c r="F1639" s="14">
        <v>18165</v>
      </c>
      <c r="G1639" s="144">
        <v>42445</v>
      </c>
      <c r="H1639" s="14">
        <v>18165</v>
      </c>
      <c r="I1639" s="140">
        <f t="shared" si="73"/>
        <v>0</v>
      </c>
      <c r="J1639" s="112"/>
      <c r="K1639" s="2"/>
    </row>
    <row r="1640" spans="1:11" x14ac:dyDescent="0.25">
      <c r="A1640" s="17">
        <v>42443</v>
      </c>
      <c r="B1640" s="18">
        <f t="shared" si="74"/>
        <v>8503</v>
      </c>
      <c r="C1640" s="11" t="s">
        <v>787</v>
      </c>
      <c r="D1640" s="12">
        <v>58503</v>
      </c>
      <c r="E1640" s="47" t="s">
        <v>7673</v>
      </c>
      <c r="F1640" s="14">
        <v>9501</v>
      </c>
      <c r="G1640" s="144">
        <v>42445</v>
      </c>
      <c r="H1640" s="14">
        <v>9501</v>
      </c>
      <c r="I1640" s="140">
        <f t="shared" si="73"/>
        <v>0</v>
      </c>
      <c r="J1640" s="112"/>
      <c r="K1640" s="2"/>
    </row>
    <row r="1641" spans="1:11" x14ac:dyDescent="0.25">
      <c r="A1641" s="17">
        <v>42443</v>
      </c>
      <c r="B1641" s="18">
        <f t="shared" si="74"/>
        <v>8504</v>
      </c>
      <c r="C1641" s="11" t="s">
        <v>787</v>
      </c>
      <c r="D1641" s="12">
        <v>58504</v>
      </c>
      <c r="E1641" s="47" t="s">
        <v>7674</v>
      </c>
      <c r="F1641" s="14">
        <v>11475</v>
      </c>
      <c r="G1641" s="144">
        <v>42445</v>
      </c>
      <c r="H1641" s="14">
        <v>11475</v>
      </c>
      <c r="I1641" s="140">
        <f t="shared" si="73"/>
        <v>0</v>
      </c>
      <c r="J1641" s="112"/>
      <c r="K1641" s="2"/>
    </row>
    <row r="1642" spans="1:11" x14ac:dyDescent="0.25">
      <c r="A1642" s="17">
        <v>42443</v>
      </c>
      <c r="B1642" s="18">
        <f t="shared" si="74"/>
        <v>8505</v>
      </c>
      <c r="C1642" s="11" t="s">
        <v>787</v>
      </c>
      <c r="D1642" s="12">
        <v>58505</v>
      </c>
      <c r="E1642" s="47" t="s">
        <v>7675</v>
      </c>
      <c r="F1642" s="14">
        <v>2187</v>
      </c>
      <c r="G1642" s="144">
        <v>42447</v>
      </c>
      <c r="H1642" s="14">
        <v>2187</v>
      </c>
      <c r="I1642" s="140">
        <f t="shared" si="73"/>
        <v>0</v>
      </c>
      <c r="J1642" s="112"/>
      <c r="K1642" s="2"/>
    </row>
    <row r="1643" spans="1:11" x14ac:dyDescent="0.25">
      <c r="A1643" s="17">
        <v>42443</v>
      </c>
      <c r="B1643" s="18">
        <f t="shared" si="74"/>
        <v>8506</v>
      </c>
      <c r="C1643" s="11" t="s">
        <v>787</v>
      </c>
      <c r="D1643" s="12">
        <v>58506</v>
      </c>
      <c r="E1643" s="49" t="s">
        <v>105</v>
      </c>
      <c r="F1643" s="14">
        <v>0</v>
      </c>
      <c r="G1643" s="144"/>
      <c r="H1643" s="14"/>
      <c r="I1643" s="140">
        <f t="shared" si="73"/>
        <v>0</v>
      </c>
      <c r="J1643" s="112"/>
      <c r="K1643" s="2"/>
    </row>
    <row r="1644" spans="1:11" x14ac:dyDescent="0.25">
      <c r="A1644" s="17">
        <v>42443</v>
      </c>
      <c r="B1644" s="18">
        <f t="shared" si="74"/>
        <v>8507</v>
      </c>
      <c r="C1644" s="11" t="s">
        <v>787</v>
      </c>
      <c r="D1644" s="12">
        <v>58507</v>
      </c>
      <c r="E1644" s="47" t="s">
        <v>7676</v>
      </c>
      <c r="F1644" s="14">
        <v>5501.6</v>
      </c>
      <c r="G1644" s="144">
        <v>42445</v>
      </c>
      <c r="H1644" s="14">
        <v>5501.6</v>
      </c>
      <c r="I1644" s="140">
        <f t="shared" si="73"/>
        <v>0</v>
      </c>
      <c r="J1644" s="112"/>
      <c r="K1644" s="2"/>
    </row>
    <row r="1645" spans="1:11" x14ac:dyDescent="0.25">
      <c r="A1645" s="17">
        <v>42443</v>
      </c>
      <c r="B1645" s="18">
        <f t="shared" si="74"/>
        <v>8508</v>
      </c>
      <c r="C1645" s="11" t="s">
        <v>787</v>
      </c>
      <c r="D1645" s="113">
        <v>58508</v>
      </c>
      <c r="E1645" s="42" t="s">
        <v>7677</v>
      </c>
      <c r="F1645" s="19">
        <v>906.1</v>
      </c>
      <c r="G1645" s="144">
        <v>42445</v>
      </c>
      <c r="H1645" s="98">
        <v>906.1</v>
      </c>
      <c r="I1645" s="140">
        <f t="shared" si="73"/>
        <v>0</v>
      </c>
      <c r="J1645" s="112"/>
      <c r="K1645" s="2"/>
    </row>
    <row r="1646" spans="1:11" x14ac:dyDescent="0.25">
      <c r="A1646" s="17">
        <v>42443</v>
      </c>
      <c r="B1646" s="18">
        <f t="shared" si="74"/>
        <v>8509</v>
      </c>
      <c r="C1646" s="11" t="s">
        <v>787</v>
      </c>
      <c r="D1646" s="20">
        <v>58509</v>
      </c>
      <c r="E1646" s="45" t="s">
        <v>7678</v>
      </c>
      <c r="F1646" s="22">
        <v>1090.4000000000001</v>
      </c>
      <c r="G1646" s="144">
        <v>42446</v>
      </c>
      <c r="H1646" s="98">
        <v>1090.4000000000001</v>
      </c>
      <c r="I1646" s="140">
        <f t="shared" si="73"/>
        <v>0</v>
      </c>
      <c r="J1646" s="112"/>
      <c r="K1646" s="2"/>
    </row>
    <row r="1647" spans="1:11" x14ac:dyDescent="0.25">
      <c r="A1647" s="17">
        <v>42443</v>
      </c>
      <c r="B1647" s="18">
        <f t="shared" si="74"/>
        <v>8510</v>
      </c>
      <c r="C1647" s="11" t="s">
        <v>787</v>
      </c>
      <c r="D1647" s="12">
        <v>58510</v>
      </c>
      <c r="E1647" s="47" t="s">
        <v>7679</v>
      </c>
      <c r="F1647" s="14">
        <v>3818.4</v>
      </c>
      <c r="G1647" s="144">
        <v>42444</v>
      </c>
      <c r="H1647" s="98">
        <v>3818.4</v>
      </c>
      <c r="I1647" s="140">
        <f t="shared" si="73"/>
        <v>0</v>
      </c>
      <c r="J1647" s="112"/>
      <c r="K1647" s="2"/>
    </row>
    <row r="1648" spans="1:11" x14ac:dyDescent="0.25">
      <c r="A1648" s="17">
        <v>42443</v>
      </c>
      <c r="B1648" s="18">
        <f t="shared" si="74"/>
        <v>8511</v>
      </c>
      <c r="C1648" s="11" t="s">
        <v>787</v>
      </c>
      <c r="D1648" s="12">
        <v>58511</v>
      </c>
      <c r="E1648" s="47" t="s">
        <v>7673</v>
      </c>
      <c r="F1648" s="14">
        <v>1015</v>
      </c>
      <c r="G1648" s="144">
        <v>42445</v>
      </c>
      <c r="H1648" s="98">
        <v>1015</v>
      </c>
      <c r="I1648" s="140">
        <f t="shared" si="73"/>
        <v>0</v>
      </c>
      <c r="J1648" s="112"/>
      <c r="K1648" s="2"/>
    </row>
    <row r="1649" spans="1:11" x14ac:dyDescent="0.25">
      <c r="A1649" s="17">
        <v>42443</v>
      </c>
      <c r="B1649" s="18">
        <f t="shared" si="74"/>
        <v>8512</v>
      </c>
      <c r="C1649" s="11" t="s">
        <v>787</v>
      </c>
      <c r="D1649" s="12">
        <v>58512</v>
      </c>
      <c r="E1649" s="47" t="s">
        <v>7680</v>
      </c>
      <c r="F1649" s="14">
        <v>2433.8000000000002</v>
      </c>
      <c r="G1649" s="144">
        <v>42444</v>
      </c>
      <c r="H1649" s="98">
        <v>2433.8000000000002</v>
      </c>
      <c r="I1649" s="140">
        <f t="shared" si="73"/>
        <v>0</v>
      </c>
      <c r="J1649" s="112"/>
      <c r="K1649" s="2"/>
    </row>
    <row r="1650" spans="1:11" x14ac:dyDescent="0.25">
      <c r="A1650" s="17">
        <v>42443</v>
      </c>
      <c r="B1650" s="18">
        <f t="shared" si="74"/>
        <v>8513</v>
      </c>
      <c r="C1650" s="11" t="s">
        <v>787</v>
      </c>
      <c r="D1650" s="12">
        <v>58513</v>
      </c>
      <c r="E1650" s="47" t="s">
        <v>7681</v>
      </c>
      <c r="F1650" s="14">
        <v>2412.3000000000002</v>
      </c>
      <c r="G1650" s="144">
        <v>42444</v>
      </c>
      <c r="H1650" s="98">
        <v>2412.3000000000002</v>
      </c>
      <c r="I1650" s="140">
        <f t="shared" si="73"/>
        <v>0</v>
      </c>
      <c r="J1650" s="112"/>
      <c r="K1650" s="2"/>
    </row>
    <row r="1651" spans="1:11" x14ac:dyDescent="0.25">
      <c r="A1651" s="17">
        <v>42443</v>
      </c>
      <c r="B1651" s="18">
        <f t="shared" si="74"/>
        <v>8514</v>
      </c>
      <c r="C1651" s="11" t="s">
        <v>787</v>
      </c>
      <c r="D1651" s="12">
        <v>58514</v>
      </c>
      <c r="E1651" s="47" t="s">
        <v>7682</v>
      </c>
      <c r="F1651" s="14">
        <v>1513.2</v>
      </c>
      <c r="G1651" s="144">
        <v>42443</v>
      </c>
      <c r="H1651" s="98">
        <f t="shared" si="75"/>
        <v>1513.2</v>
      </c>
      <c r="I1651" s="140">
        <f t="shared" si="73"/>
        <v>0</v>
      </c>
      <c r="J1651" s="112"/>
      <c r="K1651" s="2"/>
    </row>
    <row r="1652" spans="1:11" x14ac:dyDescent="0.25">
      <c r="A1652" s="17">
        <v>42443</v>
      </c>
      <c r="B1652" s="18">
        <f t="shared" si="74"/>
        <v>8515</v>
      </c>
      <c r="C1652" s="11" t="s">
        <v>787</v>
      </c>
      <c r="D1652" s="12">
        <v>58515</v>
      </c>
      <c r="E1652" s="47" t="s">
        <v>7683</v>
      </c>
      <c r="F1652" s="14">
        <v>1070.7</v>
      </c>
      <c r="G1652" s="144">
        <v>42444</v>
      </c>
      <c r="H1652" s="98">
        <v>1070.7</v>
      </c>
      <c r="I1652" s="140">
        <f t="shared" si="73"/>
        <v>0</v>
      </c>
      <c r="J1652" s="112"/>
      <c r="K1652" s="2"/>
    </row>
    <row r="1653" spans="1:11" x14ac:dyDescent="0.25">
      <c r="A1653" s="17">
        <v>42443</v>
      </c>
      <c r="B1653" s="18">
        <f t="shared" si="74"/>
        <v>8516</v>
      </c>
      <c r="C1653" s="11" t="s">
        <v>787</v>
      </c>
      <c r="D1653" s="12">
        <v>58516</v>
      </c>
      <c r="E1653" s="47" t="s">
        <v>7684</v>
      </c>
      <c r="F1653" s="14">
        <v>2426.8000000000002</v>
      </c>
      <c r="G1653" s="144">
        <v>42444</v>
      </c>
      <c r="H1653" s="98">
        <v>2426.8000000000002</v>
      </c>
      <c r="I1653" s="140">
        <f t="shared" si="73"/>
        <v>0</v>
      </c>
      <c r="J1653" s="112"/>
      <c r="K1653" s="2"/>
    </row>
    <row r="1654" spans="1:11" x14ac:dyDescent="0.25">
      <c r="A1654" s="17">
        <v>42443</v>
      </c>
      <c r="B1654" s="18">
        <f t="shared" si="74"/>
        <v>8517</v>
      </c>
      <c r="C1654" s="11" t="s">
        <v>787</v>
      </c>
      <c r="D1654" s="12">
        <v>58517</v>
      </c>
      <c r="E1654" s="47" t="s">
        <v>7685</v>
      </c>
      <c r="F1654" s="14">
        <v>520.79999999999995</v>
      </c>
      <c r="G1654" s="144">
        <v>42444</v>
      </c>
      <c r="H1654" s="98">
        <v>520.79999999999995</v>
      </c>
      <c r="I1654" s="140">
        <f t="shared" si="73"/>
        <v>0</v>
      </c>
      <c r="J1654" s="112"/>
      <c r="K1654" s="2"/>
    </row>
    <row r="1655" spans="1:11" x14ac:dyDescent="0.25">
      <c r="A1655" s="17">
        <v>42443</v>
      </c>
      <c r="B1655" s="18">
        <f t="shared" si="74"/>
        <v>8518</v>
      </c>
      <c r="C1655" s="11" t="s">
        <v>787</v>
      </c>
      <c r="D1655" s="12">
        <v>58518</v>
      </c>
      <c r="E1655" s="47" t="s">
        <v>7686</v>
      </c>
      <c r="F1655" s="14">
        <v>2445.3000000000002</v>
      </c>
      <c r="G1655" s="144">
        <v>42446</v>
      </c>
      <c r="H1655" s="98">
        <v>2445.3000000000002</v>
      </c>
      <c r="I1655" s="140">
        <f t="shared" si="73"/>
        <v>0</v>
      </c>
      <c r="J1655" s="112"/>
      <c r="K1655" s="2"/>
    </row>
    <row r="1656" spans="1:11" x14ac:dyDescent="0.25">
      <c r="A1656" s="17">
        <v>42443</v>
      </c>
      <c r="B1656" s="18">
        <f t="shared" si="74"/>
        <v>8519</v>
      </c>
      <c r="C1656" s="11" t="s">
        <v>787</v>
      </c>
      <c r="D1656" s="12">
        <v>58519</v>
      </c>
      <c r="E1656" s="47" t="s">
        <v>7687</v>
      </c>
      <c r="F1656" s="14">
        <v>719</v>
      </c>
      <c r="G1656" s="144">
        <v>42444</v>
      </c>
      <c r="H1656" s="98">
        <v>719</v>
      </c>
      <c r="I1656" s="140">
        <f t="shared" si="73"/>
        <v>0</v>
      </c>
      <c r="J1656" s="112"/>
      <c r="K1656" s="2"/>
    </row>
    <row r="1657" spans="1:11" x14ac:dyDescent="0.25">
      <c r="A1657" s="17">
        <v>42443</v>
      </c>
      <c r="B1657" s="18">
        <f t="shared" si="74"/>
        <v>8520</v>
      </c>
      <c r="C1657" s="11" t="s">
        <v>787</v>
      </c>
      <c r="D1657" s="12">
        <v>58520</v>
      </c>
      <c r="E1657" s="47" t="s">
        <v>7688</v>
      </c>
      <c r="F1657" s="14">
        <v>1325.8</v>
      </c>
      <c r="G1657" s="144">
        <v>42443</v>
      </c>
      <c r="H1657" s="98">
        <f t="shared" si="75"/>
        <v>1325.8</v>
      </c>
      <c r="I1657" s="140">
        <f t="shared" si="73"/>
        <v>0</v>
      </c>
      <c r="J1657" s="112"/>
      <c r="K1657" s="2"/>
    </row>
    <row r="1658" spans="1:11" x14ac:dyDescent="0.25">
      <c r="A1658" s="17">
        <v>42443</v>
      </c>
      <c r="B1658" s="18">
        <f t="shared" si="74"/>
        <v>8521</v>
      </c>
      <c r="C1658" s="11" t="s">
        <v>787</v>
      </c>
      <c r="D1658" s="12">
        <v>58521</v>
      </c>
      <c r="E1658" s="47" t="s">
        <v>7689</v>
      </c>
      <c r="F1658" s="14">
        <v>160</v>
      </c>
      <c r="G1658" s="144">
        <v>42443</v>
      </c>
      <c r="H1658" s="98">
        <f t="shared" si="75"/>
        <v>160</v>
      </c>
      <c r="I1658" s="140">
        <f t="shared" si="73"/>
        <v>0</v>
      </c>
      <c r="J1658" s="112"/>
      <c r="K1658" s="2"/>
    </row>
    <row r="1659" spans="1:11" x14ac:dyDescent="0.25">
      <c r="A1659" s="17">
        <v>42443</v>
      </c>
      <c r="B1659" s="18">
        <f t="shared" si="74"/>
        <v>8522</v>
      </c>
      <c r="C1659" s="11" t="s">
        <v>787</v>
      </c>
      <c r="D1659" s="12">
        <v>58522</v>
      </c>
      <c r="E1659" s="47" t="s">
        <v>7690</v>
      </c>
      <c r="F1659" s="14">
        <v>2117.3000000000002</v>
      </c>
      <c r="G1659" s="144">
        <v>42444</v>
      </c>
      <c r="H1659" s="98">
        <v>2117.3000000000002</v>
      </c>
      <c r="I1659" s="140">
        <f t="shared" si="73"/>
        <v>0</v>
      </c>
      <c r="J1659" s="112"/>
      <c r="K1659" s="2"/>
    </row>
    <row r="1660" spans="1:11" x14ac:dyDescent="0.25">
      <c r="A1660" s="17">
        <v>42443</v>
      </c>
      <c r="B1660" s="18">
        <f t="shared" si="74"/>
        <v>8523</v>
      </c>
      <c r="C1660" s="11" t="s">
        <v>787</v>
      </c>
      <c r="D1660" s="12">
        <v>58523</v>
      </c>
      <c r="E1660" s="47" t="s">
        <v>7691</v>
      </c>
      <c r="F1660" s="14">
        <v>1860</v>
      </c>
      <c r="G1660" s="144">
        <v>42444</v>
      </c>
      <c r="H1660" s="98">
        <v>1860</v>
      </c>
      <c r="I1660" s="140">
        <f t="shared" si="73"/>
        <v>0</v>
      </c>
      <c r="J1660" s="112"/>
      <c r="K1660" s="2"/>
    </row>
    <row r="1661" spans="1:11" x14ac:dyDescent="0.25">
      <c r="A1661" s="17">
        <v>42443</v>
      </c>
      <c r="B1661" s="18">
        <f t="shared" si="74"/>
        <v>8524</v>
      </c>
      <c r="C1661" s="11" t="s">
        <v>787</v>
      </c>
      <c r="D1661" s="12">
        <v>58524</v>
      </c>
      <c r="E1661" s="47" t="s">
        <v>7692</v>
      </c>
      <c r="F1661" s="14">
        <v>1980</v>
      </c>
      <c r="G1661" s="144">
        <v>42444</v>
      </c>
      <c r="H1661" s="98">
        <v>1980</v>
      </c>
      <c r="I1661" s="140">
        <f t="shared" si="73"/>
        <v>0</v>
      </c>
      <c r="J1661" s="112"/>
      <c r="K1661" s="2"/>
    </row>
    <row r="1662" spans="1:11" x14ac:dyDescent="0.25">
      <c r="A1662" s="17">
        <v>42443</v>
      </c>
      <c r="B1662" s="18">
        <f t="shared" si="74"/>
        <v>8525</v>
      </c>
      <c r="C1662" s="11" t="s">
        <v>787</v>
      </c>
      <c r="D1662" s="12">
        <v>58525</v>
      </c>
      <c r="E1662" s="47" t="s">
        <v>7693</v>
      </c>
      <c r="F1662" s="14">
        <v>362.7</v>
      </c>
      <c r="G1662" s="144">
        <v>42444</v>
      </c>
      <c r="H1662" s="98">
        <v>362.7</v>
      </c>
      <c r="I1662" s="140">
        <f t="shared" si="73"/>
        <v>0</v>
      </c>
      <c r="J1662" s="112"/>
      <c r="K1662" s="2"/>
    </row>
    <row r="1663" spans="1:11" x14ac:dyDescent="0.25">
      <c r="A1663" s="17">
        <v>42443</v>
      </c>
      <c r="B1663" s="18">
        <f t="shared" si="74"/>
        <v>8526</v>
      </c>
      <c r="C1663" s="11" t="s">
        <v>787</v>
      </c>
      <c r="D1663" s="12">
        <v>58526</v>
      </c>
      <c r="E1663" s="47" t="s">
        <v>7694</v>
      </c>
      <c r="F1663" s="14">
        <v>798.6</v>
      </c>
      <c r="G1663" s="144">
        <v>42444</v>
      </c>
      <c r="H1663" s="98">
        <v>798.6</v>
      </c>
      <c r="I1663" s="140">
        <f t="shared" si="73"/>
        <v>0</v>
      </c>
      <c r="J1663" s="112"/>
      <c r="K1663" s="2"/>
    </row>
    <row r="1664" spans="1:11" x14ac:dyDescent="0.25">
      <c r="A1664" s="17">
        <v>42443</v>
      </c>
      <c r="B1664" s="18">
        <f t="shared" si="74"/>
        <v>8527</v>
      </c>
      <c r="C1664" s="11" t="s">
        <v>787</v>
      </c>
      <c r="D1664" s="12">
        <v>58527</v>
      </c>
      <c r="E1664" s="47" t="s">
        <v>7695</v>
      </c>
      <c r="F1664" s="14">
        <v>988.9</v>
      </c>
      <c r="G1664" s="144">
        <v>42444</v>
      </c>
      <c r="H1664" s="98">
        <v>988.9</v>
      </c>
      <c r="I1664" s="140">
        <f t="shared" si="73"/>
        <v>0</v>
      </c>
      <c r="J1664" s="112"/>
      <c r="K1664" s="2"/>
    </row>
    <row r="1665" spans="1:11" x14ac:dyDescent="0.25">
      <c r="A1665" s="17">
        <v>42443</v>
      </c>
      <c r="B1665" s="18">
        <f t="shared" si="74"/>
        <v>8528</v>
      </c>
      <c r="C1665" s="11" t="s">
        <v>787</v>
      </c>
      <c r="D1665" s="12">
        <v>58528</v>
      </c>
      <c r="E1665" s="47" t="s">
        <v>7696</v>
      </c>
      <c r="F1665" s="14">
        <v>571.6</v>
      </c>
      <c r="G1665" s="144">
        <v>42444</v>
      </c>
      <c r="H1665" s="98">
        <v>571.6</v>
      </c>
      <c r="I1665" s="140">
        <f t="shared" si="73"/>
        <v>0</v>
      </c>
      <c r="J1665" s="112"/>
      <c r="K1665" s="2"/>
    </row>
    <row r="1666" spans="1:11" x14ac:dyDescent="0.25">
      <c r="A1666" s="17">
        <v>42443</v>
      </c>
      <c r="B1666" s="18">
        <f t="shared" si="74"/>
        <v>8529</v>
      </c>
      <c r="C1666" s="11" t="s">
        <v>787</v>
      </c>
      <c r="D1666" s="12">
        <v>58529</v>
      </c>
      <c r="E1666" s="47" t="s">
        <v>7697</v>
      </c>
      <c r="F1666" s="14">
        <v>920</v>
      </c>
      <c r="G1666" s="144">
        <v>42444</v>
      </c>
      <c r="H1666" s="98">
        <v>920</v>
      </c>
      <c r="I1666" s="140">
        <f t="shared" ref="I1666:I1729" si="76">F1666-H1666</f>
        <v>0</v>
      </c>
      <c r="J1666" s="112"/>
      <c r="K1666" s="2"/>
    </row>
    <row r="1667" spans="1:11" x14ac:dyDescent="0.25">
      <c r="A1667" s="17">
        <v>42443</v>
      </c>
      <c r="B1667" s="18">
        <f t="shared" si="74"/>
        <v>8530</v>
      </c>
      <c r="C1667" s="11" t="s">
        <v>787</v>
      </c>
      <c r="D1667" s="12">
        <v>58530</v>
      </c>
      <c r="E1667" s="47" t="s">
        <v>7087</v>
      </c>
      <c r="F1667" s="14">
        <v>1127.5</v>
      </c>
      <c r="G1667" s="144">
        <v>42444</v>
      </c>
      <c r="H1667" s="98">
        <v>1127.5</v>
      </c>
      <c r="I1667" s="140">
        <f t="shared" si="76"/>
        <v>0</v>
      </c>
      <c r="J1667" s="112"/>
      <c r="K1667" s="2"/>
    </row>
    <row r="1668" spans="1:11" x14ac:dyDescent="0.25">
      <c r="A1668" s="17">
        <v>42443</v>
      </c>
      <c r="B1668" s="18">
        <f t="shared" si="74"/>
        <v>8531</v>
      </c>
      <c r="C1668" s="11" t="s">
        <v>787</v>
      </c>
      <c r="D1668" s="12">
        <v>58531</v>
      </c>
      <c r="E1668" s="47" t="s">
        <v>7698</v>
      </c>
      <c r="F1668" s="14">
        <v>2622</v>
      </c>
      <c r="G1668" s="144">
        <v>42444</v>
      </c>
      <c r="H1668" s="98">
        <v>2622</v>
      </c>
      <c r="I1668" s="140">
        <f t="shared" si="76"/>
        <v>0</v>
      </c>
      <c r="J1668" s="112"/>
      <c r="K1668" s="2"/>
    </row>
    <row r="1669" spans="1:11" x14ac:dyDescent="0.25">
      <c r="A1669" s="17">
        <v>42443</v>
      </c>
      <c r="B1669" s="18">
        <f t="shared" si="74"/>
        <v>8532</v>
      </c>
      <c r="C1669" s="11" t="s">
        <v>787</v>
      </c>
      <c r="D1669" s="12">
        <v>58532</v>
      </c>
      <c r="E1669" s="47" t="s">
        <v>7699</v>
      </c>
      <c r="F1669" s="14">
        <v>3485.9</v>
      </c>
      <c r="G1669" s="144">
        <v>42443</v>
      </c>
      <c r="H1669" s="98">
        <f t="shared" si="75"/>
        <v>3485.9</v>
      </c>
      <c r="I1669" s="140">
        <f t="shared" si="76"/>
        <v>0</v>
      </c>
      <c r="J1669" s="112"/>
      <c r="K1669" s="2"/>
    </row>
    <row r="1670" spans="1:11" x14ac:dyDescent="0.25">
      <c r="A1670" s="17">
        <v>42443</v>
      </c>
      <c r="B1670" s="18">
        <f t="shared" ref="B1670:B1733" si="77">B1669+1</f>
        <v>8533</v>
      </c>
      <c r="C1670" s="11" t="s">
        <v>787</v>
      </c>
      <c r="D1670" s="12">
        <v>58533</v>
      </c>
      <c r="E1670" s="47" t="s">
        <v>7700</v>
      </c>
      <c r="F1670" s="14">
        <v>1024</v>
      </c>
      <c r="G1670" s="144">
        <v>42448</v>
      </c>
      <c r="H1670" s="98">
        <v>1024</v>
      </c>
      <c r="I1670" s="140">
        <f t="shared" si="76"/>
        <v>0</v>
      </c>
      <c r="J1670" s="112"/>
      <c r="K1670" s="2"/>
    </row>
    <row r="1671" spans="1:11" x14ac:dyDescent="0.25">
      <c r="A1671" s="17">
        <v>42443</v>
      </c>
      <c r="B1671" s="18">
        <f t="shared" si="77"/>
        <v>8534</v>
      </c>
      <c r="C1671" s="11" t="s">
        <v>787</v>
      </c>
      <c r="D1671" s="12">
        <v>58534</v>
      </c>
      <c r="E1671" s="47" t="s">
        <v>7701</v>
      </c>
      <c r="F1671" s="14">
        <v>3695.2</v>
      </c>
      <c r="G1671" s="144">
        <v>42443</v>
      </c>
      <c r="H1671" s="98">
        <f t="shared" si="75"/>
        <v>3695.2</v>
      </c>
      <c r="I1671" s="140">
        <f t="shared" si="76"/>
        <v>0</v>
      </c>
      <c r="J1671" s="112"/>
      <c r="K1671" s="2"/>
    </row>
    <row r="1672" spans="1:11" x14ac:dyDescent="0.25">
      <c r="A1672" s="17">
        <v>42443</v>
      </c>
      <c r="B1672" s="18">
        <f t="shared" si="77"/>
        <v>8535</v>
      </c>
      <c r="C1672" s="11" t="s">
        <v>787</v>
      </c>
      <c r="D1672" s="12">
        <v>58535</v>
      </c>
      <c r="E1672" s="47" t="s">
        <v>7702</v>
      </c>
      <c r="F1672" s="14">
        <v>14581.8</v>
      </c>
      <c r="G1672" s="144">
        <v>42443</v>
      </c>
      <c r="H1672" s="98">
        <f t="shared" si="75"/>
        <v>14581.8</v>
      </c>
      <c r="I1672" s="140">
        <f t="shared" si="76"/>
        <v>0</v>
      </c>
      <c r="J1672" s="112"/>
      <c r="K1672" s="2"/>
    </row>
    <row r="1673" spans="1:11" x14ac:dyDescent="0.25">
      <c r="A1673" s="17">
        <v>42443</v>
      </c>
      <c r="B1673" s="18">
        <f t="shared" si="77"/>
        <v>8536</v>
      </c>
      <c r="C1673" s="11" t="s">
        <v>787</v>
      </c>
      <c r="D1673" s="12">
        <v>58536</v>
      </c>
      <c r="E1673" s="47" t="s">
        <v>7703</v>
      </c>
      <c r="F1673" s="14">
        <v>3024</v>
      </c>
      <c r="G1673" s="144">
        <v>42443</v>
      </c>
      <c r="H1673" s="98">
        <f t="shared" si="75"/>
        <v>3024</v>
      </c>
      <c r="I1673" s="140">
        <f t="shared" si="76"/>
        <v>0</v>
      </c>
      <c r="J1673" s="112"/>
      <c r="K1673" s="2"/>
    </row>
    <row r="1674" spans="1:11" x14ac:dyDescent="0.25">
      <c r="A1674" s="17">
        <v>42443</v>
      </c>
      <c r="B1674" s="18">
        <f t="shared" si="77"/>
        <v>8537</v>
      </c>
      <c r="C1674" s="11" t="s">
        <v>787</v>
      </c>
      <c r="D1674" s="12">
        <v>58537</v>
      </c>
      <c r="E1674" s="47" t="s">
        <v>7523</v>
      </c>
      <c r="F1674" s="14">
        <v>88217.35</v>
      </c>
      <c r="G1674" s="144" t="s">
        <v>7704</v>
      </c>
      <c r="H1674" s="98">
        <f>55998.83+32218.52</f>
        <v>88217.35</v>
      </c>
      <c r="I1674" s="140">
        <f t="shared" si="76"/>
        <v>0</v>
      </c>
      <c r="J1674" s="112"/>
      <c r="K1674" s="2"/>
    </row>
    <row r="1675" spans="1:11" x14ac:dyDescent="0.25">
      <c r="A1675" s="17">
        <v>42443</v>
      </c>
      <c r="B1675" s="18">
        <f t="shared" si="77"/>
        <v>8538</v>
      </c>
      <c r="C1675" s="11" t="s">
        <v>787</v>
      </c>
      <c r="D1675" s="12">
        <v>58538</v>
      </c>
      <c r="E1675" s="47" t="s">
        <v>7705</v>
      </c>
      <c r="F1675" s="14">
        <v>5569.2</v>
      </c>
      <c r="G1675" s="144">
        <v>42443</v>
      </c>
      <c r="H1675" s="98">
        <f t="shared" si="75"/>
        <v>5569.2</v>
      </c>
      <c r="I1675" s="140">
        <f t="shared" si="76"/>
        <v>0</v>
      </c>
      <c r="J1675" s="112"/>
      <c r="K1675" s="2"/>
    </row>
    <row r="1676" spans="1:11" x14ac:dyDescent="0.25">
      <c r="A1676" s="17">
        <v>42443</v>
      </c>
      <c r="B1676" s="18">
        <f t="shared" si="77"/>
        <v>8539</v>
      </c>
      <c r="C1676" s="11" t="s">
        <v>787</v>
      </c>
      <c r="D1676" s="12">
        <v>58539</v>
      </c>
      <c r="E1676" s="47" t="s">
        <v>7706</v>
      </c>
      <c r="F1676" s="14">
        <v>5392.4</v>
      </c>
      <c r="G1676" s="144">
        <v>42445</v>
      </c>
      <c r="H1676" s="98">
        <v>5392.4</v>
      </c>
      <c r="I1676" s="140">
        <f t="shared" si="76"/>
        <v>0</v>
      </c>
      <c r="J1676" s="112"/>
      <c r="K1676" s="2"/>
    </row>
    <row r="1677" spans="1:11" x14ac:dyDescent="0.25">
      <c r="A1677" s="17">
        <v>42443</v>
      </c>
      <c r="B1677" s="18">
        <f t="shared" si="77"/>
        <v>8540</v>
      </c>
      <c r="C1677" s="11" t="s">
        <v>787</v>
      </c>
      <c r="D1677" s="12">
        <v>58540</v>
      </c>
      <c r="E1677" s="47" t="s">
        <v>7707</v>
      </c>
      <c r="F1677" s="14">
        <v>34695</v>
      </c>
      <c r="G1677" s="144">
        <v>42447</v>
      </c>
      <c r="H1677" s="98">
        <v>34695</v>
      </c>
      <c r="I1677" s="140">
        <f t="shared" si="76"/>
        <v>0</v>
      </c>
      <c r="J1677" s="112"/>
      <c r="K1677" s="2"/>
    </row>
    <row r="1678" spans="1:11" x14ac:dyDescent="0.25">
      <c r="A1678" s="17">
        <v>42443</v>
      </c>
      <c r="B1678" s="18">
        <f t="shared" si="77"/>
        <v>8541</v>
      </c>
      <c r="C1678" s="11" t="s">
        <v>787</v>
      </c>
      <c r="D1678" s="12">
        <v>58541</v>
      </c>
      <c r="E1678" s="47" t="s">
        <v>7651</v>
      </c>
      <c r="F1678" s="14">
        <v>22551</v>
      </c>
      <c r="G1678" s="144">
        <v>42445</v>
      </c>
      <c r="H1678" s="98">
        <v>22551</v>
      </c>
      <c r="I1678" s="140">
        <f t="shared" si="76"/>
        <v>0</v>
      </c>
      <c r="J1678" s="112"/>
      <c r="K1678" s="2"/>
    </row>
    <row r="1679" spans="1:11" x14ac:dyDescent="0.25">
      <c r="A1679" s="17">
        <v>42443</v>
      </c>
      <c r="B1679" s="18">
        <f t="shared" si="77"/>
        <v>8542</v>
      </c>
      <c r="C1679" s="11" t="s">
        <v>787</v>
      </c>
      <c r="D1679" s="12">
        <v>58542</v>
      </c>
      <c r="E1679" s="47" t="s">
        <v>7708</v>
      </c>
      <c r="F1679" s="14">
        <v>2118</v>
      </c>
      <c r="G1679" s="144">
        <v>42443</v>
      </c>
      <c r="H1679" s="98">
        <f t="shared" si="75"/>
        <v>2118</v>
      </c>
      <c r="I1679" s="140">
        <f t="shared" si="76"/>
        <v>0</v>
      </c>
      <c r="J1679" s="112"/>
      <c r="K1679" s="2"/>
    </row>
    <row r="1680" spans="1:11" x14ac:dyDescent="0.25">
      <c r="A1680" s="17">
        <v>42443</v>
      </c>
      <c r="B1680" s="18">
        <f t="shared" si="77"/>
        <v>8543</v>
      </c>
      <c r="C1680" s="11" t="s">
        <v>787</v>
      </c>
      <c r="D1680" s="12">
        <v>58543</v>
      </c>
      <c r="E1680" s="47" t="s">
        <v>7709</v>
      </c>
      <c r="F1680" s="14">
        <v>28549.200000000001</v>
      </c>
      <c r="G1680" s="144">
        <v>42457</v>
      </c>
      <c r="H1680" s="98">
        <v>28549.200000000001</v>
      </c>
      <c r="I1680" s="140">
        <f t="shared" si="76"/>
        <v>0</v>
      </c>
      <c r="J1680" s="112"/>
      <c r="K1680" s="2"/>
    </row>
    <row r="1681" spans="1:11" x14ac:dyDescent="0.25">
      <c r="A1681" s="17">
        <v>42443</v>
      </c>
      <c r="B1681" s="18">
        <f t="shared" si="77"/>
        <v>8544</v>
      </c>
      <c r="C1681" s="11" t="s">
        <v>787</v>
      </c>
      <c r="D1681" s="12">
        <v>58544</v>
      </c>
      <c r="E1681" s="47" t="s">
        <v>7710</v>
      </c>
      <c r="F1681" s="14">
        <v>9311.5</v>
      </c>
      <c r="G1681" s="144">
        <v>42443</v>
      </c>
      <c r="H1681" s="98">
        <f t="shared" ref="H1681:H1742" si="78">F1681</f>
        <v>9311.5</v>
      </c>
      <c r="I1681" s="140">
        <f t="shared" si="76"/>
        <v>0</v>
      </c>
      <c r="J1681" s="112"/>
      <c r="K1681" s="2"/>
    </row>
    <row r="1682" spans="1:11" x14ac:dyDescent="0.25">
      <c r="A1682" s="17">
        <v>42443</v>
      </c>
      <c r="B1682" s="18">
        <f t="shared" si="77"/>
        <v>8545</v>
      </c>
      <c r="C1682" s="11" t="s">
        <v>787</v>
      </c>
      <c r="D1682" s="12">
        <v>58545</v>
      </c>
      <c r="E1682" s="47" t="s">
        <v>7711</v>
      </c>
      <c r="F1682" s="14">
        <v>12472.7</v>
      </c>
      <c r="G1682" s="144">
        <v>42453</v>
      </c>
      <c r="H1682" s="98">
        <v>12472.7</v>
      </c>
      <c r="I1682" s="140">
        <f t="shared" si="76"/>
        <v>0</v>
      </c>
      <c r="J1682" s="112"/>
      <c r="K1682" s="2"/>
    </row>
    <row r="1683" spans="1:11" x14ac:dyDescent="0.25">
      <c r="A1683" s="17">
        <v>42443</v>
      </c>
      <c r="B1683" s="18">
        <f t="shared" si="77"/>
        <v>8546</v>
      </c>
      <c r="C1683" s="11" t="s">
        <v>787</v>
      </c>
      <c r="D1683" s="12">
        <v>58546</v>
      </c>
      <c r="E1683" s="47" t="s">
        <v>7712</v>
      </c>
      <c r="F1683" s="14">
        <v>5862.1</v>
      </c>
      <c r="G1683" s="144">
        <v>42443</v>
      </c>
      <c r="H1683" s="98">
        <f t="shared" si="78"/>
        <v>5862.1</v>
      </c>
      <c r="I1683" s="140">
        <f t="shared" si="76"/>
        <v>0</v>
      </c>
      <c r="J1683" s="112"/>
      <c r="K1683" s="2"/>
    </row>
    <row r="1684" spans="1:11" x14ac:dyDescent="0.25">
      <c r="A1684" s="17">
        <v>42443</v>
      </c>
      <c r="B1684" s="18">
        <f t="shared" si="77"/>
        <v>8547</v>
      </c>
      <c r="C1684" s="11" t="s">
        <v>787</v>
      </c>
      <c r="D1684" s="12">
        <v>58547</v>
      </c>
      <c r="E1684" s="47" t="s">
        <v>7713</v>
      </c>
      <c r="F1684" s="14">
        <v>3017.7</v>
      </c>
      <c r="G1684" s="144">
        <v>42443</v>
      </c>
      <c r="H1684" s="98">
        <f t="shared" si="78"/>
        <v>3017.7</v>
      </c>
      <c r="I1684" s="140">
        <f t="shared" si="76"/>
        <v>0</v>
      </c>
      <c r="J1684" s="112"/>
      <c r="K1684" s="2"/>
    </row>
    <row r="1685" spans="1:11" x14ac:dyDescent="0.25">
      <c r="A1685" s="17">
        <v>42443</v>
      </c>
      <c r="B1685" s="18">
        <f t="shared" si="77"/>
        <v>8548</v>
      </c>
      <c r="C1685" s="11" t="s">
        <v>787</v>
      </c>
      <c r="D1685" s="12">
        <v>58548</v>
      </c>
      <c r="E1685" s="47" t="s">
        <v>7714</v>
      </c>
      <c r="F1685" s="14">
        <v>3957.7</v>
      </c>
      <c r="G1685" s="144">
        <v>42447</v>
      </c>
      <c r="H1685" s="98">
        <v>3957.7</v>
      </c>
      <c r="I1685" s="140">
        <f t="shared" si="76"/>
        <v>0</v>
      </c>
      <c r="J1685" s="112"/>
      <c r="K1685" s="2"/>
    </row>
    <row r="1686" spans="1:11" x14ac:dyDescent="0.25">
      <c r="A1686" s="17">
        <v>42443</v>
      </c>
      <c r="B1686" s="18">
        <f t="shared" si="77"/>
        <v>8549</v>
      </c>
      <c r="C1686" s="11" t="s">
        <v>787</v>
      </c>
      <c r="D1686" s="12">
        <v>58549</v>
      </c>
      <c r="E1686" s="47" t="s">
        <v>7715</v>
      </c>
      <c r="F1686" s="14">
        <v>54967.35</v>
      </c>
      <c r="G1686" s="167">
        <v>42462</v>
      </c>
      <c r="H1686" s="166">
        <v>54967.35</v>
      </c>
      <c r="I1686" s="140">
        <f t="shared" si="76"/>
        <v>0</v>
      </c>
      <c r="J1686" s="112"/>
      <c r="K1686" s="2"/>
    </row>
    <row r="1687" spans="1:11" x14ac:dyDescent="0.25">
      <c r="A1687" s="17">
        <v>42443</v>
      </c>
      <c r="B1687" s="18">
        <f t="shared" si="77"/>
        <v>8550</v>
      </c>
      <c r="C1687" s="11" t="s">
        <v>787</v>
      </c>
      <c r="D1687" s="12">
        <v>58550</v>
      </c>
      <c r="E1687" s="47" t="s">
        <v>7716</v>
      </c>
      <c r="F1687" s="14">
        <v>3815.8</v>
      </c>
      <c r="G1687" s="144">
        <v>42443</v>
      </c>
      <c r="H1687" s="98">
        <f t="shared" si="78"/>
        <v>3815.8</v>
      </c>
      <c r="I1687" s="140">
        <f t="shared" si="76"/>
        <v>0</v>
      </c>
      <c r="J1687" s="112"/>
      <c r="K1687" s="2"/>
    </row>
    <row r="1688" spans="1:11" x14ac:dyDescent="0.25">
      <c r="A1688" s="17">
        <v>42443</v>
      </c>
      <c r="B1688" s="18">
        <f t="shared" si="77"/>
        <v>8551</v>
      </c>
      <c r="C1688" s="11" t="s">
        <v>787</v>
      </c>
      <c r="D1688" s="113">
        <v>58551</v>
      </c>
      <c r="E1688" s="42" t="s">
        <v>7717</v>
      </c>
      <c r="F1688" s="19">
        <v>4550.3999999999996</v>
      </c>
      <c r="G1688" s="144">
        <v>42443</v>
      </c>
      <c r="H1688" s="98">
        <f t="shared" si="78"/>
        <v>4550.3999999999996</v>
      </c>
      <c r="I1688" s="140">
        <f t="shared" si="76"/>
        <v>0</v>
      </c>
      <c r="J1688" s="112"/>
      <c r="K1688" s="2"/>
    </row>
    <row r="1689" spans="1:11" x14ac:dyDescent="0.25">
      <c r="A1689" s="17">
        <v>42443</v>
      </c>
      <c r="B1689" s="18">
        <f t="shared" si="77"/>
        <v>8552</v>
      </c>
      <c r="C1689" s="11" t="s">
        <v>787</v>
      </c>
      <c r="D1689" s="12">
        <v>58552</v>
      </c>
      <c r="E1689" s="49" t="s">
        <v>105</v>
      </c>
      <c r="F1689" s="14">
        <v>0</v>
      </c>
      <c r="G1689" s="144"/>
      <c r="H1689" s="98">
        <f t="shared" si="78"/>
        <v>0</v>
      </c>
      <c r="I1689" s="140">
        <f t="shared" si="76"/>
        <v>0</v>
      </c>
      <c r="J1689" s="112"/>
      <c r="K1689" s="2"/>
    </row>
    <row r="1690" spans="1:11" x14ac:dyDescent="0.25">
      <c r="A1690" s="17">
        <v>42443</v>
      </c>
      <c r="B1690" s="18">
        <f t="shared" si="77"/>
        <v>8553</v>
      </c>
      <c r="C1690" s="11" t="s">
        <v>787</v>
      </c>
      <c r="D1690" s="20">
        <v>58553</v>
      </c>
      <c r="E1690" s="45" t="s">
        <v>7716</v>
      </c>
      <c r="F1690" s="22">
        <v>513</v>
      </c>
      <c r="G1690" s="144">
        <v>42445</v>
      </c>
      <c r="H1690" s="98">
        <v>513</v>
      </c>
      <c r="I1690" s="140">
        <f t="shared" si="76"/>
        <v>0</v>
      </c>
      <c r="J1690" s="112"/>
      <c r="K1690" s="2"/>
    </row>
    <row r="1691" spans="1:11" x14ac:dyDescent="0.25">
      <c r="A1691" s="17">
        <v>42443</v>
      </c>
      <c r="B1691" s="18">
        <f t="shared" si="77"/>
        <v>8554</v>
      </c>
      <c r="C1691" s="11" t="s">
        <v>787</v>
      </c>
      <c r="D1691" s="12">
        <v>58554</v>
      </c>
      <c r="E1691" s="47" t="s">
        <v>4707</v>
      </c>
      <c r="F1691" s="14">
        <v>19010.3</v>
      </c>
      <c r="G1691" s="144">
        <v>42447</v>
      </c>
      <c r="H1691" s="98">
        <v>19010.3</v>
      </c>
      <c r="I1691" s="140">
        <f t="shared" si="76"/>
        <v>0</v>
      </c>
      <c r="J1691" s="112"/>
      <c r="K1691" s="2"/>
    </row>
    <row r="1692" spans="1:11" x14ac:dyDescent="0.25">
      <c r="A1692" s="17">
        <v>42443</v>
      </c>
      <c r="B1692" s="18">
        <f t="shared" si="77"/>
        <v>8555</v>
      </c>
      <c r="C1692" s="11" t="s">
        <v>787</v>
      </c>
      <c r="D1692" s="12">
        <v>58555</v>
      </c>
      <c r="E1692" s="47" t="s">
        <v>7690</v>
      </c>
      <c r="F1692" s="14">
        <v>1060.2</v>
      </c>
      <c r="G1692" s="144">
        <v>42443</v>
      </c>
      <c r="H1692" s="98">
        <f t="shared" si="78"/>
        <v>1060.2</v>
      </c>
      <c r="I1692" s="140">
        <f t="shared" si="76"/>
        <v>0</v>
      </c>
      <c r="J1692" s="112"/>
      <c r="K1692" s="2"/>
    </row>
    <row r="1693" spans="1:11" x14ac:dyDescent="0.25">
      <c r="A1693" s="17">
        <v>42443</v>
      </c>
      <c r="B1693" s="18">
        <f t="shared" si="77"/>
        <v>8556</v>
      </c>
      <c r="C1693" s="11" t="s">
        <v>787</v>
      </c>
      <c r="D1693" s="12">
        <v>58556</v>
      </c>
      <c r="E1693" s="47" t="s">
        <v>7711</v>
      </c>
      <c r="F1693" s="14">
        <v>612.5</v>
      </c>
      <c r="G1693" s="144">
        <v>42443</v>
      </c>
      <c r="H1693" s="98">
        <f t="shared" si="78"/>
        <v>612.5</v>
      </c>
      <c r="I1693" s="140">
        <f t="shared" si="76"/>
        <v>0</v>
      </c>
      <c r="J1693" s="112"/>
      <c r="K1693" s="2"/>
    </row>
    <row r="1694" spans="1:11" x14ac:dyDescent="0.25">
      <c r="A1694" s="17">
        <v>42443</v>
      </c>
      <c r="B1694" s="18">
        <f t="shared" si="77"/>
        <v>8557</v>
      </c>
      <c r="C1694" s="11" t="s">
        <v>787</v>
      </c>
      <c r="D1694" s="12">
        <v>58557</v>
      </c>
      <c r="E1694" s="47" t="s">
        <v>7690</v>
      </c>
      <c r="F1694" s="14">
        <v>2144</v>
      </c>
      <c r="G1694" s="144">
        <v>42443</v>
      </c>
      <c r="H1694" s="98">
        <f t="shared" si="78"/>
        <v>2144</v>
      </c>
      <c r="I1694" s="140">
        <f t="shared" si="76"/>
        <v>0</v>
      </c>
      <c r="J1694" s="112"/>
      <c r="K1694" s="2"/>
    </row>
    <row r="1695" spans="1:11" x14ac:dyDescent="0.25">
      <c r="A1695" s="17">
        <v>42443</v>
      </c>
      <c r="B1695" s="18">
        <f t="shared" si="77"/>
        <v>8558</v>
      </c>
      <c r="C1695" s="11" t="s">
        <v>787</v>
      </c>
      <c r="D1695" s="12">
        <v>58558</v>
      </c>
      <c r="E1695" s="47" t="s">
        <v>7718</v>
      </c>
      <c r="F1695" s="14">
        <v>5196.8</v>
      </c>
      <c r="G1695" s="144">
        <v>42443</v>
      </c>
      <c r="H1695" s="98">
        <f t="shared" si="78"/>
        <v>5196.8</v>
      </c>
      <c r="I1695" s="140">
        <f t="shared" si="76"/>
        <v>0</v>
      </c>
      <c r="J1695" s="112"/>
      <c r="K1695" s="2"/>
    </row>
    <row r="1696" spans="1:11" x14ac:dyDescent="0.25">
      <c r="A1696" s="17">
        <v>42443</v>
      </c>
      <c r="B1696" s="18">
        <f t="shared" si="77"/>
        <v>8559</v>
      </c>
      <c r="C1696" s="11" t="s">
        <v>787</v>
      </c>
      <c r="D1696" s="12">
        <v>58559</v>
      </c>
      <c r="E1696" s="47" t="s">
        <v>7719</v>
      </c>
      <c r="F1696" s="14">
        <v>2369.8000000000002</v>
      </c>
      <c r="G1696" s="144">
        <v>42443</v>
      </c>
      <c r="H1696" s="98">
        <f t="shared" si="78"/>
        <v>2369.8000000000002</v>
      </c>
      <c r="I1696" s="140">
        <f t="shared" si="76"/>
        <v>0</v>
      </c>
      <c r="J1696" s="112"/>
      <c r="K1696" s="2"/>
    </row>
    <row r="1697" spans="1:11" x14ac:dyDescent="0.25">
      <c r="A1697" s="17">
        <v>42443</v>
      </c>
      <c r="B1697" s="18">
        <f t="shared" si="77"/>
        <v>8560</v>
      </c>
      <c r="C1697" s="11" t="s">
        <v>787</v>
      </c>
      <c r="D1697" s="12">
        <v>58560</v>
      </c>
      <c r="E1697" s="47" t="s">
        <v>7720</v>
      </c>
      <c r="F1697" s="14">
        <v>4593.6000000000004</v>
      </c>
      <c r="G1697" s="144">
        <v>42448</v>
      </c>
      <c r="H1697" s="98">
        <v>4593.6000000000004</v>
      </c>
      <c r="I1697" s="140">
        <f t="shared" si="76"/>
        <v>0</v>
      </c>
      <c r="J1697" s="112"/>
      <c r="K1697" s="2"/>
    </row>
    <row r="1698" spans="1:11" x14ac:dyDescent="0.25">
      <c r="A1698" s="17">
        <v>42443</v>
      </c>
      <c r="B1698" s="18">
        <f t="shared" si="77"/>
        <v>8561</v>
      </c>
      <c r="C1698" s="11" t="s">
        <v>787</v>
      </c>
      <c r="D1698" s="12">
        <v>58561</v>
      </c>
      <c r="E1698" s="47" t="s">
        <v>7720</v>
      </c>
      <c r="F1698" s="14">
        <v>632.1</v>
      </c>
      <c r="G1698" s="144">
        <v>42443</v>
      </c>
      <c r="H1698" s="98">
        <f t="shared" si="78"/>
        <v>632.1</v>
      </c>
      <c r="I1698" s="140">
        <f t="shared" si="76"/>
        <v>0</v>
      </c>
      <c r="J1698" s="112"/>
      <c r="K1698" s="2"/>
    </row>
    <row r="1699" spans="1:11" x14ac:dyDescent="0.25">
      <c r="A1699" s="17">
        <v>42443</v>
      </c>
      <c r="B1699" s="18">
        <f t="shared" si="77"/>
        <v>8562</v>
      </c>
      <c r="C1699" s="11" t="s">
        <v>787</v>
      </c>
      <c r="D1699" s="12">
        <v>58562</v>
      </c>
      <c r="E1699" s="49" t="s">
        <v>105</v>
      </c>
      <c r="F1699" s="14">
        <v>0</v>
      </c>
      <c r="G1699" s="144"/>
      <c r="H1699" s="98"/>
      <c r="I1699" s="140">
        <f t="shared" si="76"/>
        <v>0</v>
      </c>
      <c r="J1699" s="112"/>
      <c r="K1699" s="2"/>
    </row>
    <row r="1700" spans="1:11" x14ac:dyDescent="0.25">
      <c r="A1700" s="17">
        <v>42443</v>
      </c>
      <c r="B1700" s="18">
        <f t="shared" si="77"/>
        <v>8563</v>
      </c>
      <c r="C1700" s="11" t="s">
        <v>787</v>
      </c>
      <c r="D1700" s="12">
        <v>58563</v>
      </c>
      <c r="E1700" s="47" t="s">
        <v>7689</v>
      </c>
      <c r="F1700" s="14">
        <v>712.5</v>
      </c>
      <c r="G1700" s="144">
        <v>42443</v>
      </c>
      <c r="H1700" s="98">
        <f t="shared" si="78"/>
        <v>712.5</v>
      </c>
      <c r="I1700" s="140">
        <f t="shared" si="76"/>
        <v>0</v>
      </c>
      <c r="J1700" s="112"/>
      <c r="K1700" s="2"/>
    </row>
    <row r="1701" spans="1:11" x14ac:dyDescent="0.25">
      <c r="A1701" s="17">
        <v>42443</v>
      </c>
      <c r="B1701" s="18">
        <f t="shared" si="77"/>
        <v>8564</v>
      </c>
      <c r="C1701" s="11" t="s">
        <v>787</v>
      </c>
      <c r="D1701" s="12">
        <v>58564</v>
      </c>
      <c r="E1701" s="47" t="s">
        <v>7690</v>
      </c>
      <c r="F1701" s="14">
        <v>273</v>
      </c>
      <c r="G1701" s="144">
        <v>42444</v>
      </c>
      <c r="H1701" s="98">
        <v>273</v>
      </c>
      <c r="I1701" s="140">
        <f t="shared" si="76"/>
        <v>0</v>
      </c>
      <c r="J1701" s="112"/>
      <c r="K1701" s="2"/>
    </row>
    <row r="1702" spans="1:11" x14ac:dyDescent="0.25">
      <c r="A1702" s="17">
        <v>42443</v>
      </c>
      <c r="B1702" s="18">
        <f t="shared" si="77"/>
        <v>8565</v>
      </c>
      <c r="C1702" s="11" t="s">
        <v>787</v>
      </c>
      <c r="D1702" s="12">
        <v>58565</v>
      </c>
      <c r="E1702" s="47" t="s">
        <v>7721</v>
      </c>
      <c r="F1702" s="14">
        <v>519.4</v>
      </c>
      <c r="G1702" s="144">
        <v>42443</v>
      </c>
      <c r="H1702" s="98">
        <f t="shared" si="78"/>
        <v>519.4</v>
      </c>
      <c r="I1702" s="140">
        <f t="shared" si="76"/>
        <v>0</v>
      </c>
      <c r="J1702" s="112"/>
      <c r="K1702" s="2"/>
    </row>
    <row r="1703" spans="1:11" x14ac:dyDescent="0.25">
      <c r="A1703" s="17">
        <v>42443</v>
      </c>
      <c r="B1703" s="18">
        <f t="shared" si="77"/>
        <v>8566</v>
      </c>
      <c r="C1703" s="11" t="s">
        <v>787</v>
      </c>
      <c r="D1703" s="12">
        <v>58566</v>
      </c>
      <c r="E1703" s="47" t="s">
        <v>7722</v>
      </c>
      <c r="F1703" s="14">
        <v>10768</v>
      </c>
      <c r="G1703" s="144">
        <v>42444</v>
      </c>
      <c r="H1703" s="98">
        <v>10768</v>
      </c>
      <c r="I1703" s="140">
        <f t="shared" si="76"/>
        <v>0</v>
      </c>
      <c r="J1703" s="112"/>
      <c r="K1703" s="2"/>
    </row>
    <row r="1704" spans="1:11" x14ac:dyDescent="0.25">
      <c r="A1704" s="17">
        <v>42443</v>
      </c>
      <c r="B1704" s="18">
        <f t="shared" si="77"/>
        <v>8567</v>
      </c>
      <c r="C1704" s="11" t="s">
        <v>787</v>
      </c>
      <c r="D1704" s="12">
        <v>58567</v>
      </c>
      <c r="E1704" s="47" t="s">
        <v>7723</v>
      </c>
      <c r="F1704" s="14">
        <v>24946.3</v>
      </c>
      <c r="G1704" s="167">
        <v>42461</v>
      </c>
      <c r="H1704" s="166">
        <v>24946.3</v>
      </c>
      <c r="I1704" s="140">
        <f t="shared" si="76"/>
        <v>0</v>
      </c>
      <c r="J1704" s="112"/>
      <c r="K1704" s="2"/>
    </row>
    <row r="1705" spans="1:11" x14ac:dyDescent="0.25">
      <c r="A1705" s="17">
        <v>42443</v>
      </c>
      <c r="B1705" s="18">
        <f t="shared" si="77"/>
        <v>8568</v>
      </c>
      <c r="C1705" s="11" t="s">
        <v>787</v>
      </c>
      <c r="D1705" s="12">
        <v>58568</v>
      </c>
      <c r="E1705" s="47" t="s">
        <v>7724</v>
      </c>
      <c r="F1705" s="14">
        <v>37877.300000000003</v>
      </c>
      <c r="G1705" s="167">
        <v>42461</v>
      </c>
      <c r="H1705" s="166">
        <v>37877.300000000003</v>
      </c>
      <c r="I1705" s="140">
        <f t="shared" si="76"/>
        <v>0</v>
      </c>
      <c r="J1705" s="112"/>
      <c r="K1705" s="2"/>
    </row>
    <row r="1706" spans="1:11" x14ac:dyDescent="0.25">
      <c r="A1706" s="17">
        <v>42443</v>
      </c>
      <c r="B1706" s="18">
        <f t="shared" si="77"/>
        <v>8569</v>
      </c>
      <c r="C1706" s="11" t="s">
        <v>787</v>
      </c>
      <c r="D1706" s="12">
        <v>58569</v>
      </c>
      <c r="E1706" s="47" t="s">
        <v>7725</v>
      </c>
      <c r="F1706" s="14">
        <v>5327.4</v>
      </c>
      <c r="G1706" s="144">
        <v>42444</v>
      </c>
      <c r="H1706" s="98">
        <v>5327.4</v>
      </c>
      <c r="I1706" s="140">
        <f t="shared" si="76"/>
        <v>0</v>
      </c>
      <c r="J1706" s="112"/>
      <c r="K1706" s="2"/>
    </row>
    <row r="1707" spans="1:11" x14ac:dyDescent="0.25">
      <c r="A1707" s="17">
        <v>42443</v>
      </c>
      <c r="B1707" s="18">
        <f t="shared" si="77"/>
        <v>8570</v>
      </c>
      <c r="C1707" s="11" t="s">
        <v>787</v>
      </c>
      <c r="D1707" s="12">
        <v>58570</v>
      </c>
      <c r="E1707" s="47" t="s">
        <v>7726</v>
      </c>
      <c r="F1707" s="14">
        <v>21563.34</v>
      </c>
      <c r="G1707" s="144">
        <v>42444</v>
      </c>
      <c r="H1707" s="98">
        <v>21563.34</v>
      </c>
      <c r="I1707" s="140">
        <f t="shared" si="76"/>
        <v>0</v>
      </c>
      <c r="J1707" s="112"/>
      <c r="K1707" s="2"/>
    </row>
    <row r="1708" spans="1:11" x14ac:dyDescent="0.25">
      <c r="A1708" s="17">
        <v>42443</v>
      </c>
      <c r="B1708" s="18">
        <f t="shared" si="77"/>
        <v>8571</v>
      </c>
      <c r="C1708" s="11" t="s">
        <v>787</v>
      </c>
      <c r="D1708" s="12">
        <v>58571</v>
      </c>
      <c r="E1708" s="47" t="s">
        <v>7727</v>
      </c>
      <c r="F1708" s="14">
        <v>12848</v>
      </c>
      <c r="G1708" s="144">
        <v>42444</v>
      </c>
      <c r="H1708" s="98">
        <v>12848</v>
      </c>
      <c r="I1708" s="140">
        <f t="shared" si="76"/>
        <v>0</v>
      </c>
      <c r="J1708" s="112"/>
      <c r="K1708" s="2"/>
    </row>
    <row r="1709" spans="1:11" x14ac:dyDescent="0.25">
      <c r="A1709" s="17">
        <v>42443</v>
      </c>
      <c r="B1709" s="18">
        <f t="shared" si="77"/>
        <v>8572</v>
      </c>
      <c r="C1709" s="11" t="s">
        <v>787</v>
      </c>
      <c r="D1709" s="12">
        <v>58572</v>
      </c>
      <c r="E1709" s="47" t="s">
        <v>7728</v>
      </c>
      <c r="F1709" s="14">
        <v>2320</v>
      </c>
      <c r="G1709" s="144">
        <v>42443</v>
      </c>
      <c r="H1709" s="98">
        <f t="shared" si="78"/>
        <v>2320</v>
      </c>
      <c r="I1709" s="140">
        <f t="shared" si="76"/>
        <v>0</v>
      </c>
      <c r="J1709" s="112"/>
      <c r="K1709" s="2"/>
    </row>
    <row r="1710" spans="1:11" x14ac:dyDescent="0.25">
      <c r="A1710" s="17">
        <v>42443</v>
      </c>
      <c r="B1710" s="18">
        <f t="shared" si="77"/>
        <v>8573</v>
      </c>
      <c r="C1710" s="11" t="s">
        <v>787</v>
      </c>
      <c r="D1710" s="12">
        <v>58573</v>
      </c>
      <c r="E1710" s="47" t="s">
        <v>7728</v>
      </c>
      <c r="F1710" s="14">
        <v>113.4</v>
      </c>
      <c r="G1710" s="144">
        <v>42443</v>
      </c>
      <c r="H1710" s="98">
        <f t="shared" si="78"/>
        <v>113.4</v>
      </c>
      <c r="I1710" s="140">
        <f t="shared" si="76"/>
        <v>0</v>
      </c>
      <c r="J1710" s="112"/>
      <c r="K1710" s="2"/>
    </row>
    <row r="1711" spans="1:11" x14ac:dyDescent="0.25">
      <c r="A1711" s="17">
        <v>42443</v>
      </c>
      <c r="B1711" s="18">
        <f t="shared" si="77"/>
        <v>8574</v>
      </c>
      <c r="C1711" s="11" t="s">
        <v>787</v>
      </c>
      <c r="D1711" s="12">
        <v>58574</v>
      </c>
      <c r="E1711" s="47" t="s">
        <v>7729</v>
      </c>
      <c r="F1711" s="14">
        <v>4370.8</v>
      </c>
      <c r="G1711" s="144">
        <v>42446</v>
      </c>
      <c r="H1711" s="98">
        <v>4370.8</v>
      </c>
      <c r="I1711" s="140">
        <f t="shared" si="76"/>
        <v>0</v>
      </c>
      <c r="J1711" s="112"/>
      <c r="K1711" s="2"/>
    </row>
    <row r="1712" spans="1:11" x14ac:dyDescent="0.25">
      <c r="A1712" s="17">
        <v>42443</v>
      </c>
      <c r="B1712" s="18">
        <f t="shared" si="77"/>
        <v>8575</v>
      </c>
      <c r="C1712" s="11" t="s">
        <v>787</v>
      </c>
      <c r="D1712" s="12">
        <v>58575</v>
      </c>
      <c r="E1712" s="49" t="s">
        <v>105</v>
      </c>
      <c r="F1712" s="14">
        <v>0</v>
      </c>
      <c r="G1712" s="144"/>
      <c r="H1712" s="98"/>
      <c r="I1712" s="140">
        <f t="shared" si="76"/>
        <v>0</v>
      </c>
      <c r="J1712" s="112"/>
      <c r="K1712" s="2"/>
    </row>
    <row r="1713" spans="1:11" x14ac:dyDescent="0.25">
      <c r="A1713" s="17">
        <v>42443</v>
      </c>
      <c r="B1713" s="18">
        <f t="shared" si="77"/>
        <v>8576</v>
      </c>
      <c r="C1713" s="11" t="s">
        <v>787</v>
      </c>
      <c r="D1713" s="12">
        <v>58576</v>
      </c>
      <c r="E1713" s="47" t="s">
        <v>7712</v>
      </c>
      <c r="F1713" s="14">
        <v>1961.7</v>
      </c>
      <c r="G1713" s="144">
        <v>42443</v>
      </c>
      <c r="H1713" s="98">
        <f t="shared" si="78"/>
        <v>1961.7</v>
      </c>
      <c r="I1713" s="140">
        <f t="shared" si="76"/>
        <v>0</v>
      </c>
      <c r="J1713" s="112"/>
      <c r="K1713" s="2"/>
    </row>
    <row r="1714" spans="1:11" x14ac:dyDescent="0.25">
      <c r="A1714" s="17">
        <v>42443</v>
      </c>
      <c r="B1714" s="18">
        <f t="shared" si="77"/>
        <v>8577</v>
      </c>
      <c r="C1714" s="11" t="s">
        <v>787</v>
      </c>
      <c r="D1714" s="12">
        <v>58577</v>
      </c>
      <c r="E1714" s="47" t="s">
        <v>7730</v>
      </c>
      <c r="F1714" s="14">
        <v>11756.6</v>
      </c>
      <c r="G1714" s="144"/>
      <c r="H1714" s="98"/>
      <c r="I1714" s="140">
        <f t="shared" si="76"/>
        <v>11756.6</v>
      </c>
      <c r="J1714" s="112"/>
      <c r="K1714" s="2"/>
    </row>
    <row r="1715" spans="1:11" x14ac:dyDescent="0.25">
      <c r="A1715" s="17">
        <v>42443</v>
      </c>
      <c r="B1715" s="18">
        <f t="shared" si="77"/>
        <v>8578</v>
      </c>
      <c r="C1715" s="11" t="s">
        <v>787</v>
      </c>
      <c r="D1715" s="12">
        <v>58578</v>
      </c>
      <c r="E1715" s="49" t="s">
        <v>105</v>
      </c>
      <c r="F1715" s="14">
        <v>0</v>
      </c>
      <c r="G1715" s="144"/>
      <c r="H1715" s="98"/>
      <c r="I1715" s="140">
        <f t="shared" si="76"/>
        <v>0</v>
      </c>
      <c r="J1715" s="112"/>
      <c r="K1715" s="2"/>
    </row>
    <row r="1716" spans="1:11" x14ac:dyDescent="0.25">
      <c r="A1716" s="17">
        <v>42443</v>
      </c>
      <c r="B1716" s="18">
        <f t="shared" si="77"/>
        <v>8579</v>
      </c>
      <c r="C1716" s="11" t="s">
        <v>787</v>
      </c>
      <c r="D1716" s="12">
        <v>58579</v>
      </c>
      <c r="E1716" s="47" t="s">
        <v>7731</v>
      </c>
      <c r="F1716" s="14">
        <v>20311.400000000001</v>
      </c>
      <c r="G1716" s="144">
        <v>42443</v>
      </c>
      <c r="H1716" s="98">
        <f t="shared" si="78"/>
        <v>20311.400000000001</v>
      </c>
      <c r="I1716" s="140">
        <f t="shared" si="76"/>
        <v>0</v>
      </c>
      <c r="J1716" s="112"/>
      <c r="K1716" s="2"/>
    </row>
    <row r="1717" spans="1:11" x14ac:dyDescent="0.25">
      <c r="A1717" s="17">
        <v>42443</v>
      </c>
      <c r="B1717" s="18">
        <f t="shared" si="77"/>
        <v>8580</v>
      </c>
      <c r="C1717" s="11" t="s">
        <v>787</v>
      </c>
      <c r="D1717" s="12">
        <v>58580</v>
      </c>
      <c r="E1717" s="47" t="s">
        <v>7732</v>
      </c>
      <c r="F1717" s="14">
        <v>5468.08</v>
      </c>
      <c r="G1717" s="144">
        <v>42444</v>
      </c>
      <c r="H1717" s="98">
        <v>5468.08</v>
      </c>
      <c r="I1717" s="140">
        <f t="shared" si="76"/>
        <v>0</v>
      </c>
      <c r="J1717" s="112"/>
      <c r="K1717" s="2"/>
    </row>
    <row r="1718" spans="1:11" x14ac:dyDescent="0.25">
      <c r="A1718" s="17">
        <v>42443</v>
      </c>
      <c r="B1718" s="18">
        <f t="shared" si="77"/>
        <v>8581</v>
      </c>
      <c r="C1718" s="11" t="s">
        <v>787</v>
      </c>
      <c r="D1718" s="12">
        <v>58581</v>
      </c>
      <c r="E1718" s="47" t="s">
        <v>7733</v>
      </c>
      <c r="F1718" s="14">
        <v>772.8</v>
      </c>
      <c r="G1718" s="144">
        <v>42443</v>
      </c>
      <c r="H1718" s="98">
        <f t="shared" si="78"/>
        <v>772.8</v>
      </c>
      <c r="I1718" s="140">
        <f t="shared" si="76"/>
        <v>0</v>
      </c>
      <c r="J1718" s="112"/>
      <c r="K1718" s="2"/>
    </row>
    <row r="1719" spans="1:11" x14ac:dyDescent="0.25">
      <c r="A1719" s="17">
        <v>42443</v>
      </c>
      <c r="B1719" s="18">
        <f t="shared" si="77"/>
        <v>8582</v>
      </c>
      <c r="C1719" s="11" t="s">
        <v>787</v>
      </c>
      <c r="D1719" s="12">
        <v>58582</v>
      </c>
      <c r="E1719" s="47" t="s">
        <v>7734</v>
      </c>
      <c r="F1719" s="14">
        <v>691.6</v>
      </c>
      <c r="G1719" s="144">
        <v>42443</v>
      </c>
      <c r="H1719" s="98">
        <f t="shared" si="78"/>
        <v>691.6</v>
      </c>
      <c r="I1719" s="140">
        <f t="shared" si="76"/>
        <v>0</v>
      </c>
      <c r="J1719" s="112"/>
      <c r="K1719" s="2"/>
    </row>
    <row r="1720" spans="1:11" x14ac:dyDescent="0.25">
      <c r="A1720" s="17">
        <v>42443</v>
      </c>
      <c r="B1720" s="18">
        <f t="shared" si="77"/>
        <v>8583</v>
      </c>
      <c r="C1720" s="11" t="s">
        <v>787</v>
      </c>
      <c r="D1720" s="12">
        <v>58583</v>
      </c>
      <c r="E1720" s="47" t="s">
        <v>7735</v>
      </c>
      <c r="F1720" s="14">
        <v>5846.6</v>
      </c>
      <c r="G1720" s="144">
        <v>42443</v>
      </c>
      <c r="H1720" s="98">
        <f t="shared" si="78"/>
        <v>5846.6</v>
      </c>
      <c r="I1720" s="140">
        <f t="shared" si="76"/>
        <v>0</v>
      </c>
      <c r="J1720" s="112"/>
      <c r="K1720" s="2"/>
    </row>
    <row r="1721" spans="1:11" x14ac:dyDescent="0.25">
      <c r="A1721" s="17">
        <v>42443</v>
      </c>
      <c r="B1721" s="18">
        <f t="shared" si="77"/>
        <v>8584</v>
      </c>
      <c r="C1721" s="11" t="s">
        <v>787</v>
      </c>
      <c r="D1721" s="12">
        <v>58584</v>
      </c>
      <c r="E1721" s="47" t="s">
        <v>7736</v>
      </c>
      <c r="F1721" s="14">
        <v>2404.3000000000002</v>
      </c>
      <c r="G1721" s="144">
        <v>42443</v>
      </c>
      <c r="H1721" s="98">
        <f t="shared" si="78"/>
        <v>2404.3000000000002</v>
      </c>
      <c r="I1721" s="140">
        <f t="shared" si="76"/>
        <v>0</v>
      </c>
      <c r="J1721" s="112"/>
      <c r="K1721" s="2"/>
    </row>
    <row r="1722" spans="1:11" x14ac:dyDescent="0.25">
      <c r="A1722" s="17">
        <v>42443</v>
      </c>
      <c r="B1722" s="18">
        <f t="shared" si="77"/>
        <v>8585</v>
      </c>
      <c r="C1722" s="11" t="s">
        <v>787</v>
      </c>
      <c r="D1722" s="12">
        <v>58585</v>
      </c>
      <c r="E1722" s="47" t="s">
        <v>7737</v>
      </c>
      <c r="F1722" s="14">
        <v>682</v>
      </c>
      <c r="G1722" s="144">
        <v>42443</v>
      </c>
      <c r="H1722" s="98">
        <f t="shared" si="78"/>
        <v>682</v>
      </c>
      <c r="I1722" s="140">
        <f t="shared" si="76"/>
        <v>0</v>
      </c>
      <c r="J1722" s="112"/>
      <c r="K1722" s="2"/>
    </row>
    <row r="1723" spans="1:11" x14ac:dyDescent="0.25">
      <c r="A1723" s="17">
        <v>42443</v>
      </c>
      <c r="B1723" s="18">
        <f t="shared" si="77"/>
        <v>8586</v>
      </c>
      <c r="C1723" s="11" t="s">
        <v>787</v>
      </c>
      <c r="D1723" s="12">
        <v>58586</v>
      </c>
      <c r="E1723" s="47" t="s">
        <v>7738</v>
      </c>
      <c r="F1723" s="14">
        <v>2336</v>
      </c>
      <c r="G1723" s="144">
        <v>42443</v>
      </c>
      <c r="H1723" s="98">
        <f t="shared" si="78"/>
        <v>2336</v>
      </c>
      <c r="I1723" s="140">
        <f t="shared" si="76"/>
        <v>0</v>
      </c>
      <c r="J1723" s="112"/>
      <c r="K1723" s="2"/>
    </row>
    <row r="1724" spans="1:11" x14ac:dyDescent="0.25">
      <c r="A1724" s="17">
        <v>42443</v>
      </c>
      <c r="B1724" s="18">
        <f t="shared" si="77"/>
        <v>8587</v>
      </c>
      <c r="C1724" s="11" t="s">
        <v>787</v>
      </c>
      <c r="D1724" s="12">
        <v>58587</v>
      </c>
      <c r="E1724" s="47" t="s">
        <v>7739</v>
      </c>
      <c r="F1724" s="14">
        <v>4980</v>
      </c>
      <c r="G1724" s="144">
        <v>42444</v>
      </c>
      <c r="H1724" s="98">
        <v>4980</v>
      </c>
      <c r="I1724" s="140">
        <f t="shared" si="76"/>
        <v>0</v>
      </c>
      <c r="J1724" s="112"/>
      <c r="K1724" s="2"/>
    </row>
    <row r="1725" spans="1:11" x14ac:dyDescent="0.25">
      <c r="A1725" s="17">
        <v>42443</v>
      </c>
      <c r="B1725" s="18">
        <f t="shared" si="77"/>
        <v>8588</v>
      </c>
      <c r="C1725" s="11" t="s">
        <v>787</v>
      </c>
      <c r="D1725" s="12">
        <v>58588</v>
      </c>
      <c r="E1725" s="47" t="s">
        <v>7740</v>
      </c>
      <c r="F1725" s="14">
        <v>17306.599999999999</v>
      </c>
      <c r="G1725" s="167">
        <v>42461</v>
      </c>
      <c r="H1725" s="166">
        <v>17306.599999999999</v>
      </c>
      <c r="I1725" s="140">
        <f t="shared" si="76"/>
        <v>0</v>
      </c>
      <c r="J1725" s="112"/>
      <c r="K1725" s="2"/>
    </row>
    <row r="1726" spans="1:11" x14ac:dyDescent="0.25">
      <c r="A1726" s="17">
        <v>42443</v>
      </c>
      <c r="B1726" s="18">
        <f t="shared" si="77"/>
        <v>8589</v>
      </c>
      <c r="C1726" s="11" t="s">
        <v>787</v>
      </c>
      <c r="D1726" s="12">
        <v>58589</v>
      </c>
      <c r="E1726" s="47" t="s">
        <v>7741</v>
      </c>
      <c r="F1726" s="14">
        <v>4675.2</v>
      </c>
      <c r="G1726" s="144">
        <v>42443</v>
      </c>
      <c r="H1726" s="98">
        <f t="shared" si="78"/>
        <v>4675.2</v>
      </c>
      <c r="I1726" s="140">
        <f t="shared" si="76"/>
        <v>0</v>
      </c>
      <c r="J1726" s="112"/>
      <c r="K1726" s="2"/>
    </row>
    <row r="1727" spans="1:11" x14ac:dyDescent="0.25">
      <c r="A1727" s="17">
        <v>42443</v>
      </c>
      <c r="B1727" s="18">
        <f t="shared" si="77"/>
        <v>8590</v>
      </c>
      <c r="C1727" s="11" t="s">
        <v>787</v>
      </c>
      <c r="D1727" s="12">
        <v>58590</v>
      </c>
      <c r="E1727" s="47" t="s">
        <v>7742</v>
      </c>
      <c r="F1727" s="14">
        <v>8593.2000000000007</v>
      </c>
      <c r="G1727" s="144">
        <v>42443</v>
      </c>
      <c r="H1727" s="98">
        <f t="shared" si="78"/>
        <v>8593.2000000000007</v>
      </c>
      <c r="I1727" s="140">
        <f t="shared" si="76"/>
        <v>0</v>
      </c>
      <c r="J1727" s="112"/>
      <c r="K1727" s="2"/>
    </row>
    <row r="1728" spans="1:11" x14ac:dyDescent="0.25">
      <c r="A1728" s="17">
        <v>42443</v>
      </c>
      <c r="B1728" s="18">
        <f t="shared" si="77"/>
        <v>8591</v>
      </c>
      <c r="C1728" s="11" t="s">
        <v>787</v>
      </c>
      <c r="D1728" s="12">
        <v>58591</v>
      </c>
      <c r="E1728" s="47" t="s">
        <v>7743</v>
      </c>
      <c r="F1728" s="14">
        <v>69848</v>
      </c>
      <c r="G1728" s="144" t="s">
        <v>7744</v>
      </c>
      <c r="H1728" s="98">
        <f>60000+9848</f>
        <v>69848</v>
      </c>
      <c r="I1728" s="140">
        <f t="shared" si="76"/>
        <v>0</v>
      </c>
      <c r="J1728" s="112"/>
      <c r="K1728" s="2"/>
    </row>
    <row r="1729" spans="1:11" x14ac:dyDescent="0.25">
      <c r="A1729" s="17">
        <v>42443</v>
      </c>
      <c r="B1729" s="18">
        <f t="shared" si="77"/>
        <v>8592</v>
      </c>
      <c r="C1729" s="11" t="s">
        <v>787</v>
      </c>
      <c r="D1729" s="12">
        <v>58592</v>
      </c>
      <c r="E1729" s="47" t="s">
        <v>7745</v>
      </c>
      <c r="F1729" s="14">
        <v>30660</v>
      </c>
      <c r="G1729" s="144">
        <v>42443</v>
      </c>
      <c r="H1729" s="98">
        <f t="shared" si="78"/>
        <v>30660</v>
      </c>
      <c r="I1729" s="140">
        <f t="shared" si="76"/>
        <v>0</v>
      </c>
      <c r="J1729" s="112"/>
      <c r="K1729" s="2"/>
    </row>
    <row r="1730" spans="1:11" x14ac:dyDescent="0.25">
      <c r="A1730" s="17">
        <v>42443</v>
      </c>
      <c r="B1730" s="18">
        <f t="shared" si="77"/>
        <v>8593</v>
      </c>
      <c r="C1730" s="11" t="s">
        <v>787</v>
      </c>
      <c r="D1730" s="12">
        <v>58593</v>
      </c>
      <c r="E1730" s="47" t="s">
        <v>7690</v>
      </c>
      <c r="F1730" s="14">
        <v>11323.4</v>
      </c>
      <c r="G1730" s="144">
        <v>42443</v>
      </c>
      <c r="H1730" s="98">
        <f t="shared" si="78"/>
        <v>11323.4</v>
      </c>
      <c r="I1730" s="140">
        <f t="shared" ref="I1730:I1793" si="79">F1730-H1730</f>
        <v>0</v>
      </c>
      <c r="J1730" s="112"/>
      <c r="K1730" s="2"/>
    </row>
    <row r="1731" spans="1:11" x14ac:dyDescent="0.25">
      <c r="A1731" s="17">
        <v>42443</v>
      </c>
      <c r="B1731" s="18">
        <f t="shared" si="77"/>
        <v>8594</v>
      </c>
      <c r="C1731" s="11" t="s">
        <v>787</v>
      </c>
      <c r="D1731" s="12">
        <v>58594</v>
      </c>
      <c r="E1731" s="47" t="s">
        <v>7746</v>
      </c>
      <c r="F1731" s="14">
        <v>4124.6000000000004</v>
      </c>
      <c r="G1731" s="144">
        <v>42443</v>
      </c>
      <c r="H1731" s="98">
        <f t="shared" si="78"/>
        <v>4124.6000000000004</v>
      </c>
      <c r="I1731" s="140">
        <f t="shared" si="79"/>
        <v>0</v>
      </c>
      <c r="J1731" s="112"/>
      <c r="K1731" s="2"/>
    </row>
    <row r="1732" spans="1:11" x14ac:dyDescent="0.25">
      <c r="A1732" s="17">
        <v>42443</v>
      </c>
      <c r="B1732" s="18">
        <f t="shared" si="77"/>
        <v>8595</v>
      </c>
      <c r="C1732" s="11" t="s">
        <v>787</v>
      </c>
      <c r="D1732" s="12">
        <v>58595</v>
      </c>
      <c r="E1732" s="47" t="s">
        <v>7690</v>
      </c>
      <c r="F1732" s="14">
        <v>100</v>
      </c>
      <c r="G1732" s="144">
        <v>42443</v>
      </c>
      <c r="H1732" s="98">
        <f t="shared" si="78"/>
        <v>100</v>
      </c>
      <c r="I1732" s="140">
        <f t="shared" si="79"/>
        <v>0</v>
      </c>
      <c r="J1732" s="112"/>
      <c r="K1732" s="2"/>
    </row>
    <row r="1733" spans="1:11" x14ac:dyDescent="0.25">
      <c r="A1733" s="17">
        <v>42443</v>
      </c>
      <c r="B1733" s="18">
        <f t="shared" si="77"/>
        <v>8596</v>
      </c>
      <c r="C1733" s="11" t="s">
        <v>787</v>
      </c>
      <c r="D1733" s="12">
        <v>58596</v>
      </c>
      <c r="E1733" s="47" t="s">
        <v>7747</v>
      </c>
      <c r="F1733" s="14">
        <v>34881.4</v>
      </c>
      <c r="G1733" s="144">
        <v>42445</v>
      </c>
      <c r="H1733" s="98">
        <v>34881.4</v>
      </c>
      <c r="I1733" s="140">
        <f t="shared" si="79"/>
        <v>0</v>
      </c>
      <c r="J1733" s="112"/>
      <c r="K1733" s="2"/>
    </row>
    <row r="1734" spans="1:11" x14ac:dyDescent="0.25">
      <c r="A1734" s="17">
        <v>42443</v>
      </c>
      <c r="B1734" s="18">
        <f t="shared" ref="B1734:B1797" si="80">B1733+1</f>
        <v>8597</v>
      </c>
      <c r="C1734" s="11" t="s">
        <v>787</v>
      </c>
      <c r="D1734" s="12">
        <v>58597</v>
      </c>
      <c r="E1734" s="47" t="s">
        <v>7748</v>
      </c>
      <c r="F1734" s="14">
        <v>38483.949999999997</v>
      </c>
      <c r="G1734" s="144">
        <v>42443</v>
      </c>
      <c r="H1734" s="98">
        <f t="shared" si="78"/>
        <v>38483.949999999997</v>
      </c>
      <c r="I1734" s="140">
        <f t="shared" si="79"/>
        <v>0</v>
      </c>
      <c r="J1734" s="112"/>
      <c r="K1734" s="2"/>
    </row>
    <row r="1735" spans="1:11" x14ac:dyDescent="0.25">
      <c r="A1735" s="17">
        <v>42443</v>
      </c>
      <c r="B1735" s="18">
        <f t="shared" si="80"/>
        <v>8598</v>
      </c>
      <c r="C1735" s="11" t="s">
        <v>787</v>
      </c>
      <c r="D1735" s="113">
        <v>58598</v>
      </c>
      <c r="E1735" s="42" t="s">
        <v>7749</v>
      </c>
      <c r="F1735" s="14">
        <v>2467.9</v>
      </c>
      <c r="G1735" s="144">
        <v>42443</v>
      </c>
      <c r="H1735" s="98">
        <f t="shared" si="78"/>
        <v>2467.9</v>
      </c>
      <c r="I1735" s="140">
        <f t="shared" si="79"/>
        <v>0</v>
      </c>
      <c r="J1735" s="112"/>
      <c r="K1735" s="2"/>
    </row>
    <row r="1736" spans="1:11" x14ac:dyDescent="0.25">
      <c r="A1736" s="17">
        <v>42443</v>
      </c>
      <c r="B1736" s="18">
        <f t="shared" si="80"/>
        <v>8599</v>
      </c>
      <c r="C1736" s="11" t="s">
        <v>787</v>
      </c>
      <c r="D1736" s="20">
        <v>58599</v>
      </c>
      <c r="E1736" s="45" t="s">
        <v>7750</v>
      </c>
      <c r="F1736" s="22">
        <v>19316.2</v>
      </c>
      <c r="G1736" s="144">
        <v>42445</v>
      </c>
      <c r="H1736" s="98">
        <v>19316.2</v>
      </c>
      <c r="I1736" s="140">
        <f t="shared" si="79"/>
        <v>0</v>
      </c>
      <c r="J1736" s="112"/>
      <c r="K1736" s="2"/>
    </row>
    <row r="1737" spans="1:11" x14ac:dyDescent="0.25">
      <c r="A1737" s="17">
        <v>42443</v>
      </c>
      <c r="B1737" s="18">
        <f t="shared" si="80"/>
        <v>8600</v>
      </c>
      <c r="C1737" s="11" t="s">
        <v>787</v>
      </c>
      <c r="D1737" s="12">
        <v>58600</v>
      </c>
      <c r="E1737" s="47" t="s">
        <v>4888</v>
      </c>
      <c r="F1737" s="14">
        <v>53575.199999999997</v>
      </c>
      <c r="G1737" s="144">
        <v>42444</v>
      </c>
      <c r="H1737" s="98">
        <v>53575.199999999997</v>
      </c>
      <c r="I1737" s="140">
        <f t="shared" si="79"/>
        <v>0</v>
      </c>
      <c r="J1737" s="112"/>
      <c r="K1737" s="2"/>
    </row>
    <row r="1738" spans="1:11" x14ac:dyDescent="0.25">
      <c r="A1738" s="17">
        <v>42443</v>
      </c>
      <c r="B1738" s="18">
        <f t="shared" si="80"/>
        <v>8601</v>
      </c>
      <c r="C1738" s="11" t="s">
        <v>787</v>
      </c>
      <c r="D1738" s="12">
        <v>58601</v>
      </c>
      <c r="E1738" s="47" t="s">
        <v>7751</v>
      </c>
      <c r="F1738" s="14">
        <v>11242.68</v>
      </c>
      <c r="G1738" s="144">
        <v>42459</v>
      </c>
      <c r="H1738" s="98">
        <v>11242.68</v>
      </c>
      <c r="I1738" s="140">
        <f t="shared" si="79"/>
        <v>0</v>
      </c>
      <c r="J1738" s="112"/>
      <c r="K1738" s="2"/>
    </row>
    <row r="1739" spans="1:11" x14ac:dyDescent="0.25">
      <c r="A1739" s="17">
        <v>42443</v>
      </c>
      <c r="B1739" s="18">
        <f t="shared" si="80"/>
        <v>8602</v>
      </c>
      <c r="C1739" s="11" t="s">
        <v>787</v>
      </c>
      <c r="D1739" s="12">
        <v>58602</v>
      </c>
      <c r="E1739" s="47" t="s">
        <v>7653</v>
      </c>
      <c r="F1739" s="14">
        <v>27010.799999999999</v>
      </c>
      <c r="G1739" s="144">
        <v>42460</v>
      </c>
      <c r="H1739" s="98">
        <v>27010.799999999999</v>
      </c>
      <c r="I1739" s="140">
        <f t="shared" si="79"/>
        <v>0</v>
      </c>
      <c r="J1739" s="112"/>
      <c r="K1739" s="2"/>
    </row>
    <row r="1740" spans="1:11" x14ac:dyDescent="0.25">
      <c r="A1740" s="17">
        <v>42443</v>
      </c>
      <c r="B1740" s="18">
        <f t="shared" si="80"/>
        <v>8603</v>
      </c>
      <c r="C1740" s="11" t="s">
        <v>787</v>
      </c>
      <c r="D1740" s="12">
        <v>58603</v>
      </c>
      <c r="E1740" s="47" t="s">
        <v>7752</v>
      </c>
      <c r="F1740" s="14">
        <v>27458.6</v>
      </c>
      <c r="G1740" s="144">
        <v>42448</v>
      </c>
      <c r="H1740" s="98">
        <v>27458.6</v>
      </c>
      <c r="I1740" s="140">
        <f t="shared" si="79"/>
        <v>0</v>
      </c>
      <c r="J1740" s="112"/>
      <c r="K1740" s="2"/>
    </row>
    <row r="1741" spans="1:11" x14ac:dyDescent="0.25">
      <c r="A1741" s="17">
        <v>42443</v>
      </c>
      <c r="B1741" s="18">
        <f t="shared" si="80"/>
        <v>8604</v>
      </c>
      <c r="C1741" s="11" t="s">
        <v>787</v>
      </c>
      <c r="D1741" s="12">
        <v>58604</v>
      </c>
      <c r="E1741" s="47" t="s">
        <v>7753</v>
      </c>
      <c r="F1741" s="14">
        <v>653.76</v>
      </c>
      <c r="G1741" s="144">
        <v>42445</v>
      </c>
      <c r="H1741" s="98">
        <v>653.76</v>
      </c>
      <c r="I1741" s="140">
        <f t="shared" si="79"/>
        <v>0</v>
      </c>
      <c r="J1741" s="112"/>
      <c r="K1741" s="2"/>
    </row>
    <row r="1742" spans="1:11" x14ac:dyDescent="0.25">
      <c r="A1742" s="17">
        <v>42443</v>
      </c>
      <c r="B1742" s="18">
        <f t="shared" si="80"/>
        <v>8605</v>
      </c>
      <c r="C1742" s="11" t="s">
        <v>787</v>
      </c>
      <c r="D1742" s="12">
        <v>58605</v>
      </c>
      <c r="E1742" s="47" t="s">
        <v>7754</v>
      </c>
      <c r="F1742" s="14">
        <v>2931.3</v>
      </c>
      <c r="G1742" s="144">
        <v>42443</v>
      </c>
      <c r="H1742" s="98">
        <f t="shared" si="78"/>
        <v>2931.3</v>
      </c>
      <c r="I1742" s="140">
        <f t="shared" si="79"/>
        <v>0</v>
      </c>
      <c r="J1742" s="112"/>
      <c r="K1742" s="2"/>
    </row>
    <row r="1743" spans="1:11" x14ac:dyDescent="0.25">
      <c r="A1743" s="17">
        <v>42443</v>
      </c>
      <c r="B1743" s="18">
        <f t="shared" si="80"/>
        <v>8606</v>
      </c>
      <c r="C1743" s="11" t="s">
        <v>787</v>
      </c>
      <c r="D1743" s="12">
        <v>58606</v>
      </c>
      <c r="E1743" s="47" t="s">
        <v>7755</v>
      </c>
      <c r="F1743" s="14">
        <v>9695.2000000000007</v>
      </c>
      <c r="G1743" s="144">
        <v>42445</v>
      </c>
      <c r="H1743" s="98">
        <v>9695.2000000000007</v>
      </c>
      <c r="I1743" s="140">
        <f t="shared" si="79"/>
        <v>0</v>
      </c>
      <c r="J1743" s="112"/>
      <c r="K1743" s="2"/>
    </row>
    <row r="1744" spans="1:11" x14ac:dyDescent="0.25">
      <c r="A1744" s="17">
        <v>42443</v>
      </c>
      <c r="B1744" s="18">
        <f t="shared" si="80"/>
        <v>8607</v>
      </c>
      <c r="C1744" s="11" t="s">
        <v>787</v>
      </c>
      <c r="D1744" s="12">
        <v>58607</v>
      </c>
      <c r="E1744" s="47" t="s">
        <v>7756</v>
      </c>
      <c r="F1744" s="14">
        <v>89421.87</v>
      </c>
      <c r="G1744" s="144">
        <v>42448</v>
      </c>
      <c r="H1744" s="98">
        <v>89421.87</v>
      </c>
      <c r="I1744" s="140">
        <f t="shared" si="79"/>
        <v>0</v>
      </c>
      <c r="J1744" s="112"/>
      <c r="K1744" s="2"/>
    </row>
    <row r="1745" spans="1:11" x14ac:dyDescent="0.25">
      <c r="A1745" s="17">
        <v>42443</v>
      </c>
      <c r="B1745" s="18">
        <f t="shared" si="80"/>
        <v>8608</v>
      </c>
      <c r="C1745" s="11" t="s">
        <v>787</v>
      </c>
      <c r="D1745" s="12">
        <v>58608</v>
      </c>
      <c r="E1745" s="47" t="s">
        <v>7757</v>
      </c>
      <c r="F1745" s="14">
        <v>6128.6</v>
      </c>
      <c r="G1745" s="144">
        <v>42445</v>
      </c>
      <c r="H1745" s="98">
        <v>6128.6</v>
      </c>
      <c r="I1745" s="140">
        <f t="shared" si="79"/>
        <v>0</v>
      </c>
      <c r="J1745" s="112"/>
      <c r="K1745" s="2"/>
    </row>
    <row r="1746" spans="1:11" x14ac:dyDescent="0.25">
      <c r="A1746" s="17">
        <v>42443</v>
      </c>
      <c r="B1746" s="18">
        <f t="shared" si="80"/>
        <v>8609</v>
      </c>
      <c r="C1746" s="11" t="s">
        <v>787</v>
      </c>
      <c r="D1746" s="12">
        <v>58609</v>
      </c>
      <c r="E1746" s="47" t="s">
        <v>7758</v>
      </c>
      <c r="F1746" s="14">
        <v>6423.8</v>
      </c>
      <c r="G1746" s="144">
        <v>42445</v>
      </c>
      <c r="H1746" s="98">
        <v>6423.8</v>
      </c>
      <c r="I1746" s="140">
        <f t="shared" si="79"/>
        <v>0</v>
      </c>
      <c r="J1746" s="112"/>
      <c r="K1746" s="2"/>
    </row>
    <row r="1747" spans="1:11" x14ac:dyDescent="0.25">
      <c r="A1747" s="17">
        <v>42443</v>
      </c>
      <c r="B1747" s="18">
        <f t="shared" si="80"/>
        <v>8610</v>
      </c>
      <c r="C1747" s="11" t="s">
        <v>787</v>
      </c>
      <c r="D1747" s="12">
        <v>58610</v>
      </c>
      <c r="E1747" s="47" t="s">
        <v>7759</v>
      </c>
      <c r="F1747" s="14">
        <v>4337.8</v>
      </c>
      <c r="G1747" s="144">
        <v>42445</v>
      </c>
      <c r="H1747" s="98">
        <v>4337.8</v>
      </c>
      <c r="I1747" s="140">
        <f t="shared" si="79"/>
        <v>0</v>
      </c>
      <c r="J1747" s="112"/>
      <c r="K1747" s="2"/>
    </row>
    <row r="1748" spans="1:11" x14ac:dyDescent="0.25">
      <c r="A1748" s="17">
        <v>42443</v>
      </c>
      <c r="B1748" s="18">
        <f t="shared" si="80"/>
        <v>8611</v>
      </c>
      <c r="C1748" s="11" t="s">
        <v>787</v>
      </c>
      <c r="D1748" s="12">
        <v>58611</v>
      </c>
      <c r="E1748" s="47" t="s">
        <v>7760</v>
      </c>
      <c r="F1748" s="14">
        <v>2086.9</v>
      </c>
      <c r="G1748" s="144">
        <v>42444</v>
      </c>
      <c r="H1748" s="98">
        <v>2086.9</v>
      </c>
      <c r="I1748" s="140">
        <f t="shared" si="79"/>
        <v>0</v>
      </c>
      <c r="J1748" s="112"/>
      <c r="K1748" s="2"/>
    </row>
    <row r="1749" spans="1:11" x14ac:dyDescent="0.25">
      <c r="A1749" s="17">
        <v>42443</v>
      </c>
      <c r="B1749" s="18">
        <f t="shared" si="80"/>
        <v>8612</v>
      </c>
      <c r="C1749" s="11" t="s">
        <v>787</v>
      </c>
      <c r="D1749" s="12">
        <v>58612</v>
      </c>
      <c r="E1749" s="47" t="s">
        <v>7761</v>
      </c>
      <c r="F1749" s="14">
        <v>7054.76</v>
      </c>
      <c r="G1749" s="144">
        <v>42445</v>
      </c>
      <c r="H1749" s="98">
        <v>7054.76</v>
      </c>
      <c r="I1749" s="140">
        <f t="shared" si="79"/>
        <v>0</v>
      </c>
      <c r="J1749" s="112"/>
      <c r="K1749" s="2"/>
    </row>
    <row r="1750" spans="1:11" x14ac:dyDescent="0.25">
      <c r="A1750" s="17">
        <v>42443</v>
      </c>
      <c r="B1750" s="18">
        <f t="shared" si="80"/>
        <v>8613</v>
      </c>
      <c r="C1750" s="11" t="s">
        <v>787</v>
      </c>
      <c r="D1750" s="12">
        <v>58613</v>
      </c>
      <c r="E1750" s="47" t="s">
        <v>7762</v>
      </c>
      <c r="F1750" s="14">
        <v>1801.2</v>
      </c>
      <c r="G1750" s="144">
        <v>42445</v>
      </c>
      <c r="H1750" s="98">
        <v>1801.2</v>
      </c>
      <c r="I1750" s="140">
        <f t="shared" si="79"/>
        <v>0</v>
      </c>
      <c r="J1750" s="112"/>
      <c r="K1750" s="2"/>
    </row>
    <row r="1751" spans="1:11" x14ac:dyDescent="0.25">
      <c r="A1751" s="17">
        <v>42443</v>
      </c>
      <c r="B1751" s="18">
        <f t="shared" si="80"/>
        <v>8614</v>
      </c>
      <c r="C1751" s="11" t="s">
        <v>787</v>
      </c>
      <c r="D1751" s="12">
        <v>58614</v>
      </c>
      <c r="E1751" s="47" t="s">
        <v>7763</v>
      </c>
      <c r="F1751" s="14">
        <v>15419.2</v>
      </c>
      <c r="G1751" s="144">
        <v>42445</v>
      </c>
      <c r="H1751" s="98">
        <v>15419.2</v>
      </c>
      <c r="I1751" s="140">
        <f t="shared" si="79"/>
        <v>0</v>
      </c>
      <c r="J1751" s="112"/>
      <c r="K1751" s="2"/>
    </row>
    <row r="1752" spans="1:11" x14ac:dyDescent="0.25">
      <c r="A1752" s="17">
        <v>42443</v>
      </c>
      <c r="B1752" s="18">
        <f t="shared" si="80"/>
        <v>8615</v>
      </c>
      <c r="C1752" s="11" t="s">
        <v>787</v>
      </c>
      <c r="D1752" s="12">
        <v>58615</v>
      </c>
      <c r="E1752" s="47" t="s">
        <v>7764</v>
      </c>
      <c r="F1752" s="14">
        <v>2362.5</v>
      </c>
      <c r="G1752" s="144">
        <v>42445</v>
      </c>
      <c r="H1752" s="98">
        <v>2362.5</v>
      </c>
      <c r="I1752" s="140">
        <f t="shared" si="79"/>
        <v>0</v>
      </c>
      <c r="J1752" s="112"/>
      <c r="K1752" s="2"/>
    </row>
    <row r="1753" spans="1:11" x14ac:dyDescent="0.25">
      <c r="A1753" s="17">
        <v>42443</v>
      </c>
      <c r="B1753" s="18">
        <f t="shared" si="80"/>
        <v>8616</v>
      </c>
      <c r="C1753" s="11" t="s">
        <v>787</v>
      </c>
      <c r="D1753" s="12">
        <v>58616</v>
      </c>
      <c r="E1753" s="47" t="s">
        <v>7718</v>
      </c>
      <c r="F1753" s="14">
        <v>2201.85</v>
      </c>
      <c r="G1753" s="144">
        <v>42443</v>
      </c>
      <c r="H1753" s="98">
        <f t="shared" ref="H1753:H1816" si="81">F1753</f>
        <v>2201.85</v>
      </c>
      <c r="I1753" s="140">
        <f t="shared" si="79"/>
        <v>0</v>
      </c>
      <c r="J1753" s="112"/>
      <c r="K1753" s="2"/>
    </row>
    <row r="1754" spans="1:11" x14ac:dyDescent="0.25">
      <c r="A1754" s="17">
        <v>42443</v>
      </c>
      <c r="B1754" s="18">
        <f t="shared" si="80"/>
        <v>8617</v>
      </c>
      <c r="C1754" s="11" t="s">
        <v>787</v>
      </c>
      <c r="D1754" s="12">
        <v>58617</v>
      </c>
      <c r="E1754" s="47" t="s">
        <v>7697</v>
      </c>
      <c r="F1754" s="14">
        <v>9408.7999999999993</v>
      </c>
      <c r="G1754" s="144">
        <v>42448</v>
      </c>
      <c r="H1754" s="98">
        <v>9408.7999999999993</v>
      </c>
      <c r="I1754" s="140">
        <f t="shared" si="79"/>
        <v>0</v>
      </c>
      <c r="J1754" s="112"/>
      <c r="K1754" s="2"/>
    </row>
    <row r="1755" spans="1:11" x14ac:dyDescent="0.25">
      <c r="A1755" s="17">
        <v>42443</v>
      </c>
      <c r="B1755" s="18">
        <f t="shared" si="80"/>
        <v>8618</v>
      </c>
      <c r="C1755" s="11" t="s">
        <v>787</v>
      </c>
      <c r="D1755" s="12">
        <v>58618</v>
      </c>
      <c r="E1755" s="47" t="s">
        <v>7765</v>
      </c>
      <c r="F1755" s="14">
        <v>16298.2</v>
      </c>
      <c r="G1755" s="144">
        <v>42445</v>
      </c>
      <c r="H1755" s="98">
        <v>16298.2</v>
      </c>
      <c r="I1755" s="140">
        <f t="shared" si="79"/>
        <v>0</v>
      </c>
      <c r="J1755" s="112"/>
      <c r="K1755" s="2"/>
    </row>
    <row r="1756" spans="1:11" x14ac:dyDescent="0.25">
      <c r="A1756" s="17">
        <v>42443</v>
      </c>
      <c r="B1756" s="18">
        <f t="shared" si="80"/>
        <v>8619</v>
      </c>
      <c r="C1756" s="11" t="s">
        <v>787</v>
      </c>
      <c r="D1756" s="12">
        <v>58619</v>
      </c>
      <c r="E1756" s="47" t="s">
        <v>7766</v>
      </c>
      <c r="F1756" s="14">
        <v>2330.6</v>
      </c>
      <c r="G1756" s="144">
        <v>42444</v>
      </c>
      <c r="H1756" s="98">
        <v>2330.6</v>
      </c>
      <c r="I1756" s="140">
        <f t="shared" si="79"/>
        <v>0</v>
      </c>
      <c r="J1756" s="112"/>
      <c r="K1756" s="2"/>
    </row>
    <row r="1757" spans="1:11" x14ac:dyDescent="0.25">
      <c r="A1757" s="17">
        <v>42443</v>
      </c>
      <c r="B1757" s="18">
        <f t="shared" si="80"/>
        <v>8620</v>
      </c>
      <c r="C1757" s="11" t="s">
        <v>787</v>
      </c>
      <c r="D1757" s="12">
        <v>58620</v>
      </c>
      <c r="E1757" s="47" t="s">
        <v>7767</v>
      </c>
      <c r="F1757" s="14">
        <v>2652.6</v>
      </c>
      <c r="G1757" s="144">
        <v>42445</v>
      </c>
      <c r="H1757" s="98">
        <v>2652.6</v>
      </c>
      <c r="I1757" s="140">
        <f t="shared" si="79"/>
        <v>0</v>
      </c>
      <c r="J1757" s="112"/>
      <c r="K1757" s="2"/>
    </row>
    <row r="1758" spans="1:11" x14ac:dyDescent="0.25">
      <c r="A1758" s="17">
        <v>42443</v>
      </c>
      <c r="B1758" s="18">
        <f t="shared" si="80"/>
        <v>8621</v>
      </c>
      <c r="C1758" s="11" t="s">
        <v>787</v>
      </c>
      <c r="D1758" s="12">
        <v>58621</v>
      </c>
      <c r="E1758" s="47" t="s">
        <v>7768</v>
      </c>
      <c r="F1758" s="14">
        <v>3852.5</v>
      </c>
      <c r="G1758" s="144">
        <v>42443</v>
      </c>
      <c r="H1758" s="98">
        <f t="shared" si="81"/>
        <v>3852.5</v>
      </c>
      <c r="I1758" s="140">
        <f t="shared" si="79"/>
        <v>0</v>
      </c>
      <c r="J1758" s="112"/>
      <c r="K1758" s="2"/>
    </row>
    <row r="1759" spans="1:11" x14ac:dyDescent="0.25">
      <c r="A1759" s="17">
        <v>42443</v>
      </c>
      <c r="B1759" s="18">
        <f t="shared" si="80"/>
        <v>8622</v>
      </c>
      <c r="C1759" s="11" t="s">
        <v>787</v>
      </c>
      <c r="D1759" s="12">
        <v>58622</v>
      </c>
      <c r="E1759" s="47" t="s">
        <v>7690</v>
      </c>
      <c r="F1759" s="14">
        <v>8624</v>
      </c>
      <c r="G1759" s="144">
        <v>42443</v>
      </c>
      <c r="H1759" s="98">
        <f t="shared" si="81"/>
        <v>8624</v>
      </c>
      <c r="I1759" s="140">
        <f t="shared" si="79"/>
        <v>0</v>
      </c>
      <c r="J1759" s="112"/>
      <c r="K1759" s="2"/>
    </row>
    <row r="1760" spans="1:11" x14ac:dyDescent="0.25">
      <c r="A1760" s="17">
        <v>42443</v>
      </c>
      <c r="B1760" s="18">
        <f t="shared" si="80"/>
        <v>8623</v>
      </c>
      <c r="C1760" s="11" t="s">
        <v>787</v>
      </c>
      <c r="D1760" s="12">
        <v>58623</v>
      </c>
      <c r="E1760" s="47" t="s">
        <v>7653</v>
      </c>
      <c r="F1760" s="14">
        <v>4299.3</v>
      </c>
      <c r="G1760" s="144">
        <v>42460</v>
      </c>
      <c r="H1760" s="98">
        <v>4299.3</v>
      </c>
      <c r="I1760" s="140">
        <f t="shared" si="79"/>
        <v>0</v>
      </c>
      <c r="J1760" s="112"/>
      <c r="K1760" s="2"/>
    </row>
    <row r="1761" spans="1:11" x14ac:dyDescent="0.25">
      <c r="A1761" s="17">
        <v>42443</v>
      </c>
      <c r="B1761" s="18">
        <f t="shared" si="80"/>
        <v>8624</v>
      </c>
      <c r="C1761" s="11" t="s">
        <v>787</v>
      </c>
      <c r="D1761" s="12">
        <v>58624</v>
      </c>
      <c r="E1761" s="47" t="s">
        <v>7769</v>
      </c>
      <c r="F1761" s="14">
        <v>290160</v>
      </c>
      <c r="G1761" s="144">
        <v>42448</v>
      </c>
      <c r="H1761" s="98">
        <v>290160</v>
      </c>
      <c r="I1761" s="140">
        <f t="shared" si="79"/>
        <v>0</v>
      </c>
      <c r="J1761" s="112"/>
      <c r="K1761" s="2"/>
    </row>
    <row r="1762" spans="1:11" x14ac:dyDescent="0.25">
      <c r="A1762" s="17">
        <v>42443</v>
      </c>
      <c r="B1762" s="18">
        <f t="shared" si="80"/>
        <v>8625</v>
      </c>
      <c r="C1762" s="11" t="s">
        <v>787</v>
      </c>
      <c r="D1762" s="12">
        <v>58625</v>
      </c>
      <c r="E1762" s="47" t="s">
        <v>7769</v>
      </c>
      <c r="F1762" s="14">
        <v>305140</v>
      </c>
      <c r="G1762" s="144">
        <v>42448</v>
      </c>
      <c r="H1762" s="98">
        <v>305140</v>
      </c>
      <c r="I1762" s="140">
        <f t="shared" si="79"/>
        <v>0</v>
      </c>
      <c r="J1762" s="112"/>
      <c r="K1762" s="2"/>
    </row>
    <row r="1763" spans="1:11" x14ac:dyDescent="0.25">
      <c r="A1763" s="17">
        <v>42443</v>
      </c>
      <c r="B1763" s="18">
        <f t="shared" si="80"/>
        <v>8626</v>
      </c>
      <c r="C1763" s="11" t="s">
        <v>787</v>
      </c>
      <c r="D1763" s="12">
        <v>58626</v>
      </c>
      <c r="E1763" s="47" t="s">
        <v>7643</v>
      </c>
      <c r="F1763" s="14">
        <v>4294.3999999999996</v>
      </c>
      <c r="G1763" s="144">
        <v>42444</v>
      </c>
      <c r="H1763" s="98">
        <v>4294.3999999999996</v>
      </c>
      <c r="I1763" s="140">
        <f t="shared" si="79"/>
        <v>0</v>
      </c>
      <c r="J1763" s="112"/>
      <c r="K1763" s="2"/>
    </row>
    <row r="1764" spans="1:11" x14ac:dyDescent="0.25">
      <c r="A1764" s="17">
        <v>42443</v>
      </c>
      <c r="B1764" s="18">
        <f t="shared" si="80"/>
        <v>8627</v>
      </c>
      <c r="C1764" s="11" t="s">
        <v>787</v>
      </c>
      <c r="D1764" s="12">
        <v>58627</v>
      </c>
      <c r="E1764" s="47" t="s">
        <v>7756</v>
      </c>
      <c r="F1764" s="14">
        <v>57241.8</v>
      </c>
      <c r="G1764" s="144">
        <v>42448</v>
      </c>
      <c r="H1764" s="98">
        <v>57241.8</v>
      </c>
      <c r="I1764" s="140">
        <f t="shared" si="79"/>
        <v>0</v>
      </c>
      <c r="J1764" s="112"/>
      <c r="K1764" s="2"/>
    </row>
    <row r="1765" spans="1:11" x14ac:dyDescent="0.25">
      <c r="A1765" s="17">
        <v>42443</v>
      </c>
      <c r="B1765" s="18">
        <f t="shared" si="80"/>
        <v>8628</v>
      </c>
      <c r="C1765" s="11" t="s">
        <v>787</v>
      </c>
      <c r="D1765" s="12">
        <v>58628</v>
      </c>
      <c r="E1765" s="47" t="s">
        <v>7770</v>
      </c>
      <c r="F1765" s="14">
        <v>6981.64</v>
      </c>
      <c r="G1765" s="144">
        <v>42445</v>
      </c>
      <c r="H1765" s="98">
        <v>6981.64</v>
      </c>
      <c r="I1765" s="140">
        <f t="shared" si="79"/>
        <v>0</v>
      </c>
      <c r="J1765" s="112"/>
      <c r="K1765" s="2"/>
    </row>
    <row r="1766" spans="1:11" x14ac:dyDescent="0.25">
      <c r="A1766" s="17">
        <v>42443</v>
      </c>
      <c r="B1766" s="18">
        <f t="shared" si="80"/>
        <v>8629</v>
      </c>
      <c r="C1766" s="11" t="s">
        <v>787</v>
      </c>
      <c r="D1766" s="12">
        <v>58629</v>
      </c>
      <c r="E1766" s="47" t="s">
        <v>7771</v>
      </c>
      <c r="F1766" s="14">
        <v>514308.78</v>
      </c>
      <c r="G1766" s="144"/>
      <c r="H1766" s="98"/>
      <c r="I1766" s="140">
        <f t="shared" si="79"/>
        <v>514308.78</v>
      </c>
      <c r="J1766" s="112"/>
      <c r="K1766" s="2"/>
    </row>
    <row r="1767" spans="1:11" x14ac:dyDescent="0.25">
      <c r="A1767" s="17">
        <v>42443</v>
      </c>
      <c r="B1767" s="18">
        <f t="shared" si="80"/>
        <v>8630</v>
      </c>
      <c r="C1767" s="11" t="s">
        <v>787</v>
      </c>
      <c r="D1767" s="12">
        <v>58630</v>
      </c>
      <c r="E1767" s="47" t="s">
        <v>7772</v>
      </c>
      <c r="F1767" s="14">
        <v>6892.6</v>
      </c>
      <c r="G1767" s="144">
        <v>42443</v>
      </c>
      <c r="H1767" s="98">
        <f t="shared" si="81"/>
        <v>6892.6</v>
      </c>
      <c r="I1767" s="140">
        <f t="shared" si="79"/>
        <v>0</v>
      </c>
      <c r="J1767" s="112"/>
      <c r="K1767" s="2"/>
    </row>
    <row r="1768" spans="1:11" x14ac:dyDescent="0.25">
      <c r="A1768" s="17">
        <v>42443</v>
      </c>
      <c r="B1768" s="18">
        <f t="shared" si="80"/>
        <v>8631</v>
      </c>
      <c r="C1768" s="11" t="s">
        <v>787</v>
      </c>
      <c r="D1768" s="12">
        <v>58631</v>
      </c>
      <c r="E1768" s="47" t="s">
        <v>7773</v>
      </c>
      <c r="F1768" s="14">
        <v>717.9</v>
      </c>
      <c r="G1768" s="144">
        <v>42443</v>
      </c>
      <c r="H1768" s="98">
        <f t="shared" si="81"/>
        <v>717.9</v>
      </c>
      <c r="I1768" s="140">
        <f t="shared" si="79"/>
        <v>0</v>
      </c>
      <c r="J1768" s="112"/>
      <c r="K1768" s="2"/>
    </row>
    <row r="1769" spans="1:11" x14ac:dyDescent="0.25">
      <c r="A1769" s="17">
        <v>42443</v>
      </c>
      <c r="B1769" s="18">
        <f t="shared" si="80"/>
        <v>8632</v>
      </c>
      <c r="C1769" s="11" t="s">
        <v>787</v>
      </c>
      <c r="D1769" s="12">
        <v>58632</v>
      </c>
      <c r="E1769" s="47" t="s">
        <v>7334</v>
      </c>
      <c r="F1769" s="14">
        <v>11127.8</v>
      </c>
      <c r="G1769" s="172">
        <v>42466</v>
      </c>
      <c r="H1769" s="101">
        <v>11127.8</v>
      </c>
      <c r="I1769" s="140">
        <f t="shared" si="79"/>
        <v>0</v>
      </c>
      <c r="J1769" s="112"/>
      <c r="K1769" s="2"/>
    </row>
    <row r="1770" spans="1:11" x14ac:dyDescent="0.25">
      <c r="A1770" s="17">
        <v>42443</v>
      </c>
      <c r="B1770" s="18">
        <f t="shared" si="80"/>
        <v>8633</v>
      </c>
      <c r="C1770" s="11" t="s">
        <v>787</v>
      </c>
      <c r="D1770" s="12">
        <v>58633</v>
      </c>
      <c r="E1770" s="47" t="s">
        <v>7690</v>
      </c>
      <c r="F1770" s="14">
        <v>1145.0999999999999</v>
      </c>
      <c r="G1770" s="144">
        <v>42443</v>
      </c>
      <c r="H1770" s="98">
        <f t="shared" si="81"/>
        <v>1145.0999999999999</v>
      </c>
      <c r="I1770" s="140">
        <f t="shared" si="79"/>
        <v>0</v>
      </c>
      <c r="J1770" s="112"/>
      <c r="K1770" s="2"/>
    </row>
    <row r="1771" spans="1:11" x14ac:dyDescent="0.25">
      <c r="A1771" s="17">
        <v>42443</v>
      </c>
      <c r="B1771" s="18">
        <f t="shared" si="80"/>
        <v>8634</v>
      </c>
      <c r="C1771" s="11" t="s">
        <v>787</v>
      </c>
      <c r="D1771" s="12">
        <v>58634</v>
      </c>
      <c r="E1771" s="47" t="s">
        <v>7774</v>
      </c>
      <c r="F1771" s="14">
        <v>726.7</v>
      </c>
      <c r="G1771" s="144">
        <v>42443</v>
      </c>
      <c r="H1771" s="98">
        <f t="shared" si="81"/>
        <v>726.7</v>
      </c>
      <c r="I1771" s="140">
        <f t="shared" si="79"/>
        <v>0</v>
      </c>
      <c r="J1771" s="112"/>
      <c r="K1771" s="2"/>
    </row>
    <row r="1772" spans="1:11" x14ac:dyDescent="0.25">
      <c r="A1772" s="17">
        <v>42443</v>
      </c>
      <c r="B1772" s="18">
        <f t="shared" si="80"/>
        <v>8635</v>
      </c>
      <c r="C1772" s="11" t="s">
        <v>787</v>
      </c>
      <c r="D1772" s="12">
        <v>58635</v>
      </c>
      <c r="E1772" s="47" t="s">
        <v>7653</v>
      </c>
      <c r="F1772" s="14">
        <v>47280.800000000003</v>
      </c>
      <c r="G1772" s="144">
        <v>42460</v>
      </c>
      <c r="H1772" s="98">
        <v>47280.800000000003</v>
      </c>
      <c r="I1772" s="140">
        <f t="shared" si="79"/>
        <v>0</v>
      </c>
      <c r="J1772" s="112"/>
      <c r="K1772" s="2"/>
    </row>
    <row r="1773" spans="1:11" x14ac:dyDescent="0.25">
      <c r="A1773" s="17">
        <v>42443</v>
      </c>
      <c r="B1773" s="18">
        <f t="shared" si="80"/>
        <v>8636</v>
      </c>
      <c r="C1773" s="11" t="s">
        <v>787</v>
      </c>
      <c r="D1773" s="12">
        <v>58636</v>
      </c>
      <c r="E1773" s="47" t="s">
        <v>7775</v>
      </c>
      <c r="F1773" s="14">
        <v>37753.699999999997</v>
      </c>
      <c r="G1773" s="172">
        <v>42467</v>
      </c>
      <c r="H1773" s="101">
        <v>37753.699999999997</v>
      </c>
      <c r="I1773" s="140">
        <f t="shared" si="79"/>
        <v>0</v>
      </c>
      <c r="J1773" s="112"/>
      <c r="K1773" s="2"/>
    </row>
    <row r="1774" spans="1:11" x14ac:dyDescent="0.25">
      <c r="A1774" s="17">
        <v>42443</v>
      </c>
      <c r="B1774" s="18">
        <f t="shared" si="80"/>
        <v>8637</v>
      </c>
      <c r="C1774" s="11" t="s">
        <v>787</v>
      </c>
      <c r="D1774" s="12">
        <v>58637</v>
      </c>
      <c r="E1774" s="47" t="s">
        <v>7775</v>
      </c>
      <c r="F1774" s="14">
        <v>3300</v>
      </c>
      <c r="G1774" s="144">
        <v>42458</v>
      </c>
      <c r="H1774" s="98">
        <v>3300</v>
      </c>
      <c r="I1774" s="140">
        <f t="shared" si="79"/>
        <v>0</v>
      </c>
      <c r="J1774" s="112"/>
      <c r="K1774" s="2"/>
    </row>
    <row r="1775" spans="1:11" x14ac:dyDescent="0.25">
      <c r="A1775" s="17">
        <v>42444</v>
      </c>
      <c r="B1775" s="18">
        <f t="shared" si="80"/>
        <v>8638</v>
      </c>
      <c r="C1775" s="11" t="s">
        <v>787</v>
      </c>
      <c r="D1775" s="12">
        <v>58638</v>
      </c>
      <c r="E1775" s="47" t="s">
        <v>7776</v>
      </c>
      <c r="F1775" s="14">
        <v>6357.6</v>
      </c>
      <c r="G1775" s="15">
        <v>42444</v>
      </c>
      <c r="H1775" s="98">
        <f t="shared" si="81"/>
        <v>6357.6</v>
      </c>
      <c r="I1775" s="140">
        <f t="shared" si="79"/>
        <v>0</v>
      </c>
      <c r="J1775" s="112"/>
      <c r="K1775" s="2"/>
    </row>
    <row r="1776" spans="1:11" x14ac:dyDescent="0.25">
      <c r="A1776" s="17">
        <v>42444</v>
      </c>
      <c r="B1776" s="18">
        <f t="shared" si="80"/>
        <v>8639</v>
      </c>
      <c r="C1776" s="11" t="s">
        <v>787</v>
      </c>
      <c r="D1776" s="12">
        <v>58639</v>
      </c>
      <c r="E1776" s="47" t="s">
        <v>7777</v>
      </c>
      <c r="F1776" s="14">
        <v>4680</v>
      </c>
      <c r="G1776" s="15">
        <v>42445</v>
      </c>
      <c r="H1776" s="98">
        <v>4680</v>
      </c>
      <c r="I1776" s="140">
        <f t="shared" si="79"/>
        <v>0</v>
      </c>
      <c r="J1776" s="112"/>
      <c r="K1776" s="2"/>
    </row>
    <row r="1777" spans="1:11" x14ac:dyDescent="0.25">
      <c r="A1777" s="17">
        <v>42444</v>
      </c>
      <c r="B1777" s="18">
        <f t="shared" si="80"/>
        <v>8640</v>
      </c>
      <c r="C1777" s="11" t="s">
        <v>787</v>
      </c>
      <c r="D1777" s="12">
        <v>58640</v>
      </c>
      <c r="E1777" s="47" t="s">
        <v>7777</v>
      </c>
      <c r="F1777" s="14">
        <v>27534</v>
      </c>
      <c r="G1777" s="15">
        <v>42445</v>
      </c>
      <c r="H1777" s="98">
        <v>27534</v>
      </c>
      <c r="I1777" s="140">
        <f t="shared" si="79"/>
        <v>0</v>
      </c>
      <c r="J1777" s="112"/>
      <c r="K1777" s="2"/>
    </row>
    <row r="1778" spans="1:11" x14ac:dyDescent="0.25">
      <c r="A1778" s="17">
        <v>42444</v>
      </c>
      <c r="B1778" s="18">
        <f t="shared" si="80"/>
        <v>8641</v>
      </c>
      <c r="C1778" s="11" t="s">
        <v>787</v>
      </c>
      <c r="D1778" s="12">
        <v>58641</v>
      </c>
      <c r="E1778" s="47" t="s">
        <v>7778</v>
      </c>
      <c r="F1778" s="14">
        <v>10207.299999999999</v>
      </c>
      <c r="G1778" s="15">
        <v>42444</v>
      </c>
      <c r="H1778" s="98">
        <f t="shared" si="81"/>
        <v>10207.299999999999</v>
      </c>
      <c r="I1778" s="140">
        <f t="shared" si="79"/>
        <v>0</v>
      </c>
      <c r="J1778" s="112"/>
      <c r="K1778" s="2"/>
    </row>
    <row r="1779" spans="1:11" x14ac:dyDescent="0.25">
      <c r="A1779" s="17">
        <v>42444</v>
      </c>
      <c r="B1779" s="18">
        <f t="shared" si="80"/>
        <v>8642</v>
      </c>
      <c r="C1779" s="11" t="s">
        <v>787</v>
      </c>
      <c r="D1779" s="12">
        <v>58642</v>
      </c>
      <c r="E1779" s="47" t="s">
        <v>7779</v>
      </c>
      <c r="F1779" s="14">
        <v>3660.2</v>
      </c>
      <c r="G1779" s="15">
        <v>42444</v>
      </c>
      <c r="H1779" s="98">
        <f t="shared" si="81"/>
        <v>3660.2</v>
      </c>
      <c r="I1779" s="140">
        <f t="shared" si="79"/>
        <v>0</v>
      </c>
      <c r="J1779" s="112"/>
      <c r="K1779" s="2"/>
    </row>
    <row r="1780" spans="1:11" x14ac:dyDescent="0.25">
      <c r="A1780" s="17">
        <v>42444</v>
      </c>
      <c r="B1780" s="18">
        <f t="shared" si="80"/>
        <v>8643</v>
      </c>
      <c r="C1780" s="11" t="s">
        <v>787</v>
      </c>
      <c r="D1780" s="12">
        <v>58643</v>
      </c>
      <c r="E1780" s="47" t="s">
        <v>7780</v>
      </c>
      <c r="F1780" s="14">
        <v>9840</v>
      </c>
      <c r="G1780" s="15">
        <v>42445</v>
      </c>
      <c r="H1780" s="98">
        <v>9840</v>
      </c>
      <c r="I1780" s="140">
        <f t="shared" si="79"/>
        <v>0</v>
      </c>
      <c r="J1780" s="112"/>
      <c r="K1780" s="2"/>
    </row>
    <row r="1781" spans="1:11" x14ac:dyDescent="0.25">
      <c r="A1781" s="17">
        <v>42444</v>
      </c>
      <c r="B1781" s="18">
        <f t="shared" si="80"/>
        <v>8644</v>
      </c>
      <c r="C1781" s="11" t="s">
        <v>787</v>
      </c>
      <c r="D1781" s="12">
        <v>58644</v>
      </c>
      <c r="E1781" s="47" t="s">
        <v>7781</v>
      </c>
      <c r="F1781" s="14">
        <v>14009.2</v>
      </c>
      <c r="G1781" s="15">
        <v>42445</v>
      </c>
      <c r="H1781" s="98">
        <v>14009.2</v>
      </c>
      <c r="I1781" s="140">
        <f t="shared" si="79"/>
        <v>0</v>
      </c>
      <c r="J1781" s="112"/>
      <c r="K1781" s="2"/>
    </row>
    <row r="1782" spans="1:11" x14ac:dyDescent="0.25">
      <c r="A1782" s="17">
        <v>42444</v>
      </c>
      <c r="B1782" s="18">
        <f t="shared" si="80"/>
        <v>8645</v>
      </c>
      <c r="C1782" s="11" t="s">
        <v>787</v>
      </c>
      <c r="D1782" s="12">
        <v>58645</v>
      </c>
      <c r="E1782" s="42" t="s">
        <v>7782</v>
      </c>
      <c r="F1782" s="19">
        <v>2424</v>
      </c>
      <c r="G1782" s="15">
        <v>42445</v>
      </c>
      <c r="H1782" s="98">
        <v>2424</v>
      </c>
      <c r="I1782" s="140">
        <f t="shared" si="79"/>
        <v>0</v>
      </c>
      <c r="J1782" s="112"/>
      <c r="K1782" s="2"/>
    </row>
    <row r="1783" spans="1:11" x14ac:dyDescent="0.25">
      <c r="A1783" s="17">
        <v>42444</v>
      </c>
      <c r="B1783" s="18">
        <f t="shared" si="80"/>
        <v>8646</v>
      </c>
      <c r="C1783" s="11" t="s">
        <v>787</v>
      </c>
      <c r="D1783" s="20">
        <v>58646</v>
      </c>
      <c r="E1783" s="45" t="s">
        <v>7783</v>
      </c>
      <c r="F1783" s="22">
        <v>48663.8</v>
      </c>
      <c r="G1783" s="88">
        <v>42481</v>
      </c>
      <c r="H1783" s="101">
        <v>48663.8</v>
      </c>
      <c r="I1783" s="140">
        <f t="shared" si="79"/>
        <v>0</v>
      </c>
      <c r="J1783" s="112"/>
      <c r="K1783" s="2"/>
    </row>
    <row r="1784" spans="1:11" x14ac:dyDescent="0.25">
      <c r="A1784" s="17">
        <v>42444</v>
      </c>
      <c r="B1784" s="18">
        <f t="shared" si="80"/>
        <v>8647</v>
      </c>
      <c r="C1784" s="11" t="s">
        <v>787</v>
      </c>
      <c r="D1784" s="12">
        <v>58647</v>
      </c>
      <c r="E1784" s="47" t="s">
        <v>7784</v>
      </c>
      <c r="F1784" s="14">
        <v>2502</v>
      </c>
      <c r="G1784" s="15">
        <v>42444</v>
      </c>
      <c r="H1784" s="98">
        <f t="shared" si="81"/>
        <v>2502</v>
      </c>
      <c r="I1784" s="140">
        <f t="shared" si="79"/>
        <v>0</v>
      </c>
      <c r="J1784" s="112"/>
      <c r="K1784" s="2"/>
    </row>
    <row r="1785" spans="1:11" x14ac:dyDescent="0.25">
      <c r="A1785" s="17">
        <v>42444</v>
      </c>
      <c r="B1785" s="18">
        <f t="shared" si="80"/>
        <v>8648</v>
      </c>
      <c r="C1785" s="11" t="s">
        <v>787</v>
      </c>
      <c r="D1785" s="12">
        <v>58648</v>
      </c>
      <c r="E1785" s="47" t="s">
        <v>7785</v>
      </c>
      <c r="F1785" s="14">
        <v>2476.1999999999998</v>
      </c>
      <c r="G1785" s="15">
        <v>42445</v>
      </c>
      <c r="H1785" s="98">
        <v>2476.1999999999998</v>
      </c>
      <c r="I1785" s="140">
        <f t="shared" si="79"/>
        <v>0</v>
      </c>
      <c r="J1785" s="112"/>
      <c r="K1785" s="2"/>
    </row>
    <row r="1786" spans="1:11" x14ac:dyDescent="0.25">
      <c r="A1786" s="17">
        <v>42444</v>
      </c>
      <c r="B1786" s="18">
        <f t="shared" si="80"/>
        <v>8649</v>
      </c>
      <c r="C1786" s="11" t="s">
        <v>787</v>
      </c>
      <c r="D1786" s="12">
        <v>58649</v>
      </c>
      <c r="E1786" s="49" t="s">
        <v>105</v>
      </c>
      <c r="F1786" s="14">
        <v>0</v>
      </c>
      <c r="G1786" s="15"/>
      <c r="H1786" s="98"/>
      <c r="I1786" s="140">
        <f t="shared" si="79"/>
        <v>0</v>
      </c>
      <c r="J1786" s="112"/>
      <c r="K1786" s="2"/>
    </row>
    <row r="1787" spans="1:11" x14ac:dyDescent="0.25">
      <c r="A1787" s="17">
        <v>42444</v>
      </c>
      <c r="B1787" s="18">
        <f t="shared" si="80"/>
        <v>8650</v>
      </c>
      <c r="C1787" s="11" t="s">
        <v>787</v>
      </c>
      <c r="D1787" s="12">
        <v>58650</v>
      </c>
      <c r="E1787" s="47" t="s">
        <v>7786</v>
      </c>
      <c r="F1787" s="14">
        <v>1808</v>
      </c>
      <c r="G1787" s="15">
        <v>42444</v>
      </c>
      <c r="H1787" s="98">
        <f t="shared" si="81"/>
        <v>1808</v>
      </c>
      <c r="I1787" s="140">
        <f t="shared" si="79"/>
        <v>0</v>
      </c>
      <c r="J1787" s="112"/>
      <c r="K1787" s="2"/>
    </row>
    <row r="1788" spans="1:11" x14ac:dyDescent="0.25">
      <c r="A1788" s="17">
        <v>42444</v>
      </c>
      <c r="B1788" s="18">
        <f t="shared" si="80"/>
        <v>8651</v>
      </c>
      <c r="C1788" s="11" t="s">
        <v>787</v>
      </c>
      <c r="D1788" s="12">
        <v>58651</v>
      </c>
      <c r="E1788" s="47" t="s">
        <v>7787</v>
      </c>
      <c r="F1788" s="14">
        <v>550</v>
      </c>
      <c r="G1788" s="15">
        <v>42444</v>
      </c>
      <c r="H1788" s="98">
        <f t="shared" si="81"/>
        <v>550</v>
      </c>
      <c r="I1788" s="140">
        <f t="shared" si="79"/>
        <v>0</v>
      </c>
      <c r="J1788" s="112"/>
      <c r="K1788" s="2"/>
    </row>
    <row r="1789" spans="1:11" x14ac:dyDescent="0.25">
      <c r="A1789" s="17">
        <v>42444</v>
      </c>
      <c r="B1789" s="18">
        <f t="shared" si="80"/>
        <v>8652</v>
      </c>
      <c r="C1789" s="11" t="s">
        <v>787</v>
      </c>
      <c r="D1789" s="12">
        <v>58652</v>
      </c>
      <c r="E1789" s="47" t="s">
        <v>7788</v>
      </c>
      <c r="F1789" s="14">
        <v>24739.3</v>
      </c>
      <c r="G1789" s="15">
        <v>42444</v>
      </c>
      <c r="H1789" s="98">
        <f t="shared" si="81"/>
        <v>24739.3</v>
      </c>
      <c r="I1789" s="140">
        <f t="shared" si="79"/>
        <v>0</v>
      </c>
      <c r="J1789" s="112"/>
      <c r="K1789" s="2"/>
    </row>
    <row r="1790" spans="1:11" x14ac:dyDescent="0.25">
      <c r="A1790" s="17">
        <v>42444</v>
      </c>
      <c r="B1790" s="18">
        <f t="shared" si="80"/>
        <v>8653</v>
      </c>
      <c r="C1790" s="11" t="s">
        <v>787</v>
      </c>
      <c r="D1790" s="12">
        <v>58653</v>
      </c>
      <c r="E1790" s="47" t="s">
        <v>7789</v>
      </c>
      <c r="F1790" s="14">
        <v>7210.6</v>
      </c>
      <c r="G1790" s="15">
        <v>42444</v>
      </c>
      <c r="H1790" s="98">
        <f t="shared" si="81"/>
        <v>7210.6</v>
      </c>
      <c r="I1790" s="140">
        <f t="shared" si="79"/>
        <v>0</v>
      </c>
      <c r="J1790" s="112"/>
      <c r="K1790" s="2"/>
    </row>
    <row r="1791" spans="1:11" x14ac:dyDescent="0.25">
      <c r="A1791" s="17">
        <v>42444</v>
      </c>
      <c r="B1791" s="18">
        <f t="shared" si="80"/>
        <v>8654</v>
      </c>
      <c r="C1791" s="11" t="s">
        <v>787</v>
      </c>
      <c r="D1791" s="12">
        <v>58654</v>
      </c>
      <c r="E1791" s="47" t="s">
        <v>7790</v>
      </c>
      <c r="F1791" s="14">
        <v>7152</v>
      </c>
      <c r="G1791" s="15">
        <v>42445</v>
      </c>
      <c r="H1791" s="98">
        <v>7152</v>
      </c>
      <c r="I1791" s="140">
        <f t="shared" si="79"/>
        <v>0</v>
      </c>
      <c r="J1791" s="112"/>
      <c r="K1791" s="2"/>
    </row>
    <row r="1792" spans="1:11" x14ac:dyDescent="0.25">
      <c r="A1792" s="17">
        <v>42444</v>
      </c>
      <c r="B1792" s="18">
        <f t="shared" si="80"/>
        <v>8655</v>
      </c>
      <c r="C1792" s="11" t="s">
        <v>787</v>
      </c>
      <c r="D1792" s="12">
        <v>58655</v>
      </c>
      <c r="E1792" s="47" t="s">
        <v>7791</v>
      </c>
      <c r="F1792" s="14">
        <v>10242</v>
      </c>
      <c r="G1792" s="15">
        <v>42445</v>
      </c>
      <c r="H1792" s="98">
        <v>10242</v>
      </c>
      <c r="I1792" s="140">
        <f t="shared" si="79"/>
        <v>0</v>
      </c>
      <c r="J1792" s="112"/>
      <c r="K1792" s="2"/>
    </row>
    <row r="1793" spans="1:11" x14ac:dyDescent="0.25">
      <c r="A1793" s="17">
        <v>42444</v>
      </c>
      <c r="B1793" s="18">
        <f t="shared" si="80"/>
        <v>8656</v>
      </c>
      <c r="C1793" s="11" t="s">
        <v>787</v>
      </c>
      <c r="D1793" s="12">
        <v>58656</v>
      </c>
      <c r="E1793" s="47" t="s">
        <v>7792</v>
      </c>
      <c r="F1793" s="14">
        <v>1626.2</v>
      </c>
      <c r="G1793" s="15">
        <v>42444</v>
      </c>
      <c r="H1793" s="98">
        <f t="shared" si="81"/>
        <v>1626.2</v>
      </c>
      <c r="I1793" s="140">
        <f t="shared" si="79"/>
        <v>0</v>
      </c>
      <c r="J1793" s="112"/>
      <c r="K1793" s="2"/>
    </row>
    <row r="1794" spans="1:11" x14ac:dyDescent="0.25">
      <c r="A1794" s="17">
        <v>42444</v>
      </c>
      <c r="B1794" s="18">
        <f t="shared" si="80"/>
        <v>8657</v>
      </c>
      <c r="C1794" s="11" t="s">
        <v>787</v>
      </c>
      <c r="D1794" s="12">
        <v>58657</v>
      </c>
      <c r="E1794" s="47" t="s">
        <v>7793</v>
      </c>
      <c r="F1794" s="14">
        <v>23619.599999999999</v>
      </c>
      <c r="G1794" s="15">
        <v>42445</v>
      </c>
      <c r="H1794" s="98">
        <v>23619.599999999999</v>
      </c>
      <c r="I1794" s="140">
        <f t="shared" ref="I1794:I1857" si="82">F1794-H1794</f>
        <v>0</v>
      </c>
      <c r="J1794" s="112"/>
      <c r="K1794" s="2"/>
    </row>
    <row r="1795" spans="1:11" x14ac:dyDescent="0.25">
      <c r="A1795" s="17">
        <v>42444</v>
      </c>
      <c r="B1795" s="18">
        <f t="shared" si="80"/>
        <v>8658</v>
      </c>
      <c r="C1795" s="11" t="s">
        <v>787</v>
      </c>
      <c r="D1795" s="12">
        <v>58658</v>
      </c>
      <c r="E1795" s="47" t="s">
        <v>7794</v>
      </c>
      <c r="F1795" s="14">
        <v>200</v>
      </c>
      <c r="G1795" s="15">
        <v>42444</v>
      </c>
      <c r="H1795" s="98">
        <f t="shared" si="81"/>
        <v>200</v>
      </c>
      <c r="I1795" s="140">
        <f t="shared" si="82"/>
        <v>0</v>
      </c>
      <c r="J1795" s="112"/>
      <c r="K1795" s="2"/>
    </row>
    <row r="1796" spans="1:11" x14ac:dyDescent="0.25">
      <c r="A1796" s="17">
        <v>42444</v>
      </c>
      <c r="B1796" s="18">
        <f t="shared" si="80"/>
        <v>8659</v>
      </c>
      <c r="C1796" s="11" t="s">
        <v>787</v>
      </c>
      <c r="D1796" s="12">
        <v>58659</v>
      </c>
      <c r="E1796" s="47" t="s">
        <v>7795</v>
      </c>
      <c r="F1796" s="14">
        <v>11622</v>
      </c>
      <c r="G1796" s="15">
        <v>42445</v>
      </c>
      <c r="H1796" s="98">
        <v>11622</v>
      </c>
      <c r="I1796" s="140">
        <f t="shared" si="82"/>
        <v>0</v>
      </c>
      <c r="J1796" s="112"/>
      <c r="K1796" s="2"/>
    </row>
    <row r="1797" spans="1:11" x14ac:dyDescent="0.25">
      <c r="A1797" s="17">
        <v>42444</v>
      </c>
      <c r="B1797" s="18">
        <f t="shared" si="80"/>
        <v>8660</v>
      </c>
      <c r="C1797" s="11" t="s">
        <v>787</v>
      </c>
      <c r="D1797" s="12">
        <v>58660</v>
      </c>
      <c r="E1797" s="47" t="s">
        <v>7796</v>
      </c>
      <c r="F1797" s="14">
        <v>2802</v>
      </c>
      <c r="G1797" s="15">
        <v>42445</v>
      </c>
      <c r="H1797" s="98">
        <v>2802</v>
      </c>
      <c r="I1797" s="140">
        <f t="shared" si="82"/>
        <v>0</v>
      </c>
      <c r="J1797" s="112"/>
      <c r="K1797" s="2"/>
    </row>
    <row r="1798" spans="1:11" x14ac:dyDescent="0.25">
      <c r="A1798" s="17">
        <v>42444</v>
      </c>
      <c r="B1798" s="18">
        <f t="shared" ref="B1798:B1861" si="83">B1797+1</f>
        <v>8661</v>
      </c>
      <c r="C1798" s="11" t="s">
        <v>787</v>
      </c>
      <c r="D1798" s="12">
        <v>58661</v>
      </c>
      <c r="E1798" s="47" t="s">
        <v>7797</v>
      </c>
      <c r="F1798" s="14">
        <v>7765</v>
      </c>
      <c r="G1798" s="15">
        <v>42447</v>
      </c>
      <c r="H1798" s="98">
        <v>7765</v>
      </c>
      <c r="I1798" s="140">
        <f t="shared" si="82"/>
        <v>0</v>
      </c>
      <c r="J1798" s="112"/>
      <c r="K1798" s="2"/>
    </row>
    <row r="1799" spans="1:11" x14ac:dyDescent="0.25">
      <c r="A1799" s="17">
        <v>42444</v>
      </c>
      <c r="B1799" s="18">
        <f t="shared" si="83"/>
        <v>8662</v>
      </c>
      <c r="C1799" s="11" t="s">
        <v>787</v>
      </c>
      <c r="D1799" s="12">
        <v>58662</v>
      </c>
      <c r="E1799" s="47" t="s">
        <v>7798</v>
      </c>
      <c r="F1799" s="14">
        <v>5715.7</v>
      </c>
      <c r="G1799" s="15">
        <v>42445</v>
      </c>
      <c r="H1799" s="98">
        <v>5715.7</v>
      </c>
      <c r="I1799" s="140">
        <f t="shared" si="82"/>
        <v>0</v>
      </c>
      <c r="J1799" s="112"/>
      <c r="K1799" s="2"/>
    </row>
    <row r="1800" spans="1:11" x14ac:dyDescent="0.25">
      <c r="A1800" s="17">
        <v>42444</v>
      </c>
      <c r="B1800" s="18">
        <f t="shared" si="83"/>
        <v>8663</v>
      </c>
      <c r="C1800" s="11" t="s">
        <v>787</v>
      </c>
      <c r="D1800" s="12">
        <v>58663</v>
      </c>
      <c r="E1800" s="47" t="s">
        <v>7799</v>
      </c>
      <c r="F1800" s="14">
        <v>2905.5</v>
      </c>
      <c r="G1800" s="15">
        <v>42445</v>
      </c>
      <c r="H1800" s="98">
        <v>2905.5</v>
      </c>
      <c r="I1800" s="140">
        <f t="shared" si="82"/>
        <v>0</v>
      </c>
      <c r="J1800" s="112"/>
      <c r="K1800" s="2"/>
    </row>
    <row r="1801" spans="1:11" x14ac:dyDescent="0.25">
      <c r="A1801" s="17">
        <v>42444</v>
      </c>
      <c r="B1801" s="18">
        <f t="shared" si="83"/>
        <v>8664</v>
      </c>
      <c r="C1801" s="11" t="s">
        <v>787</v>
      </c>
      <c r="D1801" s="12">
        <v>58664</v>
      </c>
      <c r="E1801" s="47" t="s">
        <v>7790</v>
      </c>
      <c r="F1801" s="14">
        <v>1324.8</v>
      </c>
      <c r="G1801" s="15">
        <v>42445</v>
      </c>
      <c r="H1801" s="98">
        <v>1324.8</v>
      </c>
      <c r="I1801" s="140">
        <f t="shared" si="82"/>
        <v>0</v>
      </c>
      <c r="J1801" s="112"/>
      <c r="K1801" s="2"/>
    </row>
    <row r="1802" spans="1:11" x14ac:dyDescent="0.25">
      <c r="A1802" s="17">
        <v>42444</v>
      </c>
      <c r="B1802" s="18">
        <f t="shared" si="83"/>
        <v>8665</v>
      </c>
      <c r="C1802" s="11" t="s">
        <v>787</v>
      </c>
      <c r="D1802" s="12">
        <v>58665</v>
      </c>
      <c r="E1802" s="47" t="s">
        <v>7800</v>
      </c>
      <c r="F1802" s="14">
        <v>2777.6</v>
      </c>
      <c r="G1802" s="15">
        <v>42444</v>
      </c>
      <c r="H1802" s="98">
        <f t="shared" si="81"/>
        <v>2777.6</v>
      </c>
      <c r="I1802" s="140">
        <f t="shared" si="82"/>
        <v>0</v>
      </c>
      <c r="J1802" s="112"/>
      <c r="K1802" s="2"/>
    </row>
    <row r="1803" spans="1:11" x14ac:dyDescent="0.25">
      <c r="A1803" s="17">
        <v>42444</v>
      </c>
      <c r="B1803" s="18">
        <f t="shared" si="83"/>
        <v>8666</v>
      </c>
      <c r="C1803" s="11" t="s">
        <v>787</v>
      </c>
      <c r="D1803" s="12">
        <v>58666</v>
      </c>
      <c r="E1803" s="47" t="s">
        <v>7801</v>
      </c>
      <c r="F1803" s="14">
        <v>59003.5</v>
      </c>
      <c r="G1803" s="107">
        <v>42461</v>
      </c>
      <c r="H1803" s="166">
        <v>59003.5</v>
      </c>
      <c r="I1803" s="140">
        <f t="shared" si="82"/>
        <v>0</v>
      </c>
      <c r="J1803" s="112"/>
      <c r="K1803" s="2"/>
    </row>
    <row r="1804" spans="1:11" x14ac:dyDescent="0.25">
      <c r="A1804" s="17">
        <v>42444</v>
      </c>
      <c r="B1804" s="18">
        <f t="shared" si="83"/>
        <v>8667</v>
      </c>
      <c r="C1804" s="11" t="s">
        <v>787</v>
      </c>
      <c r="D1804" s="12">
        <v>58667</v>
      </c>
      <c r="E1804" s="47" t="s">
        <v>7802</v>
      </c>
      <c r="F1804" s="14">
        <v>1584.9</v>
      </c>
      <c r="G1804" s="15">
        <v>42444</v>
      </c>
      <c r="H1804" s="98">
        <f t="shared" si="81"/>
        <v>1584.9</v>
      </c>
      <c r="I1804" s="140">
        <f t="shared" si="82"/>
        <v>0</v>
      </c>
      <c r="J1804" s="112"/>
      <c r="K1804" s="2"/>
    </row>
    <row r="1805" spans="1:11" x14ac:dyDescent="0.25">
      <c r="A1805" s="17">
        <v>42444</v>
      </c>
      <c r="B1805" s="18">
        <f t="shared" si="83"/>
        <v>8668</v>
      </c>
      <c r="C1805" s="11" t="s">
        <v>787</v>
      </c>
      <c r="D1805" s="12">
        <v>58668</v>
      </c>
      <c r="E1805" s="47" t="s">
        <v>7803</v>
      </c>
      <c r="F1805" s="14">
        <v>2264.6999999999998</v>
      </c>
      <c r="G1805" s="15">
        <v>42444</v>
      </c>
      <c r="H1805" s="98">
        <f t="shared" si="81"/>
        <v>2264.6999999999998</v>
      </c>
      <c r="I1805" s="140">
        <f t="shared" si="82"/>
        <v>0</v>
      </c>
      <c r="J1805" s="112"/>
      <c r="K1805" s="2"/>
    </row>
    <row r="1806" spans="1:11" x14ac:dyDescent="0.25">
      <c r="A1806" s="17">
        <v>42444</v>
      </c>
      <c r="B1806" s="18">
        <f t="shared" si="83"/>
        <v>8669</v>
      </c>
      <c r="C1806" s="11" t="s">
        <v>787</v>
      </c>
      <c r="D1806" s="12">
        <v>58669</v>
      </c>
      <c r="E1806" s="47" t="s">
        <v>7804</v>
      </c>
      <c r="F1806" s="14">
        <v>5528.7</v>
      </c>
      <c r="G1806" s="15">
        <v>42444</v>
      </c>
      <c r="H1806" s="98">
        <f t="shared" si="81"/>
        <v>5528.7</v>
      </c>
      <c r="I1806" s="140">
        <f t="shared" si="82"/>
        <v>0</v>
      </c>
      <c r="J1806" s="112"/>
      <c r="K1806" s="2"/>
    </row>
    <row r="1807" spans="1:11" x14ac:dyDescent="0.25">
      <c r="A1807" s="17">
        <v>42444</v>
      </c>
      <c r="B1807" s="18">
        <f t="shared" si="83"/>
        <v>8670</v>
      </c>
      <c r="C1807" s="11" t="s">
        <v>787</v>
      </c>
      <c r="D1807" s="12">
        <v>58670</v>
      </c>
      <c r="E1807" s="47" t="s">
        <v>7805</v>
      </c>
      <c r="F1807" s="14">
        <v>1400</v>
      </c>
      <c r="G1807" s="15">
        <v>42444</v>
      </c>
      <c r="H1807" s="98">
        <f t="shared" si="81"/>
        <v>1400</v>
      </c>
      <c r="I1807" s="140">
        <f t="shared" si="82"/>
        <v>0</v>
      </c>
      <c r="J1807" s="112"/>
      <c r="K1807" s="2"/>
    </row>
    <row r="1808" spans="1:11" x14ac:dyDescent="0.25">
      <c r="A1808" s="17">
        <v>42444</v>
      </c>
      <c r="B1808" s="18">
        <f t="shared" si="83"/>
        <v>8671</v>
      </c>
      <c r="C1808" s="11" t="s">
        <v>787</v>
      </c>
      <c r="D1808" s="12">
        <v>58671</v>
      </c>
      <c r="E1808" s="47" t="s">
        <v>7806</v>
      </c>
      <c r="F1808" s="14">
        <v>1200</v>
      </c>
      <c r="G1808" s="15">
        <v>42444</v>
      </c>
      <c r="H1808" s="98">
        <f t="shared" si="81"/>
        <v>1200</v>
      </c>
      <c r="I1808" s="140">
        <f t="shared" si="82"/>
        <v>0</v>
      </c>
      <c r="J1808" s="112"/>
      <c r="K1808" s="2"/>
    </row>
    <row r="1809" spans="1:11" x14ac:dyDescent="0.25">
      <c r="A1809" s="17">
        <v>42444</v>
      </c>
      <c r="B1809" s="18">
        <f t="shared" si="83"/>
        <v>8672</v>
      </c>
      <c r="C1809" s="11" t="s">
        <v>787</v>
      </c>
      <c r="D1809" s="12">
        <v>58672</v>
      </c>
      <c r="E1809" s="47" t="s">
        <v>7807</v>
      </c>
      <c r="F1809" s="14">
        <v>600</v>
      </c>
      <c r="G1809" s="15">
        <v>42444</v>
      </c>
      <c r="H1809" s="98">
        <f t="shared" si="81"/>
        <v>600</v>
      </c>
      <c r="I1809" s="140">
        <f t="shared" si="82"/>
        <v>0</v>
      </c>
      <c r="J1809" s="112"/>
      <c r="K1809" s="2"/>
    </row>
    <row r="1810" spans="1:11" x14ac:dyDescent="0.25">
      <c r="A1810" s="17">
        <v>42444</v>
      </c>
      <c r="B1810" s="18">
        <f t="shared" si="83"/>
        <v>8673</v>
      </c>
      <c r="C1810" s="11" t="s">
        <v>787</v>
      </c>
      <c r="D1810" s="12">
        <v>58673</v>
      </c>
      <c r="E1810" s="47" t="s">
        <v>7808</v>
      </c>
      <c r="F1810" s="14">
        <v>127.6</v>
      </c>
      <c r="G1810" s="15">
        <v>42444</v>
      </c>
      <c r="H1810" s="98">
        <f t="shared" si="81"/>
        <v>127.6</v>
      </c>
      <c r="I1810" s="140">
        <f t="shared" si="82"/>
        <v>0</v>
      </c>
      <c r="J1810" s="112"/>
      <c r="K1810" s="2"/>
    </row>
    <row r="1811" spans="1:11" x14ac:dyDescent="0.25">
      <c r="A1811" s="17">
        <v>42444</v>
      </c>
      <c r="B1811" s="18">
        <f t="shared" si="83"/>
        <v>8674</v>
      </c>
      <c r="C1811" s="11" t="s">
        <v>787</v>
      </c>
      <c r="D1811" s="12">
        <v>58674</v>
      </c>
      <c r="E1811" s="47" t="s">
        <v>7809</v>
      </c>
      <c r="F1811" s="14">
        <v>6252.2</v>
      </c>
      <c r="G1811" s="15">
        <v>42444</v>
      </c>
      <c r="H1811" s="98">
        <f t="shared" si="81"/>
        <v>6252.2</v>
      </c>
      <c r="I1811" s="140">
        <f t="shared" si="82"/>
        <v>0</v>
      </c>
      <c r="J1811" s="112"/>
      <c r="K1811" s="2"/>
    </row>
    <row r="1812" spans="1:11" x14ac:dyDescent="0.25">
      <c r="A1812" s="17">
        <v>42444</v>
      </c>
      <c r="B1812" s="18">
        <f t="shared" si="83"/>
        <v>8675</v>
      </c>
      <c r="C1812" s="11" t="s">
        <v>787</v>
      </c>
      <c r="D1812" s="12">
        <v>58675</v>
      </c>
      <c r="E1812" s="47" t="s">
        <v>7810</v>
      </c>
      <c r="F1812" s="14">
        <v>193.8</v>
      </c>
      <c r="G1812" s="15">
        <v>42444</v>
      </c>
      <c r="H1812" s="98">
        <f t="shared" si="81"/>
        <v>193.8</v>
      </c>
      <c r="I1812" s="140">
        <f t="shared" si="82"/>
        <v>0</v>
      </c>
      <c r="J1812" s="112"/>
      <c r="K1812" s="2"/>
    </row>
    <row r="1813" spans="1:11" x14ac:dyDescent="0.25">
      <c r="A1813" s="17">
        <v>42444</v>
      </c>
      <c r="B1813" s="18">
        <f t="shared" si="83"/>
        <v>8676</v>
      </c>
      <c r="C1813" s="11" t="s">
        <v>787</v>
      </c>
      <c r="D1813" s="12">
        <v>58676</v>
      </c>
      <c r="E1813" s="47" t="s">
        <v>7811</v>
      </c>
      <c r="F1813" s="14">
        <v>4642.3999999999996</v>
      </c>
      <c r="G1813" s="15">
        <v>42444</v>
      </c>
      <c r="H1813" s="98">
        <f t="shared" si="81"/>
        <v>4642.3999999999996</v>
      </c>
      <c r="I1813" s="140">
        <f t="shared" si="82"/>
        <v>0</v>
      </c>
      <c r="J1813" s="112"/>
      <c r="K1813" s="2"/>
    </row>
    <row r="1814" spans="1:11" x14ac:dyDescent="0.25">
      <c r="A1814" s="17">
        <v>42444</v>
      </c>
      <c r="B1814" s="18">
        <f t="shared" si="83"/>
        <v>8677</v>
      </c>
      <c r="C1814" s="11" t="s">
        <v>787</v>
      </c>
      <c r="D1814" s="12">
        <v>58677</v>
      </c>
      <c r="E1814" s="47" t="s">
        <v>7812</v>
      </c>
      <c r="F1814" s="14">
        <v>903</v>
      </c>
      <c r="G1814" s="15">
        <v>42446</v>
      </c>
      <c r="H1814" s="98">
        <v>903</v>
      </c>
      <c r="I1814" s="140">
        <f t="shared" si="82"/>
        <v>0</v>
      </c>
      <c r="J1814" s="112"/>
      <c r="K1814" s="2"/>
    </row>
    <row r="1815" spans="1:11" x14ac:dyDescent="0.25">
      <c r="A1815" s="17">
        <v>42444</v>
      </c>
      <c r="B1815" s="18">
        <f t="shared" si="83"/>
        <v>8678</v>
      </c>
      <c r="C1815" s="11" t="s">
        <v>787</v>
      </c>
      <c r="D1815" s="12">
        <v>58678</v>
      </c>
      <c r="E1815" s="47" t="s">
        <v>7813</v>
      </c>
      <c r="F1815" s="14">
        <v>7681</v>
      </c>
      <c r="G1815" s="15">
        <v>42444</v>
      </c>
      <c r="H1815" s="98">
        <f t="shared" si="81"/>
        <v>7681</v>
      </c>
      <c r="I1815" s="140">
        <f t="shared" si="82"/>
        <v>0</v>
      </c>
      <c r="J1815" s="112"/>
      <c r="K1815" s="2"/>
    </row>
    <row r="1816" spans="1:11" x14ac:dyDescent="0.25">
      <c r="A1816" s="17">
        <v>42444</v>
      </c>
      <c r="B1816" s="18">
        <f t="shared" si="83"/>
        <v>8679</v>
      </c>
      <c r="C1816" s="11" t="s">
        <v>787</v>
      </c>
      <c r="D1816" s="12">
        <v>58679</v>
      </c>
      <c r="E1816" s="47" t="s">
        <v>7814</v>
      </c>
      <c r="F1816" s="14">
        <v>4302.3999999999996</v>
      </c>
      <c r="G1816" s="15">
        <v>42444</v>
      </c>
      <c r="H1816" s="98">
        <f t="shared" si="81"/>
        <v>4302.3999999999996</v>
      </c>
      <c r="I1816" s="140">
        <f t="shared" si="82"/>
        <v>0</v>
      </c>
      <c r="J1816" s="112"/>
      <c r="K1816" s="2"/>
    </row>
    <row r="1817" spans="1:11" x14ac:dyDescent="0.25">
      <c r="A1817" s="17">
        <v>42444</v>
      </c>
      <c r="B1817" s="18">
        <f t="shared" si="83"/>
        <v>8680</v>
      </c>
      <c r="C1817" s="11" t="s">
        <v>787</v>
      </c>
      <c r="D1817" s="12">
        <v>58680</v>
      </c>
      <c r="E1817" s="47" t="s">
        <v>7815</v>
      </c>
      <c r="F1817" s="14">
        <v>2528.4</v>
      </c>
      <c r="G1817" s="15">
        <v>42444</v>
      </c>
      <c r="H1817" s="98">
        <f t="shared" ref="H1817:H1871" si="84">F1817</f>
        <v>2528.4</v>
      </c>
      <c r="I1817" s="140">
        <f t="shared" si="82"/>
        <v>0</v>
      </c>
      <c r="J1817" s="112"/>
      <c r="K1817" s="2"/>
    </row>
    <row r="1818" spans="1:11" x14ac:dyDescent="0.25">
      <c r="A1818" s="17">
        <v>42444</v>
      </c>
      <c r="B1818" s="18">
        <f t="shared" si="83"/>
        <v>8681</v>
      </c>
      <c r="C1818" s="11" t="s">
        <v>787</v>
      </c>
      <c r="D1818" s="12">
        <v>58681</v>
      </c>
      <c r="E1818" s="47" t="s">
        <v>7816</v>
      </c>
      <c r="F1818" s="14">
        <v>2244.6</v>
      </c>
      <c r="G1818" s="15">
        <v>42444</v>
      </c>
      <c r="H1818" s="98">
        <f t="shared" si="84"/>
        <v>2244.6</v>
      </c>
      <c r="I1818" s="140">
        <f t="shared" si="82"/>
        <v>0</v>
      </c>
      <c r="J1818" s="112"/>
      <c r="K1818" s="2"/>
    </row>
    <row r="1819" spans="1:11" x14ac:dyDescent="0.25">
      <c r="A1819" s="17">
        <v>42444</v>
      </c>
      <c r="B1819" s="18">
        <f t="shared" si="83"/>
        <v>8682</v>
      </c>
      <c r="C1819" s="11" t="s">
        <v>787</v>
      </c>
      <c r="D1819" s="12">
        <v>58682</v>
      </c>
      <c r="E1819" s="47" t="s">
        <v>7817</v>
      </c>
      <c r="F1819" s="14">
        <v>1428.8</v>
      </c>
      <c r="G1819" s="15">
        <v>42444</v>
      </c>
      <c r="H1819" s="98">
        <f t="shared" si="84"/>
        <v>1428.8</v>
      </c>
      <c r="I1819" s="140">
        <f t="shared" si="82"/>
        <v>0</v>
      </c>
      <c r="J1819" s="112"/>
      <c r="K1819" s="2"/>
    </row>
    <row r="1820" spans="1:11" x14ac:dyDescent="0.25">
      <c r="A1820" s="17">
        <v>42444</v>
      </c>
      <c r="B1820" s="18">
        <f t="shared" si="83"/>
        <v>8683</v>
      </c>
      <c r="C1820" s="11" t="s">
        <v>787</v>
      </c>
      <c r="D1820" s="12">
        <v>58683</v>
      </c>
      <c r="E1820" s="47" t="s">
        <v>7818</v>
      </c>
      <c r="F1820" s="14">
        <v>3465.8</v>
      </c>
      <c r="G1820" s="15">
        <v>42444</v>
      </c>
      <c r="H1820" s="98">
        <f t="shared" si="84"/>
        <v>3465.8</v>
      </c>
      <c r="I1820" s="140">
        <f t="shared" si="82"/>
        <v>0</v>
      </c>
      <c r="J1820" s="112"/>
      <c r="K1820" s="2"/>
    </row>
    <row r="1821" spans="1:11" x14ac:dyDescent="0.25">
      <c r="A1821" s="17">
        <v>42444</v>
      </c>
      <c r="B1821" s="18">
        <f t="shared" si="83"/>
        <v>8684</v>
      </c>
      <c r="C1821" s="11" t="s">
        <v>787</v>
      </c>
      <c r="D1821" s="12">
        <v>58684</v>
      </c>
      <c r="E1821" s="47" t="s">
        <v>7087</v>
      </c>
      <c r="F1821" s="14">
        <v>133.19999999999999</v>
      </c>
      <c r="G1821" s="15">
        <v>42444</v>
      </c>
      <c r="H1821" s="98">
        <f t="shared" si="84"/>
        <v>133.19999999999999</v>
      </c>
      <c r="I1821" s="140">
        <f t="shared" si="82"/>
        <v>0</v>
      </c>
      <c r="J1821" s="112"/>
      <c r="K1821" s="2"/>
    </row>
    <row r="1822" spans="1:11" x14ac:dyDescent="0.25">
      <c r="A1822" s="17">
        <v>42444</v>
      </c>
      <c r="B1822" s="18">
        <f t="shared" si="83"/>
        <v>8685</v>
      </c>
      <c r="C1822" s="11" t="s">
        <v>787</v>
      </c>
      <c r="D1822" s="12">
        <v>58685</v>
      </c>
      <c r="E1822" s="47" t="s">
        <v>7819</v>
      </c>
      <c r="F1822" s="14">
        <v>1128.4000000000001</v>
      </c>
      <c r="G1822" s="15">
        <v>42444</v>
      </c>
      <c r="H1822" s="98">
        <f t="shared" si="84"/>
        <v>1128.4000000000001</v>
      </c>
      <c r="I1822" s="140">
        <f t="shared" si="82"/>
        <v>0</v>
      </c>
      <c r="J1822" s="116"/>
      <c r="K1822" s="2"/>
    </row>
    <row r="1823" spans="1:11" x14ac:dyDescent="0.25">
      <c r="A1823" s="17">
        <v>42444</v>
      </c>
      <c r="B1823" s="18">
        <f t="shared" si="83"/>
        <v>8686</v>
      </c>
      <c r="C1823" s="11" t="s">
        <v>787</v>
      </c>
      <c r="D1823" s="12">
        <v>58686</v>
      </c>
      <c r="E1823" s="47" t="s">
        <v>7820</v>
      </c>
      <c r="F1823" s="14">
        <v>2641</v>
      </c>
      <c r="G1823" s="15">
        <v>42444</v>
      </c>
      <c r="H1823" s="98">
        <f t="shared" si="84"/>
        <v>2641</v>
      </c>
      <c r="I1823" s="140">
        <f t="shared" si="82"/>
        <v>0</v>
      </c>
      <c r="J1823" s="116"/>
      <c r="K1823" s="2"/>
    </row>
    <row r="1824" spans="1:11" x14ac:dyDescent="0.25">
      <c r="A1824" s="17">
        <v>42444</v>
      </c>
      <c r="B1824" s="18">
        <f t="shared" si="83"/>
        <v>8687</v>
      </c>
      <c r="C1824" s="11" t="s">
        <v>787</v>
      </c>
      <c r="D1824" s="12">
        <v>58687</v>
      </c>
      <c r="E1824" s="47" t="s">
        <v>7821</v>
      </c>
      <c r="F1824" s="14">
        <v>630.70000000000005</v>
      </c>
      <c r="G1824" s="15">
        <v>42444</v>
      </c>
      <c r="H1824" s="98">
        <f t="shared" si="84"/>
        <v>630.70000000000005</v>
      </c>
      <c r="I1824" s="140">
        <f t="shared" si="82"/>
        <v>0</v>
      </c>
      <c r="J1824" s="116"/>
      <c r="K1824" s="2"/>
    </row>
    <row r="1825" spans="1:11" x14ac:dyDescent="0.25">
      <c r="A1825" s="17">
        <v>42444</v>
      </c>
      <c r="B1825" s="18">
        <f t="shared" si="83"/>
        <v>8688</v>
      </c>
      <c r="C1825" s="11" t="s">
        <v>787</v>
      </c>
      <c r="D1825" s="12">
        <v>58688</v>
      </c>
      <c r="E1825" s="47" t="s">
        <v>7822</v>
      </c>
      <c r="F1825" s="14">
        <v>2782.6</v>
      </c>
      <c r="G1825" s="15">
        <v>42444</v>
      </c>
      <c r="H1825" s="98">
        <f t="shared" si="84"/>
        <v>2782.6</v>
      </c>
      <c r="I1825" s="140">
        <f t="shared" si="82"/>
        <v>0</v>
      </c>
      <c r="J1825" s="116"/>
      <c r="K1825" s="2"/>
    </row>
    <row r="1826" spans="1:11" x14ac:dyDescent="0.25">
      <c r="A1826" s="17">
        <v>42444</v>
      </c>
      <c r="B1826" s="18">
        <f t="shared" si="83"/>
        <v>8689</v>
      </c>
      <c r="C1826" s="11" t="s">
        <v>787</v>
      </c>
      <c r="D1826" s="12">
        <v>58689</v>
      </c>
      <c r="E1826" s="47" t="s">
        <v>7823</v>
      </c>
      <c r="F1826" s="14">
        <v>11174</v>
      </c>
      <c r="G1826" s="15">
        <v>42453</v>
      </c>
      <c r="H1826" s="98">
        <v>11174</v>
      </c>
      <c r="I1826" s="140">
        <f t="shared" si="82"/>
        <v>0</v>
      </c>
      <c r="J1826" s="116"/>
      <c r="K1826" s="2"/>
    </row>
    <row r="1827" spans="1:11" x14ac:dyDescent="0.25">
      <c r="A1827" s="17">
        <v>42444</v>
      </c>
      <c r="B1827" s="18">
        <f t="shared" si="83"/>
        <v>8690</v>
      </c>
      <c r="C1827" s="11" t="s">
        <v>787</v>
      </c>
      <c r="D1827" s="12">
        <v>58690</v>
      </c>
      <c r="E1827" s="47" t="s">
        <v>7824</v>
      </c>
      <c r="F1827" s="14">
        <v>3501.7</v>
      </c>
      <c r="G1827" s="15">
        <v>42444</v>
      </c>
      <c r="H1827" s="98">
        <f t="shared" si="84"/>
        <v>3501.7</v>
      </c>
      <c r="I1827" s="140">
        <f t="shared" si="82"/>
        <v>0</v>
      </c>
      <c r="J1827" s="116"/>
      <c r="K1827" s="2"/>
    </row>
    <row r="1828" spans="1:11" x14ac:dyDescent="0.25">
      <c r="A1828" s="17">
        <v>42444</v>
      </c>
      <c r="B1828" s="18">
        <f t="shared" si="83"/>
        <v>8691</v>
      </c>
      <c r="C1828" s="11" t="s">
        <v>787</v>
      </c>
      <c r="D1828" s="113">
        <v>58691</v>
      </c>
      <c r="E1828" s="42" t="s">
        <v>7825</v>
      </c>
      <c r="F1828" s="19">
        <v>5411.2</v>
      </c>
      <c r="G1828" s="15">
        <v>42447</v>
      </c>
      <c r="H1828" s="98">
        <v>5411.2</v>
      </c>
      <c r="I1828" s="140">
        <f t="shared" si="82"/>
        <v>0</v>
      </c>
      <c r="J1828" s="116"/>
      <c r="K1828" s="2"/>
    </row>
    <row r="1829" spans="1:11" x14ac:dyDescent="0.25">
      <c r="A1829" s="17">
        <v>42444</v>
      </c>
      <c r="B1829" s="18">
        <f t="shared" si="83"/>
        <v>8692</v>
      </c>
      <c r="C1829" s="11" t="s">
        <v>787</v>
      </c>
      <c r="D1829" s="20">
        <v>58692</v>
      </c>
      <c r="E1829" s="45" t="s">
        <v>7825</v>
      </c>
      <c r="F1829" s="22">
        <v>204</v>
      </c>
      <c r="G1829" s="15">
        <v>42447</v>
      </c>
      <c r="H1829" s="98">
        <v>204</v>
      </c>
      <c r="I1829" s="140">
        <f t="shared" si="82"/>
        <v>0</v>
      </c>
      <c r="J1829" s="112"/>
      <c r="K1829" s="2"/>
    </row>
    <row r="1830" spans="1:11" x14ac:dyDescent="0.25">
      <c r="A1830" s="17">
        <v>42444</v>
      </c>
      <c r="B1830" s="18">
        <f t="shared" si="83"/>
        <v>8693</v>
      </c>
      <c r="C1830" s="11" t="s">
        <v>787</v>
      </c>
      <c r="D1830" s="12">
        <v>58693</v>
      </c>
      <c r="E1830" s="47" t="s">
        <v>4707</v>
      </c>
      <c r="F1830" s="14">
        <v>8705.2999999999993</v>
      </c>
      <c r="G1830" s="15">
        <v>42448</v>
      </c>
      <c r="H1830" s="98">
        <v>8705.2999999999993</v>
      </c>
      <c r="I1830" s="140">
        <f t="shared" si="82"/>
        <v>0</v>
      </c>
      <c r="J1830" s="112"/>
      <c r="K1830" s="2"/>
    </row>
    <row r="1831" spans="1:11" x14ac:dyDescent="0.25">
      <c r="A1831" s="17">
        <v>42444</v>
      </c>
      <c r="B1831" s="18">
        <f t="shared" si="83"/>
        <v>8694</v>
      </c>
      <c r="C1831" s="11" t="s">
        <v>787</v>
      </c>
      <c r="D1831" s="12">
        <v>58694</v>
      </c>
      <c r="E1831" s="47" t="s">
        <v>7826</v>
      </c>
      <c r="F1831" s="14">
        <v>2246.4</v>
      </c>
      <c r="G1831" s="15">
        <v>42448</v>
      </c>
      <c r="H1831" s="98">
        <v>2246.4</v>
      </c>
      <c r="I1831" s="140">
        <f t="shared" si="82"/>
        <v>0</v>
      </c>
      <c r="J1831" s="116"/>
      <c r="K1831" s="2"/>
    </row>
    <row r="1832" spans="1:11" x14ac:dyDescent="0.25">
      <c r="A1832" s="17">
        <v>42444</v>
      </c>
      <c r="B1832" s="18">
        <f t="shared" si="83"/>
        <v>8695</v>
      </c>
      <c r="C1832" s="11" t="s">
        <v>787</v>
      </c>
      <c r="D1832" s="12">
        <v>58695</v>
      </c>
      <c r="E1832" s="47" t="s">
        <v>7827</v>
      </c>
      <c r="F1832" s="14">
        <v>2274.54</v>
      </c>
      <c r="G1832" s="15">
        <v>42444</v>
      </c>
      <c r="H1832" s="98">
        <f t="shared" si="84"/>
        <v>2274.54</v>
      </c>
      <c r="I1832" s="140">
        <f t="shared" si="82"/>
        <v>0</v>
      </c>
      <c r="J1832" s="116"/>
      <c r="K1832" s="2"/>
    </row>
    <row r="1833" spans="1:11" x14ac:dyDescent="0.25">
      <c r="A1833" s="17">
        <v>42444</v>
      </c>
      <c r="B1833" s="18">
        <f t="shared" si="83"/>
        <v>8696</v>
      </c>
      <c r="C1833" s="11" t="s">
        <v>787</v>
      </c>
      <c r="D1833" s="12">
        <v>58696</v>
      </c>
      <c r="E1833" s="47" t="s">
        <v>7828</v>
      </c>
      <c r="F1833" s="14">
        <v>3216</v>
      </c>
      <c r="G1833" s="15">
        <v>42444</v>
      </c>
      <c r="H1833" s="98">
        <f t="shared" si="84"/>
        <v>3216</v>
      </c>
      <c r="I1833" s="140">
        <f t="shared" si="82"/>
        <v>0</v>
      </c>
      <c r="J1833" s="116"/>
      <c r="K1833" s="2"/>
    </row>
    <row r="1834" spans="1:11" x14ac:dyDescent="0.25">
      <c r="A1834" s="17">
        <v>42444</v>
      </c>
      <c r="B1834" s="18">
        <f t="shared" si="83"/>
        <v>8697</v>
      </c>
      <c r="C1834" s="11" t="s">
        <v>787</v>
      </c>
      <c r="D1834" s="12">
        <v>58697</v>
      </c>
      <c r="E1834" s="47" t="s">
        <v>7829</v>
      </c>
      <c r="F1834" s="14">
        <v>1524.8</v>
      </c>
      <c r="G1834" s="15">
        <v>42444</v>
      </c>
      <c r="H1834" s="98">
        <f t="shared" si="84"/>
        <v>1524.8</v>
      </c>
      <c r="I1834" s="140">
        <f t="shared" si="82"/>
        <v>0</v>
      </c>
      <c r="J1834" s="116"/>
      <c r="K1834" s="2"/>
    </row>
    <row r="1835" spans="1:11" x14ac:dyDescent="0.25">
      <c r="A1835" s="17">
        <v>42444</v>
      </c>
      <c r="B1835" s="18">
        <f t="shared" si="83"/>
        <v>8698</v>
      </c>
      <c r="C1835" s="11" t="s">
        <v>787</v>
      </c>
      <c r="D1835" s="12">
        <v>58698</v>
      </c>
      <c r="E1835" s="47" t="s">
        <v>7783</v>
      </c>
      <c r="F1835" s="14">
        <v>26598</v>
      </c>
      <c r="G1835" s="88">
        <v>42481</v>
      </c>
      <c r="H1835" s="101">
        <v>26598</v>
      </c>
      <c r="I1835" s="140">
        <f t="shared" si="82"/>
        <v>0</v>
      </c>
      <c r="J1835" s="116"/>
      <c r="K1835" s="2"/>
    </row>
    <row r="1836" spans="1:11" x14ac:dyDescent="0.25">
      <c r="A1836" s="17">
        <v>42444</v>
      </c>
      <c r="B1836" s="18">
        <f t="shared" si="83"/>
        <v>8699</v>
      </c>
      <c r="C1836" s="11" t="s">
        <v>787</v>
      </c>
      <c r="D1836" s="12">
        <v>58699</v>
      </c>
      <c r="E1836" s="47" t="s">
        <v>7830</v>
      </c>
      <c r="F1836" s="14">
        <v>3938</v>
      </c>
      <c r="G1836" s="15">
        <v>42457</v>
      </c>
      <c r="H1836" s="98">
        <v>3938</v>
      </c>
      <c r="I1836" s="140">
        <f t="shared" si="82"/>
        <v>0</v>
      </c>
      <c r="J1836" s="116"/>
      <c r="K1836" s="2"/>
    </row>
    <row r="1837" spans="1:11" x14ac:dyDescent="0.25">
      <c r="A1837" s="17">
        <v>42444</v>
      </c>
      <c r="B1837" s="18">
        <f t="shared" si="83"/>
        <v>8700</v>
      </c>
      <c r="C1837" s="11" t="s">
        <v>787</v>
      </c>
      <c r="D1837" s="12">
        <v>58700</v>
      </c>
      <c r="E1837" s="47" t="s">
        <v>7785</v>
      </c>
      <c r="F1837" s="14">
        <v>5322</v>
      </c>
      <c r="G1837" s="15">
        <v>42445</v>
      </c>
      <c r="H1837" s="98">
        <v>5322</v>
      </c>
      <c r="I1837" s="140">
        <f t="shared" si="82"/>
        <v>0</v>
      </c>
      <c r="J1837" s="116"/>
      <c r="K1837" s="2"/>
    </row>
    <row r="1838" spans="1:11" x14ac:dyDescent="0.25">
      <c r="A1838" s="17">
        <v>42444</v>
      </c>
      <c r="B1838" s="18">
        <f t="shared" si="83"/>
        <v>8701</v>
      </c>
      <c r="C1838" s="11" t="s">
        <v>787</v>
      </c>
      <c r="D1838" s="12">
        <v>58701</v>
      </c>
      <c r="E1838" s="47" t="s">
        <v>7831</v>
      </c>
      <c r="F1838" s="14">
        <v>2592</v>
      </c>
      <c r="G1838" s="15">
        <v>42444</v>
      </c>
      <c r="H1838" s="98">
        <f t="shared" si="84"/>
        <v>2592</v>
      </c>
      <c r="I1838" s="140">
        <f t="shared" si="82"/>
        <v>0</v>
      </c>
      <c r="J1838" s="116"/>
      <c r="K1838" s="2"/>
    </row>
    <row r="1839" spans="1:11" x14ac:dyDescent="0.25">
      <c r="A1839" s="17">
        <v>42444</v>
      </c>
      <c r="B1839" s="18">
        <f t="shared" si="83"/>
        <v>8702</v>
      </c>
      <c r="C1839" s="11" t="s">
        <v>787</v>
      </c>
      <c r="D1839" s="12">
        <v>58702</v>
      </c>
      <c r="E1839" s="47" t="s">
        <v>7832</v>
      </c>
      <c r="F1839" s="14">
        <v>321.3</v>
      </c>
      <c r="G1839" s="15">
        <v>42444</v>
      </c>
      <c r="H1839" s="98">
        <f t="shared" si="84"/>
        <v>321.3</v>
      </c>
      <c r="I1839" s="140">
        <f t="shared" si="82"/>
        <v>0</v>
      </c>
      <c r="J1839" s="116"/>
      <c r="K1839" s="2"/>
    </row>
    <row r="1840" spans="1:11" x14ac:dyDescent="0.25">
      <c r="A1840" s="17">
        <v>42444</v>
      </c>
      <c r="B1840" s="18">
        <f t="shared" si="83"/>
        <v>8703</v>
      </c>
      <c r="C1840" s="11" t="s">
        <v>787</v>
      </c>
      <c r="D1840" s="12">
        <v>58703</v>
      </c>
      <c r="E1840" s="47" t="s">
        <v>7833</v>
      </c>
      <c r="F1840" s="14">
        <v>1816.4</v>
      </c>
      <c r="G1840" s="15">
        <v>42444</v>
      </c>
      <c r="H1840" s="98">
        <f t="shared" si="84"/>
        <v>1816.4</v>
      </c>
      <c r="I1840" s="140">
        <f t="shared" si="82"/>
        <v>0</v>
      </c>
      <c r="J1840" s="116"/>
      <c r="K1840" s="2"/>
    </row>
    <row r="1841" spans="1:11" x14ac:dyDescent="0.25">
      <c r="A1841" s="17">
        <v>42444</v>
      </c>
      <c r="B1841" s="18">
        <f t="shared" si="83"/>
        <v>8704</v>
      </c>
      <c r="C1841" s="11" t="s">
        <v>787</v>
      </c>
      <c r="D1841" s="12">
        <v>58704</v>
      </c>
      <c r="E1841" s="47" t="s">
        <v>7834</v>
      </c>
      <c r="F1841" s="14">
        <v>1526.5</v>
      </c>
      <c r="G1841" s="15">
        <v>42448</v>
      </c>
      <c r="H1841" s="98">
        <v>1526.5</v>
      </c>
      <c r="I1841" s="140">
        <f t="shared" si="82"/>
        <v>0</v>
      </c>
      <c r="J1841" s="116"/>
      <c r="K1841" s="2"/>
    </row>
    <row r="1842" spans="1:11" x14ac:dyDescent="0.25">
      <c r="A1842" s="17">
        <v>42444</v>
      </c>
      <c r="B1842" s="18">
        <f t="shared" si="83"/>
        <v>8705</v>
      </c>
      <c r="C1842" s="11" t="s">
        <v>787</v>
      </c>
      <c r="D1842" s="12">
        <v>58705</v>
      </c>
      <c r="E1842" s="47" t="s">
        <v>7835</v>
      </c>
      <c r="F1842" s="14">
        <v>2674</v>
      </c>
      <c r="G1842" s="15">
        <v>42448</v>
      </c>
      <c r="H1842" s="98">
        <v>2674</v>
      </c>
      <c r="I1842" s="140">
        <f t="shared" si="82"/>
        <v>0</v>
      </c>
      <c r="J1842" s="116"/>
      <c r="K1842" s="2"/>
    </row>
    <row r="1843" spans="1:11" x14ac:dyDescent="0.25">
      <c r="A1843" s="17">
        <v>42444</v>
      </c>
      <c r="B1843" s="18">
        <f t="shared" si="83"/>
        <v>8706</v>
      </c>
      <c r="C1843" s="11" t="s">
        <v>787</v>
      </c>
      <c r="D1843" s="12">
        <v>58706</v>
      </c>
      <c r="E1843" s="47" t="s">
        <v>7836</v>
      </c>
      <c r="F1843" s="14">
        <v>3236</v>
      </c>
      <c r="G1843" s="15" t="s">
        <v>7837</v>
      </c>
      <c r="H1843" s="98">
        <f>2700+536</f>
        <v>3236</v>
      </c>
      <c r="I1843" s="140">
        <f t="shared" si="82"/>
        <v>0</v>
      </c>
      <c r="J1843" s="116"/>
      <c r="K1843" s="2"/>
    </row>
    <row r="1844" spans="1:11" x14ac:dyDescent="0.25">
      <c r="A1844" s="17">
        <v>42444</v>
      </c>
      <c r="B1844" s="18">
        <f t="shared" si="83"/>
        <v>8707</v>
      </c>
      <c r="C1844" s="11" t="s">
        <v>787</v>
      </c>
      <c r="D1844" s="12">
        <v>58707</v>
      </c>
      <c r="E1844" s="47" t="s">
        <v>7794</v>
      </c>
      <c r="F1844" s="14">
        <v>730.1</v>
      </c>
      <c r="G1844" s="15">
        <v>42444</v>
      </c>
      <c r="H1844" s="98">
        <f t="shared" si="84"/>
        <v>730.1</v>
      </c>
      <c r="I1844" s="140">
        <f t="shared" si="82"/>
        <v>0</v>
      </c>
      <c r="J1844" s="116"/>
      <c r="K1844" s="2"/>
    </row>
    <row r="1845" spans="1:11" x14ac:dyDescent="0.25">
      <c r="A1845" s="17">
        <v>42444</v>
      </c>
      <c r="B1845" s="18">
        <f t="shared" si="83"/>
        <v>8708</v>
      </c>
      <c r="C1845" s="11" t="s">
        <v>787</v>
      </c>
      <c r="D1845" s="12">
        <v>58708</v>
      </c>
      <c r="E1845" s="47" t="s">
        <v>7838</v>
      </c>
      <c r="F1845" s="14">
        <v>689.5</v>
      </c>
      <c r="G1845" s="15">
        <v>42444</v>
      </c>
      <c r="H1845" s="98">
        <f t="shared" si="84"/>
        <v>689.5</v>
      </c>
      <c r="I1845" s="140">
        <f t="shared" si="82"/>
        <v>0</v>
      </c>
      <c r="J1845" s="116"/>
      <c r="K1845" s="2"/>
    </row>
    <row r="1846" spans="1:11" x14ac:dyDescent="0.25">
      <c r="A1846" s="17">
        <v>42444</v>
      </c>
      <c r="B1846" s="18">
        <f t="shared" si="83"/>
        <v>8709</v>
      </c>
      <c r="C1846" s="11" t="s">
        <v>787</v>
      </c>
      <c r="D1846" s="12">
        <v>58709</v>
      </c>
      <c r="E1846" s="47" t="s">
        <v>7839</v>
      </c>
      <c r="F1846" s="14">
        <v>235165.08</v>
      </c>
      <c r="G1846" s="15">
        <v>42460</v>
      </c>
      <c r="H1846" s="98">
        <v>235165.08</v>
      </c>
      <c r="I1846" s="140">
        <f t="shared" si="82"/>
        <v>0</v>
      </c>
      <c r="J1846" s="116"/>
      <c r="K1846" s="2"/>
    </row>
    <row r="1847" spans="1:11" x14ac:dyDescent="0.25">
      <c r="A1847" s="17">
        <v>42444</v>
      </c>
      <c r="B1847" s="18">
        <f t="shared" si="83"/>
        <v>8710</v>
      </c>
      <c r="C1847" s="11" t="s">
        <v>787</v>
      </c>
      <c r="D1847" s="12">
        <v>58710</v>
      </c>
      <c r="E1847" s="47" t="s">
        <v>7780</v>
      </c>
      <c r="F1847" s="14">
        <v>1484</v>
      </c>
      <c r="G1847" s="15">
        <v>42444</v>
      </c>
      <c r="H1847" s="98">
        <f t="shared" si="84"/>
        <v>1484</v>
      </c>
      <c r="I1847" s="140">
        <f t="shared" si="82"/>
        <v>0</v>
      </c>
      <c r="J1847" s="116"/>
      <c r="K1847" s="2"/>
    </row>
    <row r="1848" spans="1:11" x14ac:dyDescent="0.25">
      <c r="A1848" s="17">
        <v>42444</v>
      </c>
      <c r="B1848" s="18">
        <f t="shared" si="83"/>
        <v>8711</v>
      </c>
      <c r="C1848" s="11" t="s">
        <v>787</v>
      </c>
      <c r="D1848" s="12">
        <v>58711</v>
      </c>
      <c r="E1848" s="47" t="s">
        <v>7781</v>
      </c>
      <c r="F1848" s="14">
        <v>591.9</v>
      </c>
      <c r="G1848" s="15">
        <v>42445</v>
      </c>
      <c r="H1848" s="98">
        <v>591.9</v>
      </c>
      <c r="I1848" s="140">
        <f t="shared" si="82"/>
        <v>0</v>
      </c>
      <c r="J1848" s="116"/>
      <c r="K1848" s="2"/>
    </row>
    <row r="1849" spans="1:11" x14ac:dyDescent="0.25">
      <c r="A1849" s="17">
        <v>42444</v>
      </c>
      <c r="B1849" s="18">
        <f t="shared" si="83"/>
        <v>8712</v>
      </c>
      <c r="C1849" s="11" t="s">
        <v>787</v>
      </c>
      <c r="D1849" s="12">
        <v>58712</v>
      </c>
      <c r="E1849" s="47" t="s">
        <v>7840</v>
      </c>
      <c r="F1849" s="14">
        <v>40123.199999999997</v>
      </c>
      <c r="G1849" s="15" t="s">
        <v>7841</v>
      </c>
      <c r="H1849" s="98">
        <f>18034.3+22088.9</f>
        <v>40123.199999999997</v>
      </c>
      <c r="I1849" s="140">
        <f t="shared" si="82"/>
        <v>0</v>
      </c>
      <c r="J1849" s="116"/>
      <c r="K1849" s="2"/>
    </row>
    <row r="1850" spans="1:11" x14ac:dyDescent="0.25">
      <c r="A1850" s="17">
        <v>42444</v>
      </c>
      <c r="B1850" s="18">
        <f t="shared" si="83"/>
        <v>8713</v>
      </c>
      <c r="C1850" s="11" t="s">
        <v>787</v>
      </c>
      <c r="D1850" s="12">
        <v>58713</v>
      </c>
      <c r="E1850" s="47" t="s">
        <v>7842</v>
      </c>
      <c r="F1850" s="14">
        <v>3497.6</v>
      </c>
      <c r="G1850" s="15">
        <v>42444</v>
      </c>
      <c r="H1850" s="98">
        <f t="shared" si="84"/>
        <v>3497.6</v>
      </c>
      <c r="I1850" s="140">
        <f t="shared" si="82"/>
        <v>0</v>
      </c>
      <c r="J1850" s="116"/>
      <c r="K1850" s="2"/>
    </row>
    <row r="1851" spans="1:11" x14ac:dyDescent="0.25">
      <c r="A1851" s="17">
        <v>42444</v>
      </c>
      <c r="B1851" s="18">
        <f t="shared" si="83"/>
        <v>8714</v>
      </c>
      <c r="C1851" s="11" t="s">
        <v>787</v>
      </c>
      <c r="D1851" s="12">
        <v>58714</v>
      </c>
      <c r="E1851" s="47" t="s">
        <v>7830</v>
      </c>
      <c r="F1851" s="14">
        <v>44697.81</v>
      </c>
      <c r="G1851" s="15" t="s">
        <v>7843</v>
      </c>
      <c r="H1851" s="98">
        <f>40.65+44657.16</f>
        <v>44697.810000000005</v>
      </c>
      <c r="I1851" s="140">
        <f t="shared" si="82"/>
        <v>0</v>
      </c>
      <c r="J1851" s="116"/>
      <c r="K1851" s="2"/>
    </row>
    <row r="1852" spans="1:11" x14ac:dyDescent="0.25">
      <c r="A1852" s="17">
        <v>42444</v>
      </c>
      <c r="B1852" s="18">
        <f t="shared" si="83"/>
        <v>8715</v>
      </c>
      <c r="C1852" s="11" t="s">
        <v>787</v>
      </c>
      <c r="D1852" s="12">
        <v>58715</v>
      </c>
      <c r="E1852" s="47" t="s">
        <v>7844</v>
      </c>
      <c r="F1852" s="14">
        <v>19928.2</v>
      </c>
      <c r="G1852" s="15">
        <v>42457</v>
      </c>
      <c r="H1852" s="98">
        <v>19928.2</v>
      </c>
      <c r="I1852" s="140">
        <f t="shared" si="82"/>
        <v>0</v>
      </c>
      <c r="J1852" s="116"/>
      <c r="K1852" s="2"/>
    </row>
    <row r="1853" spans="1:11" x14ac:dyDescent="0.25">
      <c r="A1853" s="17">
        <v>42444</v>
      </c>
      <c r="B1853" s="18">
        <f t="shared" si="83"/>
        <v>8716</v>
      </c>
      <c r="C1853" s="11" t="s">
        <v>787</v>
      </c>
      <c r="D1853" s="12">
        <v>58716</v>
      </c>
      <c r="E1853" s="47" t="s">
        <v>7845</v>
      </c>
      <c r="F1853" s="14">
        <v>7581.92</v>
      </c>
      <c r="G1853" s="15">
        <v>42444</v>
      </c>
      <c r="H1853" s="98">
        <f t="shared" si="84"/>
        <v>7581.92</v>
      </c>
      <c r="I1853" s="140">
        <f t="shared" si="82"/>
        <v>0</v>
      </c>
      <c r="J1853" s="116"/>
      <c r="K1853" s="2"/>
    </row>
    <row r="1854" spans="1:11" x14ac:dyDescent="0.25">
      <c r="A1854" s="17">
        <v>42444</v>
      </c>
      <c r="B1854" s="18">
        <f t="shared" si="83"/>
        <v>8717</v>
      </c>
      <c r="C1854" s="11" t="s">
        <v>787</v>
      </c>
      <c r="D1854" s="12">
        <v>58717</v>
      </c>
      <c r="E1854" s="47" t="s">
        <v>7846</v>
      </c>
      <c r="F1854" s="14">
        <v>2545.1999999999998</v>
      </c>
      <c r="G1854" s="15">
        <v>42444</v>
      </c>
      <c r="H1854" s="98">
        <f t="shared" si="84"/>
        <v>2545.1999999999998</v>
      </c>
      <c r="I1854" s="140">
        <f t="shared" si="82"/>
        <v>0</v>
      </c>
      <c r="J1854" s="116"/>
      <c r="K1854" s="2"/>
    </row>
    <row r="1855" spans="1:11" x14ac:dyDescent="0.25">
      <c r="A1855" s="17">
        <v>42444</v>
      </c>
      <c r="B1855" s="18">
        <f t="shared" si="83"/>
        <v>8718</v>
      </c>
      <c r="C1855" s="11" t="s">
        <v>787</v>
      </c>
      <c r="D1855" s="12">
        <v>58718</v>
      </c>
      <c r="E1855" s="47" t="s">
        <v>7839</v>
      </c>
      <c r="F1855" s="14">
        <v>3557.4</v>
      </c>
      <c r="G1855" s="15">
        <v>42460</v>
      </c>
      <c r="H1855" s="98">
        <v>3557.4</v>
      </c>
      <c r="I1855" s="140">
        <f t="shared" si="82"/>
        <v>0</v>
      </c>
      <c r="J1855" s="116"/>
      <c r="K1855" s="2"/>
    </row>
    <row r="1856" spans="1:11" x14ac:dyDescent="0.25">
      <c r="A1856" s="17">
        <v>42444</v>
      </c>
      <c r="B1856" s="18">
        <f t="shared" si="83"/>
        <v>8719</v>
      </c>
      <c r="C1856" s="11" t="s">
        <v>787</v>
      </c>
      <c r="D1856" s="12">
        <v>58719</v>
      </c>
      <c r="E1856" s="47" t="s">
        <v>7847</v>
      </c>
      <c r="F1856" s="14">
        <v>46299</v>
      </c>
      <c r="G1856" s="15">
        <v>42445</v>
      </c>
      <c r="H1856" s="98">
        <v>46299</v>
      </c>
      <c r="I1856" s="140">
        <f t="shared" si="82"/>
        <v>0</v>
      </c>
      <c r="J1856" s="116"/>
      <c r="K1856" s="2"/>
    </row>
    <row r="1857" spans="1:11" x14ac:dyDescent="0.25">
      <c r="A1857" s="17">
        <v>42444</v>
      </c>
      <c r="B1857" s="18">
        <f t="shared" si="83"/>
        <v>8720</v>
      </c>
      <c r="C1857" s="11" t="s">
        <v>787</v>
      </c>
      <c r="D1857" s="12">
        <v>58720</v>
      </c>
      <c r="E1857" s="47" t="s">
        <v>7848</v>
      </c>
      <c r="F1857" s="14">
        <v>3477.6</v>
      </c>
      <c r="G1857" s="15">
        <v>42444</v>
      </c>
      <c r="H1857" s="98">
        <f t="shared" si="84"/>
        <v>3477.6</v>
      </c>
      <c r="I1857" s="140">
        <f t="shared" si="82"/>
        <v>0</v>
      </c>
      <c r="J1857" s="116"/>
      <c r="K1857" s="2"/>
    </row>
    <row r="1858" spans="1:11" x14ac:dyDescent="0.25">
      <c r="A1858" s="17">
        <v>42444</v>
      </c>
      <c r="B1858" s="18">
        <f t="shared" si="83"/>
        <v>8721</v>
      </c>
      <c r="C1858" s="11" t="s">
        <v>787</v>
      </c>
      <c r="D1858" s="12">
        <v>58721</v>
      </c>
      <c r="E1858" s="47" t="s">
        <v>7839</v>
      </c>
      <c r="F1858" s="14">
        <v>1030</v>
      </c>
      <c r="G1858" s="15">
        <v>42460</v>
      </c>
      <c r="H1858" s="98">
        <v>1030</v>
      </c>
      <c r="I1858" s="140">
        <f t="shared" ref="I1858:I1921" si="85">F1858-H1858</f>
        <v>0</v>
      </c>
      <c r="J1858" s="116"/>
      <c r="K1858" s="2"/>
    </row>
    <row r="1859" spans="1:11" x14ac:dyDescent="0.25">
      <c r="A1859" s="17">
        <v>42444</v>
      </c>
      <c r="B1859" s="18">
        <f t="shared" si="83"/>
        <v>8722</v>
      </c>
      <c r="C1859" s="11" t="s">
        <v>787</v>
      </c>
      <c r="D1859" s="12">
        <v>58722</v>
      </c>
      <c r="E1859" s="47" t="s">
        <v>7849</v>
      </c>
      <c r="F1859" s="14">
        <v>1790.1</v>
      </c>
      <c r="G1859" s="15">
        <v>42445</v>
      </c>
      <c r="H1859" s="98">
        <v>1790.1</v>
      </c>
      <c r="I1859" s="140">
        <f t="shared" si="85"/>
        <v>0</v>
      </c>
      <c r="J1859" s="116"/>
      <c r="K1859" s="2"/>
    </row>
    <row r="1860" spans="1:11" x14ac:dyDescent="0.25">
      <c r="A1860" s="17">
        <v>42444</v>
      </c>
      <c r="B1860" s="18">
        <f t="shared" si="83"/>
        <v>8723</v>
      </c>
      <c r="C1860" s="11" t="s">
        <v>787</v>
      </c>
      <c r="D1860" s="12">
        <v>58723</v>
      </c>
      <c r="E1860" s="47" t="s">
        <v>7850</v>
      </c>
      <c r="F1860" s="14">
        <v>316.39999999999998</v>
      </c>
      <c r="G1860" s="15">
        <v>42445</v>
      </c>
      <c r="H1860" s="98">
        <v>316.39999999999998</v>
      </c>
      <c r="I1860" s="140">
        <f t="shared" si="85"/>
        <v>0</v>
      </c>
      <c r="J1860" s="116"/>
      <c r="K1860" s="2"/>
    </row>
    <row r="1861" spans="1:11" x14ac:dyDescent="0.25">
      <c r="A1861" s="17">
        <v>42444</v>
      </c>
      <c r="B1861" s="18">
        <f t="shared" si="83"/>
        <v>8724</v>
      </c>
      <c r="C1861" s="11" t="s">
        <v>787</v>
      </c>
      <c r="D1861" s="12">
        <v>58724</v>
      </c>
      <c r="E1861" s="47" t="s">
        <v>7851</v>
      </c>
      <c r="F1861" s="14">
        <v>3844</v>
      </c>
      <c r="G1861" s="15">
        <v>42445</v>
      </c>
      <c r="H1861" s="98">
        <v>3844</v>
      </c>
      <c r="I1861" s="140">
        <f t="shared" si="85"/>
        <v>0</v>
      </c>
      <c r="J1861" s="116"/>
      <c r="K1861" s="2"/>
    </row>
    <row r="1862" spans="1:11" x14ac:dyDescent="0.25">
      <c r="A1862" s="17">
        <v>42444</v>
      </c>
      <c r="B1862" s="18">
        <f t="shared" ref="B1862:B1925" si="86">B1861+1</f>
        <v>8725</v>
      </c>
      <c r="C1862" s="11" t="s">
        <v>787</v>
      </c>
      <c r="D1862" s="12">
        <v>58725</v>
      </c>
      <c r="E1862" s="47" t="s">
        <v>7800</v>
      </c>
      <c r="F1862" s="14">
        <v>42</v>
      </c>
      <c r="G1862" s="15">
        <v>42444</v>
      </c>
      <c r="H1862" s="98">
        <f t="shared" si="84"/>
        <v>42</v>
      </c>
      <c r="I1862" s="140">
        <f t="shared" si="85"/>
        <v>0</v>
      </c>
      <c r="J1862" s="116"/>
      <c r="K1862" s="2"/>
    </row>
    <row r="1863" spans="1:11" x14ac:dyDescent="0.25">
      <c r="A1863" s="17">
        <v>42444</v>
      </c>
      <c r="B1863" s="18">
        <f t="shared" si="86"/>
        <v>8726</v>
      </c>
      <c r="C1863" s="11" t="s">
        <v>787</v>
      </c>
      <c r="D1863" s="12">
        <v>58726</v>
      </c>
      <c r="E1863" s="47" t="s">
        <v>7834</v>
      </c>
      <c r="F1863" s="14">
        <v>8945.2000000000007</v>
      </c>
      <c r="G1863" s="15">
        <v>42448</v>
      </c>
      <c r="H1863" s="98">
        <v>8945.2000000000007</v>
      </c>
      <c r="I1863" s="140">
        <f t="shared" si="85"/>
        <v>0</v>
      </c>
      <c r="J1863" s="116"/>
      <c r="K1863" s="2"/>
    </row>
    <row r="1864" spans="1:11" x14ac:dyDescent="0.25">
      <c r="A1864" s="17">
        <v>42444</v>
      </c>
      <c r="B1864" s="18">
        <f t="shared" si="86"/>
        <v>8727</v>
      </c>
      <c r="C1864" s="11" t="s">
        <v>787</v>
      </c>
      <c r="D1864" s="12">
        <v>58727</v>
      </c>
      <c r="E1864" s="47" t="s">
        <v>7826</v>
      </c>
      <c r="F1864" s="14">
        <v>8869.2000000000007</v>
      </c>
      <c r="G1864" s="15">
        <v>42448</v>
      </c>
      <c r="H1864" s="98">
        <v>8869.2000000000007</v>
      </c>
      <c r="I1864" s="140">
        <f t="shared" si="85"/>
        <v>0</v>
      </c>
      <c r="J1864" s="116"/>
      <c r="K1864" s="2"/>
    </row>
    <row r="1865" spans="1:11" x14ac:dyDescent="0.25">
      <c r="A1865" s="17">
        <v>42444</v>
      </c>
      <c r="B1865" s="18">
        <f t="shared" si="86"/>
        <v>8728</v>
      </c>
      <c r="C1865" s="11" t="s">
        <v>787</v>
      </c>
      <c r="D1865" s="12">
        <v>58728</v>
      </c>
      <c r="E1865" s="47" t="s">
        <v>7852</v>
      </c>
      <c r="F1865" s="14">
        <v>2660</v>
      </c>
      <c r="G1865" s="15">
        <v>42445</v>
      </c>
      <c r="H1865" s="98">
        <v>2660</v>
      </c>
      <c r="I1865" s="140">
        <f t="shared" si="85"/>
        <v>0</v>
      </c>
      <c r="J1865" s="116"/>
      <c r="K1865" s="2"/>
    </row>
    <row r="1866" spans="1:11" x14ac:dyDescent="0.25">
      <c r="A1866" s="17">
        <v>42444</v>
      </c>
      <c r="B1866" s="18">
        <f t="shared" si="86"/>
        <v>8729</v>
      </c>
      <c r="C1866" s="11" t="s">
        <v>787</v>
      </c>
      <c r="D1866" s="12">
        <v>58729</v>
      </c>
      <c r="E1866" s="47" t="s">
        <v>7853</v>
      </c>
      <c r="F1866" s="14">
        <v>266.39999999999998</v>
      </c>
      <c r="G1866" s="15">
        <v>42444</v>
      </c>
      <c r="H1866" s="98">
        <f t="shared" si="84"/>
        <v>266.39999999999998</v>
      </c>
      <c r="I1866" s="140">
        <f t="shared" si="85"/>
        <v>0</v>
      </c>
      <c r="J1866" s="116"/>
      <c r="K1866" s="2"/>
    </row>
    <row r="1867" spans="1:11" x14ac:dyDescent="0.25">
      <c r="A1867" s="17">
        <v>42444</v>
      </c>
      <c r="B1867" s="18">
        <f t="shared" si="86"/>
        <v>8730</v>
      </c>
      <c r="C1867" s="11" t="s">
        <v>787</v>
      </c>
      <c r="D1867" s="12">
        <v>58730</v>
      </c>
      <c r="E1867" s="47" t="s">
        <v>7801</v>
      </c>
      <c r="F1867" s="14">
        <v>35253</v>
      </c>
      <c r="G1867" s="107">
        <v>42461</v>
      </c>
      <c r="H1867" s="166">
        <v>35253</v>
      </c>
      <c r="I1867" s="140">
        <f t="shared" si="85"/>
        <v>0</v>
      </c>
      <c r="J1867" s="116"/>
      <c r="K1867" s="2"/>
    </row>
    <row r="1868" spans="1:11" x14ac:dyDescent="0.25">
      <c r="A1868" s="17">
        <v>42444</v>
      </c>
      <c r="B1868" s="18">
        <f t="shared" si="86"/>
        <v>8731</v>
      </c>
      <c r="C1868" s="11" t="s">
        <v>787</v>
      </c>
      <c r="D1868" s="12">
        <v>58731</v>
      </c>
      <c r="E1868" s="47" t="s">
        <v>7854</v>
      </c>
      <c r="F1868" s="14">
        <v>29190</v>
      </c>
      <c r="G1868" s="15">
        <v>42444</v>
      </c>
      <c r="H1868" s="98">
        <f t="shared" si="84"/>
        <v>29190</v>
      </c>
      <c r="I1868" s="140">
        <f t="shared" si="85"/>
        <v>0</v>
      </c>
      <c r="J1868" s="116"/>
      <c r="K1868" s="2"/>
    </row>
    <row r="1869" spans="1:11" x14ac:dyDescent="0.25">
      <c r="A1869" s="17">
        <v>42444</v>
      </c>
      <c r="B1869" s="18">
        <f t="shared" si="86"/>
        <v>8732</v>
      </c>
      <c r="C1869" s="11" t="s">
        <v>787</v>
      </c>
      <c r="D1869" s="12">
        <v>58732</v>
      </c>
      <c r="E1869" s="47" t="s">
        <v>7855</v>
      </c>
      <c r="F1869" s="14">
        <v>2420</v>
      </c>
      <c r="G1869" s="15">
        <v>42444</v>
      </c>
      <c r="H1869" s="98">
        <f t="shared" si="84"/>
        <v>2420</v>
      </c>
      <c r="I1869" s="140">
        <f t="shared" si="85"/>
        <v>0</v>
      </c>
      <c r="J1869" s="116"/>
      <c r="K1869" s="2"/>
    </row>
    <row r="1870" spans="1:11" x14ac:dyDescent="0.25">
      <c r="A1870" s="17">
        <v>42444</v>
      </c>
      <c r="B1870" s="18">
        <f t="shared" si="86"/>
        <v>8733</v>
      </c>
      <c r="C1870" s="11" t="s">
        <v>787</v>
      </c>
      <c r="D1870" s="12">
        <v>58733</v>
      </c>
      <c r="E1870" s="49" t="s">
        <v>105</v>
      </c>
      <c r="F1870" s="14">
        <v>0</v>
      </c>
      <c r="G1870" s="15"/>
      <c r="H1870" s="98">
        <f t="shared" si="84"/>
        <v>0</v>
      </c>
      <c r="I1870" s="140">
        <f t="shared" si="85"/>
        <v>0</v>
      </c>
      <c r="J1870" s="116"/>
      <c r="K1870" s="2"/>
    </row>
    <row r="1871" spans="1:11" x14ac:dyDescent="0.25">
      <c r="A1871" s="17">
        <v>42444</v>
      </c>
      <c r="B1871" s="18">
        <f t="shared" si="86"/>
        <v>8734</v>
      </c>
      <c r="C1871" s="11" t="s">
        <v>787</v>
      </c>
      <c r="D1871" s="12">
        <v>58734</v>
      </c>
      <c r="E1871" s="49" t="s">
        <v>105</v>
      </c>
      <c r="F1871" s="14">
        <v>0</v>
      </c>
      <c r="G1871" s="15"/>
      <c r="H1871" s="98">
        <f t="shared" si="84"/>
        <v>0</v>
      </c>
      <c r="I1871" s="140">
        <f t="shared" si="85"/>
        <v>0</v>
      </c>
      <c r="J1871" s="116"/>
      <c r="K1871" s="2"/>
    </row>
    <row r="1872" spans="1:11" x14ac:dyDescent="0.25">
      <c r="A1872" s="17">
        <v>42444</v>
      </c>
      <c r="B1872" s="18">
        <f t="shared" si="86"/>
        <v>8735</v>
      </c>
      <c r="C1872" s="11" t="s">
        <v>787</v>
      </c>
      <c r="D1872" s="12">
        <v>58735</v>
      </c>
      <c r="E1872" s="47" t="s">
        <v>7856</v>
      </c>
      <c r="F1872" s="14">
        <v>3833.2</v>
      </c>
      <c r="G1872" s="15">
        <v>42446</v>
      </c>
      <c r="H1872" s="98">
        <v>3833.2</v>
      </c>
      <c r="I1872" s="140">
        <f t="shared" si="85"/>
        <v>0</v>
      </c>
      <c r="J1872" s="116"/>
      <c r="K1872" s="2"/>
    </row>
    <row r="1873" spans="1:11" x14ac:dyDescent="0.25">
      <c r="A1873" s="17">
        <v>42444</v>
      </c>
      <c r="B1873" s="18">
        <f t="shared" si="86"/>
        <v>8736</v>
      </c>
      <c r="C1873" s="11" t="s">
        <v>787</v>
      </c>
      <c r="D1873" s="12">
        <v>58736</v>
      </c>
      <c r="E1873" s="47" t="s">
        <v>7857</v>
      </c>
      <c r="F1873" s="14">
        <v>1035.8800000000001</v>
      </c>
      <c r="G1873" s="15">
        <v>42444</v>
      </c>
      <c r="H1873" s="98">
        <f t="shared" ref="H1873:H1934" si="87">F1873</f>
        <v>1035.8800000000001</v>
      </c>
      <c r="I1873" s="140">
        <f t="shared" si="85"/>
        <v>0</v>
      </c>
      <c r="J1873" s="116"/>
      <c r="K1873" s="2"/>
    </row>
    <row r="1874" spans="1:11" x14ac:dyDescent="0.25">
      <c r="A1874" s="17">
        <v>42444</v>
      </c>
      <c r="B1874" s="18">
        <f t="shared" si="86"/>
        <v>8737</v>
      </c>
      <c r="C1874" s="11" t="s">
        <v>787</v>
      </c>
      <c r="D1874" s="12">
        <v>58737</v>
      </c>
      <c r="E1874" s="47" t="s">
        <v>7858</v>
      </c>
      <c r="F1874" s="14">
        <v>6164.6</v>
      </c>
      <c r="G1874" s="15">
        <v>42444</v>
      </c>
      <c r="H1874" s="98">
        <f t="shared" si="87"/>
        <v>6164.6</v>
      </c>
      <c r="I1874" s="140">
        <f t="shared" si="85"/>
        <v>0</v>
      </c>
      <c r="J1874" s="116"/>
      <c r="K1874" s="2"/>
    </row>
    <row r="1875" spans="1:11" x14ac:dyDescent="0.25">
      <c r="A1875" s="17">
        <v>42444</v>
      </c>
      <c r="B1875" s="18">
        <f t="shared" si="86"/>
        <v>8738</v>
      </c>
      <c r="C1875" s="11" t="s">
        <v>787</v>
      </c>
      <c r="D1875" s="113">
        <v>58738</v>
      </c>
      <c r="E1875" s="42" t="s">
        <v>7812</v>
      </c>
      <c r="F1875" s="19">
        <v>2499.9</v>
      </c>
      <c r="G1875" s="15">
        <v>42449</v>
      </c>
      <c r="H1875" s="98">
        <v>2499.9</v>
      </c>
      <c r="I1875" s="140">
        <f t="shared" si="85"/>
        <v>0</v>
      </c>
      <c r="J1875" s="116"/>
      <c r="K1875" s="2"/>
    </row>
    <row r="1876" spans="1:11" x14ac:dyDescent="0.25">
      <c r="A1876" s="17">
        <v>42444</v>
      </c>
      <c r="B1876" s="18">
        <f t="shared" si="86"/>
        <v>8739</v>
      </c>
      <c r="C1876" s="11" t="s">
        <v>787</v>
      </c>
      <c r="D1876" s="20">
        <v>58739</v>
      </c>
      <c r="E1876" s="45" t="s">
        <v>7859</v>
      </c>
      <c r="F1876" s="22">
        <v>572</v>
      </c>
      <c r="G1876" s="15">
        <v>42444</v>
      </c>
      <c r="H1876" s="98">
        <f t="shared" si="87"/>
        <v>572</v>
      </c>
      <c r="I1876" s="140">
        <f t="shared" si="85"/>
        <v>0</v>
      </c>
      <c r="J1876" s="116"/>
      <c r="K1876" s="2"/>
    </row>
    <row r="1877" spans="1:11" x14ac:dyDescent="0.25">
      <c r="A1877" s="17">
        <v>42444</v>
      </c>
      <c r="B1877" s="18">
        <f t="shared" si="86"/>
        <v>8740</v>
      </c>
      <c r="C1877" s="11" t="s">
        <v>787</v>
      </c>
      <c r="D1877" s="12">
        <v>58740</v>
      </c>
      <c r="E1877" s="47" t="s">
        <v>7860</v>
      </c>
      <c r="F1877" s="14">
        <v>148344.85999999999</v>
      </c>
      <c r="G1877" s="15">
        <v>42460</v>
      </c>
      <c r="H1877" s="98">
        <v>148344.85999999999</v>
      </c>
      <c r="I1877" s="140">
        <f t="shared" si="85"/>
        <v>0</v>
      </c>
      <c r="J1877" s="116"/>
      <c r="K1877" s="2"/>
    </row>
    <row r="1878" spans="1:11" x14ac:dyDescent="0.25">
      <c r="A1878" s="17">
        <v>42444</v>
      </c>
      <c r="B1878" s="18">
        <f t="shared" si="86"/>
        <v>8741</v>
      </c>
      <c r="C1878" s="11" t="s">
        <v>787</v>
      </c>
      <c r="D1878" s="12">
        <v>58741</v>
      </c>
      <c r="E1878" s="47" t="s">
        <v>7839</v>
      </c>
      <c r="F1878" s="14">
        <v>142103.4</v>
      </c>
      <c r="G1878" s="15">
        <v>42460</v>
      </c>
      <c r="H1878" s="98">
        <v>142103.4</v>
      </c>
      <c r="I1878" s="140">
        <f t="shared" si="85"/>
        <v>0</v>
      </c>
      <c r="J1878" s="116"/>
      <c r="K1878" s="2"/>
    </row>
    <row r="1879" spans="1:11" x14ac:dyDescent="0.25">
      <c r="A1879" s="17">
        <v>42444</v>
      </c>
      <c r="B1879" s="18">
        <f t="shared" si="86"/>
        <v>8742</v>
      </c>
      <c r="C1879" s="11" t="s">
        <v>787</v>
      </c>
      <c r="D1879" s="12">
        <v>58742</v>
      </c>
      <c r="E1879" s="47" t="s">
        <v>7800</v>
      </c>
      <c r="F1879" s="14">
        <v>121.9</v>
      </c>
      <c r="G1879" s="15">
        <v>42445</v>
      </c>
      <c r="H1879" s="98">
        <v>121.9</v>
      </c>
      <c r="I1879" s="140">
        <f t="shared" si="85"/>
        <v>0</v>
      </c>
      <c r="J1879" s="116"/>
      <c r="K1879" s="2"/>
    </row>
    <row r="1880" spans="1:11" x14ac:dyDescent="0.25">
      <c r="A1880" s="17">
        <v>42444</v>
      </c>
      <c r="B1880" s="18">
        <f t="shared" si="86"/>
        <v>8743</v>
      </c>
      <c r="C1880" s="11" t="s">
        <v>787</v>
      </c>
      <c r="D1880" s="12">
        <v>58743</v>
      </c>
      <c r="E1880" s="47" t="s">
        <v>7800</v>
      </c>
      <c r="F1880" s="14">
        <v>105</v>
      </c>
      <c r="G1880" s="15">
        <v>42445</v>
      </c>
      <c r="H1880" s="98">
        <v>105</v>
      </c>
      <c r="I1880" s="140">
        <f t="shared" si="85"/>
        <v>0</v>
      </c>
      <c r="J1880" s="116"/>
      <c r="K1880" s="2"/>
    </row>
    <row r="1881" spans="1:11" x14ac:dyDescent="0.25">
      <c r="A1881" s="17">
        <v>42444</v>
      </c>
      <c r="B1881" s="18">
        <f t="shared" si="86"/>
        <v>8744</v>
      </c>
      <c r="C1881" s="11" t="s">
        <v>787</v>
      </c>
      <c r="D1881" s="12">
        <v>58744</v>
      </c>
      <c r="E1881" s="47" t="s">
        <v>7800</v>
      </c>
      <c r="F1881" s="14">
        <v>81</v>
      </c>
      <c r="G1881" s="15">
        <v>42445</v>
      </c>
      <c r="H1881" s="98">
        <v>81</v>
      </c>
      <c r="I1881" s="140">
        <f t="shared" si="85"/>
        <v>0</v>
      </c>
      <c r="J1881" s="116"/>
      <c r="K1881" s="2"/>
    </row>
    <row r="1882" spans="1:11" x14ac:dyDescent="0.25">
      <c r="A1882" s="17">
        <v>42444</v>
      </c>
      <c r="B1882" s="18">
        <f t="shared" si="86"/>
        <v>8745</v>
      </c>
      <c r="C1882" s="11" t="s">
        <v>787</v>
      </c>
      <c r="D1882" s="12">
        <v>58745</v>
      </c>
      <c r="E1882" s="47" t="s">
        <v>7861</v>
      </c>
      <c r="F1882" s="14">
        <v>53.9</v>
      </c>
      <c r="G1882" s="15">
        <v>42445</v>
      </c>
      <c r="H1882" s="98">
        <v>53.9</v>
      </c>
      <c r="I1882" s="140">
        <f t="shared" si="85"/>
        <v>0</v>
      </c>
      <c r="J1882" s="116"/>
      <c r="K1882" s="2"/>
    </row>
    <row r="1883" spans="1:11" x14ac:dyDescent="0.25">
      <c r="A1883" s="17">
        <v>42444</v>
      </c>
      <c r="B1883" s="18">
        <f t="shared" si="86"/>
        <v>8746</v>
      </c>
      <c r="C1883" s="11" t="s">
        <v>787</v>
      </c>
      <c r="D1883" s="12">
        <v>58746</v>
      </c>
      <c r="E1883" s="47" t="s">
        <v>7861</v>
      </c>
      <c r="F1883" s="14">
        <v>49</v>
      </c>
      <c r="G1883" s="15">
        <v>42445</v>
      </c>
      <c r="H1883" s="98">
        <v>49</v>
      </c>
      <c r="I1883" s="140">
        <f t="shared" si="85"/>
        <v>0</v>
      </c>
      <c r="J1883" s="116"/>
      <c r="K1883" s="2"/>
    </row>
    <row r="1884" spans="1:11" x14ac:dyDescent="0.25">
      <c r="A1884" s="17">
        <v>42445</v>
      </c>
      <c r="B1884" s="18">
        <f t="shared" si="86"/>
        <v>8747</v>
      </c>
      <c r="C1884" s="11" t="s">
        <v>787</v>
      </c>
      <c r="D1884" s="12">
        <v>58747</v>
      </c>
      <c r="E1884" s="47" t="s">
        <v>7862</v>
      </c>
      <c r="F1884" s="14">
        <v>47885.7</v>
      </c>
      <c r="G1884" s="88">
        <v>42481</v>
      </c>
      <c r="H1884" s="101">
        <v>47885.7</v>
      </c>
      <c r="I1884" s="140">
        <f t="shared" si="85"/>
        <v>0</v>
      </c>
      <c r="J1884" s="116"/>
      <c r="K1884" s="2"/>
    </row>
    <row r="1885" spans="1:11" x14ac:dyDescent="0.25">
      <c r="A1885" s="17">
        <v>42445</v>
      </c>
      <c r="B1885" s="18">
        <f t="shared" si="86"/>
        <v>8748</v>
      </c>
      <c r="C1885" s="11" t="s">
        <v>787</v>
      </c>
      <c r="D1885" s="12">
        <v>58748</v>
      </c>
      <c r="E1885" s="47" t="s">
        <v>7863</v>
      </c>
      <c r="F1885" s="14">
        <v>2000</v>
      </c>
      <c r="G1885" s="15">
        <v>42445</v>
      </c>
      <c r="H1885" s="98">
        <f t="shared" si="87"/>
        <v>2000</v>
      </c>
      <c r="I1885" s="140">
        <f t="shared" si="85"/>
        <v>0</v>
      </c>
      <c r="J1885" s="116"/>
      <c r="K1885" s="2"/>
    </row>
    <row r="1886" spans="1:11" x14ac:dyDescent="0.25">
      <c r="A1886" s="17">
        <v>42445</v>
      </c>
      <c r="B1886" s="18">
        <f t="shared" si="86"/>
        <v>8749</v>
      </c>
      <c r="C1886" s="11" t="s">
        <v>787</v>
      </c>
      <c r="D1886" s="12">
        <v>58749</v>
      </c>
      <c r="E1886" s="47" t="s">
        <v>7864</v>
      </c>
      <c r="F1886" s="14">
        <v>4686</v>
      </c>
      <c r="G1886" s="15">
        <v>42446</v>
      </c>
      <c r="H1886" s="98">
        <v>4686</v>
      </c>
      <c r="I1886" s="140">
        <f t="shared" si="85"/>
        <v>0</v>
      </c>
      <c r="J1886" s="116"/>
      <c r="K1886" s="2"/>
    </row>
    <row r="1887" spans="1:11" x14ac:dyDescent="0.25">
      <c r="A1887" s="17">
        <v>42445</v>
      </c>
      <c r="B1887" s="18">
        <f t="shared" si="86"/>
        <v>8750</v>
      </c>
      <c r="C1887" s="11" t="s">
        <v>787</v>
      </c>
      <c r="D1887" s="12">
        <v>58750</v>
      </c>
      <c r="E1887" s="47" t="s">
        <v>7865</v>
      </c>
      <c r="F1887" s="14">
        <v>10584</v>
      </c>
      <c r="G1887" s="15">
        <v>42446</v>
      </c>
      <c r="H1887" s="98">
        <v>10584</v>
      </c>
      <c r="I1887" s="140">
        <f t="shared" si="85"/>
        <v>0</v>
      </c>
      <c r="J1887" s="116"/>
      <c r="K1887" s="2"/>
    </row>
    <row r="1888" spans="1:11" x14ac:dyDescent="0.25">
      <c r="A1888" s="17">
        <v>42445</v>
      </c>
      <c r="B1888" s="18">
        <f t="shared" si="86"/>
        <v>8751</v>
      </c>
      <c r="C1888" s="11" t="s">
        <v>787</v>
      </c>
      <c r="D1888" s="12">
        <v>58751</v>
      </c>
      <c r="E1888" s="47" t="s">
        <v>7864</v>
      </c>
      <c r="F1888" s="14">
        <v>21186</v>
      </c>
      <c r="G1888" s="15">
        <v>42446</v>
      </c>
      <c r="H1888" s="98">
        <v>21186</v>
      </c>
      <c r="I1888" s="140">
        <f t="shared" si="85"/>
        <v>0</v>
      </c>
      <c r="J1888" s="116"/>
      <c r="K1888" s="2"/>
    </row>
    <row r="1889" spans="1:11" x14ac:dyDescent="0.25">
      <c r="A1889" s="17">
        <v>42445</v>
      </c>
      <c r="B1889" s="18">
        <f t="shared" si="86"/>
        <v>8752</v>
      </c>
      <c r="C1889" s="11" t="s">
        <v>787</v>
      </c>
      <c r="D1889" s="12">
        <v>58752</v>
      </c>
      <c r="E1889" s="47" t="s">
        <v>7866</v>
      </c>
      <c r="F1889" s="14">
        <v>8492.4</v>
      </c>
      <c r="G1889" s="15">
        <v>42445</v>
      </c>
      <c r="H1889" s="98">
        <f t="shared" si="87"/>
        <v>8492.4</v>
      </c>
      <c r="I1889" s="140">
        <f t="shared" si="85"/>
        <v>0</v>
      </c>
      <c r="J1889" s="116"/>
      <c r="K1889" s="2"/>
    </row>
    <row r="1890" spans="1:11" x14ac:dyDescent="0.25">
      <c r="A1890" s="17">
        <v>42445</v>
      </c>
      <c r="B1890" s="18">
        <f t="shared" si="86"/>
        <v>8753</v>
      </c>
      <c r="C1890" s="11" t="s">
        <v>787</v>
      </c>
      <c r="D1890" s="12">
        <v>58753</v>
      </c>
      <c r="E1890" s="47" t="s">
        <v>7867</v>
      </c>
      <c r="F1890" s="14">
        <v>1834.8</v>
      </c>
      <c r="G1890" s="15">
        <v>42445</v>
      </c>
      <c r="H1890" s="98">
        <f t="shared" si="87"/>
        <v>1834.8</v>
      </c>
      <c r="I1890" s="140">
        <f t="shared" si="85"/>
        <v>0</v>
      </c>
      <c r="J1890" s="116"/>
      <c r="K1890" s="2"/>
    </row>
    <row r="1891" spans="1:11" x14ac:dyDescent="0.25">
      <c r="A1891" s="17">
        <v>42445</v>
      </c>
      <c r="B1891" s="18">
        <f t="shared" si="86"/>
        <v>8754</v>
      </c>
      <c r="C1891" s="11" t="s">
        <v>787</v>
      </c>
      <c r="D1891" s="12">
        <v>58754</v>
      </c>
      <c r="E1891" s="47" t="s">
        <v>7868</v>
      </c>
      <c r="F1891" s="14">
        <v>2520</v>
      </c>
      <c r="G1891" s="15">
        <v>42445</v>
      </c>
      <c r="H1891" s="98">
        <f t="shared" si="87"/>
        <v>2520</v>
      </c>
      <c r="I1891" s="140">
        <f t="shared" si="85"/>
        <v>0</v>
      </c>
      <c r="J1891" s="116"/>
      <c r="K1891" s="2"/>
    </row>
    <row r="1892" spans="1:11" x14ac:dyDescent="0.25">
      <c r="A1892" s="17">
        <v>42445</v>
      </c>
      <c r="B1892" s="18">
        <f t="shared" si="86"/>
        <v>8755</v>
      </c>
      <c r="C1892" s="11" t="s">
        <v>787</v>
      </c>
      <c r="D1892" s="12">
        <v>58755</v>
      </c>
      <c r="E1892" s="47" t="s">
        <v>7869</v>
      </c>
      <c r="F1892" s="14">
        <v>16630.55</v>
      </c>
      <c r="G1892" s="15">
        <v>42446</v>
      </c>
      <c r="H1892" s="98">
        <v>16630.55</v>
      </c>
      <c r="I1892" s="140">
        <f t="shared" si="85"/>
        <v>0</v>
      </c>
      <c r="J1892" s="116"/>
      <c r="K1892" s="2"/>
    </row>
    <row r="1893" spans="1:11" x14ac:dyDescent="0.25">
      <c r="A1893" s="17">
        <v>42445</v>
      </c>
      <c r="B1893" s="18">
        <f t="shared" si="86"/>
        <v>8756</v>
      </c>
      <c r="C1893" s="11" t="s">
        <v>787</v>
      </c>
      <c r="D1893" s="12">
        <v>58756</v>
      </c>
      <c r="E1893" s="47" t="s">
        <v>7870</v>
      </c>
      <c r="F1893" s="14">
        <v>11008</v>
      </c>
      <c r="G1893" s="15">
        <v>42445</v>
      </c>
      <c r="H1893" s="98">
        <f t="shared" si="87"/>
        <v>11008</v>
      </c>
      <c r="I1893" s="140">
        <f t="shared" si="85"/>
        <v>0</v>
      </c>
      <c r="J1893" s="116"/>
      <c r="K1893" s="2"/>
    </row>
    <row r="1894" spans="1:11" x14ac:dyDescent="0.25">
      <c r="A1894" s="17">
        <v>42445</v>
      </c>
      <c r="B1894" s="18">
        <f t="shared" si="86"/>
        <v>8757</v>
      </c>
      <c r="C1894" s="11" t="s">
        <v>787</v>
      </c>
      <c r="D1894" s="12">
        <v>58757</v>
      </c>
      <c r="E1894" s="47" t="s">
        <v>7865</v>
      </c>
      <c r="F1894" s="14">
        <v>2700</v>
      </c>
      <c r="G1894" s="15">
        <v>42446</v>
      </c>
      <c r="H1894" s="98">
        <v>2700</v>
      </c>
      <c r="I1894" s="140">
        <f t="shared" si="85"/>
        <v>0</v>
      </c>
      <c r="J1894" s="116"/>
      <c r="K1894" s="2"/>
    </row>
    <row r="1895" spans="1:11" x14ac:dyDescent="0.25">
      <c r="A1895" s="17">
        <v>42445</v>
      </c>
      <c r="B1895" s="18">
        <f t="shared" si="86"/>
        <v>8758</v>
      </c>
      <c r="C1895" s="11" t="s">
        <v>787</v>
      </c>
      <c r="D1895" s="12">
        <v>58758</v>
      </c>
      <c r="E1895" s="47" t="s">
        <v>7871</v>
      </c>
      <c r="F1895" s="14">
        <v>3431.6</v>
      </c>
      <c r="G1895" s="15">
        <v>42445</v>
      </c>
      <c r="H1895" s="98">
        <f t="shared" si="87"/>
        <v>3431.6</v>
      </c>
      <c r="I1895" s="140">
        <f t="shared" si="85"/>
        <v>0</v>
      </c>
      <c r="J1895" s="116"/>
      <c r="K1895" s="2"/>
    </row>
    <row r="1896" spans="1:11" x14ac:dyDescent="0.25">
      <c r="A1896" s="17">
        <v>42445</v>
      </c>
      <c r="B1896" s="18">
        <f t="shared" si="86"/>
        <v>8759</v>
      </c>
      <c r="C1896" s="11" t="s">
        <v>787</v>
      </c>
      <c r="D1896" s="12">
        <v>58759</v>
      </c>
      <c r="E1896" s="49" t="s">
        <v>105</v>
      </c>
      <c r="F1896" s="14">
        <v>0</v>
      </c>
      <c r="G1896" s="15"/>
      <c r="H1896" s="98">
        <f t="shared" si="87"/>
        <v>0</v>
      </c>
      <c r="I1896" s="140">
        <f t="shared" si="85"/>
        <v>0</v>
      </c>
      <c r="J1896" s="116"/>
      <c r="K1896" s="2"/>
    </row>
    <row r="1897" spans="1:11" x14ac:dyDescent="0.25">
      <c r="A1897" s="17">
        <v>42445</v>
      </c>
      <c r="B1897" s="18">
        <f t="shared" si="86"/>
        <v>8760</v>
      </c>
      <c r="C1897" s="11" t="s">
        <v>787</v>
      </c>
      <c r="D1897" s="12">
        <v>58760</v>
      </c>
      <c r="E1897" s="47" t="s">
        <v>7872</v>
      </c>
      <c r="F1897" s="14">
        <v>27183.599999999999</v>
      </c>
      <c r="G1897" s="15">
        <v>42445</v>
      </c>
      <c r="H1897" s="98">
        <f t="shared" si="87"/>
        <v>27183.599999999999</v>
      </c>
      <c r="I1897" s="140">
        <f t="shared" si="85"/>
        <v>0</v>
      </c>
      <c r="J1897" s="116"/>
      <c r="K1897" s="2"/>
    </row>
    <row r="1898" spans="1:11" x14ac:dyDescent="0.25">
      <c r="A1898" s="17">
        <v>42445</v>
      </c>
      <c r="B1898" s="18">
        <f t="shared" si="86"/>
        <v>8761</v>
      </c>
      <c r="C1898" s="11" t="s">
        <v>787</v>
      </c>
      <c r="D1898" s="12">
        <v>58761</v>
      </c>
      <c r="E1898" s="47" t="s">
        <v>7873</v>
      </c>
      <c r="F1898" s="14">
        <v>3974.4</v>
      </c>
      <c r="G1898" s="15">
        <v>42445</v>
      </c>
      <c r="H1898" s="98">
        <f t="shared" si="87"/>
        <v>3974.4</v>
      </c>
      <c r="I1898" s="140">
        <f t="shared" si="85"/>
        <v>0</v>
      </c>
      <c r="J1898" s="116"/>
      <c r="K1898" s="2"/>
    </row>
    <row r="1899" spans="1:11" x14ac:dyDescent="0.25">
      <c r="A1899" s="17">
        <v>42445</v>
      </c>
      <c r="B1899" s="18">
        <f t="shared" si="86"/>
        <v>8762</v>
      </c>
      <c r="C1899" s="11" t="s">
        <v>787</v>
      </c>
      <c r="D1899" s="12">
        <v>58762</v>
      </c>
      <c r="E1899" s="139" t="s">
        <v>4707</v>
      </c>
      <c r="F1899" s="14">
        <v>12499.6</v>
      </c>
      <c r="G1899" s="15">
        <v>42448</v>
      </c>
      <c r="H1899" s="98">
        <v>12499.6</v>
      </c>
      <c r="I1899" s="140">
        <f t="shared" si="85"/>
        <v>0</v>
      </c>
      <c r="J1899" s="116"/>
      <c r="K1899" s="2"/>
    </row>
    <row r="1900" spans="1:11" x14ac:dyDescent="0.25">
      <c r="A1900" s="17">
        <v>42445</v>
      </c>
      <c r="B1900" s="18">
        <f t="shared" si="86"/>
        <v>8763</v>
      </c>
      <c r="C1900" s="11" t="s">
        <v>787</v>
      </c>
      <c r="D1900" s="12">
        <v>58763</v>
      </c>
      <c r="E1900" s="47" t="s">
        <v>7874</v>
      </c>
      <c r="F1900" s="14">
        <v>2937</v>
      </c>
      <c r="G1900" s="15">
        <v>42445</v>
      </c>
      <c r="H1900" s="98">
        <f t="shared" si="87"/>
        <v>2937</v>
      </c>
      <c r="I1900" s="140">
        <f t="shared" si="85"/>
        <v>0</v>
      </c>
      <c r="J1900" s="116"/>
      <c r="K1900" s="2"/>
    </row>
    <row r="1901" spans="1:11" x14ac:dyDescent="0.25">
      <c r="A1901" s="17">
        <v>42445</v>
      </c>
      <c r="B1901" s="18">
        <f t="shared" si="86"/>
        <v>8764</v>
      </c>
      <c r="C1901" s="11" t="s">
        <v>787</v>
      </c>
      <c r="D1901" s="12">
        <v>58764</v>
      </c>
      <c r="E1901" s="47" t="s">
        <v>7875</v>
      </c>
      <c r="F1901" s="14">
        <v>11992.8</v>
      </c>
      <c r="G1901" s="15">
        <v>42445</v>
      </c>
      <c r="H1901" s="98">
        <f t="shared" si="87"/>
        <v>11992.8</v>
      </c>
      <c r="I1901" s="140">
        <f t="shared" si="85"/>
        <v>0</v>
      </c>
      <c r="J1901" s="116"/>
      <c r="K1901" s="2"/>
    </row>
    <row r="1902" spans="1:11" x14ac:dyDescent="0.25">
      <c r="A1902" s="17">
        <v>42445</v>
      </c>
      <c r="B1902" s="18">
        <f t="shared" si="86"/>
        <v>8765</v>
      </c>
      <c r="C1902" s="11" t="s">
        <v>787</v>
      </c>
      <c r="D1902" s="12">
        <v>58765</v>
      </c>
      <c r="E1902" s="47" t="s">
        <v>7876</v>
      </c>
      <c r="F1902" s="14">
        <v>55568</v>
      </c>
      <c r="G1902" s="15">
        <v>42460</v>
      </c>
      <c r="H1902" s="98">
        <v>55568</v>
      </c>
      <c r="I1902" s="140">
        <f t="shared" si="85"/>
        <v>0</v>
      </c>
      <c r="J1902" s="116"/>
      <c r="K1902" s="2"/>
    </row>
    <row r="1903" spans="1:11" x14ac:dyDescent="0.25">
      <c r="A1903" s="17">
        <v>42445</v>
      </c>
      <c r="B1903" s="18">
        <f t="shared" si="86"/>
        <v>8766</v>
      </c>
      <c r="C1903" s="11" t="s">
        <v>787</v>
      </c>
      <c r="D1903" s="12">
        <v>58766</v>
      </c>
      <c r="E1903" s="47" t="s">
        <v>7877</v>
      </c>
      <c r="F1903" s="14">
        <v>5267.2</v>
      </c>
      <c r="G1903" s="15">
        <v>42445</v>
      </c>
      <c r="H1903" s="98">
        <f t="shared" si="87"/>
        <v>5267.2</v>
      </c>
      <c r="I1903" s="140">
        <f t="shared" si="85"/>
        <v>0</v>
      </c>
      <c r="J1903" s="116"/>
      <c r="K1903" s="2"/>
    </row>
    <row r="1904" spans="1:11" x14ac:dyDescent="0.25">
      <c r="A1904" s="17">
        <v>42445</v>
      </c>
      <c r="B1904" s="18">
        <f t="shared" si="86"/>
        <v>8767</v>
      </c>
      <c r="C1904" s="11" t="s">
        <v>787</v>
      </c>
      <c r="D1904" s="12">
        <v>58767</v>
      </c>
      <c r="E1904" s="47" t="s">
        <v>7875</v>
      </c>
      <c r="F1904" s="14">
        <v>2983.5</v>
      </c>
      <c r="G1904" s="15">
        <v>42445</v>
      </c>
      <c r="H1904" s="98">
        <f t="shared" si="87"/>
        <v>2983.5</v>
      </c>
      <c r="I1904" s="140">
        <f t="shared" si="85"/>
        <v>0</v>
      </c>
      <c r="J1904" s="116"/>
      <c r="K1904" s="2"/>
    </row>
    <row r="1905" spans="1:11" x14ac:dyDescent="0.25">
      <c r="A1905" s="17">
        <v>42445</v>
      </c>
      <c r="B1905" s="18">
        <f t="shared" si="86"/>
        <v>8768</v>
      </c>
      <c r="C1905" s="11" t="s">
        <v>787</v>
      </c>
      <c r="D1905" s="12">
        <v>58768</v>
      </c>
      <c r="E1905" s="47" t="s">
        <v>7878</v>
      </c>
      <c r="F1905" s="14">
        <v>34816.800000000003</v>
      </c>
      <c r="G1905" s="15">
        <v>42445</v>
      </c>
      <c r="H1905" s="98">
        <f t="shared" si="87"/>
        <v>34816.800000000003</v>
      </c>
      <c r="I1905" s="140">
        <f t="shared" si="85"/>
        <v>0</v>
      </c>
      <c r="J1905" s="116"/>
      <c r="K1905" s="2"/>
    </row>
    <row r="1906" spans="1:11" x14ac:dyDescent="0.25">
      <c r="A1906" s="17">
        <v>42445</v>
      </c>
      <c r="B1906" s="18">
        <f t="shared" si="86"/>
        <v>8769</v>
      </c>
      <c r="C1906" s="11" t="s">
        <v>787</v>
      </c>
      <c r="D1906" s="12">
        <v>58769</v>
      </c>
      <c r="E1906" s="47" t="s">
        <v>7877</v>
      </c>
      <c r="F1906" s="14">
        <v>316.2</v>
      </c>
      <c r="G1906" s="15">
        <v>42445</v>
      </c>
      <c r="H1906" s="98">
        <f t="shared" si="87"/>
        <v>316.2</v>
      </c>
      <c r="I1906" s="140">
        <f t="shared" si="85"/>
        <v>0</v>
      </c>
      <c r="J1906" s="116"/>
      <c r="K1906" s="2"/>
    </row>
    <row r="1907" spans="1:11" x14ac:dyDescent="0.25">
      <c r="A1907" s="17">
        <v>42445</v>
      </c>
      <c r="B1907" s="18">
        <f t="shared" si="86"/>
        <v>8770</v>
      </c>
      <c r="C1907" s="11" t="s">
        <v>787</v>
      </c>
      <c r="D1907" s="12">
        <v>58770</v>
      </c>
      <c r="E1907" s="47" t="s">
        <v>7879</v>
      </c>
      <c r="F1907" s="14">
        <v>1500.7</v>
      </c>
      <c r="G1907" s="15">
        <v>42445</v>
      </c>
      <c r="H1907" s="98">
        <f t="shared" si="87"/>
        <v>1500.7</v>
      </c>
      <c r="I1907" s="140">
        <f t="shared" si="85"/>
        <v>0</v>
      </c>
      <c r="J1907" s="116"/>
      <c r="K1907" s="2"/>
    </row>
    <row r="1908" spans="1:11" x14ac:dyDescent="0.25">
      <c r="A1908" s="17">
        <v>42445</v>
      </c>
      <c r="B1908" s="18">
        <f t="shared" si="86"/>
        <v>8771</v>
      </c>
      <c r="C1908" s="11" t="s">
        <v>787</v>
      </c>
      <c r="D1908" s="12">
        <v>58771</v>
      </c>
      <c r="E1908" s="47" t="s">
        <v>7880</v>
      </c>
      <c r="F1908" s="14">
        <v>4105.5</v>
      </c>
      <c r="G1908" s="15">
        <v>42445</v>
      </c>
      <c r="H1908" s="98">
        <f t="shared" si="87"/>
        <v>4105.5</v>
      </c>
      <c r="I1908" s="140">
        <f t="shared" si="85"/>
        <v>0</v>
      </c>
      <c r="J1908" s="116"/>
      <c r="K1908" s="2"/>
    </row>
    <row r="1909" spans="1:11" x14ac:dyDescent="0.25">
      <c r="A1909" s="17">
        <v>42445</v>
      </c>
      <c r="B1909" s="18">
        <f t="shared" si="86"/>
        <v>8772</v>
      </c>
      <c r="C1909" s="11" t="s">
        <v>787</v>
      </c>
      <c r="D1909" s="12">
        <v>58772</v>
      </c>
      <c r="E1909" s="47" t="s">
        <v>7881</v>
      </c>
      <c r="F1909" s="14">
        <v>4780.2</v>
      </c>
      <c r="G1909" s="15">
        <v>42450</v>
      </c>
      <c r="H1909" s="98">
        <v>4780.2</v>
      </c>
      <c r="I1909" s="140">
        <f t="shared" si="85"/>
        <v>0</v>
      </c>
      <c r="J1909" s="116"/>
      <c r="K1909" s="2"/>
    </row>
    <row r="1910" spans="1:11" x14ac:dyDescent="0.25">
      <c r="A1910" s="17">
        <v>42445</v>
      </c>
      <c r="B1910" s="18">
        <f t="shared" si="86"/>
        <v>8773</v>
      </c>
      <c r="C1910" s="11" t="s">
        <v>787</v>
      </c>
      <c r="D1910" s="12">
        <v>58773</v>
      </c>
      <c r="E1910" s="47" t="s">
        <v>7882</v>
      </c>
      <c r="F1910" s="14">
        <v>2238</v>
      </c>
      <c r="G1910" s="15">
        <v>42445</v>
      </c>
      <c r="H1910" s="98">
        <f t="shared" si="87"/>
        <v>2238</v>
      </c>
      <c r="I1910" s="140">
        <f t="shared" si="85"/>
        <v>0</v>
      </c>
      <c r="J1910" s="116"/>
      <c r="K1910" s="2"/>
    </row>
    <row r="1911" spans="1:11" x14ac:dyDescent="0.25">
      <c r="A1911" s="17">
        <v>42445</v>
      </c>
      <c r="B1911" s="18">
        <f t="shared" si="86"/>
        <v>8774</v>
      </c>
      <c r="C1911" s="11" t="s">
        <v>787</v>
      </c>
      <c r="D1911" s="12">
        <v>58774</v>
      </c>
      <c r="E1911" s="47" t="s">
        <v>7883</v>
      </c>
      <c r="F1911" s="14">
        <v>2418</v>
      </c>
      <c r="G1911" s="15">
        <v>42445</v>
      </c>
      <c r="H1911" s="98">
        <f t="shared" si="87"/>
        <v>2418</v>
      </c>
      <c r="I1911" s="140">
        <f t="shared" si="85"/>
        <v>0</v>
      </c>
      <c r="J1911" s="116"/>
      <c r="K1911" s="2"/>
    </row>
    <row r="1912" spans="1:11" x14ac:dyDescent="0.25">
      <c r="A1912" s="17">
        <v>42445</v>
      </c>
      <c r="B1912" s="18">
        <f t="shared" si="86"/>
        <v>8775</v>
      </c>
      <c r="C1912" s="11" t="s">
        <v>787</v>
      </c>
      <c r="D1912" s="12">
        <v>58775</v>
      </c>
      <c r="E1912" s="47" t="s">
        <v>7884</v>
      </c>
      <c r="F1912" s="14">
        <v>10146</v>
      </c>
      <c r="G1912" s="15">
        <v>42445</v>
      </c>
      <c r="H1912" s="98">
        <f t="shared" si="87"/>
        <v>10146</v>
      </c>
      <c r="I1912" s="140">
        <f t="shared" si="85"/>
        <v>0</v>
      </c>
      <c r="J1912" s="116"/>
      <c r="K1912" s="2"/>
    </row>
    <row r="1913" spans="1:11" x14ac:dyDescent="0.25">
      <c r="A1913" s="17">
        <v>42445</v>
      </c>
      <c r="B1913" s="18">
        <f t="shared" si="86"/>
        <v>8776</v>
      </c>
      <c r="C1913" s="11" t="s">
        <v>787</v>
      </c>
      <c r="D1913" s="12">
        <v>58776</v>
      </c>
      <c r="E1913" s="47" t="s">
        <v>7885</v>
      </c>
      <c r="F1913" s="14">
        <v>14823.4</v>
      </c>
      <c r="G1913" s="15">
        <v>42447</v>
      </c>
      <c r="H1913" s="98">
        <v>14823.4</v>
      </c>
      <c r="I1913" s="140">
        <f t="shared" si="85"/>
        <v>0</v>
      </c>
      <c r="J1913" s="116"/>
      <c r="K1913" s="2"/>
    </row>
    <row r="1914" spans="1:11" x14ac:dyDescent="0.25">
      <c r="A1914" s="17">
        <v>42445</v>
      </c>
      <c r="B1914" s="18">
        <f t="shared" si="86"/>
        <v>8777</v>
      </c>
      <c r="C1914" s="11" t="s">
        <v>787</v>
      </c>
      <c r="D1914" s="12">
        <v>58777</v>
      </c>
      <c r="E1914" s="47" t="s">
        <v>7886</v>
      </c>
      <c r="F1914" s="14">
        <v>1307.9000000000001</v>
      </c>
      <c r="G1914" s="15">
        <v>42450</v>
      </c>
      <c r="H1914" s="98">
        <v>1307.9000000000001</v>
      </c>
      <c r="I1914" s="140">
        <f t="shared" si="85"/>
        <v>0</v>
      </c>
      <c r="J1914" s="116"/>
      <c r="K1914" s="2"/>
    </row>
    <row r="1915" spans="1:11" x14ac:dyDescent="0.25">
      <c r="A1915" s="17">
        <v>42445</v>
      </c>
      <c r="B1915" s="18">
        <f t="shared" si="86"/>
        <v>8778</v>
      </c>
      <c r="C1915" s="11" t="s">
        <v>787</v>
      </c>
      <c r="D1915" s="12">
        <v>58778</v>
      </c>
      <c r="E1915" s="47" t="s">
        <v>7887</v>
      </c>
      <c r="F1915" s="14">
        <v>729.6</v>
      </c>
      <c r="G1915" s="15">
        <v>42445</v>
      </c>
      <c r="H1915" s="98">
        <f t="shared" si="87"/>
        <v>729.6</v>
      </c>
      <c r="I1915" s="140">
        <f t="shared" si="85"/>
        <v>0</v>
      </c>
      <c r="J1915" s="116"/>
      <c r="K1915" s="2"/>
    </row>
    <row r="1916" spans="1:11" x14ac:dyDescent="0.25">
      <c r="A1916" s="17">
        <v>42445</v>
      </c>
      <c r="B1916" s="18">
        <f t="shared" si="86"/>
        <v>8779</v>
      </c>
      <c r="C1916" s="11" t="s">
        <v>787</v>
      </c>
      <c r="D1916" s="12">
        <v>58779</v>
      </c>
      <c r="E1916" s="47" t="s">
        <v>7888</v>
      </c>
      <c r="F1916" s="14">
        <v>12638.7</v>
      </c>
      <c r="G1916" s="15">
        <v>42452</v>
      </c>
      <c r="H1916" s="98">
        <v>12638.7</v>
      </c>
      <c r="I1916" s="140">
        <f t="shared" si="85"/>
        <v>0</v>
      </c>
      <c r="J1916" s="116"/>
      <c r="K1916" s="2"/>
    </row>
    <row r="1917" spans="1:11" x14ac:dyDescent="0.25">
      <c r="A1917" s="17">
        <v>42445</v>
      </c>
      <c r="B1917" s="18">
        <f t="shared" si="86"/>
        <v>8780</v>
      </c>
      <c r="C1917" s="11" t="s">
        <v>787</v>
      </c>
      <c r="D1917" s="12">
        <v>58780</v>
      </c>
      <c r="E1917" s="47" t="s">
        <v>7889</v>
      </c>
      <c r="F1917" s="14">
        <v>1616.7</v>
      </c>
      <c r="G1917" s="15">
        <v>42445</v>
      </c>
      <c r="H1917" s="98">
        <f t="shared" si="87"/>
        <v>1616.7</v>
      </c>
      <c r="I1917" s="140">
        <f t="shared" si="85"/>
        <v>0</v>
      </c>
      <c r="J1917" s="116"/>
      <c r="K1917" s="2"/>
    </row>
    <row r="1918" spans="1:11" x14ac:dyDescent="0.25">
      <c r="A1918" s="17">
        <v>42445</v>
      </c>
      <c r="B1918" s="18">
        <f t="shared" si="86"/>
        <v>8781</v>
      </c>
      <c r="C1918" s="11" t="s">
        <v>787</v>
      </c>
      <c r="D1918" s="12">
        <v>58781</v>
      </c>
      <c r="E1918" s="47" t="s">
        <v>7890</v>
      </c>
      <c r="F1918" s="14">
        <v>5793.6</v>
      </c>
      <c r="G1918" s="15">
        <v>42445</v>
      </c>
      <c r="H1918" s="98">
        <f t="shared" si="87"/>
        <v>5793.6</v>
      </c>
      <c r="I1918" s="140">
        <f t="shared" si="85"/>
        <v>0</v>
      </c>
      <c r="J1918" s="116"/>
      <c r="K1918" s="2"/>
    </row>
    <row r="1919" spans="1:11" x14ac:dyDescent="0.25">
      <c r="A1919" s="17">
        <v>42445</v>
      </c>
      <c r="B1919" s="18">
        <f t="shared" si="86"/>
        <v>8782</v>
      </c>
      <c r="C1919" s="11" t="s">
        <v>787</v>
      </c>
      <c r="D1919" s="12">
        <v>58782</v>
      </c>
      <c r="E1919" s="47" t="s">
        <v>7891</v>
      </c>
      <c r="F1919" s="14">
        <v>2867.5</v>
      </c>
      <c r="G1919" s="15">
        <v>42445</v>
      </c>
      <c r="H1919" s="98">
        <f t="shared" si="87"/>
        <v>2867.5</v>
      </c>
      <c r="I1919" s="140">
        <f t="shared" si="85"/>
        <v>0</v>
      </c>
      <c r="J1919" s="116"/>
      <c r="K1919" s="2"/>
    </row>
    <row r="1920" spans="1:11" x14ac:dyDescent="0.25">
      <c r="A1920" s="17">
        <v>42445</v>
      </c>
      <c r="B1920" s="18">
        <f t="shared" si="86"/>
        <v>8783</v>
      </c>
      <c r="C1920" s="11" t="s">
        <v>787</v>
      </c>
      <c r="D1920" s="12">
        <v>58783</v>
      </c>
      <c r="E1920" s="47" t="s">
        <v>7892</v>
      </c>
      <c r="F1920" s="14">
        <v>12327.9</v>
      </c>
      <c r="G1920" s="15">
        <v>42445</v>
      </c>
      <c r="H1920" s="98">
        <f t="shared" si="87"/>
        <v>12327.9</v>
      </c>
      <c r="I1920" s="140">
        <f t="shared" si="85"/>
        <v>0</v>
      </c>
      <c r="J1920" s="116"/>
      <c r="K1920" s="2"/>
    </row>
    <row r="1921" spans="1:11" x14ac:dyDescent="0.25">
      <c r="A1921" s="17">
        <v>42445</v>
      </c>
      <c r="B1921" s="18">
        <f t="shared" si="86"/>
        <v>8784</v>
      </c>
      <c r="C1921" s="11" t="s">
        <v>787</v>
      </c>
      <c r="D1921" s="12">
        <v>58784</v>
      </c>
      <c r="E1921" s="47" t="s">
        <v>7893</v>
      </c>
      <c r="F1921" s="14">
        <v>7204</v>
      </c>
      <c r="G1921" s="15">
        <v>42445</v>
      </c>
      <c r="H1921" s="98">
        <f t="shared" si="87"/>
        <v>7204</v>
      </c>
      <c r="I1921" s="140">
        <f t="shared" si="85"/>
        <v>0</v>
      </c>
      <c r="J1921" s="116"/>
      <c r="K1921" s="2"/>
    </row>
    <row r="1922" spans="1:11" x14ac:dyDescent="0.25">
      <c r="A1922" s="17">
        <v>42445</v>
      </c>
      <c r="B1922" s="18">
        <f t="shared" si="86"/>
        <v>8785</v>
      </c>
      <c r="C1922" s="11" t="s">
        <v>787</v>
      </c>
      <c r="D1922" s="113">
        <v>58785</v>
      </c>
      <c r="E1922" s="42" t="s">
        <v>7894</v>
      </c>
      <c r="F1922" s="19">
        <v>3627</v>
      </c>
      <c r="G1922" s="15">
        <v>42450</v>
      </c>
      <c r="H1922" s="98">
        <v>3627</v>
      </c>
      <c r="I1922" s="140">
        <f t="shared" ref="I1922:I1985" si="88">F1922-H1922</f>
        <v>0</v>
      </c>
      <c r="J1922" s="116"/>
      <c r="K1922" s="2"/>
    </row>
    <row r="1923" spans="1:11" x14ac:dyDescent="0.25">
      <c r="A1923" s="17">
        <v>42445</v>
      </c>
      <c r="B1923" s="18">
        <f t="shared" si="86"/>
        <v>8786</v>
      </c>
      <c r="C1923" s="11" t="s">
        <v>787</v>
      </c>
      <c r="D1923" s="20">
        <v>58786</v>
      </c>
      <c r="E1923" s="45" t="s">
        <v>7895</v>
      </c>
      <c r="F1923" s="22">
        <v>120</v>
      </c>
      <c r="G1923" s="15">
        <v>42445</v>
      </c>
      <c r="H1923" s="98">
        <f t="shared" si="87"/>
        <v>120</v>
      </c>
      <c r="I1923" s="140">
        <f t="shared" si="88"/>
        <v>0</v>
      </c>
      <c r="J1923" s="116"/>
      <c r="K1923" s="2"/>
    </row>
    <row r="1924" spans="1:11" x14ac:dyDescent="0.25">
      <c r="A1924" s="17">
        <v>42445</v>
      </c>
      <c r="B1924" s="18">
        <f t="shared" si="86"/>
        <v>8787</v>
      </c>
      <c r="C1924" s="11" t="s">
        <v>787</v>
      </c>
      <c r="D1924" s="12">
        <v>58787</v>
      </c>
      <c r="E1924" s="47" t="s">
        <v>7862</v>
      </c>
      <c r="F1924" s="14">
        <v>25066.6</v>
      </c>
      <c r="G1924" s="88">
        <v>42481</v>
      </c>
      <c r="H1924" s="101">
        <v>25066.6</v>
      </c>
      <c r="I1924" s="140">
        <f t="shared" si="88"/>
        <v>0</v>
      </c>
      <c r="J1924" s="116"/>
      <c r="K1924" s="2"/>
    </row>
    <row r="1925" spans="1:11" x14ac:dyDescent="0.25">
      <c r="A1925" s="17">
        <v>42445</v>
      </c>
      <c r="B1925" s="18">
        <f t="shared" si="86"/>
        <v>8788</v>
      </c>
      <c r="C1925" s="11" t="s">
        <v>787</v>
      </c>
      <c r="D1925" s="12">
        <v>58788</v>
      </c>
      <c r="E1925" s="47" t="s">
        <v>7896</v>
      </c>
      <c r="F1925" s="14">
        <v>46714.2</v>
      </c>
      <c r="G1925" s="15">
        <v>42450</v>
      </c>
      <c r="H1925" s="98">
        <f>10911.2+35803</f>
        <v>46714.2</v>
      </c>
      <c r="I1925" s="140">
        <f t="shared" si="88"/>
        <v>0</v>
      </c>
      <c r="J1925" s="116"/>
      <c r="K1925" s="2"/>
    </row>
    <row r="1926" spans="1:11" x14ac:dyDescent="0.25">
      <c r="A1926" s="17">
        <v>42445</v>
      </c>
      <c r="B1926" s="18">
        <f t="shared" ref="B1926:B1989" si="89">B1925+1</f>
        <v>8789</v>
      </c>
      <c r="C1926" s="11" t="s">
        <v>787</v>
      </c>
      <c r="D1926" s="12">
        <v>58789</v>
      </c>
      <c r="E1926" s="47" t="s">
        <v>7897</v>
      </c>
      <c r="F1926" s="14">
        <v>2289</v>
      </c>
      <c r="G1926" s="15">
        <v>42445</v>
      </c>
      <c r="H1926" s="98">
        <f t="shared" si="87"/>
        <v>2289</v>
      </c>
      <c r="I1926" s="140">
        <f t="shared" si="88"/>
        <v>0</v>
      </c>
      <c r="J1926" s="116"/>
      <c r="K1926" s="2"/>
    </row>
    <row r="1927" spans="1:11" x14ac:dyDescent="0.25">
      <c r="A1927" s="17">
        <v>42445</v>
      </c>
      <c r="B1927" s="18">
        <f t="shared" si="89"/>
        <v>8790</v>
      </c>
      <c r="C1927" s="11" t="s">
        <v>787</v>
      </c>
      <c r="D1927" s="12">
        <v>58790</v>
      </c>
      <c r="E1927" s="47" t="s">
        <v>7898</v>
      </c>
      <c r="F1927" s="14">
        <v>2000</v>
      </c>
      <c r="G1927" s="15">
        <v>42445</v>
      </c>
      <c r="H1927" s="98">
        <f t="shared" si="87"/>
        <v>2000</v>
      </c>
      <c r="I1927" s="140">
        <f t="shared" si="88"/>
        <v>0</v>
      </c>
      <c r="J1927" s="116"/>
      <c r="K1927" s="2"/>
    </row>
    <row r="1928" spans="1:11" x14ac:dyDescent="0.25">
      <c r="A1928" s="17">
        <v>42445</v>
      </c>
      <c r="B1928" s="18">
        <f t="shared" si="89"/>
        <v>8791</v>
      </c>
      <c r="C1928" s="11" t="s">
        <v>787</v>
      </c>
      <c r="D1928" s="12">
        <v>58791</v>
      </c>
      <c r="E1928" s="47" t="s">
        <v>7899</v>
      </c>
      <c r="F1928" s="14">
        <v>1632</v>
      </c>
      <c r="G1928" s="15">
        <v>42445</v>
      </c>
      <c r="H1928" s="98">
        <f t="shared" si="87"/>
        <v>1632</v>
      </c>
      <c r="I1928" s="140">
        <f t="shared" si="88"/>
        <v>0</v>
      </c>
      <c r="J1928" s="116"/>
      <c r="K1928" s="2"/>
    </row>
    <row r="1929" spans="1:11" x14ac:dyDescent="0.25">
      <c r="A1929" s="17">
        <v>42445</v>
      </c>
      <c r="B1929" s="18">
        <f t="shared" si="89"/>
        <v>8792</v>
      </c>
      <c r="C1929" s="11" t="s">
        <v>787</v>
      </c>
      <c r="D1929" s="12">
        <v>58792</v>
      </c>
      <c r="E1929" s="47" t="s">
        <v>7877</v>
      </c>
      <c r="F1929" s="14">
        <v>180</v>
      </c>
      <c r="G1929" s="15">
        <v>42445</v>
      </c>
      <c r="H1929" s="98">
        <f t="shared" si="87"/>
        <v>180</v>
      </c>
      <c r="I1929" s="140">
        <f t="shared" si="88"/>
        <v>0</v>
      </c>
      <c r="J1929" s="116"/>
      <c r="K1929" s="2"/>
    </row>
    <row r="1930" spans="1:11" x14ac:dyDescent="0.25">
      <c r="A1930" s="17">
        <v>42445</v>
      </c>
      <c r="B1930" s="18">
        <f t="shared" si="89"/>
        <v>8793</v>
      </c>
      <c r="C1930" s="11" t="s">
        <v>787</v>
      </c>
      <c r="D1930" s="12">
        <v>58793</v>
      </c>
      <c r="E1930" s="47" t="s">
        <v>7900</v>
      </c>
      <c r="F1930" s="14">
        <v>19541.599999999999</v>
      </c>
      <c r="G1930" s="15">
        <v>42445</v>
      </c>
      <c r="H1930" s="98">
        <f t="shared" si="87"/>
        <v>19541.599999999999</v>
      </c>
      <c r="I1930" s="140">
        <f t="shared" si="88"/>
        <v>0</v>
      </c>
      <c r="J1930" s="116"/>
      <c r="K1930" s="2"/>
    </row>
    <row r="1931" spans="1:11" x14ac:dyDescent="0.25">
      <c r="A1931" s="17">
        <v>42445</v>
      </c>
      <c r="B1931" s="18">
        <f t="shared" si="89"/>
        <v>8794</v>
      </c>
      <c r="C1931" s="11" t="s">
        <v>787</v>
      </c>
      <c r="D1931" s="12">
        <v>58794</v>
      </c>
      <c r="E1931" s="47" t="s">
        <v>7901</v>
      </c>
      <c r="F1931" s="14">
        <v>7551.2</v>
      </c>
      <c r="G1931" s="15">
        <v>42445</v>
      </c>
      <c r="H1931" s="98">
        <f t="shared" si="87"/>
        <v>7551.2</v>
      </c>
      <c r="I1931" s="140">
        <f t="shared" si="88"/>
        <v>0</v>
      </c>
      <c r="J1931" s="116"/>
      <c r="K1931" s="2"/>
    </row>
    <row r="1932" spans="1:11" x14ac:dyDescent="0.25">
      <c r="A1932" s="17">
        <v>42445</v>
      </c>
      <c r="B1932" s="18">
        <f t="shared" si="89"/>
        <v>8795</v>
      </c>
      <c r="C1932" s="11" t="s">
        <v>787</v>
      </c>
      <c r="D1932" s="12">
        <v>58795</v>
      </c>
      <c r="E1932" s="139" t="s">
        <v>7087</v>
      </c>
      <c r="F1932" s="14">
        <v>1627.7</v>
      </c>
      <c r="G1932" s="15">
        <v>42446</v>
      </c>
      <c r="H1932" s="98">
        <v>1627.7</v>
      </c>
      <c r="I1932" s="140">
        <f t="shared" si="88"/>
        <v>0</v>
      </c>
      <c r="J1932" s="116"/>
      <c r="K1932" s="2"/>
    </row>
    <row r="1933" spans="1:11" x14ac:dyDescent="0.25">
      <c r="A1933" s="17">
        <v>42445</v>
      </c>
      <c r="B1933" s="18">
        <f t="shared" si="89"/>
        <v>8796</v>
      </c>
      <c r="C1933" s="11" t="s">
        <v>787</v>
      </c>
      <c r="D1933" s="12">
        <v>58796</v>
      </c>
      <c r="E1933" s="47" t="s">
        <v>7902</v>
      </c>
      <c r="F1933" s="14">
        <v>3404.8</v>
      </c>
      <c r="G1933" s="15">
        <v>42445</v>
      </c>
      <c r="H1933" s="98">
        <f t="shared" si="87"/>
        <v>3404.8</v>
      </c>
      <c r="I1933" s="140">
        <f t="shared" si="88"/>
        <v>0</v>
      </c>
      <c r="J1933" s="116"/>
      <c r="K1933" s="2"/>
    </row>
    <row r="1934" spans="1:11" x14ac:dyDescent="0.25">
      <c r="A1934" s="17">
        <v>42445</v>
      </c>
      <c r="B1934" s="18">
        <f t="shared" si="89"/>
        <v>8797</v>
      </c>
      <c r="C1934" s="11" t="s">
        <v>787</v>
      </c>
      <c r="D1934" s="12">
        <v>58797</v>
      </c>
      <c r="E1934" s="49" t="s">
        <v>105</v>
      </c>
      <c r="F1934" s="14">
        <v>0</v>
      </c>
      <c r="G1934" s="15"/>
      <c r="H1934" s="98">
        <f t="shared" si="87"/>
        <v>0</v>
      </c>
      <c r="I1934" s="140">
        <f t="shared" si="88"/>
        <v>0</v>
      </c>
      <c r="J1934" s="116"/>
      <c r="K1934" s="2"/>
    </row>
    <row r="1935" spans="1:11" x14ac:dyDescent="0.25">
      <c r="A1935" s="17">
        <v>42445</v>
      </c>
      <c r="B1935" s="18">
        <f t="shared" si="89"/>
        <v>8798</v>
      </c>
      <c r="C1935" s="11" t="s">
        <v>787</v>
      </c>
      <c r="D1935" s="12">
        <v>58798</v>
      </c>
      <c r="E1935" s="47" t="s">
        <v>7903</v>
      </c>
      <c r="F1935" s="14">
        <v>3163.8</v>
      </c>
      <c r="G1935" s="15">
        <v>42446</v>
      </c>
      <c r="H1935" s="98">
        <v>3163.8</v>
      </c>
      <c r="I1935" s="140">
        <f t="shared" si="88"/>
        <v>0</v>
      </c>
      <c r="J1935" s="116"/>
      <c r="K1935" s="2"/>
    </row>
    <row r="1936" spans="1:11" x14ac:dyDescent="0.25">
      <c r="A1936" s="17">
        <v>42445</v>
      </c>
      <c r="B1936" s="18">
        <f t="shared" si="89"/>
        <v>8799</v>
      </c>
      <c r="C1936" s="11" t="s">
        <v>787</v>
      </c>
      <c r="D1936" s="12">
        <v>58799</v>
      </c>
      <c r="E1936" s="47" t="s">
        <v>7904</v>
      </c>
      <c r="F1936" s="14">
        <v>5377.4</v>
      </c>
      <c r="G1936" s="15">
        <v>42446</v>
      </c>
      <c r="H1936" s="98">
        <v>5377.4</v>
      </c>
      <c r="I1936" s="140">
        <f t="shared" si="88"/>
        <v>0</v>
      </c>
      <c r="J1936" s="116"/>
      <c r="K1936" s="2"/>
    </row>
    <row r="1937" spans="1:11" x14ac:dyDescent="0.25">
      <c r="A1937" s="17">
        <v>42445</v>
      </c>
      <c r="B1937" s="18">
        <f t="shared" si="89"/>
        <v>8800</v>
      </c>
      <c r="C1937" s="11" t="s">
        <v>787</v>
      </c>
      <c r="D1937" s="12">
        <v>58800</v>
      </c>
      <c r="E1937" s="47" t="s">
        <v>7905</v>
      </c>
      <c r="F1937" s="14">
        <v>985.6</v>
      </c>
      <c r="G1937" s="15">
        <v>42445</v>
      </c>
      <c r="H1937" s="98">
        <f t="shared" ref="H1937:H1954" si="90">F1937</f>
        <v>985.6</v>
      </c>
      <c r="I1937" s="140">
        <f t="shared" si="88"/>
        <v>0</v>
      </c>
      <c r="J1937" s="116"/>
      <c r="K1937" s="2"/>
    </row>
    <row r="1938" spans="1:11" x14ac:dyDescent="0.25">
      <c r="A1938" s="17">
        <v>42445</v>
      </c>
      <c r="B1938" s="18">
        <f t="shared" si="89"/>
        <v>8801</v>
      </c>
      <c r="C1938" s="11" t="s">
        <v>787</v>
      </c>
      <c r="D1938" s="12">
        <v>58801</v>
      </c>
      <c r="E1938" s="47" t="s">
        <v>7906</v>
      </c>
      <c r="F1938" s="14">
        <v>5050.8999999999996</v>
      </c>
      <c r="G1938" s="15">
        <v>42445</v>
      </c>
      <c r="H1938" s="98">
        <f t="shared" si="90"/>
        <v>5050.8999999999996</v>
      </c>
      <c r="I1938" s="140">
        <f t="shared" si="88"/>
        <v>0</v>
      </c>
      <c r="J1938" s="116"/>
      <c r="K1938" s="2"/>
    </row>
    <row r="1939" spans="1:11" x14ac:dyDescent="0.25">
      <c r="A1939" s="17">
        <v>42445</v>
      </c>
      <c r="B1939" s="18">
        <f t="shared" si="89"/>
        <v>8802</v>
      </c>
      <c r="C1939" s="11" t="s">
        <v>787</v>
      </c>
      <c r="D1939" s="12">
        <v>58802</v>
      </c>
      <c r="E1939" s="47" t="s">
        <v>7907</v>
      </c>
      <c r="F1939" s="14">
        <v>4211.5200000000004</v>
      </c>
      <c r="G1939" s="15">
        <v>42445</v>
      </c>
      <c r="H1939" s="98">
        <f t="shared" si="90"/>
        <v>4211.5200000000004</v>
      </c>
      <c r="I1939" s="140">
        <f t="shared" si="88"/>
        <v>0</v>
      </c>
      <c r="J1939" s="116"/>
      <c r="K1939" s="2"/>
    </row>
    <row r="1940" spans="1:11" x14ac:dyDescent="0.25">
      <c r="A1940" s="17">
        <v>42445</v>
      </c>
      <c r="B1940" s="18">
        <f t="shared" si="89"/>
        <v>8803</v>
      </c>
      <c r="C1940" s="11" t="s">
        <v>787</v>
      </c>
      <c r="D1940" s="12">
        <v>58803</v>
      </c>
      <c r="E1940" s="47" t="s">
        <v>7908</v>
      </c>
      <c r="F1940" s="14">
        <v>13951.9</v>
      </c>
      <c r="G1940" s="15">
        <v>42445</v>
      </c>
      <c r="H1940" s="98">
        <f t="shared" si="90"/>
        <v>13951.9</v>
      </c>
      <c r="I1940" s="140">
        <f t="shared" si="88"/>
        <v>0</v>
      </c>
      <c r="J1940" s="116"/>
      <c r="K1940" s="2"/>
    </row>
    <row r="1941" spans="1:11" x14ac:dyDescent="0.25">
      <c r="A1941" s="17">
        <v>42445</v>
      </c>
      <c r="B1941" s="18">
        <f t="shared" si="89"/>
        <v>8804</v>
      </c>
      <c r="C1941" s="11" t="s">
        <v>787</v>
      </c>
      <c r="D1941" s="12">
        <v>58804</v>
      </c>
      <c r="E1941" s="47" t="s">
        <v>7909</v>
      </c>
      <c r="F1941" s="14">
        <v>1880.2</v>
      </c>
      <c r="G1941" s="15">
        <v>42445</v>
      </c>
      <c r="H1941" s="98">
        <f t="shared" si="90"/>
        <v>1880.2</v>
      </c>
      <c r="I1941" s="140">
        <f t="shared" si="88"/>
        <v>0</v>
      </c>
      <c r="J1941" s="116"/>
      <c r="K1941" s="2"/>
    </row>
    <row r="1942" spans="1:11" x14ac:dyDescent="0.25">
      <c r="A1942" s="17">
        <v>42445</v>
      </c>
      <c r="B1942" s="18">
        <f t="shared" si="89"/>
        <v>8805</v>
      </c>
      <c r="C1942" s="11" t="s">
        <v>787</v>
      </c>
      <c r="D1942" s="12">
        <v>58805</v>
      </c>
      <c r="E1942" s="47" t="s">
        <v>7910</v>
      </c>
      <c r="F1942" s="14">
        <v>20877.2</v>
      </c>
      <c r="G1942" s="15">
        <v>42446</v>
      </c>
      <c r="H1942" s="14">
        <v>20877.2</v>
      </c>
      <c r="I1942" s="140">
        <f t="shared" si="88"/>
        <v>0</v>
      </c>
      <c r="J1942" s="116"/>
      <c r="K1942" s="2"/>
    </row>
    <row r="1943" spans="1:11" x14ac:dyDescent="0.25">
      <c r="A1943" s="17">
        <v>42445</v>
      </c>
      <c r="B1943" s="18">
        <f t="shared" si="89"/>
        <v>8806</v>
      </c>
      <c r="C1943" s="11" t="s">
        <v>787</v>
      </c>
      <c r="D1943" s="12">
        <v>58806</v>
      </c>
      <c r="E1943" s="47" t="s">
        <v>7911</v>
      </c>
      <c r="F1943" s="14">
        <v>12616</v>
      </c>
      <c r="G1943" s="15">
        <v>42446</v>
      </c>
      <c r="H1943" s="14">
        <v>12616</v>
      </c>
      <c r="I1943" s="140">
        <f t="shared" si="88"/>
        <v>0</v>
      </c>
      <c r="J1943" s="116"/>
      <c r="K1943" s="2"/>
    </row>
    <row r="1944" spans="1:11" x14ac:dyDescent="0.25">
      <c r="A1944" s="17">
        <v>42445</v>
      </c>
      <c r="B1944" s="18">
        <f t="shared" si="89"/>
        <v>8807</v>
      </c>
      <c r="C1944" s="11" t="s">
        <v>787</v>
      </c>
      <c r="D1944" s="12">
        <v>58807</v>
      </c>
      <c r="E1944" s="47" t="s">
        <v>7912</v>
      </c>
      <c r="F1944" s="14">
        <v>29585.3</v>
      </c>
      <c r="G1944" s="15">
        <v>42446</v>
      </c>
      <c r="H1944" s="14">
        <v>29585.3</v>
      </c>
      <c r="I1944" s="140">
        <f t="shared" si="88"/>
        <v>0</v>
      </c>
      <c r="J1944" s="116"/>
      <c r="K1944" s="2"/>
    </row>
    <row r="1945" spans="1:11" x14ac:dyDescent="0.25">
      <c r="A1945" s="17">
        <v>42445</v>
      </c>
      <c r="B1945" s="18">
        <f t="shared" si="89"/>
        <v>8808</v>
      </c>
      <c r="C1945" s="11" t="s">
        <v>787</v>
      </c>
      <c r="D1945" s="12">
        <v>58808</v>
      </c>
      <c r="E1945" s="47" t="s">
        <v>7913</v>
      </c>
      <c r="F1945" s="14">
        <v>5060</v>
      </c>
      <c r="G1945" s="15">
        <v>42447</v>
      </c>
      <c r="H1945" s="14">
        <v>5060</v>
      </c>
      <c r="I1945" s="140">
        <f t="shared" si="88"/>
        <v>0</v>
      </c>
      <c r="J1945" s="116"/>
      <c r="K1945" s="2"/>
    </row>
    <row r="1946" spans="1:11" x14ac:dyDescent="0.25">
      <c r="A1946" s="17">
        <v>42445</v>
      </c>
      <c r="B1946" s="18">
        <f t="shared" si="89"/>
        <v>8809</v>
      </c>
      <c r="C1946" s="11" t="s">
        <v>787</v>
      </c>
      <c r="D1946" s="12">
        <v>58809</v>
      </c>
      <c r="E1946" s="47" t="s">
        <v>7914</v>
      </c>
      <c r="F1946" s="14">
        <v>8689.7999999999993</v>
      </c>
      <c r="G1946" s="15">
        <v>42446</v>
      </c>
      <c r="H1946" s="14">
        <v>8689.7999999999993</v>
      </c>
      <c r="I1946" s="140">
        <f t="shared" si="88"/>
        <v>0</v>
      </c>
      <c r="J1946" s="116"/>
      <c r="K1946" s="2"/>
    </row>
    <row r="1947" spans="1:11" x14ac:dyDescent="0.25">
      <c r="A1947" s="17">
        <v>42445</v>
      </c>
      <c r="B1947" s="18">
        <f t="shared" si="89"/>
        <v>8810</v>
      </c>
      <c r="C1947" s="11" t="s">
        <v>787</v>
      </c>
      <c r="D1947" s="12">
        <v>58810</v>
      </c>
      <c r="E1947" s="47" t="s">
        <v>7915</v>
      </c>
      <c r="F1947" s="14">
        <v>3309.6</v>
      </c>
      <c r="G1947" s="15">
        <v>42446</v>
      </c>
      <c r="H1947" s="14">
        <v>3309.6</v>
      </c>
      <c r="I1947" s="140">
        <f t="shared" si="88"/>
        <v>0</v>
      </c>
      <c r="J1947" s="116"/>
      <c r="K1947" s="2"/>
    </row>
    <row r="1948" spans="1:11" x14ac:dyDescent="0.25">
      <c r="A1948" s="17">
        <v>42445</v>
      </c>
      <c r="B1948" s="18">
        <f t="shared" si="89"/>
        <v>8811</v>
      </c>
      <c r="C1948" s="11" t="s">
        <v>787</v>
      </c>
      <c r="D1948" s="12">
        <v>58811</v>
      </c>
      <c r="E1948" s="47" t="s">
        <v>7916</v>
      </c>
      <c r="F1948" s="14">
        <v>12357.4</v>
      </c>
      <c r="G1948" s="15">
        <v>42446</v>
      </c>
      <c r="H1948" s="14">
        <v>12357.4</v>
      </c>
      <c r="I1948" s="140">
        <f t="shared" si="88"/>
        <v>0</v>
      </c>
      <c r="J1948" s="116"/>
      <c r="K1948" s="2"/>
    </row>
    <row r="1949" spans="1:11" x14ac:dyDescent="0.25">
      <c r="A1949" s="17">
        <v>42445</v>
      </c>
      <c r="B1949" s="18">
        <f t="shared" si="89"/>
        <v>8812</v>
      </c>
      <c r="C1949" s="11" t="s">
        <v>787</v>
      </c>
      <c r="D1949" s="12">
        <v>58812</v>
      </c>
      <c r="E1949" s="47" t="s">
        <v>7917</v>
      </c>
      <c r="F1949" s="14">
        <v>1200</v>
      </c>
      <c r="G1949" s="15">
        <v>42447</v>
      </c>
      <c r="H1949" s="98">
        <v>1200</v>
      </c>
      <c r="I1949" s="140">
        <f t="shared" si="88"/>
        <v>0</v>
      </c>
      <c r="J1949" s="116"/>
      <c r="K1949" s="2"/>
    </row>
    <row r="1950" spans="1:11" x14ac:dyDescent="0.25">
      <c r="A1950" s="17">
        <v>42445</v>
      </c>
      <c r="B1950" s="18">
        <f t="shared" si="89"/>
        <v>8813</v>
      </c>
      <c r="C1950" s="11" t="s">
        <v>787</v>
      </c>
      <c r="D1950" s="12">
        <v>58813</v>
      </c>
      <c r="E1950" s="47" t="s">
        <v>7918</v>
      </c>
      <c r="F1950" s="14">
        <v>22155.200000000001</v>
      </c>
      <c r="G1950" s="15">
        <v>42455</v>
      </c>
      <c r="H1950" s="98">
        <v>22155.200000000001</v>
      </c>
      <c r="I1950" s="140">
        <f t="shared" si="88"/>
        <v>0</v>
      </c>
      <c r="J1950" s="116"/>
      <c r="K1950" s="2"/>
    </row>
    <row r="1951" spans="1:11" x14ac:dyDescent="0.25">
      <c r="A1951" s="17">
        <v>42445</v>
      </c>
      <c r="B1951" s="18">
        <f t="shared" si="89"/>
        <v>8814</v>
      </c>
      <c r="C1951" s="11" t="s">
        <v>787</v>
      </c>
      <c r="D1951" s="12">
        <v>58814</v>
      </c>
      <c r="E1951" s="47" t="s">
        <v>7919</v>
      </c>
      <c r="F1951" s="14">
        <v>1626.9</v>
      </c>
      <c r="G1951" s="15">
        <v>42447</v>
      </c>
      <c r="H1951" s="98">
        <v>1626.9</v>
      </c>
      <c r="I1951" s="140">
        <f t="shared" si="88"/>
        <v>0</v>
      </c>
      <c r="J1951" s="116"/>
      <c r="K1951" s="2"/>
    </row>
    <row r="1952" spans="1:11" x14ac:dyDescent="0.25">
      <c r="A1952" s="17">
        <v>42445</v>
      </c>
      <c r="B1952" s="18">
        <f t="shared" si="89"/>
        <v>8815</v>
      </c>
      <c r="C1952" s="11" t="s">
        <v>787</v>
      </c>
      <c r="D1952" s="12">
        <v>58815</v>
      </c>
      <c r="E1952" s="47" t="s">
        <v>7920</v>
      </c>
      <c r="F1952" s="14">
        <v>17028</v>
      </c>
      <c r="G1952" s="15" t="s">
        <v>7921</v>
      </c>
      <c r="H1952" s="98">
        <f>14028+3000</f>
        <v>17028</v>
      </c>
      <c r="I1952" s="140">
        <f t="shared" si="88"/>
        <v>0</v>
      </c>
      <c r="J1952" s="116"/>
      <c r="K1952" s="2"/>
    </row>
    <row r="1953" spans="1:11" x14ac:dyDescent="0.25">
      <c r="A1953" s="17">
        <v>42445</v>
      </c>
      <c r="B1953" s="18">
        <f t="shared" si="89"/>
        <v>8816</v>
      </c>
      <c r="C1953" s="11" t="s">
        <v>787</v>
      </c>
      <c r="D1953" s="12">
        <v>58816</v>
      </c>
      <c r="E1953" s="47" t="s">
        <v>7922</v>
      </c>
      <c r="F1953" s="14">
        <v>2210.1999999999998</v>
      </c>
      <c r="G1953" s="15">
        <v>42447</v>
      </c>
      <c r="H1953" s="98">
        <v>2210.1999999999998</v>
      </c>
      <c r="I1953" s="140">
        <f t="shared" si="88"/>
        <v>0</v>
      </c>
      <c r="J1953" s="116"/>
      <c r="K1953" s="2"/>
    </row>
    <row r="1954" spans="1:11" x14ac:dyDescent="0.25">
      <c r="A1954" s="17">
        <v>42445</v>
      </c>
      <c r="B1954" s="18">
        <f t="shared" si="89"/>
        <v>8817</v>
      </c>
      <c r="C1954" s="11" t="s">
        <v>787</v>
      </c>
      <c r="D1954" s="12">
        <v>58817</v>
      </c>
      <c r="E1954" s="47" t="s">
        <v>7923</v>
      </c>
      <c r="F1954" s="14">
        <v>2387.1999999999998</v>
      </c>
      <c r="G1954" s="15">
        <v>42445</v>
      </c>
      <c r="H1954" s="98">
        <f t="shared" si="90"/>
        <v>2387.1999999999998</v>
      </c>
      <c r="I1954" s="140">
        <f t="shared" si="88"/>
        <v>0</v>
      </c>
      <c r="J1954" s="116"/>
      <c r="K1954" s="2"/>
    </row>
    <row r="1955" spans="1:11" x14ac:dyDescent="0.25">
      <c r="A1955" s="17">
        <v>42445</v>
      </c>
      <c r="B1955" s="18">
        <f t="shared" si="89"/>
        <v>8818</v>
      </c>
      <c r="C1955" s="11" t="s">
        <v>787</v>
      </c>
      <c r="D1955" s="12">
        <v>58818</v>
      </c>
      <c r="E1955" s="47" t="s">
        <v>7924</v>
      </c>
      <c r="F1955" s="14">
        <v>2840.6</v>
      </c>
      <c r="G1955" s="15">
        <v>42447</v>
      </c>
      <c r="H1955" s="98">
        <v>2840.6</v>
      </c>
      <c r="I1955" s="140">
        <f t="shared" si="88"/>
        <v>0</v>
      </c>
      <c r="J1955" s="116"/>
      <c r="K1955" s="2"/>
    </row>
    <row r="1956" spans="1:11" x14ac:dyDescent="0.25">
      <c r="A1956" s="17">
        <v>42445</v>
      </c>
      <c r="B1956" s="18">
        <f t="shared" si="89"/>
        <v>8819</v>
      </c>
      <c r="C1956" s="11" t="s">
        <v>787</v>
      </c>
      <c r="D1956" s="12">
        <v>58819</v>
      </c>
      <c r="E1956" s="47" t="s">
        <v>7925</v>
      </c>
      <c r="F1956" s="14">
        <v>1254.5999999999999</v>
      </c>
      <c r="G1956" s="15">
        <v>42447</v>
      </c>
      <c r="H1956" s="98">
        <v>1254.5999999999999</v>
      </c>
      <c r="I1956" s="140">
        <f t="shared" si="88"/>
        <v>0</v>
      </c>
      <c r="J1956" s="116"/>
      <c r="K1956" s="2"/>
    </row>
    <row r="1957" spans="1:11" x14ac:dyDescent="0.25">
      <c r="A1957" s="17">
        <v>42445</v>
      </c>
      <c r="B1957" s="18">
        <f t="shared" si="89"/>
        <v>8820</v>
      </c>
      <c r="C1957" s="11" t="s">
        <v>787</v>
      </c>
      <c r="D1957" s="12">
        <v>58820</v>
      </c>
      <c r="E1957" s="47" t="s">
        <v>7926</v>
      </c>
      <c r="F1957" s="14">
        <v>1261.4000000000001</v>
      </c>
      <c r="G1957" s="15">
        <v>42445</v>
      </c>
      <c r="H1957" s="98">
        <f t="shared" ref="H1957:H1999" si="91">F1957</f>
        <v>1261.4000000000001</v>
      </c>
      <c r="I1957" s="140">
        <f t="shared" si="88"/>
        <v>0</v>
      </c>
      <c r="J1957" s="116"/>
      <c r="K1957" s="2"/>
    </row>
    <row r="1958" spans="1:11" x14ac:dyDescent="0.25">
      <c r="A1958" s="17">
        <v>42445</v>
      </c>
      <c r="B1958" s="18">
        <f t="shared" si="89"/>
        <v>8821</v>
      </c>
      <c r="C1958" s="11" t="s">
        <v>787</v>
      </c>
      <c r="D1958" s="12">
        <v>58821</v>
      </c>
      <c r="E1958" s="47" t="s">
        <v>7927</v>
      </c>
      <c r="F1958" s="14">
        <v>1926.4</v>
      </c>
      <c r="G1958" s="15">
        <v>42447</v>
      </c>
      <c r="H1958" s="98">
        <v>1926.4</v>
      </c>
      <c r="I1958" s="140">
        <f t="shared" si="88"/>
        <v>0</v>
      </c>
      <c r="J1958" s="116"/>
      <c r="K1958" s="2"/>
    </row>
    <row r="1959" spans="1:11" x14ac:dyDescent="0.25">
      <c r="A1959" s="17">
        <v>42445</v>
      </c>
      <c r="B1959" s="18">
        <f t="shared" si="89"/>
        <v>8822</v>
      </c>
      <c r="C1959" s="11" t="s">
        <v>787</v>
      </c>
      <c r="D1959" s="12">
        <v>58822</v>
      </c>
      <c r="E1959" s="47" t="s">
        <v>7928</v>
      </c>
      <c r="F1959" s="14">
        <v>2201.6</v>
      </c>
      <c r="G1959" s="15">
        <v>42447</v>
      </c>
      <c r="H1959" s="98">
        <v>2201.6</v>
      </c>
      <c r="I1959" s="140">
        <f t="shared" si="88"/>
        <v>0</v>
      </c>
      <c r="J1959" s="116"/>
      <c r="K1959" s="2"/>
    </row>
    <row r="1960" spans="1:11" x14ac:dyDescent="0.25">
      <c r="A1960" s="17">
        <v>42445</v>
      </c>
      <c r="B1960" s="18">
        <f t="shared" si="89"/>
        <v>8823</v>
      </c>
      <c r="C1960" s="11" t="s">
        <v>787</v>
      </c>
      <c r="D1960" s="12">
        <v>58823</v>
      </c>
      <c r="E1960" s="47" t="s">
        <v>7929</v>
      </c>
      <c r="F1960" s="14">
        <v>50451.58</v>
      </c>
      <c r="G1960" s="15">
        <v>42449</v>
      </c>
      <c r="H1960" s="98">
        <v>50451.58</v>
      </c>
      <c r="I1960" s="140">
        <f t="shared" si="88"/>
        <v>0</v>
      </c>
      <c r="J1960" s="116"/>
      <c r="K1960" s="2"/>
    </row>
    <row r="1961" spans="1:11" x14ac:dyDescent="0.25">
      <c r="A1961" s="17">
        <v>42445</v>
      </c>
      <c r="B1961" s="18">
        <f t="shared" si="89"/>
        <v>8824</v>
      </c>
      <c r="C1961" s="11" t="s">
        <v>787</v>
      </c>
      <c r="D1961" s="12">
        <v>58824</v>
      </c>
      <c r="E1961" s="47" t="s">
        <v>7930</v>
      </c>
      <c r="F1961" s="14">
        <v>6442</v>
      </c>
      <c r="G1961" s="15">
        <v>42447</v>
      </c>
      <c r="H1961" s="98">
        <v>6442</v>
      </c>
      <c r="I1961" s="140">
        <f t="shared" si="88"/>
        <v>0</v>
      </c>
      <c r="J1961" s="116"/>
      <c r="K1961" s="2"/>
    </row>
    <row r="1962" spans="1:11" x14ac:dyDescent="0.25">
      <c r="A1962" s="17">
        <v>42445</v>
      </c>
      <c r="B1962" s="18">
        <f t="shared" si="89"/>
        <v>8825</v>
      </c>
      <c r="C1962" s="11" t="s">
        <v>787</v>
      </c>
      <c r="D1962" s="12">
        <v>58825</v>
      </c>
      <c r="E1962" s="47" t="s">
        <v>7931</v>
      </c>
      <c r="F1962" s="14">
        <v>7774.8</v>
      </c>
      <c r="G1962" s="15">
        <v>42460</v>
      </c>
      <c r="H1962" s="98">
        <v>7774.8</v>
      </c>
      <c r="I1962" s="140">
        <f t="shared" si="88"/>
        <v>0</v>
      </c>
      <c r="J1962" s="116"/>
      <c r="K1962" s="2"/>
    </row>
    <row r="1963" spans="1:11" x14ac:dyDescent="0.25">
      <c r="A1963" s="17">
        <v>42445</v>
      </c>
      <c r="B1963" s="18">
        <f t="shared" si="89"/>
        <v>8826</v>
      </c>
      <c r="C1963" s="11" t="s">
        <v>787</v>
      </c>
      <c r="D1963" s="12">
        <v>58826</v>
      </c>
      <c r="E1963" s="47" t="s">
        <v>7932</v>
      </c>
      <c r="F1963" s="14">
        <v>856</v>
      </c>
      <c r="G1963" s="15">
        <v>42445</v>
      </c>
      <c r="H1963" s="98">
        <f t="shared" si="91"/>
        <v>856</v>
      </c>
      <c r="I1963" s="140">
        <f t="shared" si="88"/>
        <v>0</v>
      </c>
      <c r="J1963" s="116"/>
      <c r="K1963" s="2"/>
    </row>
    <row r="1964" spans="1:11" x14ac:dyDescent="0.25">
      <c r="A1964" s="17">
        <v>42445</v>
      </c>
      <c r="B1964" s="18">
        <f t="shared" si="89"/>
        <v>8827</v>
      </c>
      <c r="C1964" s="11" t="s">
        <v>787</v>
      </c>
      <c r="D1964" s="12">
        <v>58827</v>
      </c>
      <c r="E1964" s="47" t="s">
        <v>7933</v>
      </c>
      <c r="F1964" s="14">
        <v>5365.4</v>
      </c>
      <c r="G1964" s="15">
        <v>42449</v>
      </c>
      <c r="H1964" s="98">
        <v>5365.4</v>
      </c>
      <c r="I1964" s="140">
        <f t="shared" si="88"/>
        <v>0</v>
      </c>
      <c r="J1964" s="116"/>
      <c r="K1964" s="2"/>
    </row>
    <row r="1965" spans="1:11" x14ac:dyDescent="0.25">
      <c r="A1965" s="17">
        <v>42445</v>
      </c>
      <c r="B1965" s="18">
        <f t="shared" si="89"/>
        <v>8828</v>
      </c>
      <c r="C1965" s="11" t="s">
        <v>787</v>
      </c>
      <c r="D1965" s="12">
        <v>58828</v>
      </c>
      <c r="E1965" s="47" t="s">
        <v>7934</v>
      </c>
      <c r="F1965" s="14">
        <v>3657.1</v>
      </c>
      <c r="G1965" s="15">
        <v>42447</v>
      </c>
      <c r="H1965" s="98">
        <v>3657.1</v>
      </c>
      <c r="I1965" s="140">
        <f t="shared" si="88"/>
        <v>0</v>
      </c>
      <c r="J1965" s="116"/>
      <c r="K1965" s="2"/>
    </row>
    <row r="1966" spans="1:11" x14ac:dyDescent="0.25">
      <c r="A1966" s="17">
        <v>42445</v>
      </c>
      <c r="B1966" s="18">
        <f t="shared" si="89"/>
        <v>8829</v>
      </c>
      <c r="C1966" s="11" t="s">
        <v>787</v>
      </c>
      <c r="D1966" s="12">
        <v>58829</v>
      </c>
      <c r="E1966" s="47" t="s">
        <v>7935</v>
      </c>
      <c r="F1966" s="14">
        <v>4431.5</v>
      </c>
      <c r="G1966" s="15">
        <v>42447</v>
      </c>
      <c r="H1966" s="98">
        <v>4431.5</v>
      </c>
      <c r="I1966" s="140">
        <f t="shared" si="88"/>
        <v>0</v>
      </c>
      <c r="J1966" s="116"/>
      <c r="K1966" s="2"/>
    </row>
    <row r="1967" spans="1:11" x14ac:dyDescent="0.25">
      <c r="A1967" s="17">
        <v>42445</v>
      </c>
      <c r="B1967" s="18">
        <f t="shared" si="89"/>
        <v>8830</v>
      </c>
      <c r="C1967" s="11" t="s">
        <v>787</v>
      </c>
      <c r="D1967" s="12">
        <v>58830</v>
      </c>
      <c r="E1967" s="47" t="s">
        <v>7936</v>
      </c>
      <c r="F1967" s="14">
        <v>5653.8</v>
      </c>
      <c r="G1967" s="15">
        <v>42445</v>
      </c>
      <c r="H1967" s="98">
        <f t="shared" si="91"/>
        <v>5653.8</v>
      </c>
      <c r="I1967" s="140">
        <f t="shared" si="88"/>
        <v>0</v>
      </c>
      <c r="J1967" s="116"/>
      <c r="K1967" s="2"/>
    </row>
    <row r="1968" spans="1:11" x14ac:dyDescent="0.25">
      <c r="A1968" s="17">
        <v>42445</v>
      </c>
      <c r="B1968" s="18">
        <f t="shared" si="89"/>
        <v>8831</v>
      </c>
      <c r="C1968" s="11" t="s">
        <v>787</v>
      </c>
      <c r="D1968" s="113">
        <v>58831</v>
      </c>
      <c r="E1968" s="42" t="s">
        <v>7937</v>
      </c>
      <c r="F1968" s="19">
        <v>1557.6</v>
      </c>
      <c r="G1968" s="15">
        <v>42445</v>
      </c>
      <c r="H1968" s="98">
        <f t="shared" si="91"/>
        <v>1557.6</v>
      </c>
      <c r="I1968" s="140">
        <f t="shared" si="88"/>
        <v>0</v>
      </c>
      <c r="J1968" s="116"/>
      <c r="K1968" s="2"/>
    </row>
    <row r="1969" spans="1:11" x14ac:dyDescent="0.25">
      <c r="A1969" s="17">
        <v>42445</v>
      </c>
      <c r="B1969" s="18">
        <f t="shared" si="89"/>
        <v>8832</v>
      </c>
      <c r="C1969" s="11" t="s">
        <v>787</v>
      </c>
      <c r="D1969" s="20">
        <v>58832</v>
      </c>
      <c r="E1969" s="45" t="s">
        <v>7877</v>
      </c>
      <c r="F1969" s="22">
        <v>2280.6</v>
      </c>
      <c r="G1969" s="15">
        <v>42445</v>
      </c>
      <c r="H1969" s="98">
        <f t="shared" si="91"/>
        <v>2280.6</v>
      </c>
      <c r="I1969" s="140">
        <f t="shared" si="88"/>
        <v>0</v>
      </c>
      <c r="J1969" s="116"/>
      <c r="K1969" s="2"/>
    </row>
    <row r="1970" spans="1:11" x14ac:dyDescent="0.25">
      <c r="A1970" s="17">
        <v>42445</v>
      </c>
      <c r="B1970" s="18">
        <f t="shared" si="89"/>
        <v>8833</v>
      </c>
      <c r="C1970" s="11" t="s">
        <v>787</v>
      </c>
      <c r="D1970" s="12">
        <v>58833</v>
      </c>
      <c r="E1970" s="47" t="s">
        <v>7938</v>
      </c>
      <c r="F1970" s="14">
        <v>20406.7</v>
      </c>
      <c r="G1970" s="107">
        <v>42461</v>
      </c>
      <c r="H1970" s="166">
        <v>20406.7</v>
      </c>
      <c r="I1970" s="140">
        <f t="shared" si="88"/>
        <v>0</v>
      </c>
      <c r="J1970" s="116"/>
      <c r="K1970" s="2"/>
    </row>
    <row r="1971" spans="1:11" x14ac:dyDescent="0.25">
      <c r="A1971" s="17">
        <v>42445</v>
      </c>
      <c r="B1971" s="18">
        <f t="shared" si="89"/>
        <v>8834</v>
      </c>
      <c r="C1971" s="11" t="s">
        <v>787</v>
      </c>
      <c r="D1971" s="12">
        <v>58834</v>
      </c>
      <c r="E1971" s="47" t="s">
        <v>7939</v>
      </c>
      <c r="F1971" s="14">
        <v>7714.3</v>
      </c>
      <c r="G1971" s="15">
        <v>42445</v>
      </c>
      <c r="H1971" s="98">
        <f t="shared" si="91"/>
        <v>7714.3</v>
      </c>
      <c r="I1971" s="140">
        <f t="shared" si="88"/>
        <v>0</v>
      </c>
      <c r="J1971" s="116"/>
      <c r="K1971" s="2"/>
    </row>
    <row r="1972" spans="1:11" x14ac:dyDescent="0.25">
      <c r="A1972" s="17">
        <v>42445</v>
      </c>
      <c r="B1972" s="18">
        <f t="shared" si="89"/>
        <v>8835</v>
      </c>
      <c r="C1972" s="11" t="s">
        <v>787</v>
      </c>
      <c r="D1972" s="12">
        <v>58835</v>
      </c>
      <c r="E1972" s="47" t="s">
        <v>7940</v>
      </c>
      <c r="F1972" s="14">
        <v>2205.8000000000002</v>
      </c>
      <c r="G1972" s="15">
        <v>42445</v>
      </c>
      <c r="H1972" s="98">
        <f t="shared" si="91"/>
        <v>2205.8000000000002</v>
      </c>
      <c r="I1972" s="140">
        <f t="shared" si="88"/>
        <v>0</v>
      </c>
      <c r="J1972" s="116"/>
      <c r="K1972" s="2"/>
    </row>
    <row r="1973" spans="1:11" x14ac:dyDescent="0.25">
      <c r="A1973" s="17">
        <v>42445</v>
      </c>
      <c r="B1973" s="18">
        <f t="shared" si="89"/>
        <v>8836</v>
      </c>
      <c r="C1973" s="11" t="s">
        <v>787</v>
      </c>
      <c r="D1973" s="12">
        <v>58836</v>
      </c>
      <c r="E1973" s="47" t="s">
        <v>7914</v>
      </c>
      <c r="F1973" s="14">
        <v>3534.2</v>
      </c>
      <c r="G1973" s="15">
        <v>42446</v>
      </c>
      <c r="H1973" s="98">
        <v>3534.2</v>
      </c>
      <c r="I1973" s="140">
        <f t="shared" si="88"/>
        <v>0</v>
      </c>
      <c r="J1973" s="116"/>
      <c r="K1973" s="2"/>
    </row>
    <row r="1974" spans="1:11" x14ac:dyDescent="0.25">
      <c r="A1974" s="17">
        <v>42445</v>
      </c>
      <c r="B1974" s="18">
        <f t="shared" si="89"/>
        <v>8837</v>
      </c>
      <c r="C1974" s="11" t="s">
        <v>787</v>
      </c>
      <c r="D1974" s="12">
        <v>58837</v>
      </c>
      <c r="E1974" s="47" t="s">
        <v>7941</v>
      </c>
      <c r="F1974" s="14">
        <v>2601.3000000000002</v>
      </c>
      <c r="G1974" s="15">
        <v>42445</v>
      </c>
      <c r="H1974" s="98">
        <f t="shared" si="91"/>
        <v>2601.3000000000002</v>
      </c>
      <c r="I1974" s="140">
        <f t="shared" si="88"/>
        <v>0</v>
      </c>
      <c r="J1974" s="116"/>
      <c r="K1974" s="2"/>
    </row>
    <row r="1975" spans="1:11" x14ac:dyDescent="0.25">
      <c r="A1975" s="17">
        <v>42445</v>
      </c>
      <c r="B1975" s="18">
        <f t="shared" si="89"/>
        <v>8838</v>
      </c>
      <c r="C1975" s="11" t="s">
        <v>787</v>
      </c>
      <c r="D1975" s="12">
        <v>58838</v>
      </c>
      <c r="E1975" s="47" t="s">
        <v>7942</v>
      </c>
      <c r="F1975" s="14">
        <v>468</v>
      </c>
      <c r="G1975" s="15">
        <v>42445</v>
      </c>
      <c r="H1975" s="98">
        <f t="shared" si="91"/>
        <v>468</v>
      </c>
      <c r="I1975" s="140">
        <f t="shared" si="88"/>
        <v>0</v>
      </c>
      <c r="J1975" s="116"/>
      <c r="K1975" s="2"/>
    </row>
    <row r="1976" spans="1:11" x14ac:dyDescent="0.25">
      <c r="A1976" s="17">
        <v>42445</v>
      </c>
      <c r="B1976" s="18">
        <f t="shared" si="89"/>
        <v>8839</v>
      </c>
      <c r="C1976" s="11" t="s">
        <v>787</v>
      </c>
      <c r="D1976" s="12">
        <v>58839</v>
      </c>
      <c r="E1976" s="47" t="s">
        <v>7943</v>
      </c>
      <c r="F1976" s="14">
        <v>21076.799999999999</v>
      </c>
      <c r="G1976" s="15">
        <v>42446</v>
      </c>
      <c r="H1976" s="98">
        <v>21076.799999999999</v>
      </c>
      <c r="I1976" s="140">
        <f t="shared" si="88"/>
        <v>0</v>
      </c>
      <c r="J1976" s="116"/>
      <c r="K1976" s="2"/>
    </row>
    <row r="1977" spans="1:11" x14ac:dyDescent="0.25">
      <c r="A1977" s="17">
        <v>42445</v>
      </c>
      <c r="B1977" s="18">
        <f t="shared" si="89"/>
        <v>8840</v>
      </c>
      <c r="C1977" s="11" t="s">
        <v>787</v>
      </c>
      <c r="D1977" s="12">
        <v>58840</v>
      </c>
      <c r="E1977" s="47" t="s">
        <v>7897</v>
      </c>
      <c r="F1977" s="14">
        <v>5064</v>
      </c>
      <c r="G1977" s="15">
        <v>42445</v>
      </c>
      <c r="H1977" s="98">
        <f t="shared" si="91"/>
        <v>5064</v>
      </c>
      <c r="I1977" s="140">
        <f t="shared" si="88"/>
        <v>0</v>
      </c>
      <c r="J1977" s="116"/>
      <c r="K1977" s="2"/>
    </row>
    <row r="1978" spans="1:11" x14ac:dyDescent="0.25">
      <c r="A1978" s="17">
        <v>42445</v>
      </c>
      <c r="B1978" s="18">
        <f t="shared" si="89"/>
        <v>8841</v>
      </c>
      <c r="C1978" s="11" t="s">
        <v>787</v>
      </c>
      <c r="D1978" s="12">
        <v>58841</v>
      </c>
      <c r="E1978" s="47" t="s">
        <v>7944</v>
      </c>
      <c r="F1978" s="14">
        <v>762.3</v>
      </c>
      <c r="G1978" s="15">
        <v>42445</v>
      </c>
      <c r="H1978" s="98">
        <f t="shared" si="91"/>
        <v>762.3</v>
      </c>
      <c r="I1978" s="140">
        <f t="shared" si="88"/>
        <v>0</v>
      </c>
      <c r="J1978" s="116"/>
      <c r="K1978" s="2"/>
    </row>
    <row r="1979" spans="1:11" x14ac:dyDescent="0.25">
      <c r="A1979" s="17">
        <v>42445</v>
      </c>
      <c r="B1979" s="18">
        <f t="shared" si="89"/>
        <v>8842</v>
      </c>
      <c r="C1979" s="11" t="s">
        <v>787</v>
      </c>
      <c r="D1979" s="12">
        <v>58842</v>
      </c>
      <c r="E1979" s="47" t="s">
        <v>7945</v>
      </c>
      <c r="F1979" s="14">
        <v>1585.6</v>
      </c>
      <c r="G1979" s="15">
        <v>42448</v>
      </c>
      <c r="H1979" s="98">
        <v>1585.6</v>
      </c>
      <c r="I1979" s="140">
        <f t="shared" si="88"/>
        <v>0</v>
      </c>
      <c r="J1979" s="116"/>
      <c r="K1979" s="2"/>
    </row>
    <row r="1980" spans="1:11" x14ac:dyDescent="0.25">
      <c r="A1980" s="17">
        <v>42445</v>
      </c>
      <c r="B1980" s="18">
        <f t="shared" si="89"/>
        <v>8843</v>
      </c>
      <c r="C1980" s="11" t="s">
        <v>787</v>
      </c>
      <c r="D1980" s="12">
        <v>58843</v>
      </c>
      <c r="E1980" s="47" t="s">
        <v>7937</v>
      </c>
      <c r="F1980" s="14">
        <v>494.9</v>
      </c>
      <c r="G1980" s="15">
        <v>42445</v>
      </c>
      <c r="H1980" s="98">
        <f t="shared" si="91"/>
        <v>494.9</v>
      </c>
      <c r="I1980" s="140">
        <f t="shared" si="88"/>
        <v>0</v>
      </c>
      <c r="J1980" s="116"/>
      <c r="K1980" s="2"/>
    </row>
    <row r="1981" spans="1:11" x14ac:dyDescent="0.25">
      <c r="A1981" s="17">
        <v>42445</v>
      </c>
      <c r="B1981" s="18">
        <f t="shared" si="89"/>
        <v>8844</v>
      </c>
      <c r="C1981" s="11" t="s">
        <v>787</v>
      </c>
      <c r="D1981" s="12">
        <v>58844</v>
      </c>
      <c r="E1981" s="47" t="s">
        <v>7946</v>
      </c>
      <c r="F1981" s="14">
        <v>1827</v>
      </c>
      <c r="G1981" s="15">
        <v>42445</v>
      </c>
      <c r="H1981" s="98">
        <f t="shared" si="91"/>
        <v>1827</v>
      </c>
      <c r="I1981" s="140">
        <f t="shared" si="88"/>
        <v>0</v>
      </c>
      <c r="J1981" s="116"/>
      <c r="K1981" s="2"/>
    </row>
    <row r="1982" spans="1:11" x14ac:dyDescent="0.25">
      <c r="A1982" s="17">
        <v>42445</v>
      </c>
      <c r="B1982" s="18">
        <f t="shared" si="89"/>
        <v>8845</v>
      </c>
      <c r="C1982" s="11" t="s">
        <v>787</v>
      </c>
      <c r="D1982" s="12">
        <v>58845</v>
      </c>
      <c r="E1982" s="47" t="s">
        <v>7947</v>
      </c>
      <c r="F1982" s="14">
        <v>2569.9</v>
      </c>
      <c r="G1982" s="15">
        <v>42445</v>
      </c>
      <c r="H1982" s="98">
        <f t="shared" si="91"/>
        <v>2569.9</v>
      </c>
      <c r="I1982" s="140">
        <f t="shared" si="88"/>
        <v>0</v>
      </c>
      <c r="J1982" s="116"/>
      <c r="K1982" s="2"/>
    </row>
    <row r="1983" spans="1:11" x14ac:dyDescent="0.25">
      <c r="A1983" s="17">
        <v>42445</v>
      </c>
      <c r="B1983" s="18">
        <f t="shared" si="89"/>
        <v>8846</v>
      </c>
      <c r="C1983" s="11" t="s">
        <v>787</v>
      </c>
      <c r="D1983" s="12">
        <v>58846</v>
      </c>
      <c r="E1983" s="47" t="s">
        <v>7948</v>
      </c>
      <c r="F1983" s="14">
        <v>2729.6</v>
      </c>
      <c r="G1983" s="15">
        <v>42445</v>
      </c>
      <c r="H1983" s="98">
        <f t="shared" si="91"/>
        <v>2729.6</v>
      </c>
      <c r="I1983" s="140">
        <f t="shared" si="88"/>
        <v>0</v>
      </c>
      <c r="J1983" s="116"/>
      <c r="K1983" s="2"/>
    </row>
    <row r="1984" spans="1:11" x14ac:dyDescent="0.25">
      <c r="A1984" s="17">
        <v>42445</v>
      </c>
      <c r="B1984" s="18">
        <f t="shared" si="89"/>
        <v>8847</v>
      </c>
      <c r="C1984" s="11" t="s">
        <v>787</v>
      </c>
      <c r="D1984" s="12">
        <v>58847</v>
      </c>
      <c r="E1984" s="47" t="s">
        <v>7949</v>
      </c>
      <c r="F1984" s="14">
        <v>1756</v>
      </c>
      <c r="G1984" s="15">
        <v>42445</v>
      </c>
      <c r="H1984" s="98">
        <f t="shared" si="91"/>
        <v>1756</v>
      </c>
      <c r="I1984" s="140">
        <f t="shared" si="88"/>
        <v>0</v>
      </c>
      <c r="J1984" s="116"/>
      <c r="K1984" s="2"/>
    </row>
    <row r="1985" spans="1:11" x14ac:dyDescent="0.25">
      <c r="A1985" s="17">
        <v>42445</v>
      </c>
      <c r="B1985" s="18">
        <f t="shared" si="89"/>
        <v>8848</v>
      </c>
      <c r="C1985" s="11" t="s">
        <v>787</v>
      </c>
      <c r="D1985" s="12">
        <v>58848</v>
      </c>
      <c r="E1985" s="47" t="s">
        <v>7950</v>
      </c>
      <c r="F1985" s="14">
        <v>9071.2000000000007</v>
      </c>
      <c r="G1985" s="15">
        <v>42446</v>
      </c>
      <c r="H1985" s="98">
        <v>9071.2000000000007</v>
      </c>
      <c r="I1985" s="140">
        <f t="shared" si="88"/>
        <v>0</v>
      </c>
      <c r="J1985" s="116"/>
      <c r="K1985" s="2"/>
    </row>
    <row r="1986" spans="1:11" x14ac:dyDescent="0.25">
      <c r="A1986" s="17">
        <v>42445</v>
      </c>
      <c r="B1986" s="18">
        <f t="shared" si="89"/>
        <v>8849</v>
      </c>
      <c r="C1986" s="11" t="s">
        <v>787</v>
      </c>
      <c r="D1986" s="12">
        <v>58849</v>
      </c>
      <c r="E1986" s="47" t="s">
        <v>7951</v>
      </c>
      <c r="F1986" s="14">
        <v>6326.7</v>
      </c>
      <c r="G1986" s="15">
        <v>42448</v>
      </c>
      <c r="H1986" s="98">
        <v>6326.7</v>
      </c>
      <c r="I1986" s="140">
        <f t="shared" ref="I1986:I2049" si="92">F1986-H1986</f>
        <v>0</v>
      </c>
      <c r="J1986" s="116"/>
      <c r="K1986" s="2"/>
    </row>
    <row r="1987" spans="1:11" x14ac:dyDescent="0.25">
      <c r="A1987" s="17">
        <v>42445</v>
      </c>
      <c r="B1987" s="18">
        <f t="shared" si="89"/>
        <v>8850</v>
      </c>
      <c r="C1987" s="11" t="s">
        <v>787</v>
      </c>
      <c r="D1987" s="12">
        <v>58850</v>
      </c>
      <c r="E1987" s="47" t="s">
        <v>7952</v>
      </c>
      <c r="F1987" s="14">
        <v>20106</v>
      </c>
      <c r="G1987" s="15">
        <v>42445</v>
      </c>
      <c r="H1987" s="98">
        <f t="shared" si="91"/>
        <v>20106</v>
      </c>
      <c r="I1987" s="140">
        <f t="shared" si="92"/>
        <v>0</v>
      </c>
      <c r="J1987" s="116"/>
      <c r="K1987" s="2"/>
    </row>
    <row r="1988" spans="1:11" x14ac:dyDescent="0.25">
      <c r="A1988" s="17">
        <v>42445</v>
      </c>
      <c r="B1988" s="18">
        <f t="shared" si="89"/>
        <v>8851</v>
      </c>
      <c r="C1988" s="11" t="s">
        <v>787</v>
      </c>
      <c r="D1988" s="12">
        <v>58851</v>
      </c>
      <c r="E1988" s="47" t="s">
        <v>7953</v>
      </c>
      <c r="F1988" s="14">
        <v>1869</v>
      </c>
      <c r="G1988" s="15">
        <v>42446</v>
      </c>
      <c r="H1988" s="98">
        <v>1869</v>
      </c>
      <c r="I1988" s="140">
        <f t="shared" si="92"/>
        <v>0</v>
      </c>
      <c r="J1988" s="116"/>
      <c r="K1988" s="2"/>
    </row>
    <row r="1989" spans="1:11" x14ac:dyDescent="0.25">
      <c r="A1989" s="17">
        <v>42445</v>
      </c>
      <c r="B1989" s="18">
        <f t="shared" si="89"/>
        <v>8852</v>
      </c>
      <c r="C1989" s="11" t="s">
        <v>787</v>
      </c>
      <c r="D1989" s="12">
        <v>58852</v>
      </c>
      <c r="E1989" s="49" t="s">
        <v>105</v>
      </c>
      <c r="F1989" s="14">
        <v>0</v>
      </c>
      <c r="G1989" s="15"/>
      <c r="H1989" s="98"/>
      <c r="I1989" s="140">
        <f t="shared" si="92"/>
        <v>0</v>
      </c>
      <c r="J1989" s="116"/>
      <c r="K1989" s="2"/>
    </row>
    <row r="1990" spans="1:11" x14ac:dyDescent="0.25">
      <c r="A1990" s="17">
        <v>42445</v>
      </c>
      <c r="B1990" s="18">
        <f t="shared" ref="B1990:B2053" si="93">B1989+1</f>
        <v>8853</v>
      </c>
      <c r="C1990" s="11" t="s">
        <v>787</v>
      </c>
      <c r="D1990" s="12">
        <v>58853</v>
      </c>
      <c r="E1990" s="47" t="s">
        <v>7954</v>
      </c>
      <c r="F1990" s="14">
        <v>6336.8</v>
      </c>
      <c r="G1990" s="15">
        <v>42445</v>
      </c>
      <c r="H1990" s="98">
        <f t="shared" si="91"/>
        <v>6336.8</v>
      </c>
      <c r="I1990" s="140">
        <f t="shared" si="92"/>
        <v>0</v>
      </c>
      <c r="J1990" s="116"/>
      <c r="K1990" s="2"/>
    </row>
    <row r="1991" spans="1:11" x14ac:dyDescent="0.25">
      <c r="A1991" s="17">
        <v>42445</v>
      </c>
      <c r="B1991" s="18">
        <f t="shared" si="93"/>
        <v>8854</v>
      </c>
      <c r="C1991" s="11" t="s">
        <v>787</v>
      </c>
      <c r="D1991" s="12">
        <v>58854</v>
      </c>
      <c r="E1991" s="47" t="s">
        <v>7955</v>
      </c>
      <c r="F1991" s="14">
        <v>1084.2</v>
      </c>
      <c r="G1991" s="15">
        <v>42445</v>
      </c>
      <c r="H1991" s="98">
        <f t="shared" si="91"/>
        <v>1084.2</v>
      </c>
      <c r="I1991" s="140">
        <f t="shared" si="92"/>
        <v>0</v>
      </c>
      <c r="J1991" s="116"/>
      <c r="K1991" s="2"/>
    </row>
    <row r="1992" spans="1:11" x14ac:dyDescent="0.25">
      <c r="A1992" s="17">
        <v>42445</v>
      </c>
      <c r="B1992" s="18">
        <f t="shared" si="93"/>
        <v>8855</v>
      </c>
      <c r="C1992" s="11" t="s">
        <v>787</v>
      </c>
      <c r="D1992" s="12">
        <v>58855</v>
      </c>
      <c r="E1992" s="47" t="s">
        <v>7956</v>
      </c>
      <c r="F1992" s="14">
        <v>2075.19</v>
      </c>
      <c r="G1992" s="15">
        <v>42446</v>
      </c>
      <c r="H1992" s="98">
        <v>2075.19</v>
      </c>
      <c r="I1992" s="140">
        <f t="shared" si="92"/>
        <v>0</v>
      </c>
      <c r="J1992" s="116"/>
      <c r="K1992" s="2"/>
    </row>
    <row r="1993" spans="1:11" x14ac:dyDescent="0.25">
      <c r="A1993" s="17">
        <v>42445</v>
      </c>
      <c r="B1993" s="18">
        <f t="shared" si="93"/>
        <v>8856</v>
      </c>
      <c r="C1993" s="11" t="s">
        <v>787</v>
      </c>
      <c r="D1993" s="12">
        <v>58856</v>
      </c>
      <c r="E1993" s="47" t="s">
        <v>7957</v>
      </c>
      <c r="F1993" s="14">
        <v>4664.3500000000004</v>
      </c>
      <c r="G1993" s="15">
        <v>42446</v>
      </c>
      <c r="H1993" s="98">
        <v>4664.3500000000004</v>
      </c>
      <c r="I1993" s="140">
        <f t="shared" si="92"/>
        <v>0</v>
      </c>
      <c r="J1993" s="116"/>
      <c r="K1993" s="2"/>
    </row>
    <row r="1994" spans="1:11" x14ac:dyDescent="0.25">
      <c r="A1994" s="17">
        <v>42445</v>
      </c>
      <c r="B1994" s="18">
        <f t="shared" si="93"/>
        <v>8857</v>
      </c>
      <c r="C1994" s="11" t="s">
        <v>787</v>
      </c>
      <c r="D1994" s="12">
        <v>58857</v>
      </c>
      <c r="E1994" s="47" t="s">
        <v>7958</v>
      </c>
      <c r="F1994" s="14">
        <v>32867.4</v>
      </c>
      <c r="G1994" s="15">
        <v>42457</v>
      </c>
      <c r="H1994" s="98">
        <v>32867.4</v>
      </c>
      <c r="I1994" s="140">
        <f t="shared" si="92"/>
        <v>0</v>
      </c>
      <c r="J1994" s="116"/>
      <c r="K1994" s="2"/>
    </row>
    <row r="1995" spans="1:11" x14ac:dyDescent="0.25">
      <c r="A1995" s="17">
        <v>42445</v>
      </c>
      <c r="B1995" s="18">
        <f t="shared" si="93"/>
        <v>8858</v>
      </c>
      <c r="C1995" s="11" t="s">
        <v>787</v>
      </c>
      <c r="D1995" s="12">
        <v>58858</v>
      </c>
      <c r="E1995" s="47" t="s">
        <v>7959</v>
      </c>
      <c r="F1995" s="14">
        <v>1922.8</v>
      </c>
      <c r="G1995" s="15">
        <v>42445</v>
      </c>
      <c r="H1995" s="98">
        <f t="shared" si="91"/>
        <v>1922.8</v>
      </c>
      <c r="I1995" s="140">
        <f t="shared" si="92"/>
        <v>0</v>
      </c>
      <c r="J1995" s="116"/>
      <c r="K1995" s="2"/>
    </row>
    <row r="1996" spans="1:11" x14ac:dyDescent="0.25">
      <c r="A1996" s="17">
        <v>42445</v>
      </c>
      <c r="B1996" s="18">
        <f t="shared" si="93"/>
        <v>8859</v>
      </c>
      <c r="C1996" s="11" t="s">
        <v>787</v>
      </c>
      <c r="D1996" s="12">
        <v>58859</v>
      </c>
      <c r="E1996" s="47" t="s">
        <v>7960</v>
      </c>
      <c r="F1996" s="14">
        <v>2272.8000000000002</v>
      </c>
      <c r="G1996" s="15">
        <v>42448</v>
      </c>
      <c r="H1996" s="98">
        <v>2272.8000000000002</v>
      </c>
      <c r="I1996" s="140">
        <f t="shared" si="92"/>
        <v>0</v>
      </c>
      <c r="J1996" s="116"/>
      <c r="K1996" s="2"/>
    </row>
    <row r="1997" spans="1:11" x14ac:dyDescent="0.25">
      <c r="A1997" s="17">
        <v>42445</v>
      </c>
      <c r="B1997" s="18">
        <f t="shared" si="93"/>
        <v>8860</v>
      </c>
      <c r="C1997" s="11" t="s">
        <v>787</v>
      </c>
      <c r="D1997" s="12">
        <v>58860</v>
      </c>
      <c r="E1997" s="47" t="s">
        <v>7961</v>
      </c>
      <c r="F1997" s="14">
        <v>24862.400000000001</v>
      </c>
      <c r="G1997" s="15">
        <v>42446</v>
      </c>
      <c r="H1997" s="98">
        <v>24862.400000000001</v>
      </c>
      <c r="I1997" s="140">
        <f t="shared" si="92"/>
        <v>0</v>
      </c>
      <c r="J1997" s="116"/>
      <c r="K1997" s="2"/>
    </row>
    <row r="1998" spans="1:11" x14ac:dyDescent="0.25">
      <c r="A1998" s="17">
        <v>42445</v>
      </c>
      <c r="B1998" s="18">
        <f t="shared" si="93"/>
        <v>8861</v>
      </c>
      <c r="C1998" s="11" t="s">
        <v>787</v>
      </c>
      <c r="D1998" s="12">
        <v>58861</v>
      </c>
      <c r="E1998" s="47" t="s">
        <v>7962</v>
      </c>
      <c r="F1998" s="14">
        <v>5945.6</v>
      </c>
      <c r="G1998" s="88">
        <v>42464</v>
      </c>
      <c r="H1998" s="101">
        <v>5945.6</v>
      </c>
      <c r="I1998" s="140">
        <f t="shared" si="92"/>
        <v>0</v>
      </c>
      <c r="J1998" s="116"/>
      <c r="K1998" s="2"/>
    </row>
    <row r="1999" spans="1:11" x14ac:dyDescent="0.25">
      <c r="A1999" s="17">
        <v>42445</v>
      </c>
      <c r="B1999" s="18">
        <f t="shared" si="93"/>
        <v>8862</v>
      </c>
      <c r="C1999" s="11" t="s">
        <v>787</v>
      </c>
      <c r="D1999" s="12">
        <v>58862</v>
      </c>
      <c r="E1999" s="47" t="s">
        <v>7877</v>
      </c>
      <c r="F1999" s="14">
        <v>2622.6</v>
      </c>
      <c r="G1999" s="15">
        <v>42445</v>
      </c>
      <c r="H1999" s="98">
        <f t="shared" si="91"/>
        <v>2622.6</v>
      </c>
      <c r="I1999" s="140">
        <f t="shared" si="92"/>
        <v>0</v>
      </c>
      <c r="J1999" s="116"/>
      <c r="K1999" s="2"/>
    </row>
    <row r="2000" spans="1:11" x14ac:dyDescent="0.25">
      <c r="A2000" s="17">
        <v>42445</v>
      </c>
      <c r="B2000" s="18">
        <f t="shared" si="93"/>
        <v>8863</v>
      </c>
      <c r="C2000" s="11" t="s">
        <v>787</v>
      </c>
      <c r="D2000" s="12">
        <v>58863</v>
      </c>
      <c r="E2000" s="47" t="s">
        <v>7876</v>
      </c>
      <c r="F2000" s="14">
        <v>5769.6</v>
      </c>
      <c r="G2000" s="15">
        <v>42460</v>
      </c>
      <c r="H2000" s="98">
        <v>5769.6</v>
      </c>
      <c r="I2000" s="140">
        <f t="shared" si="92"/>
        <v>0</v>
      </c>
      <c r="J2000" s="116"/>
      <c r="K2000" s="2"/>
    </row>
    <row r="2001" spans="1:11" x14ac:dyDescent="0.25">
      <c r="A2001" s="17">
        <v>42445</v>
      </c>
      <c r="B2001" s="18">
        <f t="shared" si="93"/>
        <v>8864</v>
      </c>
      <c r="C2001" s="11" t="s">
        <v>787</v>
      </c>
      <c r="D2001" s="12">
        <v>58864</v>
      </c>
      <c r="E2001" s="47" t="s">
        <v>7876</v>
      </c>
      <c r="F2001" s="14">
        <v>244883.4</v>
      </c>
      <c r="G2001" s="15">
        <v>42460</v>
      </c>
      <c r="H2001" s="98">
        <v>244883.4</v>
      </c>
      <c r="I2001" s="140">
        <f t="shared" si="92"/>
        <v>0</v>
      </c>
      <c r="J2001" s="116"/>
      <c r="K2001" s="2"/>
    </row>
    <row r="2002" spans="1:11" x14ac:dyDescent="0.25">
      <c r="A2002" s="17">
        <v>42445</v>
      </c>
      <c r="B2002" s="18">
        <f t="shared" si="93"/>
        <v>8865</v>
      </c>
      <c r="C2002" s="11" t="s">
        <v>787</v>
      </c>
      <c r="D2002" s="12">
        <v>58865</v>
      </c>
      <c r="E2002" s="47" t="s">
        <v>7963</v>
      </c>
      <c r="F2002" s="14">
        <v>120173.4</v>
      </c>
      <c r="G2002" s="15">
        <v>42451</v>
      </c>
      <c r="H2002" s="98">
        <v>120173.4</v>
      </c>
      <c r="I2002" s="140">
        <f t="shared" si="92"/>
        <v>0</v>
      </c>
      <c r="J2002" s="116"/>
      <c r="K2002" s="2"/>
    </row>
    <row r="2003" spans="1:11" x14ac:dyDescent="0.25">
      <c r="A2003" s="17">
        <v>42445</v>
      </c>
      <c r="B2003" s="18">
        <f t="shared" si="93"/>
        <v>8866</v>
      </c>
      <c r="C2003" s="11" t="s">
        <v>787</v>
      </c>
      <c r="D2003" s="12">
        <v>58866</v>
      </c>
      <c r="E2003" s="139" t="s">
        <v>4524</v>
      </c>
      <c r="F2003" s="14">
        <v>195170</v>
      </c>
      <c r="G2003" s="15">
        <v>42450</v>
      </c>
      <c r="H2003" s="98">
        <v>195170</v>
      </c>
      <c r="I2003" s="140">
        <f t="shared" si="92"/>
        <v>0</v>
      </c>
      <c r="J2003" s="116"/>
      <c r="K2003" s="2"/>
    </row>
    <row r="2004" spans="1:11" x14ac:dyDescent="0.25">
      <c r="A2004" s="17">
        <v>42445</v>
      </c>
      <c r="B2004" s="18">
        <f t="shared" si="93"/>
        <v>8867</v>
      </c>
      <c r="C2004" s="11" t="s">
        <v>787</v>
      </c>
      <c r="D2004" s="12">
        <v>58867</v>
      </c>
      <c r="E2004" s="47" t="s">
        <v>7964</v>
      </c>
      <c r="F2004" s="14">
        <v>209236</v>
      </c>
      <c r="G2004" s="15">
        <v>42448</v>
      </c>
      <c r="H2004" s="98">
        <v>209236</v>
      </c>
      <c r="I2004" s="140">
        <f t="shared" si="92"/>
        <v>0</v>
      </c>
      <c r="J2004" s="116"/>
      <c r="K2004" s="2"/>
    </row>
    <row r="2005" spans="1:11" x14ac:dyDescent="0.25">
      <c r="A2005" s="17">
        <v>42445</v>
      </c>
      <c r="B2005" s="18">
        <f t="shared" si="93"/>
        <v>8868</v>
      </c>
      <c r="C2005" s="11" t="s">
        <v>787</v>
      </c>
      <c r="D2005" s="12">
        <v>58868</v>
      </c>
      <c r="E2005" s="47" t="s">
        <v>7965</v>
      </c>
      <c r="F2005" s="14">
        <v>20274.98</v>
      </c>
      <c r="G2005" s="15">
        <v>42458</v>
      </c>
      <c r="H2005" s="98">
        <v>20274.98</v>
      </c>
      <c r="I2005" s="140">
        <f t="shared" si="92"/>
        <v>0</v>
      </c>
      <c r="J2005" s="116"/>
      <c r="K2005" s="2"/>
    </row>
    <row r="2006" spans="1:11" x14ac:dyDescent="0.25">
      <c r="A2006" s="17">
        <v>42445</v>
      </c>
      <c r="B2006" s="18">
        <f t="shared" si="93"/>
        <v>8869</v>
      </c>
      <c r="C2006" s="11" t="s">
        <v>787</v>
      </c>
      <c r="D2006" s="12">
        <v>58869</v>
      </c>
      <c r="E2006" s="47" t="s">
        <v>7958</v>
      </c>
      <c r="F2006" s="14">
        <v>27523.8</v>
      </c>
      <c r="G2006" s="15">
        <v>42457</v>
      </c>
      <c r="H2006" s="98">
        <v>27523.8</v>
      </c>
      <c r="I2006" s="140">
        <f t="shared" si="92"/>
        <v>0</v>
      </c>
      <c r="J2006" s="116"/>
      <c r="K2006" s="2"/>
    </row>
    <row r="2007" spans="1:11" x14ac:dyDescent="0.25">
      <c r="A2007" s="17">
        <v>42445</v>
      </c>
      <c r="B2007" s="18">
        <f t="shared" si="93"/>
        <v>8870</v>
      </c>
      <c r="C2007" s="11" t="s">
        <v>787</v>
      </c>
      <c r="D2007" s="12">
        <v>58870</v>
      </c>
      <c r="E2007" s="47" t="s">
        <v>7966</v>
      </c>
      <c r="F2007" s="14">
        <v>2512</v>
      </c>
      <c r="G2007" s="15">
        <v>42445</v>
      </c>
      <c r="H2007" s="98">
        <f t="shared" ref="H2007:H2066" si="94">F2007</f>
        <v>2512</v>
      </c>
      <c r="I2007" s="140">
        <f t="shared" si="92"/>
        <v>0</v>
      </c>
      <c r="J2007" s="116"/>
      <c r="K2007" s="2"/>
    </row>
    <row r="2008" spans="1:11" x14ac:dyDescent="0.25">
      <c r="A2008" s="17">
        <v>42445</v>
      </c>
      <c r="B2008" s="18">
        <f t="shared" si="93"/>
        <v>8871</v>
      </c>
      <c r="C2008" s="11" t="s">
        <v>787</v>
      </c>
      <c r="D2008" s="12">
        <v>58871</v>
      </c>
      <c r="E2008" s="47" t="s">
        <v>7967</v>
      </c>
      <c r="F2008" s="14">
        <v>5956.6</v>
      </c>
      <c r="G2008" s="15">
        <v>42445</v>
      </c>
      <c r="H2008" s="98">
        <f t="shared" si="94"/>
        <v>5956.6</v>
      </c>
      <c r="I2008" s="140">
        <f t="shared" si="92"/>
        <v>0</v>
      </c>
      <c r="J2008" s="116"/>
      <c r="K2008" s="2"/>
    </row>
    <row r="2009" spans="1:11" x14ac:dyDescent="0.25">
      <c r="A2009" s="17">
        <v>42445</v>
      </c>
      <c r="B2009" s="18">
        <f t="shared" si="93"/>
        <v>8872</v>
      </c>
      <c r="C2009" s="11" t="s">
        <v>787</v>
      </c>
      <c r="D2009" s="12">
        <v>58872</v>
      </c>
      <c r="E2009" s="47" t="s">
        <v>7877</v>
      </c>
      <c r="F2009" s="14">
        <v>8692.6</v>
      </c>
      <c r="G2009" s="15">
        <v>42446</v>
      </c>
      <c r="H2009" s="98">
        <v>8692.6</v>
      </c>
      <c r="I2009" s="140">
        <f t="shared" si="92"/>
        <v>0</v>
      </c>
      <c r="J2009" s="112"/>
      <c r="K2009" s="2"/>
    </row>
    <row r="2010" spans="1:11" x14ac:dyDescent="0.25">
      <c r="A2010" s="17">
        <v>42445</v>
      </c>
      <c r="B2010" s="18">
        <f t="shared" si="93"/>
        <v>8873</v>
      </c>
      <c r="C2010" s="11" t="s">
        <v>787</v>
      </c>
      <c r="D2010" s="12">
        <v>58873</v>
      </c>
      <c r="E2010" s="47" t="s">
        <v>7968</v>
      </c>
      <c r="F2010" s="14">
        <v>3892.4</v>
      </c>
      <c r="G2010" s="15">
        <v>42448</v>
      </c>
      <c r="H2010" s="98">
        <v>3892.4</v>
      </c>
      <c r="I2010" s="140">
        <f t="shared" si="92"/>
        <v>0</v>
      </c>
      <c r="J2010" s="112"/>
      <c r="K2010" s="2"/>
    </row>
    <row r="2011" spans="1:11" x14ac:dyDescent="0.25">
      <c r="A2011" s="10">
        <v>42445</v>
      </c>
      <c r="B2011" s="18">
        <f t="shared" si="93"/>
        <v>8874</v>
      </c>
      <c r="C2011" s="11" t="s">
        <v>787</v>
      </c>
      <c r="D2011" s="12">
        <v>58874</v>
      </c>
      <c r="E2011" s="47" t="s">
        <v>7894</v>
      </c>
      <c r="F2011" s="14">
        <v>5202</v>
      </c>
      <c r="G2011" s="15">
        <v>42450</v>
      </c>
      <c r="H2011" s="98">
        <v>5202</v>
      </c>
      <c r="I2011" s="140">
        <f t="shared" si="92"/>
        <v>0</v>
      </c>
      <c r="J2011" s="112"/>
      <c r="K2011" s="2"/>
    </row>
    <row r="2012" spans="1:11" x14ac:dyDescent="0.25">
      <c r="A2012" s="17">
        <v>42446</v>
      </c>
      <c r="B2012" s="18">
        <f t="shared" si="93"/>
        <v>8875</v>
      </c>
      <c r="C2012" s="11" t="s">
        <v>787</v>
      </c>
      <c r="D2012" s="12">
        <v>58875</v>
      </c>
      <c r="E2012" s="47" t="s">
        <v>7969</v>
      </c>
      <c r="F2012" s="14">
        <v>7872</v>
      </c>
      <c r="G2012" s="15">
        <v>42447</v>
      </c>
      <c r="H2012" s="98">
        <v>7872</v>
      </c>
      <c r="I2012" s="140">
        <f t="shared" si="92"/>
        <v>0</v>
      </c>
      <c r="J2012" s="112"/>
      <c r="K2012" s="2"/>
    </row>
    <row r="2013" spans="1:11" x14ac:dyDescent="0.25">
      <c r="A2013" s="10">
        <v>42446</v>
      </c>
      <c r="B2013" s="18">
        <f t="shared" si="93"/>
        <v>8876</v>
      </c>
      <c r="C2013" s="11" t="s">
        <v>787</v>
      </c>
      <c r="D2013" s="12">
        <v>58876</v>
      </c>
      <c r="E2013" s="47" t="s">
        <v>7969</v>
      </c>
      <c r="F2013" s="14">
        <v>19391</v>
      </c>
      <c r="G2013" s="15" t="s">
        <v>7970</v>
      </c>
      <c r="H2013" s="98">
        <f>18900+491</f>
        <v>19391</v>
      </c>
      <c r="I2013" s="140">
        <f t="shared" si="92"/>
        <v>0</v>
      </c>
      <c r="J2013" s="112"/>
      <c r="K2013" s="2"/>
    </row>
    <row r="2014" spans="1:11" x14ac:dyDescent="0.25">
      <c r="A2014" s="17">
        <v>42446</v>
      </c>
      <c r="B2014" s="18">
        <f t="shared" si="93"/>
        <v>8877</v>
      </c>
      <c r="C2014" s="11" t="s">
        <v>787</v>
      </c>
      <c r="D2014" s="113">
        <v>58877</v>
      </c>
      <c r="E2014" s="42" t="s">
        <v>7971</v>
      </c>
      <c r="F2014" s="19">
        <v>50740.800000000003</v>
      </c>
      <c r="G2014" s="88">
        <v>42481</v>
      </c>
      <c r="H2014" s="101">
        <v>50740.800000000003</v>
      </c>
      <c r="I2014" s="140">
        <f t="shared" si="92"/>
        <v>0</v>
      </c>
      <c r="J2014" s="112"/>
      <c r="K2014" s="2"/>
    </row>
    <row r="2015" spans="1:11" x14ac:dyDescent="0.25">
      <c r="A2015" s="10">
        <v>42446</v>
      </c>
      <c r="B2015" s="18">
        <f t="shared" si="93"/>
        <v>8878</v>
      </c>
      <c r="C2015" s="11" t="s">
        <v>787</v>
      </c>
      <c r="D2015" s="20">
        <v>58878</v>
      </c>
      <c r="E2015" s="45" t="s">
        <v>7972</v>
      </c>
      <c r="F2015" s="22">
        <v>2433.8000000000002</v>
      </c>
      <c r="G2015" s="15">
        <v>42446</v>
      </c>
      <c r="H2015" s="98">
        <f t="shared" si="94"/>
        <v>2433.8000000000002</v>
      </c>
      <c r="I2015" s="140">
        <f t="shared" si="92"/>
        <v>0</v>
      </c>
      <c r="J2015" s="112"/>
      <c r="K2015" s="2"/>
    </row>
    <row r="2016" spans="1:11" x14ac:dyDescent="0.25">
      <c r="A2016" s="17">
        <v>42446</v>
      </c>
      <c r="B2016" s="18">
        <f t="shared" si="93"/>
        <v>8879</v>
      </c>
      <c r="C2016" s="11" t="s">
        <v>787</v>
      </c>
      <c r="D2016" s="12">
        <v>58879</v>
      </c>
      <c r="E2016" s="47" t="s">
        <v>7973</v>
      </c>
      <c r="F2016" s="14">
        <v>3645.6</v>
      </c>
      <c r="G2016" s="15">
        <v>42446</v>
      </c>
      <c r="H2016" s="98">
        <f t="shared" si="94"/>
        <v>3645.6</v>
      </c>
      <c r="I2016" s="140">
        <f t="shared" si="92"/>
        <v>0</v>
      </c>
      <c r="J2016" s="112"/>
      <c r="K2016" s="2"/>
    </row>
    <row r="2017" spans="1:11" x14ac:dyDescent="0.25">
      <c r="A2017" s="10">
        <v>42446</v>
      </c>
      <c r="B2017" s="18">
        <f t="shared" si="93"/>
        <v>8880</v>
      </c>
      <c r="C2017" s="11" t="s">
        <v>787</v>
      </c>
      <c r="D2017" s="12">
        <v>58880</v>
      </c>
      <c r="E2017" s="47" t="s">
        <v>7974</v>
      </c>
      <c r="F2017" s="14">
        <v>14998.6</v>
      </c>
      <c r="G2017" s="15" t="s">
        <v>7975</v>
      </c>
      <c r="H2017" s="98">
        <f>5000+9998.6</f>
        <v>14998.6</v>
      </c>
      <c r="I2017" s="140">
        <f t="shared" si="92"/>
        <v>0</v>
      </c>
      <c r="J2017" s="112"/>
      <c r="K2017" s="2"/>
    </row>
    <row r="2018" spans="1:11" x14ac:dyDescent="0.25">
      <c r="A2018" s="17">
        <v>42446</v>
      </c>
      <c r="B2018" s="18">
        <f t="shared" si="93"/>
        <v>8881</v>
      </c>
      <c r="C2018" s="11" t="s">
        <v>787</v>
      </c>
      <c r="D2018" s="12">
        <v>58881</v>
      </c>
      <c r="E2018" s="47" t="s">
        <v>7976</v>
      </c>
      <c r="F2018" s="14">
        <v>7826</v>
      </c>
      <c r="G2018" s="15" t="s">
        <v>7977</v>
      </c>
      <c r="H2018" s="98">
        <f>4000+3826</f>
        <v>7826</v>
      </c>
      <c r="I2018" s="140">
        <f t="shared" si="92"/>
        <v>0</v>
      </c>
      <c r="J2018" s="112"/>
      <c r="K2018" s="2"/>
    </row>
    <row r="2019" spans="1:11" x14ac:dyDescent="0.25">
      <c r="A2019" s="10">
        <v>42446</v>
      </c>
      <c r="B2019" s="18">
        <f t="shared" si="93"/>
        <v>8882</v>
      </c>
      <c r="C2019" s="11" t="s">
        <v>787</v>
      </c>
      <c r="D2019" s="12">
        <v>58882</v>
      </c>
      <c r="E2019" s="47" t="s">
        <v>7978</v>
      </c>
      <c r="F2019" s="14">
        <v>2196</v>
      </c>
      <c r="G2019" s="15">
        <v>42446</v>
      </c>
      <c r="H2019" s="98">
        <f t="shared" si="94"/>
        <v>2196</v>
      </c>
      <c r="I2019" s="140">
        <f t="shared" si="92"/>
        <v>0</v>
      </c>
      <c r="J2019" s="112"/>
      <c r="K2019" s="2"/>
    </row>
    <row r="2020" spans="1:11" x14ac:dyDescent="0.25">
      <c r="A2020" s="17">
        <v>42446</v>
      </c>
      <c r="B2020" s="18">
        <f t="shared" si="93"/>
        <v>8883</v>
      </c>
      <c r="C2020" s="11" t="s">
        <v>787</v>
      </c>
      <c r="D2020" s="12">
        <v>58883</v>
      </c>
      <c r="E2020" s="47" t="s">
        <v>7979</v>
      </c>
      <c r="F2020" s="14">
        <v>6840</v>
      </c>
      <c r="G2020" s="15" t="s">
        <v>7980</v>
      </c>
      <c r="H2020" s="98">
        <f>5000+1840</f>
        <v>6840</v>
      </c>
      <c r="I2020" s="140">
        <f t="shared" si="92"/>
        <v>0</v>
      </c>
      <c r="J2020" s="112"/>
      <c r="K2020" s="2"/>
    </row>
    <row r="2021" spans="1:11" x14ac:dyDescent="0.25">
      <c r="A2021" s="10">
        <v>42446</v>
      </c>
      <c r="B2021" s="18">
        <f t="shared" si="93"/>
        <v>8884</v>
      </c>
      <c r="C2021" s="11" t="s">
        <v>787</v>
      </c>
      <c r="D2021" s="12">
        <v>58884</v>
      </c>
      <c r="E2021" s="47" t="s">
        <v>7981</v>
      </c>
      <c r="F2021" s="14">
        <v>9498</v>
      </c>
      <c r="G2021" s="15">
        <v>42448</v>
      </c>
      <c r="H2021" s="98">
        <v>9498</v>
      </c>
      <c r="I2021" s="140">
        <f t="shared" si="92"/>
        <v>0</v>
      </c>
      <c r="J2021" s="112"/>
      <c r="K2021" s="2"/>
    </row>
    <row r="2022" spans="1:11" x14ac:dyDescent="0.25">
      <c r="A2022" s="17">
        <v>42446</v>
      </c>
      <c r="B2022" s="18">
        <f t="shared" si="93"/>
        <v>8885</v>
      </c>
      <c r="C2022" s="11" t="s">
        <v>787</v>
      </c>
      <c r="D2022" s="12">
        <v>58885</v>
      </c>
      <c r="E2022" s="47" t="s">
        <v>7982</v>
      </c>
      <c r="F2022" s="14">
        <v>2000</v>
      </c>
      <c r="G2022" s="15">
        <v>42446</v>
      </c>
      <c r="H2022" s="98">
        <f t="shared" si="94"/>
        <v>2000</v>
      </c>
      <c r="I2022" s="140">
        <f t="shared" si="92"/>
        <v>0</v>
      </c>
      <c r="J2022" s="112"/>
      <c r="K2022" s="2"/>
    </row>
    <row r="2023" spans="1:11" x14ac:dyDescent="0.25">
      <c r="A2023" s="10">
        <v>42446</v>
      </c>
      <c r="B2023" s="18">
        <f t="shared" si="93"/>
        <v>8886</v>
      </c>
      <c r="C2023" s="11" t="s">
        <v>787</v>
      </c>
      <c r="D2023" s="12">
        <v>58886</v>
      </c>
      <c r="E2023" s="47" t="s">
        <v>7983</v>
      </c>
      <c r="F2023" s="14">
        <v>7498.8</v>
      </c>
      <c r="G2023" s="15">
        <v>42446</v>
      </c>
      <c r="H2023" s="98">
        <f t="shared" si="94"/>
        <v>7498.8</v>
      </c>
      <c r="I2023" s="140">
        <f t="shared" si="92"/>
        <v>0</v>
      </c>
      <c r="J2023" s="112"/>
      <c r="K2023" s="2"/>
    </row>
    <row r="2024" spans="1:11" x14ac:dyDescent="0.25">
      <c r="A2024" s="17">
        <v>42446</v>
      </c>
      <c r="B2024" s="18">
        <f t="shared" si="93"/>
        <v>8887</v>
      </c>
      <c r="C2024" s="11" t="s">
        <v>787</v>
      </c>
      <c r="D2024" s="12">
        <v>58887</v>
      </c>
      <c r="E2024" s="47" t="s">
        <v>7984</v>
      </c>
      <c r="F2024" s="14">
        <v>3233.9</v>
      </c>
      <c r="G2024" s="15">
        <v>42446</v>
      </c>
      <c r="H2024" s="98">
        <f t="shared" si="94"/>
        <v>3233.9</v>
      </c>
      <c r="I2024" s="140">
        <f t="shared" si="92"/>
        <v>0</v>
      </c>
      <c r="J2024" s="112"/>
      <c r="K2024" s="2"/>
    </row>
    <row r="2025" spans="1:11" x14ac:dyDescent="0.25">
      <c r="A2025" s="10">
        <v>42446</v>
      </c>
      <c r="B2025" s="18">
        <f t="shared" si="93"/>
        <v>8888</v>
      </c>
      <c r="C2025" s="11" t="s">
        <v>787</v>
      </c>
      <c r="D2025" s="12">
        <v>58888</v>
      </c>
      <c r="E2025" s="47" t="s">
        <v>7985</v>
      </c>
      <c r="F2025" s="14">
        <v>1779.2</v>
      </c>
      <c r="G2025" s="15">
        <v>42446</v>
      </c>
      <c r="H2025" s="98">
        <f t="shared" si="94"/>
        <v>1779.2</v>
      </c>
      <c r="I2025" s="140">
        <f t="shared" si="92"/>
        <v>0</v>
      </c>
      <c r="J2025" s="112"/>
      <c r="K2025" s="2"/>
    </row>
    <row r="2026" spans="1:11" x14ac:dyDescent="0.25">
      <c r="A2026" s="17">
        <v>42446</v>
      </c>
      <c r="B2026" s="18">
        <f t="shared" si="93"/>
        <v>8889</v>
      </c>
      <c r="C2026" s="11" t="s">
        <v>787</v>
      </c>
      <c r="D2026" s="12">
        <v>58889</v>
      </c>
      <c r="E2026" s="47" t="s">
        <v>7986</v>
      </c>
      <c r="F2026" s="14">
        <v>2532.6</v>
      </c>
      <c r="G2026" s="15">
        <v>42446</v>
      </c>
      <c r="H2026" s="98">
        <f t="shared" si="94"/>
        <v>2532.6</v>
      </c>
      <c r="I2026" s="140">
        <f t="shared" si="92"/>
        <v>0</v>
      </c>
      <c r="J2026" s="112"/>
      <c r="K2026" s="2"/>
    </row>
    <row r="2027" spans="1:11" x14ac:dyDescent="0.25">
      <c r="A2027" s="10">
        <v>42446</v>
      </c>
      <c r="B2027" s="18">
        <f t="shared" si="93"/>
        <v>8890</v>
      </c>
      <c r="C2027" s="11" t="s">
        <v>787</v>
      </c>
      <c r="D2027" s="12">
        <v>58890</v>
      </c>
      <c r="E2027" s="47" t="s">
        <v>7987</v>
      </c>
      <c r="F2027" s="14">
        <v>19623.599999999999</v>
      </c>
      <c r="G2027" s="15">
        <v>42446</v>
      </c>
      <c r="H2027" s="98">
        <f t="shared" si="94"/>
        <v>19623.599999999999</v>
      </c>
      <c r="I2027" s="140">
        <f t="shared" si="92"/>
        <v>0</v>
      </c>
      <c r="J2027" s="112"/>
      <c r="K2027" s="2"/>
    </row>
    <row r="2028" spans="1:11" x14ac:dyDescent="0.25">
      <c r="A2028" s="17">
        <v>42446</v>
      </c>
      <c r="B2028" s="18">
        <f t="shared" si="93"/>
        <v>8891</v>
      </c>
      <c r="C2028" s="11" t="s">
        <v>787</v>
      </c>
      <c r="D2028" s="12">
        <v>58891</v>
      </c>
      <c r="E2028" s="47" t="s">
        <v>7988</v>
      </c>
      <c r="F2028" s="14">
        <v>82543.360000000001</v>
      </c>
      <c r="G2028" s="15">
        <v>42455</v>
      </c>
      <c r="H2028" s="98">
        <v>82543.360000000001</v>
      </c>
      <c r="I2028" s="140">
        <f t="shared" si="92"/>
        <v>0</v>
      </c>
      <c r="J2028" s="112"/>
      <c r="K2028" s="2"/>
    </row>
    <row r="2029" spans="1:11" x14ac:dyDescent="0.25">
      <c r="A2029" s="10">
        <v>42446</v>
      </c>
      <c r="B2029" s="18">
        <f t="shared" si="93"/>
        <v>8892</v>
      </c>
      <c r="C2029" s="11" t="s">
        <v>787</v>
      </c>
      <c r="D2029" s="12">
        <v>58892</v>
      </c>
      <c r="E2029" s="47" t="s">
        <v>7989</v>
      </c>
      <c r="F2029" s="14">
        <v>378.4</v>
      </c>
      <c r="G2029" s="15">
        <v>42446</v>
      </c>
      <c r="H2029" s="98">
        <f t="shared" si="94"/>
        <v>378.4</v>
      </c>
      <c r="I2029" s="140">
        <f t="shared" si="92"/>
        <v>0</v>
      </c>
      <c r="J2029" s="112"/>
      <c r="K2029" s="2"/>
    </row>
    <row r="2030" spans="1:11" x14ac:dyDescent="0.25">
      <c r="A2030" s="17">
        <v>42446</v>
      </c>
      <c r="B2030" s="18">
        <f t="shared" si="93"/>
        <v>8893</v>
      </c>
      <c r="C2030" s="11" t="s">
        <v>787</v>
      </c>
      <c r="D2030" s="12">
        <v>58893</v>
      </c>
      <c r="E2030" s="47" t="s">
        <v>4707</v>
      </c>
      <c r="F2030" s="14">
        <v>8598.7000000000007</v>
      </c>
      <c r="G2030" s="15">
        <v>42449</v>
      </c>
      <c r="H2030" s="98">
        <v>8598.7000000000007</v>
      </c>
      <c r="I2030" s="140">
        <f t="shared" si="92"/>
        <v>0</v>
      </c>
      <c r="J2030" s="112"/>
      <c r="K2030" s="2"/>
    </row>
    <row r="2031" spans="1:11" x14ac:dyDescent="0.25">
      <c r="A2031" s="10">
        <v>42446</v>
      </c>
      <c r="B2031" s="18">
        <f t="shared" si="93"/>
        <v>8894</v>
      </c>
      <c r="C2031" s="11" t="s">
        <v>787</v>
      </c>
      <c r="D2031" s="12">
        <v>58894</v>
      </c>
      <c r="E2031" s="47" t="s">
        <v>7990</v>
      </c>
      <c r="F2031" s="14">
        <v>2834.6</v>
      </c>
      <c r="G2031" s="15">
        <v>42447</v>
      </c>
      <c r="H2031" s="98">
        <v>2834.6</v>
      </c>
      <c r="I2031" s="140">
        <f t="shared" si="92"/>
        <v>0</v>
      </c>
      <c r="J2031" s="112"/>
      <c r="K2031" s="2"/>
    </row>
    <row r="2032" spans="1:11" x14ac:dyDescent="0.25">
      <c r="A2032" s="17">
        <v>42446</v>
      </c>
      <c r="B2032" s="18">
        <f t="shared" si="93"/>
        <v>8895</v>
      </c>
      <c r="C2032" s="11" t="s">
        <v>787</v>
      </c>
      <c r="D2032" s="12">
        <v>58895</v>
      </c>
      <c r="E2032" s="47" t="s">
        <v>7991</v>
      </c>
      <c r="F2032" s="14">
        <v>29094.2</v>
      </c>
      <c r="G2032" s="15">
        <v>42457</v>
      </c>
      <c r="H2032" s="98">
        <v>29094.2</v>
      </c>
      <c r="I2032" s="140">
        <f t="shared" si="92"/>
        <v>0</v>
      </c>
      <c r="J2032" s="112"/>
      <c r="K2032" s="2"/>
    </row>
    <row r="2033" spans="1:11" x14ac:dyDescent="0.25">
      <c r="A2033" s="10">
        <v>42446</v>
      </c>
      <c r="B2033" s="18">
        <f t="shared" si="93"/>
        <v>8896</v>
      </c>
      <c r="C2033" s="11" t="s">
        <v>787</v>
      </c>
      <c r="D2033" s="12">
        <v>58896</v>
      </c>
      <c r="E2033" s="47" t="s">
        <v>7992</v>
      </c>
      <c r="F2033" s="14">
        <v>8928.1</v>
      </c>
      <c r="G2033" s="15">
        <v>42447</v>
      </c>
      <c r="H2033" s="98">
        <v>8928.1</v>
      </c>
      <c r="I2033" s="140">
        <f t="shared" si="92"/>
        <v>0</v>
      </c>
      <c r="J2033" s="112"/>
      <c r="K2033" s="2"/>
    </row>
    <row r="2034" spans="1:11" x14ac:dyDescent="0.25">
      <c r="A2034" s="17">
        <v>42446</v>
      </c>
      <c r="B2034" s="18">
        <f t="shared" si="93"/>
        <v>8897</v>
      </c>
      <c r="C2034" s="11" t="s">
        <v>787</v>
      </c>
      <c r="D2034" s="12">
        <v>58897</v>
      </c>
      <c r="E2034" s="47" t="s">
        <v>7993</v>
      </c>
      <c r="F2034" s="14">
        <v>2927.5</v>
      </c>
      <c r="G2034" s="15">
        <v>42446</v>
      </c>
      <c r="H2034" s="98">
        <f t="shared" si="94"/>
        <v>2927.5</v>
      </c>
      <c r="I2034" s="140">
        <f t="shared" si="92"/>
        <v>0</v>
      </c>
      <c r="J2034" s="112"/>
      <c r="K2034" s="2"/>
    </row>
    <row r="2035" spans="1:11" x14ac:dyDescent="0.25">
      <c r="A2035" s="10">
        <v>42446</v>
      </c>
      <c r="B2035" s="18">
        <f t="shared" si="93"/>
        <v>8898</v>
      </c>
      <c r="C2035" s="11" t="s">
        <v>787</v>
      </c>
      <c r="D2035" s="12">
        <v>58898</v>
      </c>
      <c r="E2035" s="47" t="s">
        <v>7994</v>
      </c>
      <c r="F2035" s="14">
        <v>2008.8</v>
      </c>
      <c r="G2035" s="15">
        <v>42446</v>
      </c>
      <c r="H2035" s="98">
        <f t="shared" si="94"/>
        <v>2008.8</v>
      </c>
      <c r="I2035" s="140">
        <f t="shared" si="92"/>
        <v>0</v>
      </c>
      <c r="J2035" s="112"/>
      <c r="K2035" s="2"/>
    </row>
    <row r="2036" spans="1:11" x14ac:dyDescent="0.25">
      <c r="A2036" s="17">
        <v>42446</v>
      </c>
      <c r="B2036" s="18">
        <f t="shared" si="93"/>
        <v>8899</v>
      </c>
      <c r="C2036" s="11" t="s">
        <v>787</v>
      </c>
      <c r="D2036" s="12">
        <v>58899</v>
      </c>
      <c r="E2036" s="47" t="s">
        <v>7995</v>
      </c>
      <c r="F2036" s="14">
        <v>1958.3</v>
      </c>
      <c r="G2036" s="15">
        <v>42446</v>
      </c>
      <c r="H2036" s="98">
        <f t="shared" si="94"/>
        <v>1958.3</v>
      </c>
      <c r="I2036" s="140">
        <f t="shared" si="92"/>
        <v>0</v>
      </c>
      <c r="J2036" s="112"/>
      <c r="K2036" s="2"/>
    </row>
    <row r="2037" spans="1:11" x14ac:dyDescent="0.25">
      <c r="A2037" s="10">
        <v>42446</v>
      </c>
      <c r="B2037" s="18">
        <f t="shared" si="93"/>
        <v>8900</v>
      </c>
      <c r="C2037" s="11" t="s">
        <v>787</v>
      </c>
      <c r="D2037" s="12">
        <v>58900</v>
      </c>
      <c r="E2037" s="47" t="s">
        <v>7996</v>
      </c>
      <c r="F2037" s="14">
        <v>2166.6</v>
      </c>
      <c r="G2037" s="15">
        <v>42447</v>
      </c>
      <c r="H2037" s="98">
        <v>2166.6</v>
      </c>
      <c r="I2037" s="140">
        <f t="shared" si="92"/>
        <v>0</v>
      </c>
      <c r="J2037" s="112"/>
      <c r="K2037" s="2"/>
    </row>
    <row r="2038" spans="1:11" x14ac:dyDescent="0.25">
      <c r="A2038" s="17">
        <v>42446</v>
      </c>
      <c r="B2038" s="18">
        <f t="shared" si="93"/>
        <v>8901</v>
      </c>
      <c r="C2038" s="11" t="s">
        <v>787</v>
      </c>
      <c r="D2038" s="12">
        <v>58901</v>
      </c>
      <c r="E2038" s="47" t="s">
        <v>7997</v>
      </c>
      <c r="F2038" s="14">
        <v>3404.8</v>
      </c>
      <c r="G2038" s="15">
        <v>42446</v>
      </c>
      <c r="H2038" s="98">
        <f t="shared" si="94"/>
        <v>3404.8</v>
      </c>
      <c r="I2038" s="140">
        <f t="shared" si="92"/>
        <v>0</v>
      </c>
      <c r="J2038" s="112"/>
      <c r="K2038" s="2"/>
    </row>
    <row r="2039" spans="1:11" x14ac:dyDescent="0.25">
      <c r="A2039" s="10">
        <v>42446</v>
      </c>
      <c r="B2039" s="18">
        <f t="shared" si="93"/>
        <v>8902</v>
      </c>
      <c r="C2039" s="11" t="s">
        <v>787</v>
      </c>
      <c r="D2039" s="12">
        <v>58902</v>
      </c>
      <c r="E2039" s="47" t="s">
        <v>7998</v>
      </c>
      <c r="F2039" s="14">
        <v>4299.5200000000004</v>
      </c>
      <c r="G2039" s="15">
        <v>42447</v>
      </c>
      <c r="H2039" s="98">
        <v>4299.5200000000004</v>
      </c>
      <c r="I2039" s="140">
        <f t="shared" si="92"/>
        <v>0</v>
      </c>
      <c r="J2039" s="112"/>
      <c r="K2039" s="2"/>
    </row>
    <row r="2040" spans="1:11" x14ac:dyDescent="0.25">
      <c r="A2040" s="17">
        <v>42446</v>
      </c>
      <c r="B2040" s="18">
        <f t="shared" si="93"/>
        <v>8903</v>
      </c>
      <c r="C2040" s="11" t="s">
        <v>787</v>
      </c>
      <c r="D2040" s="12">
        <v>58903</v>
      </c>
      <c r="E2040" s="47" t="s">
        <v>7999</v>
      </c>
      <c r="F2040" s="14">
        <v>3629.2</v>
      </c>
      <c r="G2040" s="15">
        <v>42447</v>
      </c>
      <c r="H2040" s="98">
        <v>3629.2</v>
      </c>
      <c r="I2040" s="140">
        <f t="shared" si="92"/>
        <v>0</v>
      </c>
      <c r="J2040" s="112"/>
      <c r="K2040" s="2"/>
    </row>
    <row r="2041" spans="1:11" x14ac:dyDescent="0.25">
      <c r="A2041" s="10">
        <v>42446</v>
      </c>
      <c r="B2041" s="18">
        <f t="shared" si="93"/>
        <v>8904</v>
      </c>
      <c r="C2041" s="11" t="s">
        <v>787</v>
      </c>
      <c r="D2041" s="12">
        <v>58904</v>
      </c>
      <c r="E2041" s="47" t="s">
        <v>8000</v>
      </c>
      <c r="F2041" s="14">
        <v>7407</v>
      </c>
      <c r="G2041" s="15">
        <v>42447</v>
      </c>
      <c r="H2041" s="98">
        <v>7407</v>
      </c>
      <c r="I2041" s="140">
        <f t="shared" si="92"/>
        <v>0</v>
      </c>
      <c r="J2041" s="112"/>
      <c r="K2041" s="2"/>
    </row>
    <row r="2042" spans="1:11" x14ac:dyDescent="0.25">
      <c r="A2042" s="17">
        <v>42446</v>
      </c>
      <c r="B2042" s="18">
        <f t="shared" si="93"/>
        <v>8905</v>
      </c>
      <c r="C2042" s="11" t="s">
        <v>787</v>
      </c>
      <c r="D2042" s="12">
        <v>58905</v>
      </c>
      <c r="E2042" s="47" t="s">
        <v>8001</v>
      </c>
      <c r="F2042" s="14">
        <v>1995</v>
      </c>
      <c r="G2042" s="15">
        <v>42452</v>
      </c>
      <c r="H2042" s="98">
        <v>1995</v>
      </c>
      <c r="I2042" s="140">
        <f t="shared" si="92"/>
        <v>0</v>
      </c>
      <c r="J2042" s="112"/>
      <c r="K2042" s="2"/>
    </row>
    <row r="2043" spans="1:11" x14ac:dyDescent="0.25">
      <c r="A2043" s="10">
        <v>42446</v>
      </c>
      <c r="B2043" s="18">
        <f t="shared" si="93"/>
        <v>8906</v>
      </c>
      <c r="C2043" s="11" t="s">
        <v>787</v>
      </c>
      <c r="D2043" s="12">
        <v>58906</v>
      </c>
      <c r="E2043" s="47" t="s">
        <v>8002</v>
      </c>
      <c r="F2043" s="14">
        <v>7287</v>
      </c>
      <c r="G2043" s="15">
        <v>42447</v>
      </c>
      <c r="H2043" s="98">
        <v>7287</v>
      </c>
      <c r="I2043" s="140">
        <f t="shared" si="92"/>
        <v>0</v>
      </c>
      <c r="J2043" s="112"/>
      <c r="K2043" s="2"/>
    </row>
    <row r="2044" spans="1:11" x14ac:dyDescent="0.25">
      <c r="A2044" s="17">
        <v>42446</v>
      </c>
      <c r="B2044" s="18">
        <f t="shared" si="93"/>
        <v>8907</v>
      </c>
      <c r="C2044" s="11" t="s">
        <v>787</v>
      </c>
      <c r="D2044" s="12">
        <v>58907</v>
      </c>
      <c r="E2044" s="47" t="s">
        <v>8003</v>
      </c>
      <c r="F2044" s="14">
        <v>10613.8</v>
      </c>
      <c r="G2044" s="15">
        <v>42447</v>
      </c>
      <c r="H2044" s="98">
        <v>10613.8</v>
      </c>
      <c r="I2044" s="140">
        <f t="shared" si="92"/>
        <v>0</v>
      </c>
      <c r="J2044" s="112"/>
      <c r="K2044" s="2"/>
    </row>
    <row r="2045" spans="1:11" x14ac:dyDescent="0.25">
      <c r="A2045" s="10">
        <v>42446</v>
      </c>
      <c r="B2045" s="18">
        <f t="shared" si="93"/>
        <v>8908</v>
      </c>
      <c r="C2045" s="11" t="s">
        <v>787</v>
      </c>
      <c r="D2045" s="12">
        <v>58908</v>
      </c>
      <c r="E2045" s="47" t="s">
        <v>8004</v>
      </c>
      <c r="F2045" s="14">
        <v>2088</v>
      </c>
      <c r="G2045" s="15">
        <v>42447</v>
      </c>
      <c r="H2045" s="98">
        <v>2088</v>
      </c>
      <c r="I2045" s="140">
        <f t="shared" si="92"/>
        <v>0</v>
      </c>
      <c r="J2045" s="112"/>
      <c r="K2045" s="2"/>
    </row>
    <row r="2046" spans="1:11" x14ac:dyDescent="0.25">
      <c r="A2046" s="17">
        <v>42446</v>
      </c>
      <c r="B2046" s="18">
        <f t="shared" si="93"/>
        <v>8909</v>
      </c>
      <c r="C2046" s="11" t="s">
        <v>787</v>
      </c>
      <c r="D2046" s="12">
        <v>58909</v>
      </c>
      <c r="E2046" s="47" t="s">
        <v>8005</v>
      </c>
      <c r="F2046" s="14">
        <v>14705</v>
      </c>
      <c r="G2046" s="15">
        <v>42446</v>
      </c>
      <c r="H2046" s="98">
        <f t="shared" si="94"/>
        <v>14705</v>
      </c>
      <c r="I2046" s="140">
        <f t="shared" si="92"/>
        <v>0</v>
      </c>
      <c r="J2046" s="112"/>
      <c r="K2046" s="2"/>
    </row>
    <row r="2047" spans="1:11" x14ac:dyDescent="0.25">
      <c r="A2047" s="10">
        <v>42446</v>
      </c>
      <c r="B2047" s="18">
        <f t="shared" si="93"/>
        <v>8910</v>
      </c>
      <c r="C2047" s="11" t="s">
        <v>787</v>
      </c>
      <c r="D2047" s="12">
        <v>58910</v>
      </c>
      <c r="E2047" s="47" t="s">
        <v>8006</v>
      </c>
      <c r="F2047" s="14">
        <v>5664.4</v>
      </c>
      <c r="G2047" s="15">
        <v>42446</v>
      </c>
      <c r="H2047" s="98">
        <f t="shared" si="94"/>
        <v>5664.4</v>
      </c>
      <c r="I2047" s="140">
        <f t="shared" si="92"/>
        <v>0</v>
      </c>
      <c r="J2047" s="112"/>
      <c r="K2047" s="2"/>
    </row>
    <row r="2048" spans="1:11" x14ac:dyDescent="0.25">
      <c r="A2048" s="17">
        <v>42446</v>
      </c>
      <c r="B2048" s="18">
        <f t="shared" si="93"/>
        <v>8911</v>
      </c>
      <c r="C2048" s="11" t="s">
        <v>787</v>
      </c>
      <c r="D2048" s="12">
        <v>58911</v>
      </c>
      <c r="E2048" s="47" t="s">
        <v>8007</v>
      </c>
      <c r="F2048" s="14">
        <v>3971.65</v>
      </c>
      <c r="G2048" s="15">
        <v>42446</v>
      </c>
      <c r="H2048" s="98">
        <f t="shared" si="94"/>
        <v>3971.65</v>
      </c>
      <c r="I2048" s="140">
        <f t="shared" si="92"/>
        <v>0</v>
      </c>
      <c r="J2048" s="112"/>
      <c r="K2048" s="2"/>
    </row>
    <row r="2049" spans="1:11" x14ac:dyDescent="0.25">
      <c r="A2049" s="10">
        <v>42446</v>
      </c>
      <c r="B2049" s="18">
        <f t="shared" si="93"/>
        <v>8912</v>
      </c>
      <c r="C2049" s="11" t="s">
        <v>787</v>
      </c>
      <c r="D2049" s="12">
        <v>58912</v>
      </c>
      <c r="E2049" s="47" t="s">
        <v>8008</v>
      </c>
      <c r="F2049" s="14">
        <v>4116.8</v>
      </c>
      <c r="G2049" s="15">
        <v>42446</v>
      </c>
      <c r="H2049" s="98">
        <f t="shared" si="94"/>
        <v>4116.8</v>
      </c>
      <c r="I2049" s="140">
        <f t="shared" si="92"/>
        <v>0</v>
      </c>
      <c r="J2049" s="112"/>
      <c r="K2049" s="2"/>
    </row>
    <row r="2050" spans="1:11" x14ac:dyDescent="0.25">
      <c r="A2050" s="17">
        <v>42446</v>
      </c>
      <c r="B2050" s="18">
        <f t="shared" si="93"/>
        <v>8913</v>
      </c>
      <c r="C2050" s="11" t="s">
        <v>787</v>
      </c>
      <c r="D2050" s="12">
        <v>58913</v>
      </c>
      <c r="E2050" s="47" t="s">
        <v>8009</v>
      </c>
      <c r="F2050" s="14">
        <v>2328.3000000000002</v>
      </c>
      <c r="G2050" s="15">
        <v>42448</v>
      </c>
      <c r="H2050" s="98">
        <v>2328.3000000000002</v>
      </c>
      <c r="I2050" s="140">
        <f t="shared" ref="I2050:I2113" si="95">F2050-H2050</f>
        <v>0</v>
      </c>
      <c r="J2050" s="112"/>
      <c r="K2050" s="2"/>
    </row>
    <row r="2051" spans="1:11" x14ac:dyDescent="0.25">
      <c r="A2051" s="10">
        <v>42446</v>
      </c>
      <c r="B2051" s="18">
        <f t="shared" si="93"/>
        <v>8914</v>
      </c>
      <c r="C2051" s="11" t="s">
        <v>787</v>
      </c>
      <c r="D2051" s="12">
        <v>58914</v>
      </c>
      <c r="E2051" s="47" t="s">
        <v>8010</v>
      </c>
      <c r="F2051" s="14">
        <v>1672.8</v>
      </c>
      <c r="G2051" s="15">
        <v>42446</v>
      </c>
      <c r="H2051" s="98">
        <f t="shared" si="94"/>
        <v>1672.8</v>
      </c>
      <c r="I2051" s="140">
        <f t="shared" si="95"/>
        <v>0</v>
      </c>
      <c r="J2051" s="112"/>
      <c r="K2051" s="2"/>
    </row>
    <row r="2052" spans="1:11" x14ac:dyDescent="0.25">
      <c r="A2052" s="17">
        <v>42446</v>
      </c>
      <c r="B2052" s="18">
        <f t="shared" si="93"/>
        <v>8915</v>
      </c>
      <c r="C2052" s="11" t="s">
        <v>787</v>
      </c>
      <c r="D2052" s="12">
        <v>58915</v>
      </c>
      <c r="E2052" s="47" t="s">
        <v>8011</v>
      </c>
      <c r="F2052" s="14">
        <v>1677.3</v>
      </c>
      <c r="G2052" s="15">
        <v>42446</v>
      </c>
      <c r="H2052" s="98">
        <f t="shared" si="94"/>
        <v>1677.3</v>
      </c>
      <c r="I2052" s="140">
        <f t="shared" si="95"/>
        <v>0</v>
      </c>
      <c r="J2052" s="112"/>
      <c r="K2052" s="2"/>
    </row>
    <row r="2053" spans="1:11" x14ac:dyDescent="0.25">
      <c r="A2053" s="10">
        <v>42446</v>
      </c>
      <c r="B2053" s="18">
        <f t="shared" si="93"/>
        <v>8916</v>
      </c>
      <c r="C2053" s="11" t="s">
        <v>787</v>
      </c>
      <c r="D2053" s="12">
        <v>58916</v>
      </c>
      <c r="E2053" s="47" t="s">
        <v>8012</v>
      </c>
      <c r="F2053" s="14">
        <v>795.6</v>
      </c>
      <c r="G2053" s="15">
        <v>42452</v>
      </c>
      <c r="H2053" s="98">
        <v>795</v>
      </c>
      <c r="I2053" s="140">
        <f t="shared" si="95"/>
        <v>0.60000000000002274</v>
      </c>
      <c r="J2053" s="112"/>
      <c r="K2053" s="2"/>
    </row>
    <row r="2054" spans="1:11" x14ac:dyDescent="0.25">
      <c r="A2054" s="17">
        <v>42446</v>
      </c>
      <c r="B2054" s="18">
        <f t="shared" ref="B2054:B2117" si="96">B2053+1</f>
        <v>8917</v>
      </c>
      <c r="C2054" s="11" t="s">
        <v>787</v>
      </c>
      <c r="D2054" s="12">
        <v>58917</v>
      </c>
      <c r="E2054" s="47" t="s">
        <v>8013</v>
      </c>
      <c r="F2054" s="14">
        <v>3033.95</v>
      </c>
      <c r="G2054" s="15">
        <v>42446</v>
      </c>
      <c r="H2054" s="98">
        <f t="shared" si="94"/>
        <v>3033.95</v>
      </c>
      <c r="I2054" s="140">
        <f t="shared" si="95"/>
        <v>0</v>
      </c>
      <c r="J2054" s="112"/>
      <c r="K2054" s="2"/>
    </row>
    <row r="2055" spans="1:11" x14ac:dyDescent="0.25">
      <c r="A2055" s="10">
        <v>42446</v>
      </c>
      <c r="B2055" s="18">
        <f t="shared" si="96"/>
        <v>8918</v>
      </c>
      <c r="C2055" s="11" t="s">
        <v>787</v>
      </c>
      <c r="D2055" s="12">
        <v>58918</v>
      </c>
      <c r="E2055" s="47" t="s">
        <v>8014</v>
      </c>
      <c r="F2055" s="14">
        <v>2400</v>
      </c>
      <c r="G2055" s="15">
        <v>42446</v>
      </c>
      <c r="H2055" s="98">
        <f t="shared" si="94"/>
        <v>2400</v>
      </c>
      <c r="I2055" s="140">
        <f t="shared" si="95"/>
        <v>0</v>
      </c>
      <c r="J2055" s="112"/>
      <c r="K2055" s="2"/>
    </row>
    <row r="2056" spans="1:11" x14ac:dyDescent="0.25">
      <c r="A2056" s="17">
        <v>42446</v>
      </c>
      <c r="B2056" s="18">
        <f t="shared" si="96"/>
        <v>8919</v>
      </c>
      <c r="C2056" s="11" t="s">
        <v>787</v>
      </c>
      <c r="D2056" s="12">
        <v>58919</v>
      </c>
      <c r="E2056" s="47" t="s">
        <v>8015</v>
      </c>
      <c r="F2056" s="14">
        <v>409.5</v>
      </c>
      <c r="G2056" s="15">
        <v>42446</v>
      </c>
      <c r="H2056" s="98">
        <f t="shared" si="94"/>
        <v>409.5</v>
      </c>
      <c r="I2056" s="140">
        <f t="shared" si="95"/>
        <v>0</v>
      </c>
      <c r="J2056" s="112"/>
      <c r="K2056" s="2"/>
    </row>
    <row r="2057" spans="1:11" x14ac:dyDescent="0.25">
      <c r="A2057" s="10">
        <v>42446</v>
      </c>
      <c r="B2057" s="18">
        <f t="shared" si="96"/>
        <v>8920</v>
      </c>
      <c r="C2057" s="11" t="s">
        <v>787</v>
      </c>
      <c r="D2057" s="12">
        <v>58920</v>
      </c>
      <c r="E2057" s="47" t="s">
        <v>8016</v>
      </c>
      <c r="F2057" s="14">
        <v>2406.6</v>
      </c>
      <c r="G2057" s="15">
        <v>42446</v>
      </c>
      <c r="H2057" s="98">
        <f t="shared" si="94"/>
        <v>2406.6</v>
      </c>
      <c r="I2057" s="140">
        <f t="shared" si="95"/>
        <v>0</v>
      </c>
      <c r="J2057" s="112"/>
      <c r="K2057" s="2"/>
    </row>
    <row r="2058" spans="1:11" x14ac:dyDescent="0.25">
      <c r="A2058" s="17">
        <v>42446</v>
      </c>
      <c r="B2058" s="18">
        <f t="shared" si="96"/>
        <v>8921</v>
      </c>
      <c r="C2058" s="11" t="s">
        <v>787</v>
      </c>
      <c r="D2058" s="12">
        <v>58921</v>
      </c>
      <c r="E2058" s="47" t="s">
        <v>7973</v>
      </c>
      <c r="F2058" s="14">
        <v>364.8</v>
      </c>
      <c r="G2058" s="15">
        <v>42446</v>
      </c>
      <c r="H2058" s="98">
        <f t="shared" si="94"/>
        <v>364.8</v>
      </c>
      <c r="I2058" s="140">
        <f t="shared" si="95"/>
        <v>0</v>
      </c>
      <c r="J2058" s="112"/>
      <c r="K2058" s="2"/>
    </row>
    <row r="2059" spans="1:11" x14ac:dyDescent="0.25">
      <c r="A2059" s="10">
        <v>42446</v>
      </c>
      <c r="B2059" s="18">
        <f t="shared" si="96"/>
        <v>8922</v>
      </c>
      <c r="C2059" s="11" t="s">
        <v>787</v>
      </c>
      <c r="D2059" s="113">
        <v>58922</v>
      </c>
      <c r="E2059" s="42" t="s">
        <v>8017</v>
      </c>
      <c r="F2059" s="19">
        <v>33546.699999999997</v>
      </c>
      <c r="G2059" s="15">
        <v>42455</v>
      </c>
      <c r="H2059" s="98">
        <v>33546.699999999997</v>
      </c>
      <c r="I2059" s="140">
        <f t="shared" si="95"/>
        <v>0</v>
      </c>
      <c r="J2059" s="112"/>
      <c r="K2059" s="2"/>
    </row>
    <row r="2060" spans="1:11" x14ac:dyDescent="0.25">
      <c r="A2060" s="17">
        <v>42446</v>
      </c>
      <c r="B2060" s="18">
        <f t="shared" si="96"/>
        <v>8923</v>
      </c>
      <c r="C2060" s="11" t="s">
        <v>787</v>
      </c>
      <c r="D2060" s="20">
        <v>58923</v>
      </c>
      <c r="E2060" s="45" t="s">
        <v>8018</v>
      </c>
      <c r="F2060" s="22">
        <v>28041.81</v>
      </c>
      <c r="G2060" s="15">
        <v>42450</v>
      </c>
      <c r="H2060" s="98">
        <v>28041.81</v>
      </c>
      <c r="I2060" s="140">
        <f t="shared" si="95"/>
        <v>0</v>
      </c>
      <c r="J2060" s="112"/>
      <c r="K2060" s="2"/>
    </row>
    <row r="2061" spans="1:11" x14ac:dyDescent="0.25">
      <c r="A2061" s="10">
        <v>42446</v>
      </c>
      <c r="B2061" s="18">
        <f t="shared" si="96"/>
        <v>8924</v>
      </c>
      <c r="C2061" s="11" t="s">
        <v>787</v>
      </c>
      <c r="D2061" s="12">
        <v>58924</v>
      </c>
      <c r="E2061" s="47" t="s">
        <v>8019</v>
      </c>
      <c r="F2061" s="14">
        <v>94.6</v>
      </c>
      <c r="G2061" s="15">
        <v>42446</v>
      </c>
      <c r="H2061" s="98">
        <f t="shared" si="94"/>
        <v>94.6</v>
      </c>
      <c r="I2061" s="140">
        <f t="shared" si="95"/>
        <v>0</v>
      </c>
      <c r="J2061" s="112"/>
      <c r="K2061" s="2"/>
    </row>
    <row r="2062" spans="1:11" x14ac:dyDescent="0.25">
      <c r="A2062" s="17">
        <v>42446</v>
      </c>
      <c r="B2062" s="18">
        <f t="shared" si="96"/>
        <v>8925</v>
      </c>
      <c r="C2062" s="11" t="s">
        <v>787</v>
      </c>
      <c r="D2062" s="12">
        <v>58925</v>
      </c>
      <c r="E2062" s="47" t="s">
        <v>8020</v>
      </c>
      <c r="F2062" s="14">
        <v>27738.18</v>
      </c>
      <c r="G2062" s="15">
        <v>42450</v>
      </c>
      <c r="H2062" s="98">
        <v>27738.18</v>
      </c>
      <c r="I2062" s="140">
        <f t="shared" si="95"/>
        <v>0</v>
      </c>
      <c r="J2062" s="112"/>
      <c r="K2062" s="2"/>
    </row>
    <row r="2063" spans="1:11" x14ac:dyDescent="0.25">
      <c r="A2063" s="10">
        <v>42446</v>
      </c>
      <c r="B2063" s="18">
        <f t="shared" si="96"/>
        <v>8926</v>
      </c>
      <c r="C2063" s="11" t="s">
        <v>787</v>
      </c>
      <c r="D2063" s="12">
        <v>58926</v>
      </c>
      <c r="E2063" s="47" t="s">
        <v>8021</v>
      </c>
      <c r="F2063" s="14">
        <v>861.2</v>
      </c>
      <c r="G2063" s="15">
        <v>42452</v>
      </c>
      <c r="H2063" s="98">
        <v>861.2</v>
      </c>
      <c r="I2063" s="140">
        <f t="shared" si="95"/>
        <v>0</v>
      </c>
      <c r="J2063" s="112"/>
      <c r="K2063" s="2"/>
    </row>
    <row r="2064" spans="1:11" x14ac:dyDescent="0.25">
      <c r="A2064" s="17">
        <v>42446</v>
      </c>
      <c r="B2064" s="18">
        <f t="shared" si="96"/>
        <v>8927</v>
      </c>
      <c r="C2064" s="11" t="s">
        <v>787</v>
      </c>
      <c r="D2064" s="12">
        <v>58927</v>
      </c>
      <c r="E2064" s="47" t="s">
        <v>8022</v>
      </c>
      <c r="F2064" s="14">
        <v>2177.4</v>
      </c>
      <c r="G2064" s="15">
        <v>42446</v>
      </c>
      <c r="H2064" s="98">
        <f t="shared" si="94"/>
        <v>2177.4</v>
      </c>
      <c r="I2064" s="140">
        <f t="shared" si="95"/>
        <v>0</v>
      </c>
      <c r="J2064" s="112"/>
      <c r="K2064" s="2"/>
    </row>
    <row r="2065" spans="1:11" x14ac:dyDescent="0.25">
      <c r="A2065" s="10">
        <v>42446</v>
      </c>
      <c r="B2065" s="18">
        <f t="shared" si="96"/>
        <v>8928</v>
      </c>
      <c r="C2065" s="11" t="s">
        <v>787</v>
      </c>
      <c r="D2065" s="12">
        <v>58928</v>
      </c>
      <c r="E2065" s="47" t="s">
        <v>8023</v>
      </c>
      <c r="F2065" s="14">
        <v>1775.6</v>
      </c>
      <c r="G2065" s="15">
        <v>42447</v>
      </c>
      <c r="H2065" s="98">
        <v>1775.6</v>
      </c>
      <c r="I2065" s="140">
        <f t="shared" si="95"/>
        <v>0</v>
      </c>
      <c r="J2065" s="112"/>
      <c r="K2065" s="2"/>
    </row>
    <row r="2066" spans="1:11" x14ac:dyDescent="0.25">
      <c r="A2066" s="17">
        <v>42446</v>
      </c>
      <c r="B2066" s="18">
        <f t="shared" si="96"/>
        <v>8929</v>
      </c>
      <c r="C2066" s="11" t="s">
        <v>787</v>
      </c>
      <c r="D2066" s="12">
        <v>58929</v>
      </c>
      <c r="E2066" s="47" t="s">
        <v>8024</v>
      </c>
      <c r="F2066" s="14">
        <v>1384</v>
      </c>
      <c r="G2066" s="15">
        <v>42446</v>
      </c>
      <c r="H2066" s="98">
        <f t="shared" si="94"/>
        <v>1384</v>
      </c>
      <c r="I2066" s="140">
        <f t="shared" si="95"/>
        <v>0</v>
      </c>
      <c r="J2066" s="112"/>
      <c r="K2066" s="2"/>
    </row>
    <row r="2067" spans="1:11" x14ac:dyDescent="0.25">
      <c r="A2067" s="10">
        <v>42446</v>
      </c>
      <c r="B2067" s="18">
        <f t="shared" si="96"/>
        <v>8930</v>
      </c>
      <c r="C2067" s="11" t="s">
        <v>787</v>
      </c>
      <c r="D2067" s="12">
        <v>58930</v>
      </c>
      <c r="E2067" s="47" t="s">
        <v>8025</v>
      </c>
      <c r="F2067" s="14">
        <v>2379</v>
      </c>
      <c r="G2067" s="15">
        <v>42449</v>
      </c>
      <c r="H2067" s="98">
        <v>2379</v>
      </c>
      <c r="I2067" s="140">
        <f t="shared" si="95"/>
        <v>0</v>
      </c>
      <c r="J2067" s="112"/>
      <c r="K2067" s="2"/>
    </row>
    <row r="2068" spans="1:11" x14ac:dyDescent="0.25">
      <c r="A2068" s="17">
        <v>42446</v>
      </c>
      <c r="B2068" s="18">
        <f t="shared" si="96"/>
        <v>8931</v>
      </c>
      <c r="C2068" s="11" t="s">
        <v>787</v>
      </c>
      <c r="D2068" s="12">
        <v>58931</v>
      </c>
      <c r="E2068" s="47" t="s">
        <v>8026</v>
      </c>
      <c r="F2068" s="14">
        <v>2476.8000000000002</v>
      </c>
      <c r="G2068" s="15">
        <v>42447</v>
      </c>
      <c r="H2068" s="98">
        <v>2476.8000000000002</v>
      </c>
      <c r="I2068" s="140">
        <f t="shared" si="95"/>
        <v>0</v>
      </c>
      <c r="J2068" s="112"/>
      <c r="K2068" s="2"/>
    </row>
    <row r="2069" spans="1:11" x14ac:dyDescent="0.25">
      <c r="A2069" s="10">
        <v>42446</v>
      </c>
      <c r="B2069" s="18">
        <f t="shared" si="96"/>
        <v>8932</v>
      </c>
      <c r="C2069" s="11" t="s">
        <v>787</v>
      </c>
      <c r="D2069" s="12">
        <v>58932</v>
      </c>
      <c r="E2069" s="47" t="s">
        <v>8027</v>
      </c>
      <c r="F2069" s="14">
        <v>10237.6</v>
      </c>
      <c r="G2069" s="15">
        <v>42448</v>
      </c>
      <c r="H2069" s="98">
        <v>10237.6</v>
      </c>
      <c r="I2069" s="140">
        <f t="shared" si="95"/>
        <v>0</v>
      </c>
      <c r="J2069" s="112"/>
      <c r="K2069" s="2"/>
    </row>
    <row r="2070" spans="1:11" x14ac:dyDescent="0.25">
      <c r="A2070" s="17">
        <v>42446</v>
      </c>
      <c r="B2070" s="18">
        <f t="shared" si="96"/>
        <v>8933</v>
      </c>
      <c r="C2070" s="11" t="s">
        <v>787</v>
      </c>
      <c r="D2070" s="12">
        <v>58933</v>
      </c>
      <c r="E2070" s="47" t="s">
        <v>8028</v>
      </c>
      <c r="F2070" s="14">
        <v>2489.6999999999998</v>
      </c>
      <c r="G2070" s="15">
        <v>42447</v>
      </c>
      <c r="H2070" s="98">
        <v>2489.6999999999998</v>
      </c>
      <c r="I2070" s="140">
        <f t="shared" si="95"/>
        <v>0</v>
      </c>
      <c r="J2070" s="112"/>
      <c r="K2070" s="2"/>
    </row>
    <row r="2071" spans="1:11" x14ac:dyDescent="0.25">
      <c r="A2071" s="10">
        <v>42446</v>
      </c>
      <c r="B2071" s="18">
        <f t="shared" si="96"/>
        <v>8934</v>
      </c>
      <c r="C2071" s="11" t="s">
        <v>787</v>
      </c>
      <c r="D2071" s="12">
        <v>58934</v>
      </c>
      <c r="E2071" s="47" t="s">
        <v>8029</v>
      </c>
      <c r="F2071" s="14">
        <v>264.60000000000002</v>
      </c>
      <c r="G2071" s="15">
        <v>42447</v>
      </c>
      <c r="H2071" s="98">
        <v>264.60000000000002</v>
      </c>
      <c r="I2071" s="140">
        <f t="shared" si="95"/>
        <v>0</v>
      </c>
      <c r="J2071" s="112"/>
      <c r="K2071" s="2"/>
    </row>
    <row r="2072" spans="1:11" x14ac:dyDescent="0.25">
      <c r="A2072" s="17">
        <v>42446</v>
      </c>
      <c r="B2072" s="18">
        <f t="shared" si="96"/>
        <v>8935</v>
      </c>
      <c r="C2072" s="11" t="s">
        <v>787</v>
      </c>
      <c r="D2072" s="12">
        <v>58935</v>
      </c>
      <c r="E2072" s="47" t="s">
        <v>8030</v>
      </c>
      <c r="F2072" s="14">
        <v>4196.8</v>
      </c>
      <c r="G2072" s="15">
        <v>42447</v>
      </c>
      <c r="H2072" s="98">
        <v>4196.8</v>
      </c>
      <c r="I2072" s="140">
        <f t="shared" si="95"/>
        <v>0</v>
      </c>
      <c r="J2072" s="112"/>
      <c r="K2072" s="2"/>
    </row>
    <row r="2073" spans="1:11" x14ac:dyDescent="0.25">
      <c r="A2073" s="10">
        <v>42446</v>
      </c>
      <c r="B2073" s="18">
        <f t="shared" si="96"/>
        <v>8936</v>
      </c>
      <c r="C2073" s="11" t="s">
        <v>787</v>
      </c>
      <c r="D2073" s="12">
        <v>58936</v>
      </c>
      <c r="E2073" s="47" t="s">
        <v>8031</v>
      </c>
      <c r="F2073" s="14">
        <v>13161</v>
      </c>
      <c r="G2073" s="15">
        <v>42449</v>
      </c>
      <c r="H2073" s="98">
        <v>13161</v>
      </c>
      <c r="I2073" s="140">
        <f t="shared" si="95"/>
        <v>0</v>
      </c>
      <c r="J2073" s="112"/>
      <c r="K2073" s="2"/>
    </row>
    <row r="2074" spans="1:11" x14ac:dyDescent="0.25">
      <c r="A2074" s="17">
        <v>42446</v>
      </c>
      <c r="B2074" s="18">
        <f t="shared" si="96"/>
        <v>8937</v>
      </c>
      <c r="C2074" s="11" t="s">
        <v>787</v>
      </c>
      <c r="D2074" s="12">
        <v>58937</v>
      </c>
      <c r="E2074" s="47" t="s">
        <v>7997</v>
      </c>
      <c r="F2074" s="14">
        <v>3202</v>
      </c>
      <c r="G2074" s="15">
        <v>42446</v>
      </c>
      <c r="H2074" s="98">
        <f t="shared" ref="H2074:H2148" si="97">F2074</f>
        <v>3202</v>
      </c>
      <c r="I2074" s="140">
        <f t="shared" si="95"/>
        <v>0</v>
      </c>
      <c r="J2074" s="112"/>
      <c r="K2074" s="2"/>
    </row>
    <row r="2075" spans="1:11" x14ac:dyDescent="0.25">
      <c r="A2075" s="10">
        <v>42446</v>
      </c>
      <c r="B2075" s="18">
        <f t="shared" si="96"/>
        <v>8938</v>
      </c>
      <c r="C2075" s="11" t="s">
        <v>787</v>
      </c>
      <c r="D2075" s="12">
        <v>58938</v>
      </c>
      <c r="E2075" s="47" t="s">
        <v>8032</v>
      </c>
      <c r="F2075" s="14">
        <v>1842.6</v>
      </c>
      <c r="G2075" s="15">
        <v>42446</v>
      </c>
      <c r="H2075" s="98">
        <f t="shared" si="97"/>
        <v>1842.6</v>
      </c>
      <c r="I2075" s="140">
        <f t="shared" si="95"/>
        <v>0</v>
      </c>
      <c r="J2075" s="112"/>
      <c r="K2075" s="2"/>
    </row>
    <row r="2076" spans="1:11" x14ac:dyDescent="0.25">
      <c r="A2076" s="17">
        <v>42446</v>
      </c>
      <c r="B2076" s="18">
        <f t="shared" si="96"/>
        <v>8939</v>
      </c>
      <c r="C2076" s="11" t="s">
        <v>787</v>
      </c>
      <c r="D2076" s="12">
        <v>58939</v>
      </c>
      <c r="E2076" s="47" t="s">
        <v>8033</v>
      </c>
      <c r="F2076" s="14">
        <v>52033.599999999999</v>
      </c>
      <c r="G2076" s="15">
        <v>42457</v>
      </c>
      <c r="H2076" s="98">
        <v>52033.599999999999</v>
      </c>
      <c r="I2076" s="140">
        <f t="shared" si="95"/>
        <v>0</v>
      </c>
      <c r="J2076" s="112"/>
      <c r="K2076" s="2"/>
    </row>
    <row r="2077" spans="1:11" x14ac:dyDescent="0.25">
      <c r="A2077" s="10">
        <v>42446</v>
      </c>
      <c r="B2077" s="18">
        <f t="shared" si="96"/>
        <v>8940</v>
      </c>
      <c r="C2077" s="11" t="s">
        <v>787</v>
      </c>
      <c r="D2077" s="12">
        <v>58940</v>
      </c>
      <c r="E2077" s="47" t="s">
        <v>8034</v>
      </c>
      <c r="F2077" s="14">
        <v>5449.8</v>
      </c>
      <c r="G2077" s="15">
        <v>42448</v>
      </c>
      <c r="H2077" s="98">
        <v>5449.8</v>
      </c>
      <c r="I2077" s="140">
        <f t="shared" si="95"/>
        <v>0</v>
      </c>
      <c r="J2077" s="112"/>
      <c r="K2077" s="2"/>
    </row>
    <row r="2078" spans="1:11" x14ac:dyDescent="0.25">
      <c r="A2078" s="17">
        <v>42446</v>
      </c>
      <c r="B2078" s="18">
        <f t="shared" si="96"/>
        <v>8941</v>
      </c>
      <c r="C2078" s="11" t="s">
        <v>787</v>
      </c>
      <c r="D2078" s="12">
        <v>58941</v>
      </c>
      <c r="E2078" s="47" t="s">
        <v>8035</v>
      </c>
      <c r="F2078" s="14">
        <v>3132.2</v>
      </c>
      <c r="G2078" s="15">
        <v>42446</v>
      </c>
      <c r="H2078" s="98">
        <f t="shared" si="97"/>
        <v>3132.2</v>
      </c>
      <c r="I2078" s="140">
        <f t="shared" si="95"/>
        <v>0</v>
      </c>
      <c r="J2078" s="112"/>
      <c r="K2078" s="2"/>
    </row>
    <row r="2079" spans="1:11" x14ac:dyDescent="0.25">
      <c r="A2079" s="10">
        <v>42446</v>
      </c>
      <c r="B2079" s="18">
        <f t="shared" si="96"/>
        <v>8942</v>
      </c>
      <c r="C2079" s="11" t="s">
        <v>787</v>
      </c>
      <c r="D2079" s="12">
        <v>58942</v>
      </c>
      <c r="E2079" s="47" t="s">
        <v>8036</v>
      </c>
      <c r="F2079" s="14">
        <v>1384.6</v>
      </c>
      <c r="G2079" s="15">
        <v>42447</v>
      </c>
      <c r="H2079" s="98">
        <v>1384.6</v>
      </c>
      <c r="I2079" s="140">
        <f t="shared" si="95"/>
        <v>0</v>
      </c>
      <c r="J2079" s="112"/>
      <c r="K2079" s="2"/>
    </row>
    <row r="2080" spans="1:11" x14ac:dyDescent="0.25">
      <c r="A2080" s="17">
        <v>42446</v>
      </c>
      <c r="B2080" s="18">
        <f t="shared" si="96"/>
        <v>8943</v>
      </c>
      <c r="C2080" s="11" t="s">
        <v>787</v>
      </c>
      <c r="D2080" s="12">
        <v>58943</v>
      </c>
      <c r="E2080" s="47" t="s">
        <v>7973</v>
      </c>
      <c r="F2080" s="14">
        <v>1897.6</v>
      </c>
      <c r="G2080" s="15">
        <v>42446</v>
      </c>
      <c r="H2080" s="98">
        <f t="shared" si="97"/>
        <v>1897.6</v>
      </c>
      <c r="I2080" s="140">
        <f t="shared" si="95"/>
        <v>0</v>
      </c>
      <c r="J2080" s="112"/>
      <c r="K2080" s="2"/>
    </row>
    <row r="2081" spans="1:11" x14ac:dyDescent="0.25">
      <c r="A2081" s="10">
        <v>42446</v>
      </c>
      <c r="B2081" s="18">
        <f t="shared" si="96"/>
        <v>8944</v>
      </c>
      <c r="C2081" s="11" t="s">
        <v>787</v>
      </c>
      <c r="D2081" s="12">
        <v>58944</v>
      </c>
      <c r="E2081" s="47" t="s">
        <v>7973</v>
      </c>
      <c r="F2081" s="14">
        <v>120</v>
      </c>
      <c r="G2081" s="15">
        <v>42446</v>
      </c>
      <c r="H2081" s="98">
        <f t="shared" si="97"/>
        <v>120</v>
      </c>
      <c r="I2081" s="140">
        <f t="shared" si="95"/>
        <v>0</v>
      </c>
      <c r="J2081" s="112"/>
      <c r="K2081" s="2"/>
    </row>
    <row r="2082" spans="1:11" x14ac:dyDescent="0.25">
      <c r="A2082" s="17">
        <v>42446</v>
      </c>
      <c r="B2082" s="18">
        <f t="shared" si="96"/>
        <v>8945</v>
      </c>
      <c r="C2082" s="11" t="s">
        <v>787</v>
      </c>
      <c r="D2082" s="12">
        <v>58945</v>
      </c>
      <c r="E2082" s="47" t="s">
        <v>8037</v>
      </c>
      <c r="F2082" s="14">
        <v>4541</v>
      </c>
      <c r="G2082" s="15">
        <v>42448</v>
      </c>
      <c r="H2082" s="98">
        <v>4541</v>
      </c>
      <c r="I2082" s="140">
        <f t="shared" si="95"/>
        <v>0</v>
      </c>
      <c r="J2082" s="112"/>
      <c r="K2082" s="2"/>
    </row>
    <row r="2083" spans="1:11" x14ac:dyDescent="0.25">
      <c r="A2083" s="10">
        <v>42446</v>
      </c>
      <c r="B2083" s="18">
        <f t="shared" si="96"/>
        <v>8946</v>
      </c>
      <c r="C2083" s="11" t="s">
        <v>787</v>
      </c>
      <c r="D2083" s="12">
        <v>58946</v>
      </c>
      <c r="E2083" s="47" t="s">
        <v>8038</v>
      </c>
      <c r="F2083" s="14">
        <v>5486.8</v>
      </c>
      <c r="G2083" s="15">
        <v>42446</v>
      </c>
      <c r="H2083" s="98">
        <f t="shared" si="97"/>
        <v>5486.8</v>
      </c>
      <c r="I2083" s="140">
        <f t="shared" si="95"/>
        <v>0</v>
      </c>
      <c r="J2083" s="112"/>
      <c r="K2083" s="2"/>
    </row>
    <row r="2084" spans="1:11" x14ac:dyDescent="0.25">
      <c r="A2084" s="17">
        <v>42446</v>
      </c>
      <c r="B2084" s="18">
        <f t="shared" si="96"/>
        <v>8947</v>
      </c>
      <c r="C2084" s="11" t="s">
        <v>787</v>
      </c>
      <c r="D2084" s="12">
        <v>58947</v>
      </c>
      <c r="E2084" s="47" t="s">
        <v>7971</v>
      </c>
      <c r="F2084" s="14">
        <v>31728.5</v>
      </c>
      <c r="G2084" s="88">
        <v>42480</v>
      </c>
      <c r="H2084" s="101">
        <v>31728.5</v>
      </c>
      <c r="I2084" s="140">
        <f t="shared" si="95"/>
        <v>0</v>
      </c>
      <c r="J2084" s="112"/>
      <c r="K2084" s="2"/>
    </row>
    <row r="2085" spans="1:11" x14ac:dyDescent="0.25">
      <c r="A2085" s="10">
        <v>42446</v>
      </c>
      <c r="B2085" s="18">
        <f t="shared" si="96"/>
        <v>8948</v>
      </c>
      <c r="C2085" s="11" t="s">
        <v>787</v>
      </c>
      <c r="D2085" s="12">
        <v>58948</v>
      </c>
      <c r="E2085" s="47" t="s">
        <v>8039</v>
      </c>
      <c r="F2085" s="14">
        <v>49337.599999999999</v>
      </c>
      <c r="G2085" s="15">
        <v>42450</v>
      </c>
      <c r="H2085" s="98">
        <v>49337.599999999999</v>
      </c>
      <c r="I2085" s="140">
        <f t="shared" si="95"/>
        <v>0</v>
      </c>
      <c r="J2085" s="112"/>
      <c r="K2085" s="2"/>
    </row>
    <row r="2086" spans="1:11" x14ac:dyDescent="0.25">
      <c r="A2086" s="17">
        <v>42446</v>
      </c>
      <c r="B2086" s="18">
        <f t="shared" si="96"/>
        <v>8949</v>
      </c>
      <c r="C2086" s="11" t="s">
        <v>787</v>
      </c>
      <c r="D2086" s="12">
        <v>58949</v>
      </c>
      <c r="E2086" s="47" t="s">
        <v>8040</v>
      </c>
      <c r="F2086" s="14">
        <v>38043.199999999997</v>
      </c>
      <c r="G2086" s="15">
        <v>42460</v>
      </c>
      <c r="H2086" s="98">
        <v>38043.199999999997</v>
      </c>
      <c r="I2086" s="140">
        <f t="shared" si="95"/>
        <v>0</v>
      </c>
      <c r="J2086" s="112"/>
      <c r="K2086" s="2"/>
    </row>
    <row r="2087" spans="1:11" x14ac:dyDescent="0.25">
      <c r="A2087" s="10">
        <v>42446</v>
      </c>
      <c r="B2087" s="18">
        <f t="shared" si="96"/>
        <v>8950</v>
      </c>
      <c r="C2087" s="11" t="s">
        <v>787</v>
      </c>
      <c r="D2087" s="12">
        <v>58950</v>
      </c>
      <c r="E2087" s="47" t="s">
        <v>8041</v>
      </c>
      <c r="F2087" s="14">
        <v>1859.45</v>
      </c>
      <c r="G2087" s="15">
        <v>42449</v>
      </c>
      <c r="H2087" s="98">
        <v>1859.45</v>
      </c>
      <c r="I2087" s="140">
        <f t="shared" si="95"/>
        <v>0</v>
      </c>
      <c r="J2087" s="112"/>
      <c r="K2087" s="2"/>
    </row>
    <row r="2088" spans="1:11" x14ac:dyDescent="0.25">
      <c r="A2088" s="17">
        <v>42446</v>
      </c>
      <c r="B2088" s="18">
        <f t="shared" si="96"/>
        <v>8951</v>
      </c>
      <c r="C2088" s="11" t="s">
        <v>787</v>
      </c>
      <c r="D2088" s="12">
        <v>58951</v>
      </c>
      <c r="E2088" s="47" t="s">
        <v>8042</v>
      </c>
      <c r="F2088" s="14">
        <v>386.4</v>
      </c>
      <c r="G2088" s="15">
        <v>42447</v>
      </c>
      <c r="H2088" s="98">
        <v>386.4</v>
      </c>
      <c r="I2088" s="140">
        <f t="shared" si="95"/>
        <v>0</v>
      </c>
      <c r="J2088" s="112"/>
      <c r="K2088" s="2"/>
    </row>
    <row r="2089" spans="1:11" x14ac:dyDescent="0.25">
      <c r="A2089" s="10">
        <v>42446</v>
      </c>
      <c r="B2089" s="18">
        <f t="shared" si="96"/>
        <v>8952</v>
      </c>
      <c r="C2089" s="11" t="s">
        <v>787</v>
      </c>
      <c r="D2089" s="12">
        <v>58952</v>
      </c>
      <c r="E2089" s="47" t="s">
        <v>4707</v>
      </c>
      <c r="F2089" s="14">
        <v>10389.200000000001</v>
      </c>
      <c r="G2089" s="15">
        <v>42447</v>
      </c>
      <c r="H2089" s="98">
        <v>10389.200000000001</v>
      </c>
      <c r="I2089" s="140">
        <f t="shared" si="95"/>
        <v>0</v>
      </c>
      <c r="J2089" s="112"/>
      <c r="K2089" s="2"/>
    </row>
    <row r="2090" spans="1:11" x14ac:dyDescent="0.25">
      <c r="A2090" s="17">
        <v>42446</v>
      </c>
      <c r="B2090" s="18">
        <f t="shared" si="96"/>
        <v>8953</v>
      </c>
      <c r="C2090" s="11" t="s">
        <v>787</v>
      </c>
      <c r="D2090" s="12">
        <v>58953</v>
      </c>
      <c r="E2090" s="47" t="s">
        <v>8040</v>
      </c>
      <c r="F2090" s="14">
        <v>4324</v>
      </c>
      <c r="G2090" s="15">
        <v>42460</v>
      </c>
      <c r="H2090" s="98">
        <v>4324</v>
      </c>
      <c r="I2090" s="140">
        <f t="shared" si="95"/>
        <v>0</v>
      </c>
      <c r="J2090" s="112"/>
      <c r="K2090" s="2"/>
    </row>
    <row r="2091" spans="1:11" x14ac:dyDescent="0.25">
      <c r="A2091" s="10">
        <v>42446</v>
      </c>
      <c r="B2091" s="18">
        <f t="shared" si="96"/>
        <v>8954</v>
      </c>
      <c r="C2091" s="11" t="s">
        <v>787</v>
      </c>
      <c r="D2091" s="12">
        <v>58954</v>
      </c>
      <c r="E2091" s="47" t="s">
        <v>8043</v>
      </c>
      <c r="F2091" s="14">
        <v>400</v>
      </c>
      <c r="G2091" s="15">
        <v>42446</v>
      </c>
      <c r="H2091" s="98">
        <f t="shared" si="97"/>
        <v>400</v>
      </c>
      <c r="I2091" s="140">
        <f t="shared" si="95"/>
        <v>0</v>
      </c>
      <c r="J2091" s="116"/>
      <c r="K2091" s="2"/>
    </row>
    <row r="2092" spans="1:11" x14ac:dyDescent="0.25">
      <c r="A2092" s="17">
        <v>42446</v>
      </c>
      <c r="B2092" s="18">
        <f t="shared" si="96"/>
        <v>8955</v>
      </c>
      <c r="C2092" s="11" t="s">
        <v>787</v>
      </c>
      <c r="D2092" s="12">
        <v>58955</v>
      </c>
      <c r="E2092" s="47" t="s">
        <v>8044</v>
      </c>
      <c r="F2092" s="14">
        <v>1632</v>
      </c>
      <c r="G2092" s="15">
        <v>42447</v>
      </c>
      <c r="H2092" s="98">
        <v>1632</v>
      </c>
      <c r="I2092" s="140">
        <f t="shared" si="95"/>
        <v>0</v>
      </c>
      <c r="J2092" s="116"/>
      <c r="K2092" s="2"/>
    </row>
    <row r="2093" spans="1:11" x14ac:dyDescent="0.25">
      <c r="A2093" s="10">
        <v>42446</v>
      </c>
      <c r="B2093" s="18">
        <f t="shared" si="96"/>
        <v>8956</v>
      </c>
      <c r="C2093" s="11" t="s">
        <v>787</v>
      </c>
      <c r="D2093" s="12">
        <v>58956</v>
      </c>
      <c r="E2093" s="47" t="s">
        <v>8045</v>
      </c>
      <c r="F2093" s="14">
        <v>29980</v>
      </c>
      <c r="G2093" s="15">
        <v>42446</v>
      </c>
      <c r="H2093" s="98">
        <f t="shared" si="97"/>
        <v>29980</v>
      </c>
      <c r="I2093" s="140">
        <f t="shared" si="95"/>
        <v>0</v>
      </c>
      <c r="J2093" s="116"/>
      <c r="K2093" s="2"/>
    </row>
    <row r="2094" spans="1:11" x14ac:dyDescent="0.25">
      <c r="A2094" s="17">
        <v>42446</v>
      </c>
      <c r="B2094" s="18">
        <f t="shared" si="96"/>
        <v>8957</v>
      </c>
      <c r="C2094" s="11" t="s">
        <v>787</v>
      </c>
      <c r="D2094" s="12">
        <v>58957</v>
      </c>
      <c r="E2094" s="47" t="s">
        <v>7974</v>
      </c>
      <c r="F2094" s="14">
        <v>6168.4</v>
      </c>
      <c r="G2094" s="15">
        <v>42446</v>
      </c>
      <c r="H2094" s="98">
        <f t="shared" si="97"/>
        <v>6168.4</v>
      </c>
      <c r="I2094" s="140">
        <f t="shared" si="95"/>
        <v>0</v>
      </c>
      <c r="J2094" s="116"/>
      <c r="K2094" s="2"/>
    </row>
    <row r="2095" spans="1:11" x14ac:dyDescent="0.25">
      <c r="A2095" s="10">
        <v>42446</v>
      </c>
      <c r="B2095" s="18">
        <f t="shared" si="96"/>
        <v>8958</v>
      </c>
      <c r="C2095" s="11" t="s">
        <v>787</v>
      </c>
      <c r="D2095" s="12">
        <v>58958</v>
      </c>
      <c r="E2095" s="47" t="s">
        <v>7981</v>
      </c>
      <c r="F2095" s="14">
        <v>2118</v>
      </c>
      <c r="G2095" s="15">
        <v>42446</v>
      </c>
      <c r="H2095" s="98">
        <f t="shared" si="97"/>
        <v>2118</v>
      </c>
      <c r="I2095" s="140">
        <f t="shared" si="95"/>
        <v>0</v>
      </c>
      <c r="J2095" s="116"/>
      <c r="K2095" s="2"/>
    </row>
    <row r="2096" spans="1:11" x14ac:dyDescent="0.25">
      <c r="A2096" s="17">
        <v>42446</v>
      </c>
      <c r="B2096" s="18">
        <f t="shared" si="96"/>
        <v>8959</v>
      </c>
      <c r="C2096" s="11" t="s">
        <v>787</v>
      </c>
      <c r="D2096" s="12">
        <v>58959</v>
      </c>
      <c r="E2096" s="47" t="s">
        <v>8046</v>
      </c>
      <c r="F2096" s="14">
        <v>4293</v>
      </c>
      <c r="G2096" s="88"/>
      <c r="H2096" s="101"/>
      <c r="I2096" s="140">
        <f t="shared" si="95"/>
        <v>4293</v>
      </c>
      <c r="J2096" s="116"/>
      <c r="K2096" s="2"/>
    </row>
    <row r="2097" spans="1:11" x14ac:dyDescent="0.25">
      <c r="A2097" s="10">
        <v>42446</v>
      </c>
      <c r="B2097" s="18">
        <f t="shared" si="96"/>
        <v>8960</v>
      </c>
      <c r="C2097" s="11" t="s">
        <v>787</v>
      </c>
      <c r="D2097" s="12">
        <v>58960</v>
      </c>
      <c r="E2097" s="47" t="s">
        <v>8047</v>
      </c>
      <c r="F2097" s="14">
        <v>372</v>
      </c>
      <c r="G2097" s="15" t="s">
        <v>7975</v>
      </c>
      <c r="H2097" s="98">
        <f>300+72</f>
        <v>372</v>
      </c>
      <c r="I2097" s="140">
        <f t="shared" si="95"/>
        <v>0</v>
      </c>
      <c r="J2097" s="116"/>
      <c r="K2097" s="2"/>
    </row>
    <row r="2098" spans="1:11" x14ac:dyDescent="0.25">
      <c r="A2098" s="17">
        <v>42446</v>
      </c>
      <c r="B2098" s="18">
        <f t="shared" si="96"/>
        <v>8961</v>
      </c>
      <c r="C2098" s="11" t="s">
        <v>787</v>
      </c>
      <c r="D2098" s="12">
        <v>58961</v>
      </c>
      <c r="E2098" s="47" t="s">
        <v>8048</v>
      </c>
      <c r="F2098" s="14">
        <v>2962.05</v>
      </c>
      <c r="G2098" s="15">
        <v>42446</v>
      </c>
      <c r="H2098" s="98">
        <f t="shared" si="97"/>
        <v>2962.05</v>
      </c>
      <c r="I2098" s="140">
        <f t="shared" si="95"/>
        <v>0</v>
      </c>
      <c r="J2098" s="116"/>
      <c r="K2098" s="2"/>
    </row>
    <row r="2099" spans="1:11" x14ac:dyDescent="0.25">
      <c r="A2099" s="10">
        <v>42446</v>
      </c>
      <c r="B2099" s="18">
        <f t="shared" si="96"/>
        <v>8962</v>
      </c>
      <c r="C2099" s="11" t="s">
        <v>787</v>
      </c>
      <c r="D2099" s="12">
        <v>58962</v>
      </c>
      <c r="E2099" s="47" t="s">
        <v>7969</v>
      </c>
      <c r="F2099" s="14">
        <v>3213.6</v>
      </c>
      <c r="G2099" s="15">
        <v>42446</v>
      </c>
      <c r="H2099" s="98">
        <f t="shared" si="97"/>
        <v>3213.6</v>
      </c>
      <c r="I2099" s="140">
        <f t="shared" si="95"/>
        <v>0</v>
      </c>
      <c r="J2099" s="116"/>
      <c r="K2099" s="2"/>
    </row>
    <row r="2100" spans="1:11" x14ac:dyDescent="0.25">
      <c r="A2100" s="17">
        <v>42446</v>
      </c>
      <c r="B2100" s="18">
        <f t="shared" si="96"/>
        <v>8963</v>
      </c>
      <c r="C2100" s="11" t="s">
        <v>787</v>
      </c>
      <c r="D2100" s="12">
        <v>58963</v>
      </c>
      <c r="E2100" s="47" t="s">
        <v>8049</v>
      </c>
      <c r="F2100" s="14">
        <v>4232.8</v>
      </c>
      <c r="G2100" s="88">
        <v>42464</v>
      </c>
      <c r="H2100" s="101">
        <v>4232.8</v>
      </c>
      <c r="I2100" s="140">
        <f t="shared" si="95"/>
        <v>0</v>
      </c>
      <c r="J2100" s="116"/>
      <c r="K2100" s="2"/>
    </row>
    <row r="2101" spans="1:11" x14ac:dyDescent="0.25">
      <c r="A2101" s="10">
        <v>42446</v>
      </c>
      <c r="B2101" s="18">
        <f t="shared" si="96"/>
        <v>8964</v>
      </c>
      <c r="C2101" s="11" t="s">
        <v>787</v>
      </c>
      <c r="D2101" s="12">
        <v>58964</v>
      </c>
      <c r="E2101" s="47" t="s">
        <v>8050</v>
      </c>
      <c r="F2101" s="14">
        <v>1606</v>
      </c>
      <c r="G2101" s="15">
        <v>42447</v>
      </c>
      <c r="H2101" s="98">
        <v>1606</v>
      </c>
      <c r="I2101" s="140">
        <f t="shared" si="95"/>
        <v>0</v>
      </c>
      <c r="J2101" s="116"/>
      <c r="K2101" s="2"/>
    </row>
    <row r="2102" spans="1:11" x14ac:dyDescent="0.25">
      <c r="A2102" s="17">
        <v>42446</v>
      </c>
      <c r="B2102" s="18">
        <f t="shared" si="96"/>
        <v>8965</v>
      </c>
      <c r="C2102" s="11" t="s">
        <v>787</v>
      </c>
      <c r="D2102" s="12">
        <v>58965</v>
      </c>
      <c r="E2102" s="47" t="s">
        <v>8011</v>
      </c>
      <c r="F2102" s="14">
        <v>306</v>
      </c>
      <c r="G2102" s="15">
        <v>42447</v>
      </c>
      <c r="H2102" s="98">
        <v>306</v>
      </c>
      <c r="I2102" s="140">
        <f t="shared" si="95"/>
        <v>0</v>
      </c>
      <c r="J2102" s="116"/>
      <c r="K2102" s="2"/>
    </row>
    <row r="2103" spans="1:11" x14ac:dyDescent="0.25">
      <c r="A2103" s="10">
        <v>42446</v>
      </c>
      <c r="B2103" s="18">
        <f t="shared" si="96"/>
        <v>8966</v>
      </c>
      <c r="C2103" s="11" t="s">
        <v>787</v>
      </c>
      <c r="D2103" s="12">
        <v>58966</v>
      </c>
      <c r="E2103" s="47" t="s">
        <v>8051</v>
      </c>
      <c r="F2103" s="14">
        <v>4110.6000000000004</v>
      </c>
      <c r="G2103" s="15">
        <v>42447</v>
      </c>
      <c r="H2103" s="98">
        <v>4110.6000000000004</v>
      </c>
      <c r="I2103" s="140">
        <f t="shared" si="95"/>
        <v>0</v>
      </c>
      <c r="J2103" s="116"/>
      <c r="K2103" s="2"/>
    </row>
    <row r="2104" spans="1:11" x14ac:dyDescent="0.25">
      <c r="A2104" s="17">
        <v>42446</v>
      </c>
      <c r="B2104" s="18">
        <f t="shared" si="96"/>
        <v>8967</v>
      </c>
      <c r="C2104" s="11" t="s">
        <v>787</v>
      </c>
      <c r="D2104" s="12">
        <v>58967</v>
      </c>
      <c r="E2104" s="47" t="s">
        <v>8052</v>
      </c>
      <c r="F2104" s="14">
        <v>1692.6</v>
      </c>
      <c r="G2104" s="15">
        <v>42447</v>
      </c>
      <c r="H2104" s="98">
        <v>1692.6</v>
      </c>
      <c r="I2104" s="140">
        <f t="shared" si="95"/>
        <v>0</v>
      </c>
      <c r="J2104" s="116"/>
      <c r="K2104" s="2"/>
    </row>
    <row r="2105" spans="1:11" x14ac:dyDescent="0.25">
      <c r="A2105" s="10">
        <v>42446</v>
      </c>
      <c r="B2105" s="18">
        <f t="shared" si="96"/>
        <v>8968</v>
      </c>
      <c r="C2105" s="11" t="s">
        <v>787</v>
      </c>
      <c r="D2105" s="12">
        <v>58968</v>
      </c>
      <c r="E2105" s="47" t="s">
        <v>8053</v>
      </c>
      <c r="F2105" s="14">
        <v>2123.1</v>
      </c>
      <c r="G2105" s="15">
        <v>42447</v>
      </c>
      <c r="H2105" s="98">
        <v>2123.1</v>
      </c>
      <c r="I2105" s="140">
        <f t="shared" si="95"/>
        <v>0</v>
      </c>
      <c r="J2105" s="116"/>
      <c r="K2105" s="2"/>
    </row>
    <row r="2106" spans="1:11" x14ac:dyDescent="0.25">
      <c r="A2106" s="17">
        <v>42446</v>
      </c>
      <c r="B2106" s="18">
        <f t="shared" si="96"/>
        <v>8969</v>
      </c>
      <c r="C2106" s="11" t="s">
        <v>787</v>
      </c>
      <c r="D2106" s="113">
        <v>58969</v>
      </c>
      <c r="E2106" s="42" t="s">
        <v>8054</v>
      </c>
      <c r="F2106" s="19">
        <v>5012.7</v>
      </c>
      <c r="G2106" s="15">
        <v>42447</v>
      </c>
      <c r="H2106" s="98">
        <v>5012.7</v>
      </c>
      <c r="I2106" s="140">
        <f t="shared" si="95"/>
        <v>0</v>
      </c>
      <c r="J2106" s="116"/>
      <c r="K2106" s="2"/>
    </row>
    <row r="2107" spans="1:11" x14ac:dyDescent="0.25">
      <c r="A2107" s="10">
        <v>42446</v>
      </c>
      <c r="B2107" s="18">
        <f t="shared" si="96"/>
        <v>8970</v>
      </c>
      <c r="C2107" s="11" t="s">
        <v>787</v>
      </c>
      <c r="D2107" s="20">
        <v>58970</v>
      </c>
      <c r="E2107" s="45" t="s">
        <v>8055</v>
      </c>
      <c r="F2107" s="22">
        <v>24028</v>
      </c>
      <c r="G2107" s="15">
        <v>42447</v>
      </c>
      <c r="H2107" s="98">
        <v>24028</v>
      </c>
      <c r="I2107" s="140">
        <f t="shared" si="95"/>
        <v>0</v>
      </c>
      <c r="J2107" s="116"/>
      <c r="K2107" s="2"/>
    </row>
    <row r="2108" spans="1:11" x14ac:dyDescent="0.25">
      <c r="A2108" s="17">
        <v>42446</v>
      </c>
      <c r="B2108" s="18">
        <f t="shared" si="96"/>
        <v>8971</v>
      </c>
      <c r="C2108" s="11" t="s">
        <v>787</v>
      </c>
      <c r="D2108" s="12">
        <v>58971</v>
      </c>
      <c r="E2108" s="49" t="s">
        <v>105</v>
      </c>
      <c r="F2108" s="14">
        <v>0</v>
      </c>
      <c r="G2108" s="15"/>
      <c r="H2108" s="98"/>
      <c r="I2108" s="140">
        <f t="shared" si="95"/>
        <v>0</v>
      </c>
      <c r="J2108" s="116"/>
      <c r="K2108" s="2"/>
    </row>
    <row r="2109" spans="1:11" x14ac:dyDescent="0.25">
      <c r="A2109" s="10">
        <v>42446</v>
      </c>
      <c r="B2109" s="18">
        <f t="shared" si="96"/>
        <v>8972</v>
      </c>
      <c r="C2109" s="11" t="s">
        <v>787</v>
      </c>
      <c r="D2109" s="12">
        <v>58972</v>
      </c>
      <c r="E2109" s="47" t="s">
        <v>8056</v>
      </c>
      <c r="F2109" s="14">
        <v>44923.6</v>
      </c>
      <c r="G2109" s="107">
        <v>42461</v>
      </c>
      <c r="H2109" s="166">
        <v>44923.6</v>
      </c>
      <c r="I2109" s="140">
        <f t="shared" si="95"/>
        <v>0</v>
      </c>
      <c r="J2109" s="116"/>
      <c r="K2109" s="2"/>
    </row>
    <row r="2110" spans="1:11" x14ac:dyDescent="0.25">
      <c r="A2110" s="17">
        <v>42446</v>
      </c>
      <c r="B2110" s="18">
        <f t="shared" si="96"/>
        <v>8973</v>
      </c>
      <c r="C2110" s="11" t="s">
        <v>787</v>
      </c>
      <c r="D2110" s="12">
        <v>58973</v>
      </c>
      <c r="E2110" s="47" t="s">
        <v>8057</v>
      </c>
      <c r="F2110" s="14">
        <v>5138</v>
      </c>
      <c r="G2110" s="15">
        <v>42447</v>
      </c>
      <c r="H2110" s="98">
        <v>5138</v>
      </c>
      <c r="I2110" s="140">
        <f t="shared" si="95"/>
        <v>0</v>
      </c>
      <c r="J2110" s="116"/>
      <c r="K2110" s="2"/>
    </row>
    <row r="2111" spans="1:11" x14ac:dyDescent="0.25">
      <c r="A2111" s="10">
        <v>42446</v>
      </c>
      <c r="B2111" s="18">
        <f t="shared" si="96"/>
        <v>8974</v>
      </c>
      <c r="C2111" s="11" t="s">
        <v>787</v>
      </c>
      <c r="D2111" s="12">
        <v>58974</v>
      </c>
      <c r="E2111" s="47" t="s">
        <v>8040</v>
      </c>
      <c r="F2111" s="14">
        <v>12529</v>
      </c>
      <c r="G2111" s="15">
        <v>42460</v>
      </c>
      <c r="H2111" s="98">
        <v>12529</v>
      </c>
      <c r="I2111" s="140">
        <f t="shared" si="95"/>
        <v>0</v>
      </c>
      <c r="J2111" s="116"/>
      <c r="K2111" s="2"/>
    </row>
    <row r="2112" spans="1:11" x14ac:dyDescent="0.25">
      <c r="A2112" s="17">
        <v>42446</v>
      </c>
      <c r="B2112" s="18">
        <f t="shared" si="96"/>
        <v>8975</v>
      </c>
      <c r="C2112" s="11" t="s">
        <v>787</v>
      </c>
      <c r="D2112" s="12">
        <v>58975</v>
      </c>
      <c r="E2112" s="47" t="s">
        <v>8058</v>
      </c>
      <c r="F2112" s="14">
        <v>3810.8</v>
      </c>
      <c r="G2112" s="15">
        <v>42446</v>
      </c>
      <c r="H2112" s="98">
        <f t="shared" si="97"/>
        <v>3810.8</v>
      </c>
      <c r="I2112" s="140">
        <f t="shared" si="95"/>
        <v>0</v>
      </c>
      <c r="J2112" s="116"/>
      <c r="K2112" s="2"/>
    </row>
    <row r="2113" spans="1:11" x14ac:dyDescent="0.25">
      <c r="A2113" s="10">
        <v>42446</v>
      </c>
      <c r="B2113" s="18">
        <f t="shared" si="96"/>
        <v>8976</v>
      </c>
      <c r="C2113" s="11" t="s">
        <v>787</v>
      </c>
      <c r="D2113" s="12">
        <v>58976</v>
      </c>
      <c r="E2113" s="47" t="s">
        <v>8040</v>
      </c>
      <c r="F2113" s="14">
        <v>1004.4</v>
      </c>
      <c r="G2113" s="15">
        <v>42460</v>
      </c>
      <c r="H2113" s="98">
        <v>1004.4</v>
      </c>
      <c r="I2113" s="140">
        <f t="shared" si="95"/>
        <v>0</v>
      </c>
      <c r="J2113" s="116"/>
      <c r="K2113" s="2"/>
    </row>
    <row r="2114" spans="1:11" x14ac:dyDescent="0.25">
      <c r="A2114" s="17">
        <v>42446</v>
      </c>
      <c r="B2114" s="18">
        <f t="shared" si="96"/>
        <v>8977</v>
      </c>
      <c r="C2114" s="11" t="s">
        <v>787</v>
      </c>
      <c r="D2114" s="12">
        <v>58977</v>
      </c>
      <c r="E2114" s="47" t="s">
        <v>8059</v>
      </c>
      <c r="F2114" s="14">
        <v>496.55</v>
      </c>
      <c r="G2114" s="15">
        <v>42446</v>
      </c>
      <c r="H2114" s="98">
        <f t="shared" si="97"/>
        <v>496.55</v>
      </c>
      <c r="I2114" s="140">
        <f t="shared" ref="I2114:I2177" si="98">F2114-H2114</f>
        <v>0</v>
      </c>
      <c r="J2114" s="116"/>
      <c r="K2114" s="2"/>
    </row>
    <row r="2115" spans="1:11" x14ac:dyDescent="0.25">
      <c r="A2115" s="10">
        <v>42446</v>
      </c>
      <c r="B2115" s="18">
        <f t="shared" si="96"/>
        <v>8978</v>
      </c>
      <c r="C2115" s="11" t="s">
        <v>787</v>
      </c>
      <c r="D2115" s="12">
        <v>58978</v>
      </c>
      <c r="E2115" s="47" t="s">
        <v>8060</v>
      </c>
      <c r="F2115" s="14">
        <v>37905</v>
      </c>
      <c r="G2115" s="15">
        <v>42457</v>
      </c>
      <c r="H2115" s="98">
        <v>37905</v>
      </c>
      <c r="I2115" s="140">
        <f t="shared" si="98"/>
        <v>0</v>
      </c>
      <c r="J2115" s="116"/>
      <c r="K2115" s="2"/>
    </row>
    <row r="2116" spans="1:11" x14ac:dyDescent="0.25">
      <c r="A2116" s="17">
        <v>42446</v>
      </c>
      <c r="B2116" s="18">
        <f t="shared" si="96"/>
        <v>8979</v>
      </c>
      <c r="C2116" s="11" t="s">
        <v>787</v>
      </c>
      <c r="D2116" s="12">
        <v>58979</v>
      </c>
      <c r="E2116" s="49" t="s">
        <v>105</v>
      </c>
      <c r="F2116" s="14">
        <v>0</v>
      </c>
      <c r="G2116" s="15"/>
      <c r="H2116" s="98"/>
      <c r="I2116" s="140">
        <f t="shared" si="98"/>
        <v>0</v>
      </c>
      <c r="J2116" s="116"/>
      <c r="K2116" s="2"/>
    </row>
    <row r="2117" spans="1:11" x14ac:dyDescent="0.25">
      <c r="A2117" s="10">
        <v>42446</v>
      </c>
      <c r="B2117" s="18">
        <f t="shared" si="96"/>
        <v>8980</v>
      </c>
      <c r="C2117" s="11" t="s">
        <v>787</v>
      </c>
      <c r="D2117" s="12">
        <v>58980</v>
      </c>
      <c r="E2117" s="47" t="s">
        <v>8040</v>
      </c>
      <c r="F2117" s="14">
        <v>46572</v>
      </c>
      <c r="G2117" s="15">
        <v>42460</v>
      </c>
      <c r="H2117" s="98">
        <v>46572</v>
      </c>
      <c r="I2117" s="140">
        <f t="shared" si="98"/>
        <v>0</v>
      </c>
      <c r="J2117" s="116"/>
      <c r="K2117" s="2"/>
    </row>
    <row r="2118" spans="1:11" x14ac:dyDescent="0.25">
      <c r="A2118" s="17">
        <v>42446</v>
      </c>
      <c r="B2118" s="18">
        <f t="shared" ref="B2118:B2181" si="99">B2117+1</f>
        <v>8981</v>
      </c>
      <c r="C2118" s="11" t="s">
        <v>787</v>
      </c>
      <c r="D2118" s="12">
        <v>58981</v>
      </c>
      <c r="E2118" s="139" t="s">
        <v>4524</v>
      </c>
      <c r="F2118" s="14">
        <v>141414</v>
      </c>
      <c r="G2118" s="15">
        <v>42450</v>
      </c>
      <c r="H2118" s="98">
        <v>141414</v>
      </c>
      <c r="I2118" s="140">
        <f t="shared" si="98"/>
        <v>0</v>
      </c>
      <c r="J2118" s="116"/>
      <c r="K2118" s="2"/>
    </row>
    <row r="2119" spans="1:11" x14ac:dyDescent="0.25">
      <c r="A2119" s="10">
        <v>42446</v>
      </c>
      <c r="B2119" s="18">
        <f t="shared" si="99"/>
        <v>8982</v>
      </c>
      <c r="C2119" s="11" t="s">
        <v>787</v>
      </c>
      <c r="D2119" s="12">
        <v>58982</v>
      </c>
      <c r="E2119" s="47" t="s">
        <v>8061</v>
      </c>
      <c r="F2119" s="14">
        <v>1760.9</v>
      </c>
      <c r="G2119" s="15">
        <v>42446</v>
      </c>
      <c r="H2119" s="98">
        <f t="shared" si="97"/>
        <v>1760.9</v>
      </c>
      <c r="I2119" s="140">
        <f t="shared" si="98"/>
        <v>0</v>
      </c>
      <c r="J2119" s="116"/>
      <c r="K2119" s="2"/>
    </row>
    <row r="2120" spans="1:11" x14ac:dyDescent="0.25">
      <c r="A2120" s="17">
        <v>42446</v>
      </c>
      <c r="B2120" s="18">
        <f t="shared" si="99"/>
        <v>8983</v>
      </c>
      <c r="C2120" s="11" t="s">
        <v>787</v>
      </c>
      <c r="D2120" s="12">
        <v>58983</v>
      </c>
      <c r="E2120" s="47" t="s">
        <v>7973</v>
      </c>
      <c r="F2120" s="14">
        <v>9849</v>
      </c>
      <c r="G2120" s="15">
        <v>42447</v>
      </c>
      <c r="H2120" s="98">
        <v>9849</v>
      </c>
      <c r="I2120" s="140">
        <f t="shared" si="98"/>
        <v>0</v>
      </c>
      <c r="J2120" s="116"/>
      <c r="K2120" s="2"/>
    </row>
    <row r="2121" spans="1:11" x14ac:dyDescent="0.25">
      <c r="A2121" s="10">
        <v>42446</v>
      </c>
      <c r="B2121" s="18">
        <f t="shared" si="99"/>
        <v>8984</v>
      </c>
      <c r="C2121" s="11" t="s">
        <v>787</v>
      </c>
      <c r="D2121" s="12">
        <v>58984</v>
      </c>
      <c r="E2121" s="47" t="s">
        <v>8062</v>
      </c>
      <c r="F2121" s="14">
        <v>12820</v>
      </c>
      <c r="G2121" s="15">
        <v>42447</v>
      </c>
      <c r="H2121" s="98">
        <v>12820</v>
      </c>
      <c r="I2121" s="140">
        <f t="shared" si="98"/>
        <v>0</v>
      </c>
      <c r="J2121" s="116"/>
      <c r="K2121" s="2"/>
    </row>
    <row r="2122" spans="1:11" x14ac:dyDescent="0.25">
      <c r="A2122" s="17">
        <v>42446</v>
      </c>
      <c r="B2122" s="18">
        <f t="shared" si="99"/>
        <v>8985</v>
      </c>
      <c r="C2122" s="11" t="s">
        <v>787</v>
      </c>
      <c r="D2122" s="12">
        <v>58985</v>
      </c>
      <c r="E2122" s="49" t="s">
        <v>105</v>
      </c>
      <c r="F2122" s="14">
        <v>0</v>
      </c>
      <c r="G2122" s="15"/>
      <c r="H2122" s="98"/>
      <c r="I2122" s="140">
        <f t="shared" si="98"/>
        <v>0</v>
      </c>
      <c r="J2122" s="116"/>
      <c r="K2122" s="2"/>
    </row>
    <row r="2123" spans="1:11" x14ac:dyDescent="0.25">
      <c r="A2123" s="10">
        <v>42446</v>
      </c>
      <c r="B2123" s="18">
        <f t="shared" si="99"/>
        <v>8986</v>
      </c>
      <c r="C2123" s="11" t="s">
        <v>787</v>
      </c>
      <c r="D2123" s="12">
        <v>58986</v>
      </c>
      <c r="E2123" s="47" t="s">
        <v>8063</v>
      </c>
      <c r="F2123" s="14">
        <v>1406.1</v>
      </c>
      <c r="G2123" s="15">
        <v>42447</v>
      </c>
      <c r="H2123" s="98">
        <v>1406.1</v>
      </c>
      <c r="I2123" s="140">
        <f t="shared" si="98"/>
        <v>0</v>
      </c>
      <c r="J2123" s="116"/>
      <c r="K2123" s="2"/>
    </row>
    <row r="2124" spans="1:11" x14ac:dyDescent="0.25">
      <c r="A2124" s="17">
        <v>42446</v>
      </c>
      <c r="B2124" s="18">
        <f t="shared" si="99"/>
        <v>8987</v>
      </c>
      <c r="C2124" s="11" t="s">
        <v>787</v>
      </c>
      <c r="D2124" s="12">
        <v>58987</v>
      </c>
      <c r="E2124" s="47" t="s">
        <v>8064</v>
      </c>
      <c r="F2124" s="14">
        <v>6194.4</v>
      </c>
      <c r="G2124" s="15">
        <v>42452</v>
      </c>
      <c r="H2124" s="98">
        <v>6194.4</v>
      </c>
      <c r="I2124" s="140">
        <f t="shared" si="98"/>
        <v>0</v>
      </c>
      <c r="J2124" s="116"/>
      <c r="K2124" s="2"/>
    </row>
    <row r="2125" spans="1:11" x14ac:dyDescent="0.25">
      <c r="A2125" s="10">
        <v>42446</v>
      </c>
      <c r="B2125" s="18">
        <f t="shared" si="99"/>
        <v>8988</v>
      </c>
      <c r="C2125" s="11" t="s">
        <v>787</v>
      </c>
      <c r="D2125" s="12">
        <v>58988</v>
      </c>
      <c r="E2125" s="47" t="s">
        <v>8065</v>
      </c>
      <c r="F2125" s="14">
        <v>109596</v>
      </c>
      <c r="G2125" s="15">
        <v>42460</v>
      </c>
      <c r="H2125" s="98">
        <v>109596</v>
      </c>
      <c r="I2125" s="140">
        <f t="shared" si="98"/>
        <v>0</v>
      </c>
      <c r="J2125" s="116"/>
      <c r="K2125" s="2"/>
    </row>
    <row r="2126" spans="1:11" x14ac:dyDescent="0.25">
      <c r="A2126" s="17">
        <v>42446</v>
      </c>
      <c r="B2126" s="18">
        <f t="shared" si="99"/>
        <v>8989</v>
      </c>
      <c r="C2126" s="11" t="s">
        <v>787</v>
      </c>
      <c r="D2126" s="12">
        <v>58989</v>
      </c>
      <c r="E2126" s="47" t="s">
        <v>8066</v>
      </c>
      <c r="F2126" s="14">
        <v>1235.2</v>
      </c>
      <c r="G2126" s="15">
        <v>42446</v>
      </c>
      <c r="H2126" s="98">
        <f t="shared" si="97"/>
        <v>1235.2</v>
      </c>
      <c r="I2126" s="140">
        <f t="shared" si="98"/>
        <v>0</v>
      </c>
      <c r="J2126" s="116"/>
      <c r="K2126" s="2"/>
    </row>
    <row r="2127" spans="1:11" x14ac:dyDescent="0.25">
      <c r="A2127" s="10">
        <v>42446</v>
      </c>
      <c r="B2127" s="18">
        <f t="shared" si="99"/>
        <v>8990</v>
      </c>
      <c r="C2127" s="11" t="s">
        <v>787</v>
      </c>
      <c r="D2127" s="12">
        <v>58990</v>
      </c>
      <c r="E2127" s="47" t="s">
        <v>7997</v>
      </c>
      <c r="F2127" s="14">
        <v>2179.4</v>
      </c>
      <c r="G2127" s="15">
        <v>42446</v>
      </c>
      <c r="H2127" s="98">
        <f t="shared" si="97"/>
        <v>2179.4</v>
      </c>
      <c r="I2127" s="140">
        <f t="shared" si="98"/>
        <v>0</v>
      </c>
      <c r="J2127" s="116"/>
      <c r="K2127" s="2"/>
    </row>
    <row r="2128" spans="1:11" x14ac:dyDescent="0.25">
      <c r="A2128" s="17">
        <v>42446</v>
      </c>
      <c r="B2128" s="18">
        <f t="shared" si="99"/>
        <v>8991</v>
      </c>
      <c r="C2128" s="11" t="s">
        <v>787</v>
      </c>
      <c r="D2128" s="12">
        <v>58991</v>
      </c>
      <c r="E2128" s="47" t="s">
        <v>8040</v>
      </c>
      <c r="F2128" s="14">
        <v>110469</v>
      </c>
      <c r="G2128" s="15">
        <v>42460</v>
      </c>
      <c r="H2128" s="98">
        <v>110469</v>
      </c>
      <c r="I2128" s="140">
        <f t="shared" si="98"/>
        <v>0</v>
      </c>
      <c r="J2128" s="116"/>
      <c r="K2128" s="2"/>
    </row>
    <row r="2129" spans="1:11" x14ac:dyDescent="0.25">
      <c r="A2129" s="10">
        <v>42446</v>
      </c>
      <c r="B2129" s="18">
        <f t="shared" si="99"/>
        <v>8992</v>
      </c>
      <c r="C2129" s="11" t="s">
        <v>787</v>
      </c>
      <c r="D2129" s="12">
        <v>58992</v>
      </c>
      <c r="E2129" s="47" t="s">
        <v>8067</v>
      </c>
      <c r="F2129" s="14">
        <v>2061.8000000000002</v>
      </c>
      <c r="G2129" s="15">
        <v>42448</v>
      </c>
      <c r="H2129" s="98">
        <v>2061.8000000000002</v>
      </c>
      <c r="I2129" s="140">
        <f t="shared" si="98"/>
        <v>0</v>
      </c>
      <c r="J2129" s="116"/>
      <c r="K2129" s="2"/>
    </row>
    <row r="2130" spans="1:11" x14ac:dyDescent="0.25">
      <c r="A2130" s="17">
        <v>42446</v>
      </c>
      <c r="B2130" s="18">
        <f t="shared" si="99"/>
        <v>8993</v>
      </c>
      <c r="C2130" s="11" t="s">
        <v>787</v>
      </c>
      <c r="D2130" s="12">
        <v>58993</v>
      </c>
      <c r="E2130" s="47" t="s">
        <v>8068</v>
      </c>
      <c r="F2130" s="14">
        <v>1544.4</v>
      </c>
      <c r="G2130" s="15">
        <v>42459</v>
      </c>
      <c r="H2130" s="98">
        <v>1544.4</v>
      </c>
      <c r="I2130" s="140">
        <f t="shared" si="98"/>
        <v>0</v>
      </c>
      <c r="J2130" s="116"/>
      <c r="K2130" s="2"/>
    </row>
    <row r="2131" spans="1:11" x14ac:dyDescent="0.25">
      <c r="A2131" s="10">
        <v>42446</v>
      </c>
      <c r="B2131" s="18">
        <f t="shared" si="99"/>
        <v>8994</v>
      </c>
      <c r="C2131" s="11" t="s">
        <v>787</v>
      </c>
      <c r="D2131" s="12">
        <v>58994</v>
      </c>
      <c r="E2131" s="47" t="s">
        <v>8069</v>
      </c>
      <c r="F2131" s="14">
        <v>28113</v>
      </c>
      <c r="G2131" s="15">
        <v>42452</v>
      </c>
      <c r="H2131" s="98">
        <v>28113</v>
      </c>
      <c r="I2131" s="140">
        <f t="shared" si="98"/>
        <v>0</v>
      </c>
      <c r="J2131" s="116"/>
      <c r="K2131" s="2"/>
    </row>
    <row r="2132" spans="1:11" x14ac:dyDescent="0.25">
      <c r="A2132" s="17">
        <v>42446</v>
      </c>
      <c r="B2132" s="18">
        <f t="shared" si="99"/>
        <v>8995</v>
      </c>
      <c r="C2132" s="11" t="s">
        <v>787</v>
      </c>
      <c r="D2132" s="12">
        <v>58995</v>
      </c>
      <c r="E2132" s="47" t="s">
        <v>8070</v>
      </c>
      <c r="F2132" s="14">
        <v>556.4</v>
      </c>
      <c r="G2132" s="15">
        <v>42446</v>
      </c>
      <c r="H2132" s="98">
        <f t="shared" si="97"/>
        <v>556.4</v>
      </c>
      <c r="I2132" s="140">
        <f t="shared" si="98"/>
        <v>0</v>
      </c>
      <c r="J2132" s="116"/>
      <c r="K2132" s="2"/>
    </row>
    <row r="2133" spans="1:11" x14ac:dyDescent="0.25">
      <c r="A2133" s="10">
        <v>42446</v>
      </c>
      <c r="B2133" s="18">
        <f t="shared" si="99"/>
        <v>8996</v>
      </c>
      <c r="C2133" s="11" t="s">
        <v>787</v>
      </c>
      <c r="D2133" s="12">
        <v>58996</v>
      </c>
      <c r="E2133" s="47" t="s">
        <v>8071</v>
      </c>
      <c r="F2133" s="14">
        <v>68955.08</v>
      </c>
      <c r="G2133" s="15">
        <v>42457</v>
      </c>
      <c r="H2133" s="98">
        <v>68955.08</v>
      </c>
      <c r="I2133" s="140">
        <f t="shared" si="98"/>
        <v>0</v>
      </c>
      <c r="J2133" s="116"/>
      <c r="K2133" s="2"/>
    </row>
    <row r="2134" spans="1:11" x14ac:dyDescent="0.25">
      <c r="A2134" s="17">
        <v>42446</v>
      </c>
      <c r="B2134" s="18">
        <f t="shared" si="99"/>
        <v>8997</v>
      </c>
      <c r="C2134" s="11" t="s">
        <v>787</v>
      </c>
      <c r="D2134" s="12">
        <v>58997</v>
      </c>
      <c r="E2134" s="47" t="s">
        <v>8072</v>
      </c>
      <c r="F2134" s="14">
        <v>13599.9</v>
      </c>
      <c r="G2134" s="15">
        <v>42453</v>
      </c>
      <c r="H2134" s="98">
        <v>13599.9</v>
      </c>
      <c r="I2134" s="140">
        <f t="shared" si="98"/>
        <v>0</v>
      </c>
      <c r="J2134" s="116"/>
      <c r="K2134" s="2"/>
    </row>
    <row r="2135" spans="1:11" x14ac:dyDescent="0.25">
      <c r="A2135" s="10">
        <v>42446</v>
      </c>
      <c r="B2135" s="18">
        <f t="shared" si="99"/>
        <v>8998</v>
      </c>
      <c r="C2135" s="11" t="s">
        <v>787</v>
      </c>
      <c r="D2135" s="12">
        <v>58998</v>
      </c>
      <c r="E2135" s="47" t="s">
        <v>7763</v>
      </c>
      <c r="F2135" s="14">
        <v>4643.1000000000004</v>
      </c>
      <c r="G2135" s="15">
        <v>42448</v>
      </c>
      <c r="H2135" s="98">
        <v>4643.1000000000004</v>
      </c>
      <c r="I2135" s="140">
        <f t="shared" si="98"/>
        <v>0</v>
      </c>
      <c r="J2135" s="116"/>
      <c r="K2135" s="2"/>
    </row>
    <row r="2136" spans="1:11" x14ac:dyDescent="0.25">
      <c r="A2136" s="17">
        <v>42446</v>
      </c>
      <c r="B2136" s="18">
        <f t="shared" si="99"/>
        <v>8999</v>
      </c>
      <c r="C2136" s="11" t="s">
        <v>787</v>
      </c>
      <c r="D2136" s="12">
        <v>58999</v>
      </c>
      <c r="E2136" s="49" t="s">
        <v>105</v>
      </c>
      <c r="F2136" s="14">
        <v>0</v>
      </c>
      <c r="G2136" s="15"/>
      <c r="H2136" s="98"/>
      <c r="I2136" s="140">
        <f t="shared" si="98"/>
        <v>0</v>
      </c>
      <c r="J2136" s="116"/>
      <c r="K2136" s="2"/>
    </row>
    <row r="2137" spans="1:11" x14ac:dyDescent="0.25">
      <c r="A2137" s="10">
        <v>42446</v>
      </c>
      <c r="B2137" s="18">
        <f t="shared" si="99"/>
        <v>9000</v>
      </c>
      <c r="C2137" s="11" t="s">
        <v>787</v>
      </c>
      <c r="D2137" s="12">
        <v>56000</v>
      </c>
      <c r="E2137" s="47" t="s">
        <v>7761</v>
      </c>
      <c r="F2137" s="14">
        <v>20713.2</v>
      </c>
      <c r="G2137" s="15">
        <v>42448</v>
      </c>
      <c r="H2137" s="98">
        <v>20713.2</v>
      </c>
      <c r="I2137" s="140">
        <f t="shared" si="98"/>
        <v>0</v>
      </c>
      <c r="J2137" s="116"/>
      <c r="K2137" s="2"/>
    </row>
    <row r="2138" spans="1:11" x14ac:dyDescent="0.25">
      <c r="A2138" s="17">
        <v>42446</v>
      </c>
      <c r="B2138" s="18">
        <f t="shared" si="99"/>
        <v>9001</v>
      </c>
      <c r="C2138" s="11" t="s">
        <v>787</v>
      </c>
      <c r="D2138" s="12">
        <v>56001</v>
      </c>
      <c r="E2138" s="49" t="s">
        <v>105</v>
      </c>
      <c r="F2138" s="14">
        <v>0</v>
      </c>
      <c r="G2138" s="15"/>
      <c r="H2138" s="98"/>
      <c r="I2138" s="140">
        <f t="shared" si="98"/>
        <v>0</v>
      </c>
      <c r="J2138" s="116"/>
      <c r="K2138" s="2"/>
    </row>
    <row r="2139" spans="1:11" x14ac:dyDescent="0.25">
      <c r="A2139" s="10">
        <v>42446</v>
      </c>
      <c r="B2139" s="18">
        <f t="shared" si="99"/>
        <v>9002</v>
      </c>
      <c r="C2139" s="11" t="s">
        <v>787</v>
      </c>
      <c r="D2139" s="12">
        <v>59002</v>
      </c>
      <c r="E2139" s="47" t="s">
        <v>8073</v>
      </c>
      <c r="F2139" s="14">
        <v>2595.92</v>
      </c>
      <c r="G2139" s="15">
        <v>42448</v>
      </c>
      <c r="H2139" s="98">
        <v>2595.92</v>
      </c>
      <c r="I2139" s="140">
        <f t="shared" si="98"/>
        <v>0</v>
      </c>
      <c r="J2139" s="116"/>
      <c r="K2139" s="2"/>
    </row>
    <row r="2140" spans="1:11" x14ac:dyDescent="0.25">
      <c r="A2140" s="17">
        <v>42446</v>
      </c>
      <c r="B2140" s="18">
        <f t="shared" si="99"/>
        <v>9003</v>
      </c>
      <c r="C2140" s="11" t="s">
        <v>787</v>
      </c>
      <c r="D2140" s="12">
        <v>59003</v>
      </c>
      <c r="E2140" s="47" t="s">
        <v>8074</v>
      </c>
      <c r="F2140" s="14">
        <v>15939.1</v>
      </c>
      <c r="G2140" s="15">
        <v>42448</v>
      </c>
      <c r="H2140" s="98">
        <v>15939.1</v>
      </c>
      <c r="I2140" s="140">
        <f t="shared" si="98"/>
        <v>0</v>
      </c>
      <c r="J2140" s="116"/>
      <c r="K2140" s="2"/>
    </row>
    <row r="2141" spans="1:11" x14ac:dyDescent="0.25">
      <c r="A2141" s="10">
        <v>42446</v>
      </c>
      <c r="B2141" s="18">
        <f t="shared" si="99"/>
        <v>9004</v>
      </c>
      <c r="C2141" s="11" t="s">
        <v>787</v>
      </c>
      <c r="D2141" s="12">
        <v>59004</v>
      </c>
      <c r="E2141" s="47" t="s">
        <v>8067</v>
      </c>
      <c r="F2141" s="14">
        <v>2046.06</v>
      </c>
      <c r="G2141" s="15">
        <v>42448</v>
      </c>
      <c r="H2141" s="98">
        <v>2046.06</v>
      </c>
      <c r="I2141" s="140">
        <f t="shared" si="98"/>
        <v>0</v>
      </c>
      <c r="J2141" s="116"/>
      <c r="K2141" s="2"/>
    </row>
    <row r="2142" spans="1:11" x14ac:dyDescent="0.25">
      <c r="A2142" s="17">
        <v>42446</v>
      </c>
      <c r="B2142" s="18">
        <f t="shared" si="99"/>
        <v>9005</v>
      </c>
      <c r="C2142" s="11" t="s">
        <v>787</v>
      </c>
      <c r="D2142" s="12">
        <v>59005</v>
      </c>
      <c r="E2142" s="47" t="s">
        <v>8075</v>
      </c>
      <c r="F2142" s="14">
        <v>2156.6</v>
      </c>
      <c r="G2142" s="15">
        <v>42447</v>
      </c>
      <c r="H2142" s="98">
        <v>2156.6</v>
      </c>
      <c r="I2142" s="140">
        <f t="shared" si="98"/>
        <v>0</v>
      </c>
      <c r="J2142" s="116"/>
      <c r="K2142" s="2"/>
    </row>
    <row r="2143" spans="1:11" x14ac:dyDescent="0.25">
      <c r="A2143" s="10">
        <v>42446</v>
      </c>
      <c r="B2143" s="18">
        <f t="shared" si="99"/>
        <v>9006</v>
      </c>
      <c r="C2143" s="11" t="s">
        <v>787</v>
      </c>
      <c r="D2143" s="12">
        <v>59006</v>
      </c>
      <c r="E2143" s="47" t="s">
        <v>8076</v>
      </c>
      <c r="F2143" s="14">
        <v>6502.6</v>
      </c>
      <c r="G2143" s="15">
        <v>42446</v>
      </c>
      <c r="H2143" s="98">
        <f t="shared" si="97"/>
        <v>6502.6</v>
      </c>
      <c r="I2143" s="140">
        <f t="shared" si="98"/>
        <v>0</v>
      </c>
      <c r="J2143" s="116"/>
      <c r="K2143" s="2"/>
    </row>
    <row r="2144" spans="1:11" x14ac:dyDescent="0.25">
      <c r="A2144" s="17">
        <v>42446</v>
      </c>
      <c r="B2144" s="18">
        <f t="shared" si="99"/>
        <v>9007</v>
      </c>
      <c r="C2144" s="11" t="s">
        <v>787</v>
      </c>
      <c r="D2144" s="12">
        <v>59007</v>
      </c>
      <c r="E2144" s="47" t="s">
        <v>8077</v>
      </c>
      <c r="F2144" s="14">
        <v>4149.2</v>
      </c>
      <c r="G2144" s="15">
        <v>42447</v>
      </c>
      <c r="H2144" s="98">
        <v>4149.2</v>
      </c>
      <c r="I2144" s="140">
        <f t="shared" si="98"/>
        <v>0</v>
      </c>
      <c r="J2144" s="116"/>
      <c r="K2144" s="2"/>
    </row>
    <row r="2145" spans="1:11" x14ac:dyDescent="0.25">
      <c r="A2145" s="10">
        <v>42446</v>
      </c>
      <c r="B2145" s="18">
        <f t="shared" si="99"/>
        <v>9008</v>
      </c>
      <c r="C2145" s="11" t="s">
        <v>787</v>
      </c>
      <c r="D2145" s="12">
        <v>59008</v>
      </c>
      <c r="E2145" s="47" t="s">
        <v>8078</v>
      </c>
      <c r="F2145" s="14">
        <v>153110.44</v>
      </c>
      <c r="G2145" s="15">
        <v>42452</v>
      </c>
      <c r="H2145" s="98">
        <v>153110.44</v>
      </c>
      <c r="I2145" s="140">
        <f t="shared" si="98"/>
        <v>0</v>
      </c>
      <c r="J2145" s="116"/>
      <c r="K2145" s="2"/>
    </row>
    <row r="2146" spans="1:11" x14ac:dyDescent="0.25">
      <c r="A2146" s="17">
        <v>42446</v>
      </c>
      <c r="B2146" s="18">
        <f t="shared" si="99"/>
        <v>9009</v>
      </c>
      <c r="C2146" s="11" t="s">
        <v>787</v>
      </c>
      <c r="D2146" s="12">
        <v>59009</v>
      </c>
      <c r="E2146" s="47" t="s">
        <v>8079</v>
      </c>
      <c r="F2146" s="14">
        <v>2299</v>
      </c>
      <c r="G2146" s="15">
        <v>42446</v>
      </c>
      <c r="H2146" s="98">
        <f t="shared" si="97"/>
        <v>2299</v>
      </c>
      <c r="I2146" s="140">
        <f t="shared" si="98"/>
        <v>0</v>
      </c>
      <c r="J2146" s="116"/>
      <c r="K2146" s="2"/>
    </row>
    <row r="2147" spans="1:11" x14ac:dyDescent="0.25">
      <c r="A2147" s="17">
        <v>42447</v>
      </c>
      <c r="B2147" s="18">
        <f t="shared" si="99"/>
        <v>9010</v>
      </c>
      <c r="C2147" s="11" t="s">
        <v>787</v>
      </c>
      <c r="D2147" s="12">
        <v>59010</v>
      </c>
      <c r="E2147" s="47" t="s">
        <v>8080</v>
      </c>
      <c r="F2147" s="14">
        <v>12506.4</v>
      </c>
      <c r="G2147" s="15">
        <v>42448</v>
      </c>
      <c r="H2147" s="98">
        <v>12505.4</v>
      </c>
      <c r="I2147" s="140">
        <f t="shared" si="98"/>
        <v>1</v>
      </c>
      <c r="J2147" s="116"/>
      <c r="K2147" s="2"/>
    </row>
    <row r="2148" spans="1:11" x14ac:dyDescent="0.25">
      <c r="A2148" s="17">
        <v>42447</v>
      </c>
      <c r="B2148" s="18">
        <f t="shared" si="99"/>
        <v>9011</v>
      </c>
      <c r="C2148" s="11" t="s">
        <v>787</v>
      </c>
      <c r="D2148" s="12">
        <v>59011</v>
      </c>
      <c r="E2148" s="47" t="s">
        <v>8081</v>
      </c>
      <c r="F2148" s="14">
        <v>582.4</v>
      </c>
      <c r="G2148" s="15">
        <v>42447</v>
      </c>
      <c r="H2148" s="98">
        <f t="shared" si="97"/>
        <v>582.4</v>
      </c>
      <c r="I2148" s="140">
        <f t="shared" si="98"/>
        <v>0</v>
      </c>
      <c r="J2148" s="116"/>
      <c r="K2148" s="2"/>
    </row>
    <row r="2149" spans="1:11" x14ac:dyDescent="0.25">
      <c r="A2149" s="17">
        <v>42447</v>
      </c>
      <c r="B2149" s="18">
        <f t="shared" si="99"/>
        <v>9012</v>
      </c>
      <c r="C2149" s="11" t="s">
        <v>787</v>
      </c>
      <c r="D2149" s="12">
        <v>59012</v>
      </c>
      <c r="E2149" s="47" t="s">
        <v>8081</v>
      </c>
      <c r="F2149" s="14">
        <v>20508</v>
      </c>
      <c r="G2149" s="15" t="s">
        <v>8082</v>
      </c>
      <c r="H2149" s="98">
        <f>16900+3608</f>
        <v>20508</v>
      </c>
      <c r="I2149" s="140">
        <f t="shared" si="98"/>
        <v>0</v>
      </c>
      <c r="J2149" s="116"/>
      <c r="K2149" s="2"/>
    </row>
    <row r="2150" spans="1:11" x14ac:dyDescent="0.25">
      <c r="A2150" s="17">
        <v>42447</v>
      </c>
      <c r="B2150" s="18">
        <f t="shared" si="99"/>
        <v>9013</v>
      </c>
      <c r="C2150" s="11" t="s">
        <v>787</v>
      </c>
      <c r="D2150" s="12">
        <v>59013</v>
      </c>
      <c r="E2150" s="47" t="s">
        <v>8083</v>
      </c>
      <c r="F2150" s="14">
        <v>12618</v>
      </c>
      <c r="G2150" s="15">
        <v>42450</v>
      </c>
      <c r="H2150" s="98">
        <v>12618</v>
      </c>
      <c r="I2150" s="140">
        <f t="shared" si="98"/>
        <v>0</v>
      </c>
      <c r="J2150" s="116"/>
      <c r="K2150" s="2"/>
    </row>
    <row r="2151" spans="1:11" x14ac:dyDescent="0.25">
      <c r="A2151" s="17">
        <v>42447</v>
      </c>
      <c r="B2151" s="18">
        <f t="shared" si="99"/>
        <v>9014</v>
      </c>
      <c r="C2151" s="11" t="s">
        <v>787</v>
      </c>
      <c r="D2151" s="12">
        <v>59014</v>
      </c>
      <c r="E2151" s="47" t="s">
        <v>8084</v>
      </c>
      <c r="F2151" s="14">
        <v>2448</v>
      </c>
      <c r="G2151" s="15">
        <v>42448</v>
      </c>
      <c r="H2151" s="98">
        <v>2448</v>
      </c>
      <c r="I2151" s="140">
        <f t="shared" si="98"/>
        <v>0</v>
      </c>
      <c r="J2151" s="116"/>
      <c r="K2151" s="2"/>
    </row>
    <row r="2152" spans="1:11" x14ac:dyDescent="0.25">
      <c r="A2152" s="17">
        <v>42447</v>
      </c>
      <c r="B2152" s="18">
        <f t="shared" si="99"/>
        <v>9015</v>
      </c>
      <c r="C2152" s="11" t="s">
        <v>787</v>
      </c>
      <c r="D2152" s="12">
        <v>59015</v>
      </c>
      <c r="E2152" s="47" t="s">
        <v>8085</v>
      </c>
      <c r="F2152" s="14">
        <v>5475.2</v>
      </c>
      <c r="G2152" s="15">
        <v>42447</v>
      </c>
      <c r="H2152" s="98">
        <f t="shared" ref="H2152:H2220" si="100">F2152</f>
        <v>5475.2</v>
      </c>
      <c r="I2152" s="140">
        <f t="shared" si="98"/>
        <v>0</v>
      </c>
      <c r="J2152" s="116"/>
      <c r="K2152" s="2"/>
    </row>
    <row r="2153" spans="1:11" x14ac:dyDescent="0.25">
      <c r="A2153" s="17">
        <v>42447</v>
      </c>
      <c r="B2153" s="18">
        <f t="shared" si="99"/>
        <v>9016</v>
      </c>
      <c r="C2153" s="11" t="s">
        <v>787</v>
      </c>
      <c r="D2153" s="12">
        <v>59016</v>
      </c>
      <c r="E2153" s="47" t="s">
        <v>8086</v>
      </c>
      <c r="F2153" s="14">
        <v>2461.4</v>
      </c>
      <c r="G2153" s="15">
        <v>42448</v>
      </c>
      <c r="H2153" s="98">
        <v>2461.4</v>
      </c>
      <c r="I2153" s="140">
        <f t="shared" si="98"/>
        <v>0</v>
      </c>
      <c r="J2153" s="116"/>
      <c r="K2153" s="2"/>
    </row>
    <row r="2154" spans="1:11" x14ac:dyDescent="0.25">
      <c r="A2154" s="17">
        <v>42447</v>
      </c>
      <c r="B2154" s="18">
        <f t="shared" si="99"/>
        <v>9017</v>
      </c>
      <c r="C2154" s="11" t="s">
        <v>787</v>
      </c>
      <c r="D2154" s="12">
        <v>59017</v>
      </c>
      <c r="E2154" s="47" t="s">
        <v>8087</v>
      </c>
      <c r="F2154" s="14">
        <v>1720.5</v>
      </c>
      <c r="G2154" s="15">
        <v>42448</v>
      </c>
      <c r="H2154" s="98">
        <v>1720.5</v>
      </c>
      <c r="I2154" s="140">
        <f t="shared" si="98"/>
        <v>0</v>
      </c>
      <c r="J2154" s="116"/>
      <c r="K2154" s="2"/>
    </row>
    <row r="2155" spans="1:11" x14ac:dyDescent="0.25">
      <c r="A2155" s="17">
        <v>42447</v>
      </c>
      <c r="B2155" s="18">
        <f t="shared" si="99"/>
        <v>9018</v>
      </c>
      <c r="C2155" s="11" t="s">
        <v>787</v>
      </c>
      <c r="D2155" s="12">
        <v>59018</v>
      </c>
      <c r="E2155" s="47" t="s">
        <v>8086</v>
      </c>
      <c r="F2155" s="14">
        <v>610.9</v>
      </c>
      <c r="G2155" s="15">
        <v>42450</v>
      </c>
      <c r="H2155" s="98">
        <v>610.9</v>
      </c>
      <c r="I2155" s="140">
        <f t="shared" si="98"/>
        <v>0</v>
      </c>
      <c r="J2155" s="116"/>
      <c r="K2155" s="2"/>
    </row>
    <row r="2156" spans="1:11" x14ac:dyDescent="0.25">
      <c r="A2156" s="17">
        <v>42447</v>
      </c>
      <c r="B2156" s="18">
        <f t="shared" si="99"/>
        <v>9019</v>
      </c>
      <c r="C2156" s="11" t="s">
        <v>787</v>
      </c>
      <c r="D2156" s="12">
        <v>59019</v>
      </c>
      <c r="E2156" s="47" t="s">
        <v>8088</v>
      </c>
      <c r="F2156" s="14">
        <v>18778.8</v>
      </c>
      <c r="G2156" s="15">
        <v>42448</v>
      </c>
      <c r="H2156" s="98">
        <v>18778.8</v>
      </c>
      <c r="I2156" s="140">
        <f t="shared" si="98"/>
        <v>0</v>
      </c>
      <c r="J2156" s="116"/>
      <c r="K2156" s="2"/>
    </row>
    <row r="2157" spans="1:11" x14ac:dyDescent="0.25">
      <c r="A2157" s="17">
        <v>42447</v>
      </c>
      <c r="B2157" s="18">
        <f t="shared" si="99"/>
        <v>9020</v>
      </c>
      <c r="C2157" s="11" t="s">
        <v>787</v>
      </c>
      <c r="D2157" s="12">
        <v>59020</v>
      </c>
      <c r="E2157" s="47" t="s">
        <v>8089</v>
      </c>
      <c r="F2157" s="14">
        <v>12114</v>
      </c>
      <c r="G2157" s="15">
        <v>42452</v>
      </c>
      <c r="H2157" s="98">
        <v>12114</v>
      </c>
      <c r="I2157" s="140">
        <f t="shared" si="98"/>
        <v>0</v>
      </c>
      <c r="J2157" s="116"/>
      <c r="K2157" s="2"/>
    </row>
    <row r="2158" spans="1:11" x14ac:dyDescent="0.25">
      <c r="A2158" s="17">
        <v>42447</v>
      </c>
      <c r="B2158" s="18">
        <f t="shared" si="99"/>
        <v>9021</v>
      </c>
      <c r="C2158" s="11" t="s">
        <v>787</v>
      </c>
      <c r="D2158" s="12">
        <v>59021</v>
      </c>
      <c r="E2158" s="47" t="s">
        <v>8090</v>
      </c>
      <c r="F2158" s="14">
        <v>18601.2</v>
      </c>
      <c r="G2158" s="15">
        <v>42452</v>
      </c>
      <c r="H2158" s="98">
        <v>18601.2</v>
      </c>
      <c r="I2158" s="140">
        <f t="shared" si="98"/>
        <v>0</v>
      </c>
      <c r="J2158" s="116"/>
      <c r="K2158" s="2"/>
    </row>
    <row r="2159" spans="1:11" x14ac:dyDescent="0.25">
      <c r="A2159" s="17">
        <v>42447</v>
      </c>
      <c r="B2159" s="18">
        <f t="shared" si="99"/>
        <v>9022</v>
      </c>
      <c r="C2159" s="11" t="s">
        <v>787</v>
      </c>
      <c r="D2159" s="12">
        <v>59022</v>
      </c>
      <c r="E2159" s="47" t="s">
        <v>8091</v>
      </c>
      <c r="F2159" s="14">
        <v>23155.200000000001</v>
      </c>
      <c r="G2159" s="15">
        <v>42452</v>
      </c>
      <c r="H2159" s="98">
        <v>23155.200000000001</v>
      </c>
      <c r="I2159" s="140">
        <f t="shared" si="98"/>
        <v>0</v>
      </c>
      <c r="J2159" s="116"/>
      <c r="K2159" s="2"/>
    </row>
    <row r="2160" spans="1:11" x14ac:dyDescent="0.25">
      <c r="A2160" s="17">
        <v>42447</v>
      </c>
      <c r="B2160" s="18">
        <f t="shared" si="99"/>
        <v>9023</v>
      </c>
      <c r="C2160" s="11" t="s">
        <v>787</v>
      </c>
      <c r="D2160" s="113">
        <v>59023</v>
      </c>
      <c r="E2160" s="42" t="s">
        <v>8092</v>
      </c>
      <c r="F2160" s="19">
        <v>11264.3</v>
      </c>
      <c r="G2160" s="15">
        <v>42452</v>
      </c>
      <c r="H2160" s="98">
        <v>11264.3</v>
      </c>
      <c r="I2160" s="140">
        <f t="shared" si="98"/>
        <v>0</v>
      </c>
      <c r="J2160" s="116"/>
      <c r="K2160" s="2"/>
    </row>
    <row r="2161" spans="1:11" x14ac:dyDescent="0.25">
      <c r="A2161" s="17">
        <v>42447</v>
      </c>
      <c r="B2161" s="18">
        <f t="shared" si="99"/>
        <v>9024</v>
      </c>
      <c r="C2161" s="11" t="s">
        <v>787</v>
      </c>
      <c r="D2161" s="20">
        <v>59024</v>
      </c>
      <c r="E2161" s="45" t="s">
        <v>8093</v>
      </c>
      <c r="F2161" s="22">
        <v>1971.6</v>
      </c>
      <c r="G2161" s="15">
        <v>42452</v>
      </c>
      <c r="H2161" s="98">
        <v>1971.6</v>
      </c>
      <c r="I2161" s="140">
        <f t="shared" si="98"/>
        <v>0</v>
      </c>
      <c r="J2161" s="116"/>
      <c r="K2161" s="2"/>
    </row>
    <row r="2162" spans="1:11" x14ac:dyDescent="0.25">
      <c r="A2162" s="17">
        <v>42447</v>
      </c>
      <c r="B2162" s="18">
        <f t="shared" si="99"/>
        <v>9025</v>
      </c>
      <c r="C2162" s="11" t="s">
        <v>787</v>
      </c>
      <c r="D2162" s="12">
        <v>59025</v>
      </c>
      <c r="E2162" s="47" t="s">
        <v>8094</v>
      </c>
      <c r="F2162" s="14">
        <v>2400</v>
      </c>
      <c r="G2162" s="15">
        <v>42452</v>
      </c>
      <c r="H2162" s="98">
        <v>2400</v>
      </c>
      <c r="I2162" s="140">
        <f t="shared" si="98"/>
        <v>0</v>
      </c>
      <c r="J2162" s="116"/>
      <c r="K2162" s="2"/>
    </row>
    <row r="2163" spans="1:11" x14ac:dyDescent="0.25">
      <c r="A2163" s="17">
        <v>42447</v>
      </c>
      <c r="B2163" s="18">
        <f t="shared" si="99"/>
        <v>9026</v>
      </c>
      <c r="C2163" s="11" t="s">
        <v>787</v>
      </c>
      <c r="D2163" s="12">
        <v>59026</v>
      </c>
      <c r="E2163" s="47" t="s">
        <v>8095</v>
      </c>
      <c r="F2163" s="14">
        <v>328.1</v>
      </c>
      <c r="G2163" s="15">
        <v>42447</v>
      </c>
      <c r="H2163" s="98">
        <f t="shared" si="100"/>
        <v>328.1</v>
      </c>
      <c r="I2163" s="140">
        <f t="shared" si="98"/>
        <v>0</v>
      </c>
      <c r="J2163" s="116"/>
      <c r="K2163" s="2"/>
    </row>
    <row r="2164" spans="1:11" x14ac:dyDescent="0.25">
      <c r="A2164" s="17">
        <v>42447</v>
      </c>
      <c r="B2164" s="18">
        <f t="shared" si="99"/>
        <v>9027</v>
      </c>
      <c r="C2164" s="11" t="s">
        <v>787</v>
      </c>
      <c r="D2164" s="12">
        <v>59027</v>
      </c>
      <c r="E2164" s="47" t="s">
        <v>8096</v>
      </c>
      <c r="F2164" s="14">
        <v>2664</v>
      </c>
      <c r="G2164" s="15">
        <v>42447</v>
      </c>
      <c r="H2164" s="98">
        <f t="shared" si="100"/>
        <v>2664</v>
      </c>
      <c r="I2164" s="140">
        <f t="shared" si="98"/>
        <v>0</v>
      </c>
      <c r="J2164" s="116"/>
      <c r="K2164" s="2"/>
    </row>
    <row r="2165" spans="1:11" x14ac:dyDescent="0.25">
      <c r="A2165" s="17">
        <v>42447</v>
      </c>
      <c r="B2165" s="18">
        <f t="shared" si="99"/>
        <v>9028</v>
      </c>
      <c r="C2165" s="11" t="s">
        <v>787</v>
      </c>
      <c r="D2165" s="12">
        <v>59028</v>
      </c>
      <c r="E2165" s="127" t="s">
        <v>8097</v>
      </c>
      <c r="F2165" s="14">
        <v>3693.9</v>
      </c>
      <c r="G2165" s="15">
        <v>42447</v>
      </c>
      <c r="H2165" s="98">
        <v>3693.9</v>
      </c>
      <c r="I2165" s="140">
        <f t="shared" si="98"/>
        <v>0</v>
      </c>
      <c r="J2165" s="116"/>
      <c r="K2165" s="2"/>
    </row>
    <row r="2166" spans="1:11" x14ac:dyDescent="0.25">
      <c r="A2166" s="17">
        <v>42447</v>
      </c>
      <c r="B2166" s="18">
        <f t="shared" si="99"/>
        <v>9029</v>
      </c>
      <c r="C2166" s="11" t="s">
        <v>787</v>
      </c>
      <c r="D2166" s="12">
        <v>59029</v>
      </c>
      <c r="E2166" s="47" t="s">
        <v>8098</v>
      </c>
      <c r="F2166" s="14">
        <v>2454</v>
      </c>
      <c r="G2166" s="15">
        <v>42452</v>
      </c>
      <c r="H2166" s="98">
        <v>2454</v>
      </c>
      <c r="I2166" s="140">
        <f t="shared" si="98"/>
        <v>0</v>
      </c>
      <c r="J2166" s="116"/>
      <c r="K2166" s="2"/>
    </row>
    <row r="2167" spans="1:11" x14ac:dyDescent="0.25">
      <c r="A2167" s="17">
        <v>42447</v>
      </c>
      <c r="B2167" s="18">
        <f t="shared" si="99"/>
        <v>9030</v>
      </c>
      <c r="C2167" s="11" t="s">
        <v>787</v>
      </c>
      <c r="D2167" s="12">
        <v>59030</v>
      </c>
      <c r="E2167" s="47" t="s">
        <v>8099</v>
      </c>
      <c r="F2167" s="14">
        <v>100102.1</v>
      </c>
      <c r="G2167" s="88">
        <v>42481</v>
      </c>
      <c r="H2167" s="101">
        <v>100102.1</v>
      </c>
      <c r="I2167" s="140">
        <f t="shared" si="98"/>
        <v>0</v>
      </c>
      <c r="J2167" s="116"/>
      <c r="K2167" s="2"/>
    </row>
    <row r="2168" spans="1:11" x14ac:dyDescent="0.25">
      <c r="A2168" s="17">
        <v>42447</v>
      </c>
      <c r="B2168" s="18">
        <f t="shared" si="99"/>
        <v>9031</v>
      </c>
      <c r="C2168" s="11" t="s">
        <v>787</v>
      </c>
      <c r="D2168" s="12">
        <v>59031</v>
      </c>
      <c r="E2168" s="47" t="s">
        <v>8091</v>
      </c>
      <c r="F2168" s="14">
        <v>14830.4</v>
      </c>
      <c r="G2168" s="15">
        <v>42452</v>
      </c>
      <c r="H2168" s="98">
        <v>14830.4</v>
      </c>
      <c r="I2168" s="140">
        <f t="shared" si="98"/>
        <v>0</v>
      </c>
      <c r="J2168" s="116"/>
      <c r="K2168" s="2"/>
    </row>
    <row r="2169" spans="1:11" x14ac:dyDescent="0.25">
      <c r="A2169" s="17">
        <v>42447</v>
      </c>
      <c r="B2169" s="18">
        <f t="shared" si="99"/>
        <v>9032</v>
      </c>
      <c r="C2169" s="11" t="s">
        <v>787</v>
      </c>
      <c r="D2169" s="12">
        <v>59032</v>
      </c>
      <c r="E2169" s="47" t="s">
        <v>8091</v>
      </c>
      <c r="F2169" s="14">
        <v>555</v>
      </c>
      <c r="G2169" s="15">
        <v>42452</v>
      </c>
      <c r="H2169" s="98">
        <v>555</v>
      </c>
      <c r="I2169" s="140">
        <f t="shared" si="98"/>
        <v>0</v>
      </c>
      <c r="J2169" s="116"/>
      <c r="K2169" s="2"/>
    </row>
    <row r="2170" spans="1:11" x14ac:dyDescent="0.25">
      <c r="A2170" s="17">
        <v>42447</v>
      </c>
      <c r="B2170" s="18">
        <f t="shared" si="99"/>
        <v>9033</v>
      </c>
      <c r="C2170" s="11" t="s">
        <v>787</v>
      </c>
      <c r="D2170" s="12">
        <v>59033</v>
      </c>
      <c r="E2170" s="47" t="s">
        <v>8100</v>
      </c>
      <c r="F2170" s="14">
        <v>711</v>
      </c>
      <c r="G2170" s="15">
        <v>42447</v>
      </c>
      <c r="H2170" s="98">
        <f t="shared" si="100"/>
        <v>711</v>
      </c>
      <c r="I2170" s="140">
        <f t="shared" si="98"/>
        <v>0</v>
      </c>
      <c r="J2170" s="116"/>
      <c r="K2170" s="2"/>
    </row>
    <row r="2171" spans="1:11" x14ac:dyDescent="0.25">
      <c r="A2171" s="17">
        <v>42447</v>
      </c>
      <c r="B2171" s="18">
        <f t="shared" si="99"/>
        <v>9034</v>
      </c>
      <c r="C2171" s="11" t="s">
        <v>787</v>
      </c>
      <c r="D2171" s="12">
        <v>59034</v>
      </c>
      <c r="E2171" s="47" t="s">
        <v>8101</v>
      </c>
      <c r="F2171" s="14">
        <v>2097.02</v>
      </c>
      <c r="G2171" s="15">
        <v>42448</v>
      </c>
      <c r="H2171" s="98">
        <v>2097.02</v>
      </c>
      <c r="I2171" s="140">
        <f t="shared" si="98"/>
        <v>0</v>
      </c>
      <c r="J2171" s="116"/>
      <c r="K2171" s="2"/>
    </row>
    <row r="2172" spans="1:11" x14ac:dyDescent="0.25">
      <c r="A2172" s="17">
        <v>42447</v>
      </c>
      <c r="B2172" s="18">
        <f t="shared" si="99"/>
        <v>9035</v>
      </c>
      <c r="C2172" s="11" t="s">
        <v>787</v>
      </c>
      <c r="D2172" s="12">
        <v>59035</v>
      </c>
      <c r="E2172" s="47" t="s">
        <v>8090</v>
      </c>
      <c r="F2172" s="14">
        <v>1041.2</v>
      </c>
      <c r="G2172" s="15">
        <v>42452</v>
      </c>
      <c r="H2172" s="98">
        <v>1041.2</v>
      </c>
      <c r="I2172" s="140">
        <f t="shared" si="98"/>
        <v>0</v>
      </c>
      <c r="J2172" s="116"/>
      <c r="K2172" s="2"/>
    </row>
    <row r="2173" spans="1:11" x14ac:dyDescent="0.25">
      <c r="A2173" s="17">
        <v>42447</v>
      </c>
      <c r="B2173" s="18">
        <f t="shared" si="99"/>
        <v>9036</v>
      </c>
      <c r="C2173" s="11" t="s">
        <v>787</v>
      </c>
      <c r="D2173" s="12">
        <v>59036</v>
      </c>
      <c r="E2173" s="47" t="s">
        <v>8093</v>
      </c>
      <c r="F2173" s="14">
        <v>1150.0999999999999</v>
      </c>
      <c r="G2173" s="15">
        <v>42452</v>
      </c>
      <c r="H2173" s="98">
        <v>1150.0999999999999</v>
      </c>
      <c r="I2173" s="140">
        <f t="shared" si="98"/>
        <v>0</v>
      </c>
      <c r="J2173" s="116"/>
      <c r="K2173" s="2"/>
    </row>
    <row r="2174" spans="1:11" x14ac:dyDescent="0.25">
      <c r="A2174" s="17">
        <v>42447</v>
      </c>
      <c r="B2174" s="18">
        <f t="shared" si="99"/>
        <v>9037</v>
      </c>
      <c r="C2174" s="11" t="s">
        <v>787</v>
      </c>
      <c r="D2174" s="12">
        <v>59037</v>
      </c>
      <c r="E2174" s="47" t="s">
        <v>8102</v>
      </c>
      <c r="F2174" s="14">
        <v>30017.3</v>
      </c>
      <c r="G2174" s="15">
        <v>42447</v>
      </c>
      <c r="H2174" s="98">
        <f t="shared" si="100"/>
        <v>30017.3</v>
      </c>
      <c r="I2174" s="140">
        <f t="shared" si="98"/>
        <v>0</v>
      </c>
      <c r="J2174" s="116"/>
      <c r="K2174" s="2"/>
    </row>
    <row r="2175" spans="1:11" x14ac:dyDescent="0.25">
      <c r="A2175" s="17">
        <v>42447</v>
      </c>
      <c r="B2175" s="18">
        <f t="shared" si="99"/>
        <v>9038</v>
      </c>
      <c r="C2175" s="11" t="s">
        <v>787</v>
      </c>
      <c r="D2175" s="12">
        <v>59038</v>
      </c>
      <c r="E2175" s="47" t="s">
        <v>8098</v>
      </c>
      <c r="F2175" s="14">
        <v>434</v>
      </c>
      <c r="G2175" s="15">
        <v>42452</v>
      </c>
      <c r="H2175" s="98">
        <v>434</v>
      </c>
      <c r="I2175" s="140">
        <f t="shared" si="98"/>
        <v>0</v>
      </c>
      <c r="J2175" s="116"/>
      <c r="K2175" s="2"/>
    </row>
    <row r="2176" spans="1:11" x14ac:dyDescent="0.25">
      <c r="A2176" s="17">
        <v>42447</v>
      </c>
      <c r="B2176" s="18">
        <f t="shared" si="99"/>
        <v>9039</v>
      </c>
      <c r="C2176" s="11" t="s">
        <v>787</v>
      </c>
      <c r="D2176" s="12">
        <v>59039</v>
      </c>
      <c r="E2176" s="47" t="s">
        <v>8103</v>
      </c>
      <c r="F2176" s="14">
        <v>1512.2</v>
      </c>
      <c r="G2176" s="15">
        <v>42447</v>
      </c>
      <c r="H2176" s="98">
        <f t="shared" si="100"/>
        <v>1512.2</v>
      </c>
      <c r="I2176" s="140">
        <f t="shared" si="98"/>
        <v>0</v>
      </c>
      <c r="J2176" s="116"/>
      <c r="K2176" s="2"/>
    </row>
    <row r="2177" spans="1:11" x14ac:dyDescent="0.25">
      <c r="A2177" s="17">
        <v>42447</v>
      </c>
      <c r="B2177" s="18">
        <f t="shared" si="99"/>
        <v>9040</v>
      </c>
      <c r="C2177" s="11" t="s">
        <v>787</v>
      </c>
      <c r="D2177" s="12">
        <v>59040</v>
      </c>
      <c r="E2177" s="47" t="s">
        <v>8104</v>
      </c>
      <c r="F2177" s="14">
        <v>1939.4</v>
      </c>
      <c r="G2177" s="15">
        <v>42447</v>
      </c>
      <c r="H2177" s="98">
        <f t="shared" si="100"/>
        <v>1939.4</v>
      </c>
      <c r="I2177" s="140">
        <f t="shared" si="98"/>
        <v>0</v>
      </c>
      <c r="J2177" s="116"/>
      <c r="K2177" s="2"/>
    </row>
    <row r="2178" spans="1:11" x14ac:dyDescent="0.25">
      <c r="A2178" s="17">
        <v>42447</v>
      </c>
      <c r="B2178" s="18">
        <f t="shared" si="99"/>
        <v>9041</v>
      </c>
      <c r="C2178" s="11" t="s">
        <v>787</v>
      </c>
      <c r="D2178" s="12">
        <v>59041</v>
      </c>
      <c r="E2178" s="47" t="s">
        <v>8099</v>
      </c>
      <c r="F2178" s="14">
        <v>94084.6</v>
      </c>
      <c r="G2178" s="88">
        <v>42481</v>
      </c>
      <c r="H2178" s="101">
        <v>94084.6</v>
      </c>
      <c r="I2178" s="140">
        <f t="shared" ref="I2178:I2247" si="101">F2178-H2178</f>
        <v>0</v>
      </c>
      <c r="J2178" s="116"/>
      <c r="K2178" s="2"/>
    </row>
    <row r="2179" spans="1:11" x14ac:dyDescent="0.25">
      <c r="A2179" s="17">
        <v>42447</v>
      </c>
      <c r="B2179" s="18">
        <f t="shared" si="99"/>
        <v>9042</v>
      </c>
      <c r="C2179" s="11" t="s">
        <v>787</v>
      </c>
      <c r="D2179" s="12">
        <v>59042</v>
      </c>
      <c r="E2179" s="47" t="s">
        <v>8104</v>
      </c>
      <c r="F2179" s="14">
        <v>42</v>
      </c>
      <c r="G2179" s="15">
        <v>42447</v>
      </c>
      <c r="H2179" s="98">
        <f t="shared" si="100"/>
        <v>42</v>
      </c>
      <c r="I2179" s="140">
        <f t="shared" si="101"/>
        <v>0</v>
      </c>
      <c r="J2179" s="116"/>
      <c r="K2179" s="2"/>
    </row>
    <row r="2180" spans="1:11" x14ac:dyDescent="0.25">
      <c r="A2180" s="17">
        <v>42447</v>
      </c>
      <c r="B2180" s="18">
        <f t="shared" si="99"/>
        <v>9043</v>
      </c>
      <c r="C2180" s="11" t="s">
        <v>787</v>
      </c>
      <c r="D2180" s="12">
        <v>59043</v>
      </c>
      <c r="E2180" s="47" t="s">
        <v>8105</v>
      </c>
      <c r="F2180" s="14">
        <v>3265.02</v>
      </c>
      <c r="G2180" s="15">
        <v>42452</v>
      </c>
      <c r="H2180" s="98">
        <v>3265.02</v>
      </c>
      <c r="I2180" s="140">
        <f t="shared" si="101"/>
        <v>0</v>
      </c>
      <c r="J2180" s="116"/>
      <c r="K2180" s="2"/>
    </row>
    <row r="2181" spans="1:11" x14ac:dyDescent="0.25">
      <c r="A2181" s="17">
        <v>42447</v>
      </c>
      <c r="B2181" s="18">
        <f t="shared" si="99"/>
        <v>9044</v>
      </c>
      <c r="C2181" s="11" t="s">
        <v>787</v>
      </c>
      <c r="D2181" s="12">
        <v>59044</v>
      </c>
      <c r="E2181" s="47" t="s">
        <v>8105</v>
      </c>
      <c r="F2181" s="14">
        <v>1580.5</v>
      </c>
      <c r="G2181" s="15">
        <v>42452</v>
      </c>
      <c r="H2181" s="98">
        <v>1580.5</v>
      </c>
      <c r="I2181" s="140">
        <f t="shared" si="101"/>
        <v>0</v>
      </c>
      <c r="J2181" s="116"/>
      <c r="K2181" s="2"/>
    </row>
    <row r="2182" spans="1:11" x14ac:dyDescent="0.25">
      <c r="A2182" s="17">
        <v>42447</v>
      </c>
      <c r="B2182" s="18">
        <f t="shared" ref="B2182:B2245" si="102">B2181+1</f>
        <v>9045</v>
      </c>
      <c r="C2182" s="11" t="s">
        <v>787</v>
      </c>
      <c r="D2182" s="12">
        <v>59045</v>
      </c>
      <c r="E2182" s="47" t="s">
        <v>4707</v>
      </c>
      <c r="F2182" s="14">
        <v>11326</v>
      </c>
      <c r="G2182" s="15">
        <v>42449</v>
      </c>
      <c r="H2182" s="98">
        <v>11326</v>
      </c>
      <c r="I2182" s="140">
        <f t="shared" si="101"/>
        <v>0</v>
      </c>
      <c r="J2182" s="116"/>
      <c r="K2182" s="2"/>
    </row>
    <row r="2183" spans="1:11" x14ac:dyDescent="0.25">
      <c r="A2183" s="17">
        <v>42447</v>
      </c>
      <c r="B2183" s="18">
        <f t="shared" si="102"/>
        <v>9046</v>
      </c>
      <c r="C2183" s="11" t="s">
        <v>787</v>
      </c>
      <c r="D2183" s="12">
        <v>59046</v>
      </c>
      <c r="E2183" s="47" t="s">
        <v>8106</v>
      </c>
      <c r="F2183" s="14">
        <v>3404</v>
      </c>
      <c r="G2183" s="15">
        <v>42447</v>
      </c>
      <c r="H2183" s="98">
        <v>3404</v>
      </c>
      <c r="I2183" s="140">
        <f t="shared" si="101"/>
        <v>0</v>
      </c>
      <c r="J2183" s="116"/>
      <c r="K2183" s="2"/>
    </row>
    <row r="2184" spans="1:11" x14ac:dyDescent="0.25">
      <c r="A2184" s="17">
        <v>42447</v>
      </c>
      <c r="B2184" s="18">
        <f t="shared" si="102"/>
        <v>9047</v>
      </c>
      <c r="C2184" s="11" t="s">
        <v>787</v>
      </c>
      <c r="D2184" s="12">
        <v>59047</v>
      </c>
      <c r="E2184" s="47" t="s">
        <v>8107</v>
      </c>
      <c r="F2184" s="14">
        <v>36164.699999999997</v>
      </c>
      <c r="G2184" s="15">
        <v>42450</v>
      </c>
      <c r="H2184" s="98">
        <v>36164.699999999997</v>
      </c>
      <c r="I2184" s="140">
        <f t="shared" si="101"/>
        <v>0</v>
      </c>
      <c r="J2184" s="116"/>
      <c r="K2184" s="2"/>
    </row>
    <row r="2185" spans="1:11" x14ac:dyDescent="0.25">
      <c r="A2185" s="17">
        <v>42447</v>
      </c>
      <c r="B2185" s="18">
        <f t="shared" si="102"/>
        <v>9048</v>
      </c>
      <c r="C2185" s="11" t="s">
        <v>787</v>
      </c>
      <c r="D2185" s="12">
        <v>59048</v>
      </c>
      <c r="E2185" s="47" t="s">
        <v>8108</v>
      </c>
      <c r="F2185" s="14">
        <v>11329.4</v>
      </c>
      <c r="G2185" s="15">
        <v>42453</v>
      </c>
      <c r="H2185" s="98">
        <v>11329.4</v>
      </c>
      <c r="I2185" s="140">
        <f t="shared" si="101"/>
        <v>0</v>
      </c>
      <c r="J2185" s="116"/>
      <c r="K2185" s="2"/>
    </row>
    <row r="2186" spans="1:11" x14ac:dyDescent="0.25">
      <c r="A2186" s="17">
        <v>42447</v>
      </c>
      <c r="B2186" s="18">
        <f t="shared" si="102"/>
        <v>9049</v>
      </c>
      <c r="C2186" s="11" t="s">
        <v>787</v>
      </c>
      <c r="D2186" s="12">
        <v>59049</v>
      </c>
      <c r="E2186" s="47" t="s">
        <v>8109</v>
      </c>
      <c r="F2186" s="14">
        <v>2507.8000000000002</v>
      </c>
      <c r="G2186" s="15">
        <v>42447</v>
      </c>
      <c r="H2186" s="98">
        <f t="shared" si="100"/>
        <v>2507.8000000000002</v>
      </c>
      <c r="I2186" s="140">
        <f t="shared" si="101"/>
        <v>0</v>
      </c>
      <c r="J2186" s="116"/>
      <c r="K2186" s="2"/>
    </row>
    <row r="2187" spans="1:11" x14ac:dyDescent="0.25">
      <c r="A2187" s="17">
        <v>42447</v>
      </c>
      <c r="B2187" s="18">
        <f t="shared" si="102"/>
        <v>9050</v>
      </c>
      <c r="C2187" s="11" t="s">
        <v>787</v>
      </c>
      <c r="D2187" s="12">
        <v>59050</v>
      </c>
      <c r="E2187" s="47" t="s">
        <v>8110</v>
      </c>
      <c r="F2187" s="14">
        <v>1600</v>
      </c>
      <c r="G2187" s="15">
        <v>42447</v>
      </c>
      <c r="H2187" s="98">
        <f t="shared" si="100"/>
        <v>1600</v>
      </c>
      <c r="I2187" s="140">
        <f t="shared" si="101"/>
        <v>0</v>
      </c>
      <c r="J2187" s="116"/>
      <c r="K2187" s="2"/>
    </row>
    <row r="2188" spans="1:11" x14ac:dyDescent="0.25">
      <c r="A2188" s="17">
        <v>42447</v>
      </c>
      <c r="B2188" s="18">
        <f t="shared" si="102"/>
        <v>9051</v>
      </c>
      <c r="C2188" s="11" t="s">
        <v>787</v>
      </c>
      <c r="D2188" s="12">
        <v>59051</v>
      </c>
      <c r="E2188" s="47" t="s">
        <v>8111</v>
      </c>
      <c r="F2188" s="14">
        <v>1680</v>
      </c>
      <c r="G2188" s="15">
        <v>42447</v>
      </c>
      <c r="H2188" s="98">
        <f t="shared" si="100"/>
        <v>1680</v>
      </c>
      <c r="I2188" s="140">
        <f t="shared" si="101"/>
        <v>0</v>
      </c>
      <c r="J2188" s="116"/>
      <c r="K2188" s="2"/>
    </row>
    <row r="2189" spans="1:11" x14ac:dyDescent="0.25">
      <c r="A2189" s="17">
        <v>42447</v>
      </c>
      <c r="B2189" s="18">
        <f t="shared" si="102"/>
        <v>9052</v>
      </c>
      <c r="C2189" s="11" t="s">
        <v>787</v>
      </c>
      <c r="D2189" s="12">
        <v>59052</v>
      </c>
      <c r="E2189" s="47" t="s">
        <v>8112</v>
      </c>
      <c r="F2189" s="14">
        <v>1400</v>
      </c>
      <c r="G2189" s="15">
        <v>42447</v>
      </c>
      <c r="H2189" s="98">
        <f t="shared" si="100"/>
        <v>1400</v>
      </c>
      <c r="I2189" s="140">
        <f t="shared" si="101"/>
        <v>0</v>
      </c>
      <c r="J2189" s="116"/>
      <c r="K2189" s="2"/>
    </row>
    <row r="2190" spans="1:11" x14ac:dyDescent="0.25">
      <c r="A2190" s="17">
        <v>42447</v>
      </c>
      <c r="B2190" s="18">
        <f t="shared" si="102"/>
        <v>9053</v>
      </c>
      <c r="C2190" s="11" t="s">
        <v>787</v>
      </c>
      <c r="D2190" s="12">
        <v>59053</v>
      </c>
      <c r="E2190" s="47" t="s">
        <v>8086</v>
      </c>
      <c r="F2190" s="14">
        <v>5375.4</v>
      </c>
      <c r="G2190" s="15">
        <v>42447</v>
      </c>
      <c r="H2190" s="98">
        <f t="shared" si="100"/>
        <v>5375.4</v>
      </c>
      <c r="I2190" s="140">
        <f t="shared" si="101"/>
        <v>0</v>
      </c>
      <c r="J2190" s="116"/>
      <c r="K2190" s="2"/>
    </row>
    <row r="2191" spans="1:11" x14ac:dyDescent="0.25">
      <c r="A2191" s="17">
        <v>42447</v>
      </c>
      <c r="B2191" s="18">
        <f t="shared" si="102"/>
        <v>9054</v>
      </c>
      <c r="C2191" s="11" t="s">
        <v>787</v>
      </c>
      <c r="D2191" s="12">
        <v>59054</v>
      </c>
      <c r="E2191" s="47" t="s">
        <v>8113</v>
      </c>
      <c r="F2191" s="14">
        <v>485.25</v>
      </c>
      <c r="G2191" s="15">
        <v>42447</v>
      </c>
      <c r="H2191" s="98">
        <f t="shared" si="100"/>
        <v>485.25</v>
      </c>
      <c r="I2191" s="140">
        <f t="shared" si="101"/>
        <v>0</v>
      </c>
      <c r="J2191" s="116"/>
      <c r="K2191" s="2"/>
    </row>
    <row r="2192" spans="1:11" x14ac:dyDescent="0.25">
      <c r="A2192" s="17">
        <v>42447</v>
      </c>
      <c r="B2192" s="18">
        <f t="shared" si="102"/>
        <v>9055</v>
      </c>
      <c r="C2192" s="11" t="s">
        <v>787</v>
      </c>
      <c r="D2192" s="12">
        <v>59055</v>
      </c>
      <c r="E2192" s="47" t="s">
        <v>8114</v>
      </c>
      <c r="F2192" s="14">
        <v>34167.199999999997</v>
      </c>
      <c r="G2192" s="15">
        <v>42457</v>
      </c>
      <c r="H2192" s="98">
        <v>34167.199999999997</v>
      </c>
      <c r="I2192" s="140">
        <f t="shared" si="101"/>
        <v>0</v>
      </c>
      <c r="J2192" s="116"/>
      <c r="K2192" s="2"/>
    </row>
    <row r="2193" spans="1:11" x14ac:dyDescent="0.25">
      <c r="A2193" s="17">
        <v>42447</v>
      </c>
      <c r="B2193" s="18">
        <f t="shared" si="102"/>
        <v>9056</v>
      </c>
      <c r="C2193" s="11" t="s">
        <v>787</v>
      </c>
      <c r="D2193" s="12">
        <v>59056</v>
      </c>
      <c r="E2193" s="47" t="s">
        <v>8115</v>
      </c>
      <c r="F2193" s="14">
        <v>8045.1</v>
      </c>
      <c r="G2193" s="15">
        <v>42453</v>
      </c>
      <c r="H2193" s="98">
        <v>8045.1</v>
      </c>
      <c r="I2193" s="140">
        <f t="shared" si="101"/>
        <v>0</v>
      </c>
      <c r="J2193" s="116"/>
      <c r="K2193" s="2"/>
    </row>
    <row r="2194" spans="1:11" x14ac:dyDescent="0.25">
      <c r="A2194" s="17">
        <v>42447</v>
      </c>
      <c r="B2194" s="18">
        <f t="shared" si="102"/>
        <v>9057</v>
      </c>
      <c r="C2194" s="11" t="s">
        <v>787</v>
      </c>
      <c r="D2194" s="12">
        <v>59057</v>
      </c>
      <c r="E2194" s="49" t="s">
        <v>105</v>
      </c>
      <c r="F2194" s="14">
        <v>0</v>
      </c>
      <c r="G2194" s="15"/>
      <c r="H2194" s="98"/>
      <c r="I2194" s="140">
        <f t="shared" si="101"/>
        <v>0</v>
      </c>
      <c r="J2194" s="116"/>
      <c r="K2194" s="2"/>
    </row>
    <row r="2195" spans="1:11" x14ac:dyDescent="0.25">
      <c r="A2195" s="17">
        <v>42447</v>
      </c>
      <c r="B2195" s="18">
        <f t="shared" si="102"/>
        <v>9058</v>
      </c>
      <c r="C2195" s="11" t="s">
        <v>787</v>
      </c>
      <c r="D2195" s="12">
        <v>59058</v>
      </c>
      <c r="E2195" s="47" t="s">
        <v>8116</v>
      </c>
      <c r="F2195" s="14">
        <v>2579.8000000000002</v>
      </c>
      <c r="G2195" s="15">
        <v>42447</v>
      </c>
      <c r="H2195" s="98">
        <f t="shared" si="100"/>
        <v>2579.8000000000002</v>
      </c>
      <c r="I2195" s="140">
        <f t="shared" si="101"/>
        <v>0</v>
      </c>
      <c r="J2195" s="116"/>
      <c r="K2195" s="2"/>
    </row>
    <row r="2196" spans="1:11" x14ac:dyDescent="0.25">
      <c r="A2196" s="17">
        <v>42447</v>
      </c>
      <c r="B2196" s="18">
        <f t="shared" si="102"/>
        <v>9059</v>
      </c>
      <c r="C2196" s="11" t="s">
        <v>787</v>
      </c>
      <c r="D2196" s="12">
        <v>59059</v>
      </c>
      <c r="E2196" s="47" t="s">
        <v>8115</v>
      </c>
      <c r="F2196" s="14">
        <v>2464.8000000000002</v>
      </c>
      <c r="G2196" s="15">
        <v>42449</v>
      </c>
      <c r="H2196" s="98">
        <v>2464.8000000000002</v>
      </c>
      <c r="I2196" s="140">
        <f t="shared" si="101"/>
        <v>0</v>
      </c>
      <c r="J2196" s="116"/>
      <c r="K2196" s="2"/>
    </row>
    <row r="2197" spans="1:11" x14ac:dyDescent="0.25">
      <c r="A2197" s="17">
        <v>42447</v>
      </c>
      <c r="B2197" s="18">
        <f t="shared" si="102"/>
        <v>9060</v>
      </c>
      <c r="C2197" s="11" t="s">
        <v>787</v>
      </c>
      <c r="D2197" s="12">
        <v>59060</v>
      </c>
      <c r="E2197" s="47" t="s">
        <v>7142</v>
      </c>
      <c r="F2197" s="14">
        <v>2160</v>
      </c>
      <c r="G2197" s="15">
        <v>42447</v>
      </c>
      <c r="H2197" s="98">
        <v>2160</v>
      </c>
      <c r="I2197" s="140">
        <f t="shared" si="101"/>
        <v>0</v>
      </c>
      <c r="J2197" s="116"/>
      <c r="K2197" s="2"/>
    </row>
    <row r="2198" spans="1:11" x14ac:dyDescent="0.25">
      <c r="A2198" s="17">
        <v>42447</v>
      </c>
      <c r="B2198" s="18">
        <f t="shared" si="102"/>
        <v>9061</v>
      </c>
      <c r="C2198" s="11" t="s">
        <v>787</v>
      </c>
      <c r="D2198" s="12">
        <v>59061</v>
      </c>
      <c r="E2198" s="47" t="s">
        <v>8117</v>
      </c>
      <c r="F2198" s="14">
        <v>1693.6</v>
      </c>
      <c r="G2198" s="15">
        <v>42447</v>
      </c>
      <c r="H2198" s="98">
        <f t="shared" si="100"/>
        <v>1693.6</v>
      </c>
      <c r="I2198" s="140">
        <f t="shared" si="101"/>
        <v>0</v>
      </c>
      <c r="J2198" s="116"/>
      <c r="K2198" s="2"/>
    </row>
    <row r="2199" spans="1:11" x14ac:dyDescent="0.25">
      <c r="A2199" s="17">
        <v>42447</v>
      </c>
      <c r="B2199" s="18">
        <f t="shared" si="102"/>
        <v>9062</v>
      </c>
      <c r="C2199" s="11" t="s">
        <v>787</v>
      </c>
      <c r="D2199" s="12">
        <v>59062</v>
      </c>
      <c r="E2199" s="47" t="s">
        <v>8118</v>
      </c>
      <c r="F2199" s="14">
        <v>5821.2</v>
      </c>
      <c r="G2199" s="15">
        <v>42447</v>
      </c>
      <c r="H2199" s="98">
        <f t="shared" si="100"/>
        <v>5821.2</v>
      </c>
      <c r="I2199" s="140">
        <f t="shared" si="101"/>
        <v>0</v>
      </c>
      <c r="J2199" s="116"/>
      <c r="K2199" s="2"/>
    </row>
    <row r="2200" spans="1:11" x14ac:dyDescent="0.25">
      <c r="A2200" s="17">
        <v>42447</v>
      </c>
      <c r="B2200" s="18">
        <f t="shared" si="102"/>
        <v>9063</v>
      </c>
      <c r="C2200" s="11" t="s">
        <v>787</v>
      </c>
      <c r="D2200" s="12">
        <v>59063</v>
      </c>
      <c r="E2200" s="47" t="s">
        <v>8119</v>
      </c>
      <c r="F2200" s="14">
        <v>4467.7</v>
      </c>
      <c r="G2200" s="15">
        <v>42447</v>
      </c>
      <c r="H2200" s="98">
        <f t="shared" si="100"/>
        <v>4467.7</v>
      </c>
      <c r="I2200" s="140">
        <f t="shared" si="101"/>
        <v>0</v>
      </c>
      <c r="J2200" s="116"/>
      <c r="K2200" s="2"/>
    </row>
    <row r="2201" spans="1:11" x14ac:dyDescent="0.25">
      <c r="A2201" s="17">
        <v>42447</v>
      </c>
      <c r="B2201" s="18">
        <f t="shared" si="102"/>
        <v>9064</v>
      </c>
      <c r="C2201" s="11" t="s">
        <v>787</v>
      </c>
      <c r="D2201" s="12">
        <v>59064</v>
      </c>
      <c r="E2201" s="47" t="s">
        <v>8120</v>
      </c>
      <c r="F2201" s="14">
        <v>537</v>
      </c>
      <c r="G2201" s="15">
        <v>42447</v>
      </c>
      <c r="H2201" s="98">
        <f t="shared" si="100"/>
        <v>537</v>
      </c>
      <c r="I2201" s="140">
        <f t="shared" si="101"/>
        <v>0</v>
      </c>
      <c r="J2201" s="116"/>
      <c r="K2201" s="2"/>
    </row>
    <row r="2202" spans="1:11" x14ac:dyDescent="0.25">
      <c r="A2202" s="17">
        <v>42447</v>
      </c>
      <c r="B2202" s="18">
        <f t="shared" si="102"/>
        <v>9065</v>
      </c>
      <c r="C2202" s="11" t="s">
        <v>787</v>
      </c>
      <c r="D2202" s="12">
        <v>59065</v>
      </c>
      <c r="E2202" s="47" t="s">
        <v>8121</v>
      </c>
      <c r="F2202" s="14">
        <v>1129</v>
      </c>
      <c r="G2202" s="15">
        <v>42447</v>
      </c>
      <c r="H2202" s="98">
        <f t="shared" si="100"/>
        <v>1129</v>
      </c>
      <c r="I2202" s="140">
        <f t="shared" si="101"/>
        <v>0</v>
      </c>
      <c r="J2202" s="116"/>
      <c r="K2202" s="2"/>
    </row>
    <row r="2203" spans="1:11" x14ac:dyDescent="0.25">
      <c r="A2203" s="17">
        <v>42447</v>
      </c>
      <c r="B2203" s="18">
        <f t="shared" si="102"/>
        <v>9066</v>
      </c>
      <c r="C2203" s="11" t="s">
        <v>787</v>
      </c>
      <c r="D2203" s="12">
        <v>59066</v>
      </c>
      <c r="E2203" s="47" t="s">
        <v>8122</v>
      </c>
      <c r="F2203" s="14">
        <v>435</v>
      </c>
      <c r="G2203" s="15">
        <v>42447</v>
      </c>
      <c r="H2203" s="98">
        <f t="shared" si="100"/>
        <v>435</v>
      </c>
      <c r="I2203" s="140">
        <f t="shared" si="101"/>
        <v>0</v>
      </c>
      <c r="J2203" s="116"/>
      <c r="K2203" s="2"/>
    </row>
    <row r="2204" spans="1:11" x14ac:dyDescent="0.25">
      <c r="A2204" s="17">
        <v>42447</v>
      </c>
      <c r="B2204" s="18">
        <f t="shared" si="102"/>
        <v>9067</v>
      </c>
      <c r="C2204" s="11" t="s">
        <v>787</v>
      </c>
      <c r="D2204" s="12">
        <v>59067</v>
      </c>
      <c r="E2204" s="47" t="s">
        <v>8123</v>
      </c>
      <c r="F2204" s="14">
        <v>6105.6</v>
      </c>
      <c r="G2204" s="15">
        <v>42447</v>
      </c>
      <c r="H2204" s="98">
        <f t="shared" si="100"/>
        <v>6105.6</v>
      </c>
      <c r="I2204" s="140">
        <f t="shared" si="101"/>
        <v>0</v>
      </c>
      <c r="J2204" s="116"/>
      <c r="K2204" s="2"/>
    </row>
    <row r="2205" spans="1:11" x14ac:dyDescent="0.25">
      <c r="A2205" s="17">
        <v>42447</v>
      </c>
      <c r="B2205" s="18">
        <f t="shared" si="102"/>
        <v>9068</v>
      </c>
      <c r="C2205" s="11" t="s">
        <v>787</v>
      </c>
      <c r="D2205" s="126">
        <v>59068</v>
      </c>
      <c r="E2205" s="127" t="s">
        <v>7142</v>
      </c>
      <c r="F2205" s="14">
        <v>735</v>
      </c>
      <c r="G2205" s="15">
        <v>42447</v>
      </c>
      <c r="H2205" s="98">
        <f t="shared" si="100"/>
        <v>735</v>
      </c>
      <c r="I2205" s="140">
        <f t="shared" si="101"/>
        <v>0</v>
      </c>
      <c r="J2205" s="116"/>
      <c r="K2205" s="2"/>
    </row>
    <row r="2206" spans="1:11" x14ac:dyDescent="0.25">
      <c r="A2206" s="17">
        <v>42447</v>
      </c>
      <c r="B2206" s="18">
        <f t="shared" si="102"/>
        <v>9069</v>
      </c>
      <c r="C2206" s="11" t="s">
        <v>787</v>
      </c>
      <c r="D2206" s="12">
        <v>59069</v>
      </c>
      <c r="E2206" s="47" t="s">
        <v>8124</v>
      </c>
      <c r="F2206" s="14">
        <v>2139.4</v>
      </c>
      <c r="G2206" s="15">
        <v>42447</v>
      </c>
      <c r="H2206" s="98">
        <f t="shared" si="100"/>
        <v>2139.4</v>
      </c>
      <c r="I2206" s="140">
        <f t="shared" si="101"/>
        <v>0</v>
      </c>
      <c r="J2206" s="116"/>
      <c r="K2206" s="2"/>
    </row>
    <row r="2207" spans="1:11" x14ac:dyDescent="0.25">
      <c r="A2207" s="17">
        <v>42447</v>
      </c>
      <c r="B2207" s="18">
        <f t="shared" si="102"/>
        <v>9070</v>
      </c>
      <c r="C2207" s="11" t="s">
        <v>787</v>
      </c>
      <c r="D2207" s="12">
        <v>59070</v>
      </c>
      <c r="E2207" s="47" t="s">
        <v>8125</v>
      </c>
      <c r="F2207" s="14">
        <v>2247</v>
      </c>
      <c r="G2207" s="15">
        <v>42447</v>
      </c>
      <c r="H2207" s="98">
        <f t="shared" si="100"/>
        <v>2247</v>
      </c>
      <c r="I2207" s="140">
        <f t="shared" si="101"/>
        <v>0</v>
      </c>
      <c r="J2207" s="116"/>
      <c r="K2207" s="2"/>
    </row>
    <row r="2208" spans="1:11" x14ac:dyDescent="0.25">
      <c r="A2208" s="17">
        <v>42447</v>
      </c>
      <c r="B2208" s="18">
        <f t="shared" si="102"/>
        <v>9071</v>
      </c>
      <c r="C2208" s="11" t="s">
        <v>787</v>
      </c>
      <c r="D2208" s="12">
        <v>59071</v>
      </c>
      <c r="E2208" s="47" t="s">
        <v>8081</v>
      </c>
      <c r="F2208" s="14">
        <v>2528.4</v>
      </c>
      <c r="G2208" s="15">
        <v>42447</v>
      </c>
      <c r="H2208" s="98">
        <f t="shared" si="100"/>
        <v>2528.4</v>
      </c>
      <c r="I2208" s="140">
        <f t="shared" si="101"/>
        <v>0</v>
      </c>
      <c r="J2208" s="116"/>
      <c r="K2208" s="2"/>
    </row>
    <row r="2209" spans="1:11" x14ac:dyDescent="0.25">
      <c r="A2209" s="17">
        <v>42447</v>
      </c>
      <c r="B2209" s="18">
        <f t="shared" si="102"/>
        <v>9072</v>
      </c>
      <c r="C2209" s="11" t="s">
        <v>787</v>
      </c>
      <c r="D2209" s="12">
        <v>59072</v>
      </c>
      <c r="E2209" s="47" t="s">
        <v>8126</v>
      </c>
      <c r="F2209" s="14">
        <v>3481.2</v>
      </c>
      <c r="G2209" s="15">
        <v>42455</v>
      </c>
      <c r="H2209" s="98">
        <v>3481.2</v>
      </c>
      <c r="I2209" s="140">
        <f t="shared" si="101"/>
        <v>0</v>
      </c>
      <c r="J2209" s="116"/>
      <c r="K2209" s="2"/>
    </row>
    <row r="2210" spans="1:11" x14ac:dyDescent="0.25">
      <c r="A2210" s="17">
        <v>42447</v>
      </c>
      <c r="B2210" s="18">
        <f t="shared" si="102"/>
        <v>9073</v>
      </c>
      <c r="C2210" s="11" t="s">
        <v>787</v>
      </c>
      <c r="D2210" s="113">
        <v>59073</v>
      </c>
      <c r="E2210" s="42" t="s">
        <v>8127</v>
      </c>
      <c r="F2210" s="19">
        <v>4836</v>
      </c>
      <c r="G2210" s="15">
        <v>42447</v>
      </c>
      <c r="H2210" s="98">
        <f t="shared" si="100"/>
        <v>4836</v>
      </c>
      <c r="I2210" s="140">
        <f t="shared" si="101"/>
        <v>0</v>
      </c>
      <c r="J2210" s="116"/>
      <c r="K2210" s="2"/>
    </row>
    <row r="2211" spans="1:11" x14ac:dyDescent="0.25">
      <c r="A2211" s="17">
        <v>42447</v>
      </c>
      <c r="B2211" s="18">
        <f t="shared" si="102"/>
        <v>9074</v>
      </c>
      <c r="C2211" s="11" t="s">
        <v>787</v>
      </c>
      <c r="D2211" s="20">
        <v>59074</v>
      </c>
      <c r="E2211" s="45" t="s">
        <v>8128</v>
      </c>
      <c r="F2211" s="22">
        <v>7295.4</v>
      </c>
      <c r="G2211" s="15">
        <v>42447</v>
      </c>
      <c r="H2211" s="98">
        <f t="shared" si="100"/>
        <v>7295.4</v>
      </c>
      <c r="I2211" s="140">
        <f t="shared" si="101"/>
        <v>0</v>
      </c>
      <c r="J2211" s="116"/>
      <c r="K2211" s="2"/>
    </row>
    <row r="2212" spans="1:11" x14ac:dyDescent="0.25">
      <c r="A2212" s="17">
        <v>42447</v>
      </c>
      <c r="B2212" s="18">
        <f t="shared" si="102"/>
        <v>9075</v>
      </c>
      <c r="C2212" s="11" t="s">
        <v>787</v>
      </c>
      <c r="D2212" s="12">
        <v>59075</v>
      </c>
      <c r="E2212" s="47" t="s">
        <v>8129</v>
      </c>
      <c r="F2212" s="14">
        <v>820.6</v>
      </c>
      <c r="G2212" s="15">
        <v>42447</v>
      </c>
      <c r="H2212" s="98">
        <f t="shared" si="100"/>
        <v>820.6</v>
      </c>
      <c r="I2212" s="140">
        <f t="shared" si="101"/>
        <v>0</v>
      </c>
      <c r="J2212" s="116"/>
      <c r="K2212" s="2"/>
    </row>
    <row r="2213" spans="1:11" x14ac:dyDescent="0.25">
      <c r="A2213" s="17">
        <v>42447</v>
      </c>
      <c r="B2213" s="18">
        <f t="shared" si="102"/>
        <v>9076</v>
      </c>
      <c r="C2213" s="11" t="s">
        <v>787</v>
      </c>
      <c r="D2213" s="12">
        <v>59076</v>
      </c>
      <c r="E2213" s="47" t="s">
        <v>8130</v>
      </c>
      <c r="F2213" s="14">
        <v>2253.6</v>
      </c>
      <c r="G2213" s="15">
        <v>42452</v>
      </c>
      <c r="H2213" s="98">
        <v>2253.6</v>
      </c>
      <c r="I2213" s="140">
        <f t="shared" si="101"/>
        <v>0</v>
      </c>
      <c r="J2213" s="116"/>
      <c r="K2213" s="2"/>
    </row>
    <row r="2214" spans="1:11" x14ac:dyDescent="0.25">
      <c r="A2214" s="17">
        <v>42447</v>
      </c>
      <c r="B2214" s="18">
        <f t="shared" si="102"/>
        <v>9077</v>
      </c>
      <c r="C2214" s="11" t="s">
        <v>787</v>
      </c>
      <c r="D2214" s="12">
        <v>59077</v>
      </c>
      <c r="E2214" s="47" t="s">
        <v>8131</v>
      </c>
      <c r="F2214" s="14">
        <v>4480.6000000000004</v>
      </c>
      <c r="G2214" s="15">
        <v>42447</v>
      </c>
      <c r="H2214" s="98">
        <f t="shared" si="100"/>
        <v>4480.6000000000004</v>
      </c>
      <c r="I2214" s="140">
        <f t="shared" si="101"/>
        <v>0</v>
      </c>
      <c r="J2214" s="116"/>
      <c r="K2214" s="2"/>
    </row>
    <row r="2215" spans="1:11" x14ac:dyDescent="0.25">
      <c r="A2215" s="17">
        <v>42447</v>
      </c>
      <c r="B2215" s="18">
        <f t="shared" si="102"/>
        <v>9078</v>
      </c>
      <c r="C2215" s="11" t="s">
        <v>787</v>
      </c>
      <c r="D2215" s="12">
        <v>59078</v>
      </c>
      <c r="E2215" s="47" t="s">
        <v>7889</v>
      </c>
      <c r="F2215" s="14">
        <v>1653.7</v>
      </c>
      <c r="G2215" s="15">
        <v>42447</v>
      </c>
      <c r="H2215" s="98">
        <f t="shared" si="100"/>
        <v>1653.7</v>
      </c>
      <c r="I2215" s="140">
        <f t="shared" si="101"/>
        <v>0</v>
      </c>
      <c r="J2215" s="116"/>
      <c r="K2215" s="2"/>
    </row>
    <row r="2216" spans="1:11" x14ac:dyDescent="0.25">
      <c r="A2216" s="17">
        <v>42447</v>
      </c>
      <c r="B2216" s="18">
        <f t="shared" si="102"/>
        <v>9079</v>
      </c>
      <c r="C2216" s="11" t="s">
        <v>787</v>
      </c>
      <c r="D2216" s="12">
        <v>59079</v>
      </c>
      <c r="E2216" s="47" t="s">
        <v>8132</v>
      </c>
      <c r="F2216" s="14">
        <v>3808</v>
      </c>
      <c r="G2216" s="15">
        <v>42447</v>
      </c>
      <c r="H2216" s="98">
        <f t="shared" si="100"/>
        <v>3808</v>
      </c>
      <c r="I2216" s="140">
        <f t="shared" si="101"/>
        <v>0</v>
      </c>
      <c r="J2216" s="116"/>
      <c r="K2216" s="2"/>
    </row>
    <row r="2217" spans="1:11" x14ac:dyDescent="0.25">
      <c r="A2217" s="17">
        <v>42447</v>
      </c>
      <c r="B2217" s="18">
        <f t="shared" si="102"/>
        <v>9080</v>
      </c>
      <c r="C2217" s="11" t="s">
        <v>787</v>
      </c>
      <c r="D2217" s="12">
        <v>59080</v>
      </c>
      <c r="E2217" s="47" t="s">
        <v>8133</v>
      </c>
      <c r="F2217" s="14">
        <v>2584</v>
      </c>
      <c r="G2217" s="15">
        <v>42447</v>
      </c>
      <c r="H2217" s="98">
        <f t="shared" si="100"/>
        <v>2584</v>
      </c>
      <c r="I2217" s="140">
        <f t="shared" si="101"/>
        <v>0</v>
      </c>
      <c r="J2217" s="116"/>
      <c r="K2217" s="2"/>
    </row>
    <row r="2218" spans="1:11" x14ac:dyDescent="0.25">
      <c r="A2218" s="17">
        <v>42447</v>
      </c>
      <c r="B2218" s="18">
        <f t="shared" si="102"/>
        <v>9081</v>
      </c>
      <c r="C2218" s="11" t="s">
        <v>787</v>
      </c>
      <c r="D2218" s="12">
        <v>59081</v>
      </c>
      <c r="E2218" s="47" t="s">
        <v>8134</v>
      </c>
      <c r="F2218" s="14">
        <v>5184.2</v>
      </c>
      <c r="G2218" s="15">
        <v>42447</v>
      </c>
      <c r="H2218" s="98">
        <f t="shared" si="100"/>
        <v>5184.2</v>
      </c>
      <c r="I2218" s="140">
        <f t="shared" si="101"/>
        <v>0</v>
      </c>
      <c r="J2218" s="116"/>
      <c r="K2218" s="2"/>
    </row>
    <row r="2219" spans="1:11" x14ac:dyDescent="0.25">
      <c r="A2219" s="17">
        <v>42447</v>
      </c>
      <c r="B2219" s="18">
        <f t="shared" si="102"/>
        <v>9082</v>
      </c>
      <c r="C2219" s="11" t="s">
        <v>787</v>
      </c>
      <c r="D2219" s="12">
        <v>59082</v>
      </c>
      <c r="E2219" s="47" t="s">
        <v>8135</v>
      </c>
      <c r="F2219" s="14">
        <v>5514.2</v>
      </c>
      <c r="G2219" s="15">
        <v>42447</v>
      </c>
      <c r="H2219" s="98">
        <f t="shared" si="100"/>
        <v>5514.2</v>
      </c>
      <c r="I2219" s="140">
        <f t="shared" si="101"/>
        <v>0</v>
      </c>
      <c r="J2219" s="116"/>
      <c r="K2219" s="2"/>
    </row>
    <row r="2220" spans="1:11" x14ac:dyDescent="0.25">
      <c r="A2220" s="17">
        <v>42447</v>
      </c>
      <c r="B2220" s="18">
        <f t="shared" si="102"/>
        <v>9083</v>
      </c>
      <c r="C2220" s="11" t="s">
        <v>787</v>
      </c>
      <c r="D2220" s="12">
        <v>59083</v>
      </c>
      <c r="E2220" s="47" t="s">
        <v>7142</v>
      </c>
      <c r="F2220" s="14">
        <v>120</v>
      </c>
      <c r="G2220" s="15">
        <v>42447</v>
      </c>
      <c r="H2220" s="98">
        <f t="shared" si="100"/>
        <v>120</v>
      </c>
      <c r="I2220" s="140">
        <f t="shared" si="101"/>
        <v>0</v>
      </c>
      <c r="J2220" s="116"/>
      <c r="K2220" s="2"/>
    </row>
    <row r="2221" spans="1:11" x14ac:dyDescent="0.25">
      <c r="A2221" s="17">
        <v>42447</v>
      </c>
      <c r="B2221" s="18">
        <f t="shared" si="102"/>
        <v>9084</v>
      </c>
      <c r="C2221" s="11" t="s">
        <v>787</v>
      </c>
      <c r="D2221" s="12">
        <v>59084</v>
      </c>
      <c r="E2221" s="47" t="s">
        <v>4707</v>
      </c>
      <c r="F2221" s="14">
        <v>23753.200000000001</v>
      </c>
      <c r="G2221" s="15">
        <v>42454</v>
      </c>
      <c r="H2221" s="98">
        <v>23753.200000000001</v>
      </c>
      <c r="I2221" s="140">
        <f t="shared" si="101"/>
        <v>0</v>
      </c>
      <c r="J2221" s="116"/>
      <c r="K2221" s="2"/>
    </row>
    <row r="2222" spans="1:11" x14ac:dyDescent="0.25">
      <c r="A2222" s="17">
        <v>42447</v>
      </c>
      <c r="B2222" s="18">
        <f t="shared" si="102"/>
        <v>9085</v>
      </c>
      <c r="C2222" s="11" t="s">
        <v>787</v>
      </c>
      <c r="D2222" s="12">
        <v>59085</v>
      </c>
      <c r="E2222" s="49" t="s">
        <v>105</v>
      </c>
      <c r="F2222" s="14">
        <v>0</v>
      </c>
      <c r="G2222" s="15"/>
      <c r="H2222" s="98"/>
      <c r="I2222" s="140">
        <f t="shared" si="101"/>
        <v>0</v>
      </c>
      <c r="J2222" s="116"/>
      <c r="K2222" s="2"/>
    </row>
    <row r="2223" spans="1:11" x14ac:dyDescent="0.25">
      <c r="A2223" s="17">
        <v>42447</v>
      </c>
      <c r="B2223" s="18">
        <f t="shared" si="102"/>
        <v>9086</v>
      </c>
      <c r="C2223" s="11" t="s">
        <v>787</v>
      </c>
      <c r="D2223" s="12">
        <v>59086</v>
      </c>
      <c r="E2223" s="47" t="s">
        <v>8136</v>
      </c>
      <c r="F2223" s="14">
        <v>2427.1999999999998</v>
      </c>
      <c r="G2223" s="15">
        <v>42449</v>
      </c>
      <c r="H2223" s="98">
        <v>2427.1999999999998</v>
      </c>
      <c r="I2223" s="140">
        <f t="shared" si="101"/>
        <v>0</v>
      </c>
      <c r="J2223" s="116"/>
      <c r="K2223" s="2"/>
    </row>
    <row r="2224" spans="1:11" x14ac:dyDescent="0.25">
      <c r="A2224" s="17">
        <v>42447</v>
      </c>
      <c r="B2224" s="18">
        <f t="shared" si="102"/>
        <v>9087</v>
      </c>
      <c r="C2224" s="11" t="s">
        <v>787</v>
      </c>
      <c r="D2224" s="12">
        <v>59087</v>
      </c>
      <c r="E2224" s="47" t="s">
        <v>8137</v>
      </c>
      <c r="F2224" s="14">
        <v>2517.1999999999998</v>
      </c>
      <c r="G2224" s="15">
        <v>42448</v>
      </c>
      <c r="H2224" s="98">
        <v>2517.1999999999998</v>
      </c>
      <c r="I2224" s="140">
        <f t="shared" si="101"/>
        <v>0</v>
      </c>
      <c r="J2224" s="116"/>
      <c r="K2224" s="2"/>
    </row>
    <row r="2225" spans="1:11" x14ac:dyDescent="0.25">
      <c r="A2225" s="17">
        <v>42447</v>
      </c>
      <c r="B2225" s="18">
        <f t="shared" si="102"/>
        <v>9088</v>
      </c>
      <c r="C2225" s="11" t="s">
        <v>787</v>
      </c>
      <c r="D2225" s="12">
        <v>59088</v>
      </c>
      <c r="E2225" s="47" t="s">
        <v>8138</v>
      </c>
      <c r="F2225" s="14">
        <v>42469</v>
      </c>
      <c r="G2225" s="15">
        <v>42447</v>
      </c>
      <c r="H2225" s="98">
        <f t="shared" ref="H2225:H2293" si="103">F2225</f>
        <v>42469</v>
      </c>
      <c r="I2225" s="140">
        <f t="shared" si="101"/>
        <v>0</v>
      </c>
      <c r="J2225" s="116"/>
      <c r="K2225" s="2"/>
    </row>
    <row r="2226" spans="1:11" x14ac:dyDescent="0.25">
      <c r="A2226" s="17">
        <v>42447</v>
      </c>
      <c r="B2226" s="18">
        <f t="shared" si="102"/>
        <v>9089</v>
      </c>
      <c r="C2226" s="11" t="s">
        <v>787</v>
      </c>
      <c r="D2226" s="12">
        <v>59089</v>
      </c>
      <c r="E2226" s="47" t="s">
        <v>8139</v>
      </c>
      <c r="F2226" s="14">
        <v>7062.8</v>
      </c>
      <c r="G2226" s="15">
        <v>42447</v>
      </c>
      <c r="H2226" s="98">
        <f t="shared" si="103"/>
        <v>7062.8</v>
      </c>
      <c r="I2226" s="140">
        <f t="shared" si="101"/>
        <v>0</v>
      </c>
      <c r="J2226" s="116"/>
      <c r="K2226" s="2"/>
    </row>
    <row r="2227" spans="1:11" x14ac:dyDescent="0.25">
      <c r="A2227" s="17">
        <v>42447</v>
      </c>
      <c r="B2227" s="18">
        <f t="shared" si="102"/>
        <v>9090</v>
      </c>
      <c r="C2227" s="11" t="s">
        <v>787</v>
      </c>
      <c r="D2227" s="12">
        <v>59090</v>
      </c>
      <c r="E2227" s="47" t="s">
        <v>8140</v>
      </c>
      <c r="F2227" s="14">
        <v>28054.3</v>
      </c>
      <c r="G2227" s="15">
        <v>42448</v>
      </c>
      <c r="H2227" s="98">
        <v>28054.3</v>
      </c>
      <c r="I2227" s="140">
        <f t="shared" si="101"/>
        <v>0</v>
      </c>
      <c r="J2227" s="116"/>
      <c r="K2227" s="2"/>
    </row>
    <row r="2228" spans="1:11" x14ac:dyDescent="0.25">
      <c r="A2228" s="17">
        <v>42447</v>
      </c>
      <c r="B2228" s="18">
        <f t="shared" si="102"/>
        <v>9091</v>
      </c>
      <c r="C2228" s="11" t="s">
        <v>787</v>
      </c>
      <c r="D2228" s="12">
        <v>59091</v>
      </c>
      <c r="E2228" s="47" t="s">
        <v>8063</v>
      </c>
      <c r="F2228" s="14">
        <v>1444.9</v>
      </c>
      <c r="G2228" s="15">
        <v>42448</v>
      </c>
      <c r="H2228" s="98">
        <v>1444.9</v>
      </c>
      <c r="I2228" s="140">
        <f t="shared" si="101"/>
        <v>0</v>
      </c>
      <c r="J2228" s="116"/>
      <c r="K2228" s="2"/>
    </row>
    <row r="2229" spans="1:11" x14ac:dyDescent="0.25">
      <c r="A2229" s="17">
        <v>42447</v>
      </c>
      <c r="B2229" s="18">
        <f t="shared" si="102"/>
        <v>9092</v>
      </c>
      <c r="C2229" s="11" t="s">
        <v>787</v>
      </c>
      <c r="D2229" s="12">
        <v>59092</v>
      </c>
      <c r="E2229" s="47" t="s">
        <v>8141</v>
      </c>
      <c r="F2229" s="14">
        <v>860</v>
      </c>
      <c r="G2229" s="15">
        <v>42447</v>
      </c>
      <c r="H2229" s="98">
        <v>860</v>
      </c>
      <c r="I2229" s="140">
        <f t="shared" si="101"/>
        <v>0</v>
      </c>
      <c r="J2229" s="116"/>
      <c r="K2229" s="2"/>
    </row>
    <row r="2230" spans="1:11" x14ac:dyDescent="0.25">
      <c r="A2230" s="17">
        <v>42447</v>
      </c>
      <c r="B2230" s="18">
        <f t="shared" si="102"/>
        <v>9093</v>
      </c>
      <c r="C2230" s="11" t="s">
        <v>787</v>
      </c>
      <c r="D2230" s="12">
        <v>59093</v>
      </c>
      <c r="E2230" s="47" t="s">
        <v>8142</v>
      </c>
      <c r="F2230" s="14">
        <v>1692.6</v>
      </c>
      <c r="G2230" s="15">
        <v>42448</v>
      </c>
      <c r="H2230" s="98">
        <v>1692.6</v>
      </c>
      <c r="I2230" s="140">
        <f t="shared" si="101"/>
        <v>0</v>
      </c>
      <c r="J2230" s="116"/>
      <c r="K2230" s="2"/>
    </row>
    <row r="2231" spans="1:11" x14ac:dyDescent="0.25">
      <c r="A2231" s="17">
        <v>42447</v>
      </c>
      <c r="B2231" s="18">
        <f t="shared" si="102"/>
        <v>9094</v>
      </c>
      <c r="C2231" s="11" t="s">
        <v>787</v>
      </c>
      <c r="D2231" s="12">
        <v>59094</v>
      </c>
      <c r="E2231" s="49" t="s">
        <v>105</v>
      </c>
      <c r="F2231" s="14">
        <v>0</v>
      </c>
      <c r="G2231" s="15"/>
      <c r="H2231" s="98"/>
      <c r="I2231" s="140">
        <f t="shared" si="101"/>
        <v>0</v>
      </c>
      <c r="J2231" s="116"/>
      <c r="K2231" s="2"/>
    </row>
    <row r="2232" spans="1:11" x14ac:dyDescent="0.25">
      <c r="A2232" s="17">
        <v>42447</v>
      </c>
      <c r="B2232" s="18">
        <f t="shared" si="102"/>
        <v>9095</v>
      </c>
      <c r="C2232" s="11" t="s">
        <v>787</v>
      </c>
      <c r="D2232" s="12">
        <v>59095</v>
      </c>
      <c r="E2232" s="47" t="s">
        <v>8143</v>
      </c>
      <c r="F2232" s="14">
        <v>23045.5</v>
      </c>
      <c r="G2232" s="15">
        <v>42449</v>
      </c>
      <c r="H2232" s="98">
        <v>23045.5</v>
      </c>
      <c r="I2232" s="140">
        <f t="shared" si="101"/>
        <v>0</v>
      </c>
      <c r="J2232" s="116"/>
      <c r="K2232" s="2"/>
    </row>
    <row r="2233" spans="1:11" x14ac:dyDescent="0.25">
      <c r="A2233" s="17">
        <v>42447</v>
      </c>
      <c r="B2233" s="18">
        <f t="shared" si="102"/>
        <v>9096</v>
      </c>
      <c r="C2233" s="11" t="s">
        <v>787</v>
      </c>
      <c r="D2233" s="12">
        <v>59096</v>
      </c>
      <c r="E2233" s="47" t="s">
        <v>8144</v>
      </c>
      <c r="F2233" s="14">
        <v>26572.7</v>
      </c>
      <c r="G2233" s="15">
        <v>42450</v>
      </c>
      <c r="H2233" s="98">
        <v>26572.7</v>
      </c>
      <c r="I2233" s="140">
        <f t="shared" si="101"/>
        <v>0</v>
      </c>
      <c r="J2233" s="116"/>
      <c r="K2233" s="2"/>
    </row>
    <row r="2234" spans="1:11" x14ac:dyDescent="0.25">
      <c r="A2234" s="17">
        <v>42447</v>
      </c>
      <c r="B2234" s="18">
        <f t="shared" si="102"/>
        <v>9097</v>
      </c>
      <c r="C2234" s="11" t="s">
        <v>787</v>
      </c>
      <c r="D2234" s="12">
        <v>59097</v>
      </c>
      <c r="E2234" s="47" t="s">
        <v>8145</v>
      </c>
      <c r="F2234" s="14">
        <v>795.6</v>
      </c>
      <c r="G2234" s="15">
        <v>42448</v>
      </c>
      <c r="H2234" s="98">
        <v>795.6</v>
      </c>
      <c r="I2234" s="140">
        <f t="shared" si="101"/>
        <v>0</v>
      </c>
      <c r="J2234" s="116"/>
      <c r="K2234" s="2"/>
    </row>
    <row r="2235" spans="1:11" x14ac:dyDescent="0.25">
      <c r="A2235" s="17">
        <v>42447</v>
      </c>
      <c r="B2235" s="18">
        <f t="shared" si="102"/>
        <v>9098</v>
      </c>
      <c r="C2235" s="11" t="s">
        <v>787</v>
      </c>
      <c r="D2235" s="12">
        <v>59098</v>
      </c>
      <c r="E2235" s="47" t="s">
        <v>8146</v>
      </c>
      <c r="F2235" s="14">
        <v>12642.2</v>
      </c>
      <c r="G2235" s="15">
        <v>42448</v>
      </c>
      <c r="H2235" s="14">
        <v>12642.2</v>
      </c>
      <c r="I2235" s="140">
        <f t="shared" si="101"/>
        <v>0</v>
      </c>
      <c r="J2235" s="116"/>
      <c r="K2235" s="2"/>
    </row>
    <row r="2236" spans="1:11" x14ac:dyDescent="0.25">
      <c r="A2236" s="17">
        <v>42447</v>
      </c>
      <c r="B2236" s="18">
        <f t="shared" si="102"/>
        <v>9099</v>
      </c>
      <c r="C2236" s="11" t="s">
        <v>787</v>
      </c>
      <c r="D2236" s="12">
        <v>59099</v>
      </c>
      <c r="E2236" s="47" t="s">
        <v>8147</v>
      </c>
      <c r="F2236" s="14">
        <v>7746.12</v>
      </c>
      <c r="G2236" s="15">
        <v>42448</v>
      </c>
      <c r="H2236" s="14">
        <v>7746.12</v>
      </c>
      <c r="I2236" s="140">
        <f t="shared" si="101"/>
        <v>0</v>
      </c>
      <c r="J2236" s="116"/>
      <c r="K2236" s="2"/>
    </row>
    <row r="2237" spans="1:11" x14ac:dyDescent="0.25">
      <c r="A2237" s="17">
        <v>42447</v>
      </c>
      <c r="B2237" s="18">
        <f t="shared" si="102"/>
        <v>9100</v>
      </c>
      <c r="C2237" s="11" t="s">
        <v>787</v>
      </c>
      <c r="D2237" s="12">
        <v>59100</v>
      </c>
      <c r="E2237" s="47" t="s">
        <v>8148</v>
      </c>
      <c r="F2237" s="14">
        <v>2644.4</v>
      </c>
      <c r="G2237" s="15">
        <v>42448</v>
      </c>
      <c r="H2237" s="14">
        <v>2644.4</v>
      </c>
      <c r="I2237" s="140">
        <f t="shared" si="101"/>
        <v>0</v>
      </c>
      <c r="J2237" s="116"/>
      <c r="K2237" s="2"/>
    </row>
    <row r="2238" spans="1:11" x14ac:dyDescent="0.25">
      <c r="A2238" s="17">
        <v>42447</v>
      </c>
      <c r="B2238" s="18">
        <f t="shared" si="102"/>
        <v>9101</v>
      </c>
      <c r="C2238" s="11" t="s">
        <v>787</v>
      </c>
      <c r="D2238" s="12">
        <v>59101</v>
      </c>
      <c r="E2238" s="47" t="s">
        <v>8149</v>
      </c>
      <c r="F2238" s="14">
        <v>27951</v>
      </c>
      <c r="G2238" s="15">
        <v>42448</v>
      </c>
      <c r="H2238" s="14">
        <v>27951</v>
      </c>
      <c r="I2238" s="140">
        <f t="shared" si="101"/>
        <v>0</v>
      </c>
      <c r="J2238" s="116"/>
      <c r="K2238" s="2"/>
    </row>
    <row r="2239" spans="1:11" x14ac:dyDescent="0.25">
      <c r="A2239" s="17">
        <v>42447</v>
      </c>
      <c r="B2239" s="18">
        <f t="shared" si="102"/>
        <v>9102</v>
      </c>
      <c r="C2239" s="11" t="s">
        <v>787</v>
      </c>
      <c r="D2239" s="12">
        <v>59102</v>
      </c>
      <c r="E2239" s="47" t="s">
        <v>8150</v>
      </c>
      <c r="F2239" s="14">
        <v>2278.4</v>
      </c>
      <c r="G2239" s="15">
        <v>42447</v>
      </c>
      <c r="H2239" s="98">
        <f t="shared" si="103"/>
        <v>2278.4</v>
      </c>
      <c r="I2239" s="140">
        <f t="shared" si="101"/>
        <v>0</v>
      </c>
      <c r="J2239" s="116"/>
      <c r="K2239" s="2"/>
    </row>
    <row r="2240" spans="1:11" x14ac:dyDescent="0.25">
      <c r="A2240" s="17">
        <v>42447</v>
      </c>
      <c r="B2240" s="18">
        <f t="shared" si="102"/>
        <v>9103</v>
      </c>
      <c r="C2240" s="11" t="s">
        <v>787</v>
      </c>
      <c r="D2240" s="12">
        <v>59103</v>
      </c>
      <c r="E2240" s="47" t="s">
        <v>8151</v>
      </c>
      <c r="F2240" s="14">
        <v>1629.6</v>
      </c>
      <c r="G2240" s="15">
        <v>42447</v>
      </c>
      <c r="H2240" s="98">
        <f t="shared" si="103"/>
        <v>1629.6</v>
      </c>
      <c r="I2240" s="140">
        <f t="shared" si="101"/>
        <v>0</v>
      </c>
      <c r="J2240" s="116"/>
      <c r="K2240" s="2"/>
    </row>
    <row r="2241" spans="1:11" x14ac:dyDescent="0.25">
      <c r="A2241" s="17">
        <v>42447</v>
      </c>
      <c r="B2241" s="18">
        <f t="shared" si="102"/>
        <v>9104</v>
      </c>
      <c r="C2241" s="11" t="s">
        <v>787</v>
      </c>
      <c r="D2241" s="12">
        <v>59104</v>
      </c>
      <c r="E2241" s="47" t="s">
        <v>8152</v>
      </c>
      <c r="F2241" s="14">
        <v>9558</v>
      </c>
      <c r="G2241" s="15">
        <v>42450</v>
      </c>
      <c r="H2241" s="98">
        <v>9558</v>
      </c>
      <c r="I2241" s="140">
        <f t="shared" si="101"/>
        <v>0</v>
      </c>
      <c r="J2241" s="116"/>
      <c r="K2241" s="2"/>
    </row>
    <row r="2242" spans="1:11" x14ac:dyDescent="0.25">
      <c r="A2242" s="17">
        <v>42447</v>
      </c>
      <c r="B2242" s="18">
        <f t="shared" si="102"/>
        <v>9105</v>
      </c>
      <c r="C2242" s="11" t="s">
        <v>787</v>
      </c>
      <c r="D2242" s="12">
        <v>59105</v>
      </c>
      <c r="E2242" s="47" t="s">
        <v>8152</v>
      </c>
      <c r="F2242" s="14">
        <v>1107</v>
      </c>
      <c r="G2242" s="15">
        <v>42450</v>
      </c>
      <c r="H2242" s="98">
        <v>1107</v>
      </c>
      <c r="I2242" s="140">
        <f t="shared" si="101"/>
        <v>0</v>
      </c>
      <c r="J2242" s="116"/>
      <c r="K2242" s="2"/>
    </row>
    <row r="2243" spans="1:11" x14ac:dyDescent="0.25">
      <c r="A2243" s="17">
        <v>42447</v>
      </c>
      <c r="B2243" s="18">
        <f t="shared" si="102"/>
        <v>9106</v>
      </c>
      <c r="C2243" s="11" t="s">
        <v>787</v>
      </c>
      <c r="D2243" s="12">
        <v>59106</v>
      </c>
      <c r="E2243" s="47" t="s">
        <v>8153</v>
      </c>
      <c r="F2243" s="14">
        <v>55413</v>
      </c>
      <c r="G2243" s="15">
        <v>42457</v>
      </c>
      <c r="H2243" s="98">
        <v>55413</v>
      </c>
      <c r="I2243" s="140">
        <f t="shared" si="101"/>
        <v>0</v>
      </c>
      <c r="J2243" s="116"/>
      <c r="K2243" s="2"/>
    </row>
    <row r="2244" spans="1:11" x14ac:dyDescent="0.25">
      <c r="A2244" s="17">
        <v>42447</v>
      </c>
      <c r="B2244" s="18">
        <f t="shared" si="102"/>
        <v>9107</v>
      </c>
      <c r="C2244" s="11" t="s">
        <v>787</v>
      </c>
      <c r="D2244" s="12">
        <v>59107</v>
      </c>
      <c r="E2244" s="47" t="s">
        <v>8154</v>
      </c>
      <c r="F2244" s="14">
        <v>27351</v>
      </c>
      <c r="G2244" s="15">
        <v>42448</v>
      </c>
      <c r="H2244" s="98">
        <v>27351</v>
      </c>
      <c r="I2244" s="140">
        <f t="shared" si="101"/>
        <v>0</v>
      </c>
      <c r="J2244" s="116"/>
      <c r="K2244" s="2"/>
    </row>
    <row r="2245" spans="1:11" x14ac:dyDescent="0.25">
      <c r="A2245" s="17">
        <v>42447</v>
      </c>
      <c r="B2245" s="18">
        <f t="shared" si="102"/>
        <v>9108</v>
      </c>
      <c r="C2245" s="11" t="s">
        <v>787</v>
      </c>
      <c r="D2245" s="12">
        <v>59108</v>
      </c>
      <c r="E2245" s="47" t="s">
        <v>8088</v>
      </c>
      <c r="F2245" s="14">
        <v>740</v>
      </c>
      <c r="G2245" s="15">
        <v>42448</v>
      </c>
      <c r="H2245" s="98">
        <v>740</v>
      </c>
      <c r="I2245" s="140">
        <f t="shared" si="101"/>
        <v>0</v>
      </c>
      <c r="J2245" s="116"/>
      <c r="K2245" s="2"/>
    </row>
    <row r="2246" spans="1:11" x14ac:dyDescent="0.25">
      <c r="A2246" s="17">
        <v>42447</v>
      </c>
      <c r="B2246" s="18">
        <f t="shared" ref="B2246:B2309" si="104">B2245+1</f>
        <v>9109</v>
      </c>
      <c r="C2246" s="11" t="s">
        <v>787</v>
      </c>
      <c r="D2246" s="12">
        <v>59109</v>
      </c>
      <c r="E2246" s="47" t="s">
        <v>8155</v>
      </c>
      <c r="F2246" s="14">
        <v>220.5</v>
      </c>
      <c r="G2246" s="15">
        <v>42447</v>
      </c>
      <c r="H2246" s="98">
        <f t="shared" si="103"/>
        <v>220.5</v>
      </c>
      <c r="I2246" s="140">
        <f t="shared" si="101"/>
        <v>0</v>
      </c>
      <c r="J2246" s="116"/>
      <c r="K2246" s="2"/>
    </row>
    <row r="2247" spans="1:11" x14ac:dyDescent="0.25">
      <c r="A2247" s="17">
        <v>42447</v>
      </c>
      <c r="B2247" s="18">
        <f t="shared" si="104"/>
        <v>9110</v>
      </c>
      <c r="C2247" s="11" t="s">
        <v>787</v>
      </c>
      <c r="D2247" s="12">
        <v>59110</v>
      </c>
      <c r="E2247" s="47" t="s">
        <v>8156</v>
      </c>
      <c r="F2247" s="14">
        <v>2715.7</v>
      </c>
      <c r="G2247" s="15">
        <v>42447</v>
      </c>
      <c r="H2247" s="98">
        <f t="shared" si="103"/>
        <v>2715.7</v>
      </c>
      <c r="I2247" s="140">
        <f t="shared" si="101"/>
        <v>0</v>
      </c>
      <c r="J2247" s="116"/>
      <c r="K2247" s="2"/>
    </row>
    <row r="2248" spans="1:11" x14ac:dyDescent="0.25">
      <c r="A2248" s="17">
        <v>42447</v>
      </c>
      <c r="B2248" s="18">
        <f t="shared" si="104"/>
        <v>9111</v>
      </c>
      <c r="C2248" s="11" t="s">
        <v>787</v>
      </c>
      <c r="D2248" s="12">
        <v>59111</v>
      </c>
      <c r="E2248" s="47" t="s">
        <v>8157</v>
      </c>
      <c r="F2248" s="14">
        <v>12361.5</v>
      </c>
      <c r="G2248" s="15">
        <v>42450</v>
      </c>
      <c r="H2248" s="98">
        <v>12361.5</v>
      </c>
      <c r="I2248" s="140">
        <f t="shared" ref="I2248:I2318" si="105">F2248-H2248</f>
        <v>0</v>
      </c>
      <c r="J2248" s="116"/>
      <c r="K2248" s="2"/>
    </row>
    <row r="2249" spans="1:11" x14ac:dyDescent="0.25">
      <c r="A2249" s="17">
        <v>42447</v>
      </c>
      <c r="B2249" s="18">
        <f t="shared" si="104"/>
        <v>9112</v>
      </c>
      <c r="C2249" s="11" t="s">
        <v>787</v>
      </c>
      <c r="D2249" s="12">
        <v>59112</v>
      </c>
      <c r="E2249" s="47" t="s">
        <v>8158</v>
      </c>
      <c r="F2249" s="14">
        <v>16878.2</v>
      </c>
      <c r="G2249" s="15" t="s">
        <v>8159</v>
      </c>
      <c r="H2249" s="98">
        <f>11500+5378.2</f>
        <v>16878.2</v>
      </c>
      <c r="I2249" s="140">
        <f t="shared" si="105"/>
        <v>0</v>
      </c>
      <c r="J2249" s="116"/>
      <c r="K2249" s="2"/>
    </row>
    <row r="2250" spans="1:11" x14ac:dyDescent="0.25">
      <c r="A2250" s="17">
        <v>42447</v>
      </c>
      <c r="B2250" s="18">
        <f t="shared" si="104"/>
        <v>9113</v>
      </c>
      <c r="C2250" s="11" t="s">
        <v>787</v>
      </c>
      <c r="D2250" s="12">
        <v>59113</v>
      </c>
      <c r="E2250" s="47" t="s">
        <v>8160</v>
      </c>
      <c r="F2250" s="14">
        <v>26347.200000000001</v>
      </c>
      <c r="G2250" s="15">
        <v>42450</v>
      </c>
      <c r="H2250" s="98">
        <v>26347.200000000001</v>
      </c>
      <c r="I2250" s="140">
        <f t="shared" si="105"/>
        <v>0</v>
      </c>
      <c r="J2250" s="116"/>
      <c r="K2250" s="2"/>
    </row>
    <row r="2251" spans="1:11" x14ac:dyDescent="0.25">
      <c r="A2251" s="17">
        <v>42447</v>
      </c>
      <c r="B2251" s="18">
        <f t="shared" si="104"/>
        <v>9114</v>
      </c>
      <c r="C2251" s="11" t="s">
        <v>787</v>
      </c>
      <c r="D2251" s="12">
        <v>59114</v>
      </c>
      <c r="E2251" s="47" t="s">
        <v>8161</v>
      </c>
      <c r="F2251" s="14">
        <v>4429.3999999999996</v>
      </c>
      <c r="G2251" s="15">
        <v>42450</v>
      </c>
      <c r="H2251" s="98">
        <v>4429.3999999999996</v>
      </c>
      <c r="I2251" s="140">
        <f t="shared" si="105"/>
        <v>0</v>
      </c>
      <c r="J2251" s="116"/>
      <c r="K2251" s="2"/>
    </row>
    <row r="2252" spans="1:11" x14ac:dyDescent="0.25">
      <c r="A2252" s="17">
        <v>42447</v>
      </c>
      <c r="B2252" s="18">
        <f t="shared" si="104"/>
        <v>9115</v>
      </c>
      <c r="C2252" s="11" t="s">
        <v>787</v>
      </c>
      <c r="D2252" s="12">
        <v>59115</v>
      </c>
      <c r="E2252" s="47" t="s">
        <v>8162</v>
      </c>
      <c r="F2252" s="14">
        <v>2654.4</v>
      </c>
      <c r="G2252" s="15">
        <v>42447</v>
      </c>
      <c r="H2252" s="98">
        <f t="shared" si="103"/>
        <v>2654.4</v>
      </c>
      <c r="I2252" s="140">
        <f t="shared" si="105"/>
        <v>0</v>
      </c>
      <c r="J2252" s="116"/>
      <c r="K2252" s="2"/>
    </row>
    <row r="2253" spans="1:11" x14ac:dyDescent="0.25">
      <c r="A2253" s="17">
        <v>42447</v>
      </c>
      <c r="B2253" s="18">
        <f t="shared" si="104"/>
        <v>9116</v>
      </c>
      <c r="C2253" s="11" t="s">
        <v>787</v>
      </c>
      <c r="D2253" s="12">
        <v>59116</v>
      </c>
      <c r="E2253" s="47" t="s">
        <v>8163</v>
      </c>
      <c r="F2253" s="14">
        <v>447.5</v>
      </c>
      <c r="G2253" s="15">
        <v>42460</v>
      </c>
      <c r="H2253" s="98">
        <v>447.5</v>
      </c>
      <c r="I2253" s="140">
        <f t="shared" si="105"/>
        <v>0</v>
      </c>
      <c r="J2253" s="116"/>
      <c r="K2253" s="2"/>
    </row>
    <row r="2254" spans="1:11" x14ac:dyDescent="0.25">
      <c r="A2254" s="17">
        <v>42447</v>
      </c>
      <c r="B2254" s="18">
        <f t="shared" si="104"/>
        <v>9117</v>
      </c>
      <c r="C2254" s="11" t="s">
        <v>787</v>
      </c>
      <c r="D2254" s="12">
        <v>59117</v>
      </c>
      <c r="E2254" s="47" t="s">
        <v>8164</v>
      </c>
      <c r="F2254" s="14">
        <v>29333.8</v>
      </c>
      <c r="G2254" s="107">
        <v>42461</v>
      </c>
      <c r="H2254" s="166">
        <v>29333.8</v>
      </c>
      <c r="I2254" s="140">
        <f t="shared" si="105"/>
        <v>0</v>
      </c>
      <c r="J2254" s="116"/>
      <c r="K2254" s="2"/>
    </row>
    <row r="2255" spans="1:11" x14ac:dyDescent="0.25">
      <c r="A2255" s="17">
        <v>42447</v>
      </c>
      <c r="B2255" s="18">
        <f t="shared" si="104"/>
        <v>9118</v>
      </c>
      <c r="C2255" s="11" t="s">
        <v>787</v>
      </c>
      <c r="D2255" s="12">
        <v>59118</v>
      </c>
      <c r="E2255" s="49" t="s">
        <v>105</v>
      </c>
      <c r="F2255" s="14">
        <v>0</v>
      </c>
      <c r="G2255" s="15"/>
      <c r="H2255" s="98"/>
      <c r="I2255" s="140">
        <f t="shared" si="105"/>
        <v>0</v>
      </c>
      <c r="J2255" s="116"/>
      <c r="K2255" s="2"/>
    </row>
    <row r="2256" spans="1:11" x14ac:dyDescent="0.25">
      <c r="A2256" s="17">
        <v>42447</v>
      </c>
      <c r="B2256" s="18">
        <f t="shared" si="104"/>
        <v>9119</v>
      </c>
      <c r="C2256" s="11" t="s">
        <v>787</v>
      </c>
      <c r="D2256" s="12">
        <v>59119</v>
      </c>
      <c r="E2256" s="47" t="s">
        <v>8165</v>
      </c>
      <c r="F2256" s="14">
        <v>9153.6</v>
      </c>
      <c r="G2256" s="15">
        <v>42450</v>
      </c>
      <c r="H2256" s="98">
        <v>9153.6</v>
      </c>
      <c r="I2256" s="140">
        <f t="shared" si="105"/>
        <v>0</v>
      </c>
      <c r="J2256" s="116"/>
      <c r="K2256" s="2"/>
    </row>
    <row r="2257" spans="1:11" x14ac:dyDescent="0.25">
      <c r="A2257" s="17">
        <v>42447</v>
      </c>
      <c r="B2257" s="18">
        <f t="shared" si="104"/>
        <v>9120</v>
      </c>
      <c r="C2257" s="11" t="s">
        <v>787</v>
      </c>
      <c r="D2257" s="12">
        <v>59120</v>
      </c>
      <c r="E2257" s="47" t="s">
        <v>8166</v>
      </c>
      <c r="F2257" s="14">
        <v>20574.5</v>
      </c>
      <c r="G2257" s="15" t="s">
        <v>8159</v>
      </c>
      <c r="H2257" s="98">
        <f>15574.5+5000</f>
        <v>20574.5</v>
      </c>
      <c r="I2257" s="140">
        <f t="shared" si="105"/>
        <v>0</v>
      </c>
      <c r="J2257" s="116"/>
      <c r="K2257" s="2"/>
    </row>
    <row r="2258" spans="1:11" x14ac:dyDescent="0.25">
      <c r="A2258" s="17">
        <v>42447</v>
      </c>
      <c r="B2258" s="18">
        <f t="shared" si="104"/>
        <v>9121</v>
      </c>
      <c r="C2258" s="11" t="s">
        <v>787</v>
      </c>
      <c r="D2258" s="12">
        <v>59121</v>
      </c>
      <c r="E2258" s="47" t="s">
        <v>8167</v>
      </c>
      <c r="F2258" s="14">
        <v>13049.4</v>
      </c>
      <c r="G2258" s="15"/>
      <c r="H2258" s="98"/>
      <c r="I2258" s="140">
        <f t="shared" si="105"/>
        <v>13049.4</v>
      </c>
      <c r="J2258" s="116"/>
      <c r="K2258" s="2"/>
    </row>
    <row r="2259" spans="1:11" x14ac:dyDescent="0.25">
      <c r="A2259" s="17">
        <v>42447</v>
      </c>
      <c r="B2259" s="18">
        <f t="shared" si="104"/>
        <v>9122</v>
      </c>
      <c r="C2259" s="11" t="s">
        <v>787</v>
      </c>
      <c r="D2259" s="12">
        <v>59122</v>
      </c>
      <c r="E2259" s="47" t="s">
        <v>8168</v>
      </c>
      <c r="F2259" s="14">
        <v>20999.5</v>
      </c>
      <c r="G2259" s="107">
        <v>42461</v>
      </c>
      <c r="H2259" s="166">
        <v>20999.5</v>
      </c>
      <c r="I2259" s="140">
        <f t="shared" si="105"/>
        <v>0</v>
      </c>
      <c r="J2259" s="116"/>
      <c r="K2259" s="2"/>
    </row>
    <row r="2260" spans="1:11" x14ac:dyDescent="0.25">
      <c r="A2260" s="17">
        <v>42447</v>
      </c>
      <c r="B2260" s="18">
        <f t="shared" si="104"/>
        <v>9123</v>
      </c>
      <c r="C2260" s="11" t="s">
        <v>787</v>
      </c>
      <c r="D2260" s="12">
        <v>59123</v>
      </c>
      <c r="E2260" s="47" t="s">
        <v>8165</v>
      </c>
      <c r="F2260" s="14">
        <v>4346</v>
      </c>
      <c r="G2260" s="15">
        <v>42450</v>
      </c>
      <c r="H2260" s="98">
        <v>4346</v>
      </c>
      <c r="I2260" s="140">
        <f t="shared" si="105"/>
        <v>0</v>
      </c>
      <c r="J2260" s="116"/>
      <c r="K2260" s="2"/>
    </row>
    <row r="2261" spans="1:11" x14ac:dyDescent="0.25">
      <c r="A2261" s="17">
        <v>42447</v>
      </c>
      <c r="B2261" s="18">
        <f t="shared" si="104"/>
        <v>9124</v>
      </c>
      <c r="C2261" s="11" t="s">
        <v>787</v>
      </c>
      <c r="D2261" s="12">
        <v>59124</v>
      </c>
      <c r="E2261" s="47" t="s">
        <v>8169</v>
      </c>
      <c r="F2261" s="14">
        <v>780</v>
      </c>
      <c r="G2261" s="15">
        <v>42450</v>
      </c>
      <c r="H2261" s="98">
        <v>780</v>
      </c>
      <c r="I2261" s="140">
        <f t="shared" si="105"/>
        <v>0</v>
      </c>
      <c r="J2261" s="116"/>
      <c r="K2261" s="2"/>
    </row>
    <row r="2262" spans="1:11" x14ac:dyDescent="0.25">
      <c r="A2262" s="17">
        <v>42447</v>
      </c>
      <c r="B2262" s="18">
        <f t="shared" si="104"/>
        <v>9125</v>
      </c>
      <c r="C2262" s="11" t="s">
        <v>787</v>
      </c>
      <c r="D2262" s="12">
        <v>59125</v>
      </c>
      <c r="E2262" s="47" t="s">
        <v>8170</v>
      </c>
      <c r="F2262" s="14">
        <v>90790.8</v>
      </c>
      <c r="G2262" s="15">
        <v>42460</v>
      </c>
      <c r="H2262" s="98">
        <v>90790.8</v>
      </c>
      <c r="I2262" s="140">
        <f t="shared" si="105"/>
        <v>0</v>
      </c>
      <c r="J2262" s="116"/>
      <c r="K2262" s="2"/>
    </row>
    <row r="2263" spans="1:11" x14ac:dyDescent="0.25">
      <c r="A2263" s="17">
        <v>42447</v>
      </c>
      <c r="B2263" s="18">
        <f t="shared" si="104"/>
        <v>9126</v>
      </c>
      <c r="C2263" s="11" t="s">
        <v>787</v>
      </c>
      <c r="D2263" s="113">
        <v>59126</v>
      </c>
      <c r="E2263" s="42" t="s">
        <v>8171</v>
      </c>
      <c r="F2263" s="19">
        <v>88936.1</v>
      </c>
      <c r="G2263" s="107">
        <v>42461</v>
      </c>
      <c r="H2263" s="166">
        <v>88936.1</v>
      </c>
      <c r="I2263" s="140">
        <f t="shared" si="105"/>
        <v>0</v>
      </c>
      <c r="J2263" s="116"/>
      <c r="K2263" s="2"/>
    </row>
    <row r="2264" spans="1:11" x14ac:dyDescent="0.25">
      <c r="A2264" s="17">
        <v>42447</v>
      </c>
      <c r="B2264" s="18">
        <f t="shared" si="104"/>
        <v>9127</v>
      </c>
      <c r="C2264" s="11" t="s">
        <v>787</v>
      </c>
      <c r="D2264" s="20">
        <v>59127</v>
      </c>
      <c r="E2264" s="45" t="s">
        <v>8172</v>
      </c>
      <c r="F2264" s="22">
        <v>4747.2</v>
      </c>
      <c r="G2264" s="88" t="s">
        <v>9342</v>
      </c>
      <c r="H2264" s="101">
        <f>2035.2+2712</f>
        <v>4747.2</v>
      </c>
      <c r="I2264" s="140">
        <f t="shared" si="105"/>
        <v>0</v>
      </c>
      <c r="J2264" s="116"/>
      <c r="K2264" s="2"/>
    </row>
    <row r="2265" spans="1:11" x14ac:dyDescent="0.25">
      <c r="A2265" s="17">
        <v>42447</v>
      </c>
      <c r="B2265" s="18">
        <f t="shared" si="104"/>
        <v>9128</v>
      </c>
      <c r="C2265" s="11" t="s">
        <v>787</v>
      </c>
      <c r="D2265" s="12">
        <v>59128</v>
      </c>
      <c r="E2265" s="47" t="s">
        <v>8173</v>
      </c>
      <c r="F2265" s="14">
        <v>210.7</v>
      </c>
      <c r="G2265" s="15">
        <v>42447</v>
      </c>
      <c r="H2265" s="98">
        <f t="shared" si="103"/>
        <v>210.7</v>
      </c>
      <c r="I2265" s="140">
        <f t="shared" si="105"/>
        <v>0</v>
      </c>
      <c r="J2265" s="116"/>
      <c r="K2265" s="2"/>
    </row>
    <row r="2266" spans="1:11" x14ac:dyDescent="0.25">
      <c r="A2266" s="17">
        <v>42447</v>
      </c>
      <c r="B2266" s="18">
        <f t="shared" si="104"/>
        <v>9129</v>
      </c>
      <c r="C2266" s="11" t="s">
        <v>787</v>
      </c>
      <c r="D2266" s="12">
        <v>59129</v>
      </c>
      <c r="E2266" s="47" t="s">
        <v>7142</v>
      </c>
      <c r="F2266" s="14">
        <v>604</v>
      </c>
      <c r="G2266" s="15">
        <v>42448</v>
      </c>
      <c r="H2266" s="98">
        <v>604</v>
      </c>
      <c r="I2266" s="140">
        <f t="shared" si="105"/>
        <v>0</v>
      </c>
      <c r="J2266" s="116"/>
      <c r="K2266" s="2"/>
    </row>
    <row r="2267" spans="1:11" x14ac:dyDescent="0.25">
      <c r="A2267" s="17">
        <v>42447</v>
      </c>
      <c r="B2267" s="18">
        <f t="shared" si="104"/>
        <v>9130</v>
      </c>
      <c r="C2267" s="11" t="s">
        <v>787</v>
      </c>
      <c r="D2267" s="12">
        <v>59130</v>
      </c>
      <c r="E2267" s="47" t="s">
        <v>8174</v>
      </c>
      <c r="F2267" s="14">
        <v>7370.4</v>
      </c>
      <c r="G2267" s="15">
        <v>42449</v>
      </c>
      <c r="H2267" s="98">
        <v>7370.4</v>
      </c>
      <c r="I2267" s="140">
        <f t="shared" si="105"/>
        <v>0</v>
      </c>
      <c r="J2267" s="116"/>
      <c r="K2267" s="2"/>
    </row>
    <row r="2268" spans="1:11" x14ac:dyDescent="0.25">
      <c r="A2268" s="17">
        <v>42447</v>
      </c>
      <c r="B2268" s="18">
        <f t="shared" si="104"/>
        <v>9131</v>
      </c>
      <c r="C2268" s="11" t="s">
        <v>787</v>
      </c>
      <c r="D2268" s="12">
        <v>59131</v>
      </c>
      <c r="E2268" s="47" t="s">
        <v>8175</v>
      </c>
      <c r="F2268" s="14">
        <v>6304.8</v>
      </c>
      <c r="G2268" s="15">
        <v>42447</v>
      </c>
      <c r="H2268" s="98">
        <v>6304.8</v>
      </c>
      <c r="I2268" s="140">
        <f t="shared" si="105"/>
        <v>0</v>
      </c>
      <c r="J2268" s="116"/>
      <c r="K2268" s="2"/>
    </row>
    <row r="2269" spans="1:11" x14ac:dyDescent="0.25">
      <c r="A2269" s="17">
        <v>42447</v>
      </c>
      <c r="B2269" s="18">
        <f t="shared" si="104"/>
        <v>9132</v>
      </c>
      <c r="C2269" s="11" t="s">
        <v>787</v>
      </c>
      <c r="D2269" s="12">
        <v>59132</v>
      </c>
      <c r="E2269" s="47" t="s">
        <v>8151</v>
      </c>
      <c r="F2269" s="14">
        <v>688.8</v>
      </c>
      <c r="G2269" s="15">
        <v>42447</v>
      </c>
      <c r="H2269" s="98">
        <f t="shared" si="103"/>
        <v>688.8</v>
      </c>
      <c r="I2269" s="140">
        <f t="shared" si="105"/>
        <v>0</v>
      </c>
      <c r="J2269" s="116"/>
      <c r="K2269" s="2"/>
    </row>
    <row r="2270" spans="1:11" x14ac:dyDescent="0.25">
      <c r="A2270" s="17">
        <v>42447</v>
      </c>
      <c r="B2270" s="18">
        <f t="shared" si="104"/>
        <v>9133</v>
      </c>
      <c r="C2270" s="11" t="s">
        <v>787</v>
      </c>
      <c r="D2270" s="12">
        <v>59133</v>
      </c>
      <c r="E2270" s="47" t="s">
        <v>8170</v>
      </c>
      <c r="F2270" s="14">
        <v>179833.5</v>
      </c>
      <c r="G2270" s="15">
        <v>42460</v>
      </c>
      <c r="H2270" s="98">
        <v>179833.5</v>
      </c>
      <c r="I2270" s="140">
        <f t="shared" si="105"/>
        <v>0</v>
      </c>
      <c r="J2270" s="116"/>
      <c r="K2270" s="2"/>
    </row>
    <row r="2271" spans="1:11" x14ac:dyDescent="0.25">
      <c r="A2271" s="17">
        <v>42447</v>
      </c>
      <c r="B2271" s="18">
        <f t="shared" si="104"/>
        <v>9134</v>
      </c>
      <c r="C2271" s="11" t="s">
        <v>787</v>
      </c>
      <c r="D2271" s="12">
        <v>59134</v>
      </c>
      <c r="E2271" s="47" t="s">
        <v>8176</v>
      </c>
      <c r="F2271" s="14">
        <v>2303.16</v>
      </c>
      <c r="G2271" s="15">
        <v>42447</v>
      </c>
      <c r="H2271" s="98">
        <f t="shared" si="103"/>
        <v>2303.16</v>
      </c>
      <c r="I2271" s="140">
        <f t="shared" si="105"/>
        <v>0</v>
      </c>
      <c r="J2271" s="116"/>
      <c r="K2271" s="2"/>
    </row>
    <row r="2272" spans="1:11" x14ac:dyDescent="0.25">
      <c r="A2272" s="17">
        <v>42447</v>
      </c>
      <c r="B2272" s="18">
        <f t="shared" si="104"/>
        <v>9135</v>
      </c>
      <c r="C2272" s="11" t="s">
        <v>787</v>
      </c>
      <c r="D2272" s="12">
        <v>59135</v>
      </c>
      <c r="E2272" s="47" t="s">
        <v>8086</v>
      </c>
      <c r="F2272" s="14">
        <v>225</v>
      </c>
      <c r="G2272" s="15">
        <v>42447</v>
      </c>
      <c r="H2272" s="98">
        <f t="shared" si="103"/>
        <v>225</v>
      </c>
      <c r="I2272" s="140">
        <f t="shared" si="105"/>
        <v>0</v>
      </c>
      <c r="J2272" s="116"/>
      <c r="K2272" s="2"/>
    </row>
    <row r="2273" spans="1:11" x14ac:dyDescent="0.25">
      <c r="A2273" s="17">
        <v>42447</v>
      </c>
      <c r="B2273" s="18">
        <f t="shared" si="104"/>
        <v>9136</v>
      </c>
      <c r="C2273" s="11" t="s">
        <v>787</v>
      </c>
      <c r="D2273" s="12">
        <v>59136</v>
      </c>
      <c r="E2273" s="47" t="s">
        <v>8177</v>
      </c>
      <c r="F2273" s="14">
        <v>7811</v>
      </c>
      <c r="G2273" s="15">
        <v>42450</v>
      </c>
      <c r="H2273" s="98">
        <v>7811</v>
      </c>
      <c r="I2273" s="140">
        <f t="shared" si="105"/>
        <v>0</v>
      </c>
      <c r="J2273" s="116"/>
      <c r="K2273" s="2"/>
    </row>
    <row r="2274" spans="1:11" x14ac:dyDescent="0.25">
      <c r="A2274" s="17">
        <v>42447</v>
      </c>
      <c r="B2274" s="18">
        <f t="shared" si="104"/>
        <v>9137</v>
      </c>
      <c r="C2274" s="11" t="s">
        <v>787</v>
      </c>
      <c r="D2274" s="12">
        <v>59137</v>
      </c>
      <c r="E2274" s="47" t="s">
        <v>8178</v>
      </c>
      <c r="F2274" s="14">
        <v>1900.6</v>
      </c>
      <c r="G2274" s="15">
        <v>42447</v>
      </c>
      <c r="H2274" s="98">
        <f t="shared" si="103"/>
        <v>1900.6</v>
      </c>
      <c r="I2274" s="140">
        <f t="shared" si="105"/>
        <v>0</v>
      </c>
      <c r="J2274" s="116"/>
      <c r="K2274" s="2"/>
    </row>
    <row r="2275" spans="1:11" x14ac:dyDescent="0.25">
      <c r="A2275" s="17">
        <v>42447</v>
      </c>
      <c r="B2275" s="18">
        <f t="shared" si="104"/>
        <v>9138</v>
      </c>
      <c r="C2275" s="11" t="s">
        <v>787</v>
      </c>
      <c r="D2275" s="12">
        <v>59138</v>
      </c>
      <c r="E2275" s="47" t="s">
        <v>8179</v>
      </c>
      <c r="F2275" s="14">
        <v>2794</v>
      </c>
      <c r="G2275" s="15">
        <v>42448</v>
      </c>
      <c r="H2275" s="98">
        <v>2794</v>
      </c>
      <c r="I2275" s="140">
        <f t="shared" si="105"/>
        <v>0</v>
      </c>
      <c r="J2275" s="116"/>
      <c r="K2275" s="2"/>
    </row>
    <row r="2276" spans="1:11" x14ac:dyDescent="0.25">
      <c r="A2276" s="17">
        <v>42447</v>
      </c>
      <c r="B2276" s="18">
        <f t="shared" si="104"/>
        <v>9139</v>
      </c>
      <c r="C2276" s="11" t="s">
        <v>787</v>
      </c>
      <c r="D2276" s="12">
        <v>59139</v>
      </c>
      <c r="E2276" s="47" t="s">
        <v>8180</v>
      </c>
      <c r="F2276" s="14">
        <v>3334.5</v>
      </c>
      <c r="G2276" s="15">
        <v>42448</v>
      </c>
      <c r="H2276" s="98">
        <v>3334.5</v>
      </c>
      <c r="I2276" s="140">
        <f t="shared" si="105"/>
        <v>0</v>
      </c>
      <c r="J2276" s="116"/>
      <c r="K2276" s="2"/>
    </row>
    <row r="2277" spans="1:11" x14ac:dyDescent="0.25">
      <c r="A2277" s="17">
        <v>42447</v>
      </c>
      <c r="B2277" s="18">
        <f t="shared" si="104"/>
        <v>9140</v>
      </c>
      <c r="C2277" s="11" t="s">
        <v>787</v>
      </c>
      <c r="D2277" s="12">
        <v>59140</v>
      </c>
      <c r="E2277" s="47" t="s">
        <v>8181</v>
      </c>
      <c r="F2277" s="14">
        <v>2257.5</v>
      </c>
      <c r="G2277" s="15">
        <v>42448</v>
      </c>
      <c r="H2277" s="98">
        <v>2257.5</v>
      </c>
      <c r="I2277" s="140">
        <f t="shared" si="105"/>
        <v>0</v>
      </c>
      <c r="J2277" s="116"/>
      <c r="K2277" s="2"/>
    </row>
    <row r="2278" spans="1:11" x14ac:dyDescent="0.25">
      <c r="A2278" s="17">
        <v>42447</v>
      </c>
      <c r="B2278" s="18">
        <f t="shared" si="104"/>
        <v>9141</v>
      </c>
      <c r="C2278" s="11" t="s">
        <v>787</v>
      </c>
      <c r="D2278" s="12">
        <v>59141</v>
      </c>
      <c r="E2278" s="47" t="s">
        <v>8182</v>
      </c>
      <c r="F2278" s="14">
        <v>1723.8</v>
      </c>
      <c r="G2278" s="15">
        <v>42448</v>
      </c>
      <c r="H2278" s="98">
        <v>1723.8</v>
      </c>
      <c r="I2278" s="140">
        <f t="shared" si="105"/>
        <v>0</v>
      </c>
      <c r="J2278" s="116"/>
      <c r="K2278" s="2"/>
    </row>
    <row r="2279" spans="1:11" x14ac:dyDescent="0.25">
      <c r="A2279" s="17">
        <v>42447</v>
      </c>
      <c r="B2279" s="18">
        <f t="shared" si="104"/>
        <v>9142</v>
      </c>
      <c r="C2279" s="11" t="s">
        <v>787</v>
      </c>
      <c r="D2279" s="12">
        <v>59142</v>
      </c>
      <c r="E2279" s="47" t="s">
        <v>8170</v>
      </c>
      <c r="F2279" s="14">
        <v>52064.4</v>
      </c>
      <c r="G2279" s="15">
        <v>42460</v>
      </c>
      <c r="H2279" s="98">
        <v>52064.4</v>
      </c>
      <c r="I2279" s="140">
        <f t="shared" si="105"/>
        <v>0</v>
      </c>
      <c r="J2279" s="116"/>
      <c r="K2279" s="2"/>
    </row>
    <row r="2280" spans="1:11" x14ac:dyDescent="0.25">
      <c r="A2280" s="17">
        <v>42447</v>
      </c>
      <c r="B2280" s="18">
        <f t="shared" si="104"/>
        <v>9143</v>
      </c>
      <c r="C2280" s="11" t="s">
        <v>787</v>
      </c>
      <c r="D2280" s="12">
        <v>59143</v>
      </c>
      <c r="E2280" s="47" t="s">
        <v>8183</v>
      </c>
      <c r="F2280" s="14">
        <v>7588.8</v>
      </c>
      <c r="G2280" s="15">
        <v>42448</v>
      </c>
      <c r="H2280" s="98">
        <v>7588.8</v>
      </c>
      <c r="I2280" s="140">
        <f t="shared" si="105"/>
        <v>0</v>
      </c>
      <c r="J2280" s="116"/>
      <c r="K2280" s="2"/>
    </row>
    <row r="2281" spans="1:11" x14ac:dyDescent="0.25">
      <c r="A2281" s="17">
        <v>42447</v>
      </c>
      <c r="B2281" s="18">
        <f t="shared" si="104"/>
        <v>9144</v>
      </c>
      <c r="C2281" s="11" t="s">
        <v>787</v>
      </c>
      <c r="D2281" s="12">
        <v>59144</v>
      </c>
      <c r="E2281" s="47" t="s">
        <v>8184</v>
      </c>
      <c r="F2281" s="14">
        <v>1203</v>
      </c>
      <c r="G2281" s="15">
        <v>42448</v>
      </c>
      <c r="H2281" s="98">
        <v>1203</v>
      </c>
      <c r="I2281" s="140">
        <f t="shared" si="105"/>
        <v>0</v>
      </c>
      <c r="J2281" s="116"/>
      <c r="K2281" s="2"/>
    </row>
    <row r="2282" spans="1:11" x14ac:dyDescent="0.25">
      <c r="A2282" s="17">
        <v>42447</v>
      </c>
      <c r="B2282" s="18">
        <f t="shared" si="104"/>
        <v>9145</v>
      </c>
      <c r="C2282" s="11" t="s">
        <v>787</v>
      </c>
      <c r="D2282" s="12">
        <v>59145</v>
      </c>
      <c r="E2282" s="47" t="s">
        <v>8185</v>
      </c>
      <c r="F2282" s="14">
        <v>4359.6000000000004</v>
      </c>
      <c r="G2282" s="15">
        <v>42447</v>
      </c>
      <c r="H2282" s="98">
        <f t="shared" si="103"/>
        <v>4359.6000000000004</v>
      </c>
      <c r="I2282" s="140">
        <f t="shared" si="105"/>
        <v>0</v>
      </c>
      <c r="J2282" s="116"/>
      <c r="K2282" s="2"/>
    </row>
    <row r="2283" spans="1:11" x14ac:dyDescent="0.25">
      <c r="A2283" s="17">
        <v>42447</v>
      </c>
      <c r="B2283" s="18">
        <f t="shared" si="104"/>
        <v>9146</v>
      </c>
      <c r="C2283" s="11" t="s">
        <v>787</v>
      </c>
      <c r="D2283" s="12">
        <v>59146</v>
      </c>
      <c r="E2283" s="47" t="s">
        <v>8186</v>
      </c>
      <c r="F2283" s="14">
        <v>452.5</v>
      </c>
      <c r="G2283" s="15">
        <v>42447</v>
      </c>
      <c r="H2283" s="98">
        <f t="shared" si="103"/>
        <v>452.5</v>
      </c>
      <c r="I2283" s="140">
        <f t="shared" si="105"/>
        <v>0</v>
      </c>
      <c r="J2283" s="116"/>
      <c r="K2283" s="2"/>
    </row>
    <row r="2284" spans="1:11" x14ac:dyDescent="0.25">
      <c r="A2284" s="17">
        <v>42447</v>
      </c>
      <c r="B2284" s="18">
        <f t="shared" si="104"/>
        <v>9147</v>
      </c>
      <c r="C2284" s="11" t="s">
        <v>787</v>
      </c>
      <c r="D2284" s="12">
        <v>59147</v>
      </c>
      <c r="E2284" s="47" t="s">
        <v>8187</v>
      </c>
      <c r="F2284" s="14">
        <v>2036.5</v>
      </c>
      <c r="G2284" s="15">
        <v>42456</v>
      </c>
      <c r="H2284" s="98">
        <v>2036.5</v>
      </c>
      <c r="I2284" s="140">
        <f t="shared" si="105"/>
        <v>0</v>
      </c>
      <c r="J2284" s="116"/>
      <c r="K2284" s="2"/>
    </row>
    <row r="2285" spans="1:11" x14ac:dyDescent="0.25">
      <c r="A2285" s="17">
        <v>42447</v>
      </c>
      <c r="B2285" s="18">
        <f t="shared" si="104"/>
        <v>9148</v>
      </c>
      <c r="C2285" s="11" t="s">
        <v>787</v>
      </c>
      <c r="D2285" s="12">
        <v>59148</v>
      </c>
      <c r="E2285" s="47" t="s">
        <v>8114</v>
      </c>
      <c r="F2285" s="14">
        <v>80151</v>
      </c>
      <c r="G2285" s="15">
        <v>42457</v>
      </c>
      <c r="H2285" s="98">
        <v>80151</v>
      </c>
      <c r="I2285" s="140">
        <f t="shared" si="105"/>
        <v>0</v>
      </c>
      <c r="J2285" s="116"/>
      <c r="K2285" s="2"/>
    </row>
    <row r="2286" spans="1:11" x14ac:dyDescent="0.25">
      <c r="A2286" s="17">
        <v>42447</v>
      </c>
      <c r="B2286" s="18">
        <f t="shared" si="104"/>
        <v>9149</v>
      </c>
      <c r="C2286" s="11" t="s">
        <v>787</v>
      </c>
      <c r="D2286" s="12">
        <v>59149</v>
      </c>
      <c r="E2286" s="47" t="s">
        <v>8170</v>
      </c>
      <c r="F2286" s="14">
        <v>8303.7999999999993</v>
      </c>
      <c r="G2286" s="15">
        <v>42460</v>
      </c>
      <c r="H2286" s="98">
        <v>8303.7999999999993</v>
      </c>
      <c r="I2286" s="140">
        <f t="shared" si="105"/>
        <v>0</v>
      </c>
      <c r="J2286" s="116"/>
      <c r="K2286" s="2"/>
    </row>
    <row r="2287" spans="1:11" x14ac:dyDescent="0.25">
      <c r="A2287" s="17">
        <v>42447</v>
      </c>
      <c r="B2287" s="18">
        <f t="shared" si="104"/>
        <v>9150</v>
      </c>
      <c r="C2287" s="11" t="s">
        <v>787</v>
      </c>
      <c r="D2287" s="12">
        <v>59150</v>
      </c>
      <c r="E2287" s="49" t="s">
        <v>105</v>
      </c>
      <c r="F2287" s="14">
        <v>0</v>
      </c>
      <c r="G2287" s="15"/>
      <c r="H2287" s="98"/>
      <c r="I2287" s="140">
        <f t="shared" si="105"/>
        <v>0</v>
      </c>
      <c r="J2287" s="116"/>
      <c r="K2287" s="2"/>
    </row>
    <row r="2288" spans="1:11" x14ac:dyDescent="0.25">
      <c r="A2288" s="17">
        <v>42447</v>
      </c>
      <c r="B2288" s="18">
        <f t="shared" si="104"/>
        <v>9151</v>
      </c>
      <c r="C2288" s="11" t="s">
        <v>787</v>
      </c>
      <c r="D2288" s="12">
        <v>59151</v>
      </c>
      <c r="E2288" s="47" t="s">
        <v>8153</v>
      </c>
      <c r="F2288" s="14">
        <v>154.69999999999999</v>
      </c>
      <c r="G2288" s="15">
        <v>42447</v>
      </c>
      <c r="H2288" s="98">
        <f t="shared" si="103"/>
        <v>154.69999999999999</v>
      </c>
      <c r="I2288" s="140">
        <f t="shared" si="105"/>
        <v>0</v>
      </c>
      <c r="J2288" s="116"/>
      <c r="K2288" s="2"/>
    </row>
    <row r="2289" spans="1:11" x14ac:dyDescent="0.25">
      <c r="A2289" s="17">
        <v>42447</v>
      </c>
      <c r="B2289" s="18">
        <f t="shared" si="104"/>
        <v>9152</v>
      </c>
      <c r="C2289" s="11" t="s">
        <v>787</v>
      </c>
      <c r="D2289" s="12">
        <v>59152</v>
      </c>
      <c r="E2289" s="47" t="s">
        <v>8188</v>
      </c>
      <c r="F2289" s="14">
        <v>24148.9</v>
      </c>
      <c r="G2289" s="15">
        <v>42459</v>
      </c>
      <c r="H2289" s="98">
        <v>24148.9</v>
      </c>
      <c r="I2289" s="140">
        <f t="shared" si="105"/>
        <v>0</v>
      </c>
      <c r="J2289" s="116"/>
      <c r="K2289" s="2"/>
    </row>
    <row r="2290" spans="1:11" x14ac:dyDescent="0.25">
      <c r="A2290" s="17">
        <v>42447</v>
      </c>
      <c r="B2290" s="18">
        <f t="shared" si="104"/>
        <v>9153</v>
      </c>
      <c r="C2290" s="11" t="s">
        <v>787</v>
      </c>
      <c r="D2290" s="12">
        <v>59153</v>
      </c>
      <c r="E2290" s="47" t="s">
        <v>8170</v>
      </c>
      <c r="F2290" s="14">
        <v>814.2</v>
      </c>
      <c r="G2290" s="15">
        <v>42460</v>
      </c>
      <c r="H2290" s="98">
        <v>814.2</v>
      </c>
      <c r="I2290" s="140">
        <f t="shared" si="105"/>
        <v>0</v>
      </c>
      <c r="J2290" s="116"/>
      <c r="K2290" s="2"/>
    </row>
    <row r="2291" spans="1:11" x14ac:dyDescent="0.25">
      <c r="A2291" s="17">
        <v>42447</v>
      </c>
      <c r="B2291" s="18">
        <f t="shared" si="104"/>
        <v>9154</v>
      </c>
      <c r="C2291" s="11" t="s">
        <v>787</v>
      </c>
      <c r="D2291" s="12">
        <v>59154</v>
      </c>
      <c r="E2291" s="47" t="s">
        <v>8189</v>
      </c>
      <c r="F2291" s="14">
        <v>6572.8</v>
      </c>
      <c r="G2291" s="15">
        <v>42447</v>
      </c>
      <c r="H2291" s="98">
        <f t="shared" si="103"/>
        <v>6572.8</v>
      </c>
      <c r="I2291" s="140">
        <f t="shared" si="105"/>
        <v>0</v>
      </c>
      <c r="J2291" s="116"/>
      <c r="K2291" s="2"/>
    </row>
    <row r="2292" spans="1:11" x14ac:dyDescent="0.25">
      <c r="A2292" s="17">
        <v>42447</v>
      </c>
      <c r="B2292" s="18">
        <f t="shared" si="104"/>
        <v>9155</v>
      </c>
      <c r="C2292" s="11" t="s">
        <v>787</v>
      </c>
      <c r="D2292" s="12">
        <v>59155</v>
      </c>
      <c r="E2292" s="47" t="s">
        <v>8173</v>
      </c>
      <c r="F2292" s="14">
        <v>235.2</v>
      </c>
      <c r="G2292" s="15">
        <v>42447</v>
      </c>
      <c r="H2292" s="98">
        <f t="shared" si="103"/>
        <v>235.2</v>
      </c>
      <c r="I2292" s="140">
        <f t="shared" si="105"/>
        <v>0</v>
      </c>
      <c r="J2292" s="116"/>
      <c r="K2292" s="2"/>
    </row>
    <row r="2293" spans="1:11" x14ac:dyDescent="0.25">
      <c r="A2293" s="17">
        <v>42447</v>
      </c>
      <c r="B2293" s="18">
        <f t="shared" si="104"/>
        <v>9156</v>
      </c>
      <c r="C2293" s="11" t="s">
        <v>787</v>
      </c>
      <c r="D2293" s="12">
        <v>59156</v>
      </c>
      <c r="E2293" s="47" t="s">
        <v>8190</v>
      </c>
      <c r="F2293" s="14">
        <v>178.5</v>
      </c>
      <c r="G2293" s="15">
        <v>42447</v>
      </c>
      <c r="H2293" s="98">
        <f t="shared" si="103"/>
        <v>178.5</v>
      </c>
      <c r="I2293" s="140">
        <f t="shared" si="105"/>
        <v>0</v>
      </c>
      <c r="J2293" s="116"/>
      <c r="K2293" s="2"/>
    </row>
    <row r="2294" spans="1:11" x14ac:dyDescent="0.25">
      <c r="A2294" s="17">
        <v>42447</v>
      </c>
      <c r="B2294" s="18">
        <f t="shared" si="104"/>
        <v>9157</v>
      </c>
      <c r="C2294" s="11" t="s">
        <v>787</v>
      </c>
      <c r="D2294" s="12">
        <v>59157</v>
      </c>
      <c r="E2294" s="47" t="s">
        <v>8086</v>
      </c>
      <c r="F2294" s="14">
        <v>55491</v>
      </c>
      <c r="G2294" s="15">
        <v>42447</v>
      </c>
      <c r="H2294" s="98">
        <f t="shared" ref="H2294:H2359" si="106">F2294</f>
        <v>55491</v>
      </c>
      <c r="I2294" s="140">
        <f t="shared" si="105"/>
        <v>0</v>
      </c>
      <c r="J2294" s="112"/>
      <c r="K2294" s="2"/>
    </row>
    <row r="2295" spans="1:11" x14ac:dyDescent="0.25">
      <c r="A2295" s="17">
        <v>42447</v>
      </c>
      <c r="B2295" s="18">
        <f t="shared" si="104"/>
        <v>9158</v>
      </c>
      <c r="C2295" s="11" t="s">
        <v>787</v>
      </c>
      <c r="D2295" s="12">
        <v>59158</v>
      </c>
      <c r="E2295" s="47" t="s">
        <v>8086</v>
      </c>
      <c r="F2295" s="14">
        <v>72.599999999999994</v>
      </c>
      <c r="G2295" s="15">
        <v>42447</v>
      </c>
      <c r="H2295" s="98">
        <f t="shared" si="106"/>
        <v>72.599999999999994</v>
      </c>
      <c r="I2295" s="140">
        <f t="shared" si="105"/>
        <v>0</v>
      </c>
      <c r="J2295" s="112"/>
      <c r="K2295" s="2"/>
    </row>
    <row r="2296" spans="1:11" x14ac:dyDescent="0.25">
      <c r="A2296" s="17">
        <v>42447</v>
      </c>
      <c r="B2296" s="18">
        <f t="shared" si="104"/>
        <v>9159</v>
      </c>
      <c r="C2296" s="11" t="s">
        <v>787</v>
      </c>
      <c r="D2296" s="12">
        <v>59159</v>
      </c>
      <c r="E2296" s="47" t="s">
        <v>8107</v>
      </c>
      <c r="F2296" s="14">
        <v>39789.4</v>
      </c>
      <c r="G2296" s="15" t="s">
        <v>8191</v>
      </c>
      <c r="H2296" s="148">
        <f>25500+14289.4</f>
        <v>39789.4</v>
      </c>
      <c r="I2296" s="149">
        <f t="shared" si="105"/>
        <v>0</v>
      </c>
      <c r="J2296" s="112"/>
      <c r="K2296" s="2"/>
    </row>
    <row r="2297" spans="1:11" x14ac:dyDescent="0.25">
      <c r="A2297" s="17">
        <v>42448</v>
      </c>
      <c r="B2297" s="18">
        <f t="shared" si="104"/>
        <v>9160</v>
      </c>
      <c r="C2297" s="11" t="s">
        <v>787</v>
      </c>
      <c r="D2297" s="12">
        <v>59160</v>
      </c>
      <c r="E2297" s="47" t="s">
        <v>8192</v>
      </c>
      <c r="F2297" s="14">
        <v>1790.8</v>
      </c>
      <c r="G2297" s="15">
        <v>42448</v>
      </c>
      <c r="H2297" s="98">
        <f t="shared" si="106"/>
        <v>1790.8</v>
      </c>
      <c r="I2297" s="140">
        <f t="shared" si="105"/>
        <v>0</v>
      </c>
      <c r="J2297" s="112"/>
      <c r="K2297" s="2"/>
    </row>
    <row r="2298" spans="1:11" x14ac:dyDescent="0.25">
      <c r="A2298" s="17">
        <v>42448</v>
      </c>
      <c r="B2298" s="18">
        <f t="shared" si="104"/>
        <v>9161</v>
      </c>
      <c r="C2298" s="11" t="s">
        <v>787</v>
      </c>
      <c r="D2298" s="12">
        <v>59161</v>
      </c>
      <c r="E2298" s="47" t="s">
        <v>8193</v>
      </c>
      <c r="F2298" s="14">
        <v>19490.099999999999</v>
      </c>
      <c r="G2298" s="15">
        <v>42448</v>
      </c>
      <c r="H2298" s="98">
        <f t="shared" si="106"/>
        <v>19490.099999999999</v>
      </c>
      <c r="I2298" s="140">
        <f t="shared" si="105"/>
        <v>0</v>
      </c>
      <c r="J2298" s="112"/>
      <c r="K2298" s="2"/>
    </row>
    <row r="2299" spans="1:11" x14ac:dyDescent="0.25">
      <c r="A2299" s="17">
        <v>42448</v>
      </c>
      <c r="B2299" s="18">
        <f t="shared" si="104"/>
        <v>9162</v>
      </c>
      <c r="C2299" s="11" t="s">
        <v>787</v>
      </c>
      <c r="D2299" s="12">
        <v>59162</v>
      </c>
      <c r="E2299" s="47" t="s">
        <v>8194</v>
      </c>
      <c r="F2299" s="14">
        <v>9675</v>
      </c>
      <c r="G2299" s="15">
        <v>42449</v>
      </c>
      <c r="H2299" s="98">
        <v>9675</v>
      </c>
      <c r="I2299" s="140">
        <f t="shared" si="105"/>
        <v>0</v>
      </c>
      <c r="J2299" s="112"/>
      <c r="K2299" s="2"/>
    </row>
    <row r="2300" spans="1:11" x14ac:dyDescent="0.25">
      <c r="A2300" s="17">
        <v>42448</v>
      </c>
      <c r="B2300" s="18">
        <f t="shared" si="104"/>
        <v>9163</v>
      </c>
      <c r="C2300" s="11" t="s">
        <v>787</v>
      </c>
      <c r="D2300" s="12">
        <v>59163</v>
      </c>
      <c r="E2300" s="47" t="s">
        <v>8194</v>
      </c>
      <c r="F2300" s="14">
        <v>24262.799999999999</v>
      </c>
      <c r="G2300" s="15">
        <v>42449</v>
      </c>
      <c r="H2300" s="98">
        <v>24262.799999999999</v>
      </c>
      <c r="I2300" s="140">
        <f t="shared" si="105"/>
        <v>0</v>
      </c>
      <c r="J2300" s="112"/>
      <c r="K2300" s="2"/>
    </row>
    <row r="2301" spans="1:11" x14ac:dyDescent="0.25">
      <c r="A2301" s="17">
        <v>42448</v>
      </c>
      <c r="B2301" s="18">
        <f t="shared" si="104"/>
        <v>9164</v>
      </c>
      <c r="C2301" s="11" t="s">
        <v>787</v>
      </c>
      <c r="D2301" s="12">
        <v>59164</v>
      </c>
      <c r="E2301" s="47" t="s">
        <v>8195</v>
      </c>
      <c r="F2301" s="14">
        <v>8420.7999999999993</v>
      </c>
      <c r="G2301" s="15">
        <v>42459</v>
      </c>
      <c r="H2301" s="98">
        <v>8420.7999999999993</v>
      </c>
      <c r="I2301" s="140">
        <f t="shared" si="105"/>
        <v>0</v>
      </c>
      <c r="J2301" s="112"/>
      <c r="K2301" s="2"/>
    </row>
    <row r="2302" spans="1:11" x14ac:dyDescent="0.25">
      <c r="A2302" s="17">
        <v>42448</v>
      </c>
      <c r="B2302" s="18">
        <f t="shared" si="104"/>
        <v>9165</v>
      </c>
      <c r="C2302" s="11" t="s">
        <v>787</v>
      </c>
      <c r="D2302" s="12">
        <v>59165</v>
      </c>
      <c r="E2302" s="47" t="s">
        <v>8196</v>
      </c>
      <c r="F2302" s="14">
        <v>23892</v>
      </c>
      <c r="G2302" s="15">
        <v>42451</v>
      </c>
      <c r="H2302" s="98">
        <v>23892</v>
      </c>
      <c r="I2302" s="140">
        <f t="shared" si="105"/>
        <v>0</v>
      </c>
      <c r="J2302" s="112"/>
      <c r="K2302" s="2"/>
    </row>
    <row r="2303" spans="1:11" x14ac:dyDescent="0.25">
      <c r="A2303" s="17">
        <v>42448</v>
      </c>
      <c r="B2303" s="18">
        <f t="shared" si="104"/>
        <v>9166</v>
      </c>
      <c r="C2303" s="11" t="s">
        <v>787</v>
      </c>
      <c r="D2303" s="12">
        <v>59166</v>
      </c>
      <c r="E2303" s="47" t="s">
        <v>8197</v>
      </c>
      <c r="F2303" s="14">
        <v>2496</v>
      </c>
      <c r="G2303" s="15">
        <v>42451</v>
      </c>
      <c r="H2303" s="98">
        <v>2496</v>
      </c>
      <c r="I2303" s="140">
        <f t="shared" si="105"/>
        <v>0</v>
      </c>
      <c r="J2303" s="112"/>
      <c r="K2303" s="2"/>
    </row>
    <row r="2304" spans="1:11" x14ac:dyDescent="0.25">
      <c r="A2304" s="17">
        <v>42448</v>
      </c>
      <c r="B2304" s="18">
        <f t="shared" si="104"/>
        <v>9167</v>
      </c>
      <c r="C2304" s="11" t="s">
        <v>787</v>
      </c>
      <c r="D2304" s="12">
        <v>59167</v>
      </c>
      <c r="E2304" s="47" t="s">
        <v>8198</v>
      </c>
      <c r="F2304" s="14">
        <v>2579.1999999999998</v>
      </c>
      <c r="G2304" s="15">
        <v>42448</v>
      </c>
      <c r="H2304" s="98">
        <f t="shared" si="106"/>
        <v>2579.1999999999998</v>
      </c>
      <c r="I2304" s="140">
        <f t="shared" si="105"/>
        <v>0</v>
      </c>
      <c r="J2304" s="112"/>
      <c r="K2304" s="2"/>
    </row>
    <row r="2305" spans="1:11" x14ac:dyDescent="0.25">
      <c r="A2305" s="17">
        <v>42448</v>
      </c>
      <c r="B2305" s="18">
        <f t="shared" si="104"/>
        <v>9168</v>
      </c>
      <c r="C2305" s="11" t="s">
        <v>787</v>
      </c>
      <c r="D2305" s="12">
        <v>59168</v>
      </c>
      <c r="E2305" s="47" t="s">
        <v>8199</v>
      </c>
      <c r="F2305" s="14">
        <v>8748.7999999999993</v>
      </c>
      <c r="G2305" s="15">
        <v>42448</v>
      </c>
      <c r="H2305" s="98">
        <f t="shared" si="106"/>
        <v>8748.7999999999993</v>
      </c>
      <c r="I2305" s="140">
        <f t="shared" si="105"/>
        <v>0</v>
      </c>
      <c r="J2305" s="112"/>
      <c r="K2305" s="2"/>
    </row>
    <row r="2306" spans="1:11" x14ac:dyDescent="0.25">
      <c r="A2306" s="17">
        <v>42448</v>
      </c>
      <c r="B2306" s="18">
        <f t="shared" si="104"/>
        <v>9169</v>
      </c>
      <c r="C2306" s="11" t="s">
        <v>787</v>
      </c>
      <c r="D2306" s="12">
        <v>59169</v>
      </c>
      <c r="E2306" s="47" t="s">
        <v>8106</v>
      </c>
      <c r="F2306" s="14">
        <v>1665.75</v>
      </c>
      <c r="G2306" s="15">
        <v>42448</v>
      </c>
      <c r="H2306" s="98">
        <v>1665.75</v>
      </c>
      <c r="I2306" s="140">
        <f t="shared" si="105"/>
        <v>0</v>
      </c>
      <c r="J2306" s="112"/>
      <c r="K2306" s="2"/>
    </row>
    <row r="2307" spans="1:11" x14ac:dyDescent="0.25">
      <c r="A2307" s="17">
        <v>42448</v>
      </c>
      <c r="B2307" s="18">
        <f t="shared" si="104"/>
        <v>9170</v>
      </c>
      <c r="C2307" s="11" t="s">
        <v>787</v>
      </c>
      <c r="D2307" s="12">
        <v>59170</v>
      </c>
      <c r="E2307" s="47" t="s">
        <v>8200</v>
      </c>
      <c r="F2307" s="14">
        <v>27162</v>
      </c>
      <c r="G2307" s="15">
        <v>42448</v>
      </c>
      <c r="H2307" s="98">
        <f t="shared" si="106"/>
        <v>27162</v>
      </c>
      <c r="I2307" s="140">
        <f t="shared" si="105"/>
        <v>0</v>
      </c>
      <c r="J2307" s="112"/>
      <c r="K2307" s="2"/>
    </row>
    <row r="2308" spans="1:11" x14ac:dyDescent="0.25">
      <c r="A2308" s="17">
        <v>42448</v>
      </c>
      <c r="B2308" s="18">
        <f t="shared" si="104"/>
        <v>9171</v>
      </c>
      <c r="C2308" s="11" t="s">
        <v>787</v>
      </c>
      <c r="D2308" s="12">
        <v>59171</v>
      </c>
      <c r="E2308" s="47" t="s">
        <v>8201</v>
      </c>
      <c r="F2308" s="14">
        <v>2940</v>
      </c>
      <c r="G2308" s="15">
        <v>42448</v>
      </c>
      <c r="H2308" s="98">
        <f t="shared" si="106"/>
        <v>2940</v>
      </c>
      <c r="I2308" s="140">
        <f t="shared" si="105"/>
        <v>0</v>
      </c>
      <c r="J2308" s="112"/>
      <c r="K2308" s="2"/>
    </row>
    <row r="2309" spans="1:11" x14ac:dyDescent="0.25">
      <c r="A2309" s="17">
        <v>42448</v>
      </c>
      <c r="B2309" s="18">
        <f t="shared" si="104"/>
        <v>9172</v>
      </c>
      <c r="C2309" s="11" t="s">
        <v>787</v>
      </c>
      <c r="D2309" s="12">
        <v>59172</v>
      </c>
      <c r="E2309" s="47" t="s">
        <v>8202</v>
      </c>
      <c r="F2309" s="14">
        <v>8532.5</v>
      </c>
      <c r="G2309" s="15">
        <v>42452</v>
      </c>
      <c r="H2309" s="98">
        <v>8532.5</v>
      </c>
      <c r="I2309" s="140">
        <f t="shared" si="105"/>
        <v>0</v>
      </c>
      <c r="J2309" s="112"/>
      <c r="K2309" s="2"/>
    </row>
    <row r="2310" spans="1:11" x14ac:dyDescent="0.25">
      <c r="A2310" s="17">
        <v>42448</v>
      </c>
      <c r="B2310" s="18">
        <f t="shared" ref="B2310:B2373" si="107">B2309+1</f>
        <v>9173</v>
      </c>
      <c r="C2310" s="11" t="s">
        <v>787</v>
      </c>
      <c r="D2310" s="113">
        <v>59173</v>
      </c>
      <c r="E2310" s="42" t="s">
        <v>8203</v>
      </c>
      <c r="F2310" s="19">
        <v>5640</v>
      </c>
      <c r="G2310" s="15">
        <v>42448</v>
      </c>
      <c r="H2310" s="98">
        <f t="shared" si="106"/>
        <v>5640</v>
      </c>
      <c r="I2310" s="140">
        <f t="shared" si="105"/>
        <v>0</v>
      </c>
      <c r="J2310" s="112"/>
      <c r="K2310" s="2"/>
    </row>
    <row r="2311" spans="1:11" x14ac:dyDescent="0.25">
      <c r="A2311" s="17">
        <v>42448</v>
      </c>
      <c r="B2311" s="18">
        <f t="shared" si="107"/>
        <v>9174</v>
      </c>
      <c r="C2311" s="11" t="s">
        <v>787</v>
      </c>
      <c r="D2311" s="20">
        <v>59174</v>
      </c>
      <c r="E2311" s="45" t="s">
        <v>8204</v>
      </c>
      <c r="F2311" s="22">
        <v>2622</v>
      </c>
      <c r="G2311" s="15">
        <v>42448</v>
      </c>
      <c r="H2311" s="98">
        <f t="shared" si="106"/>
        <v>2622</v>
      </c>
      <c r="I2311" s="140">
        <f t="shared" si="105"/>
        <v>0</v>
      </c>
      <c r="J2311" s="112"/>
      <c r="K2311" s="2"/>
    </row>
    <row r="2312" spans="1:11" x14ac:dyDescent="0.25">
      <c r="A2312" s="17">
        <v>42448</v>
      </c>
      <c r="B2312" s="18">
        <f t="shared" si="107"/>
        <v>9175</v>
      </c>
      <c r="C2312" s="11" t="s">
        <v>787</v>
      </c>
      <c r="D2312" s="12">
        <v>59175</v>
      </c>
      <c r="E2312" s="47" t="s">
        <v>8205</v>
      </c>
      <c r="F2312" s="14">
        <v>11235.9</v>
      </c>
      <c r="G2312" s="15">
        <v>42448</v>
      </c>
      <c r="H2312" s="98">
        <f t="shared" si="106"/>
        <v>11235.9</v>
      </c>
      <c r="I2312" s="140">
        <f t="shared" si="105"/>
        <v>0</v>
      </c>
      <c r="J2312" s="112"/>
      <c r="K2312" s="2"/>
    </row>
    <row r="2313" spans="1:11" x14ac:dyDescent="0.25">
      <c r="A2313" s="17">
        <v>42448</v>
      </c>
      <c r="B2313" s="18">
        <f t="shared" si="107"/>
        <v>9176</v>
      </c>
      <c r="C2313" s="11" t="s">
        <v>787</v>
      </c>
      <c r="D2313" s="12">
        <v>59176</v>
      </c>
      <c r="E2313" s="47" t="s">
        <v>8206</v>
      </c>
      <c r="F2313" s="14">
        <v>4983.6000000000004</v>
      </c>
      <c r="G2313" s="15">
        <v>42456</v>
      </c>
      <c r="H2313" s="98"/>
      <c r="I2313" s="140">
        <f t="shared" si="105"/>
        <v>4983.6000000000004</v>
      </c>
      <c r="J2313" s="112"/>
      <c r="K2313" s="2"/>
    </row>
    <row r="2314" spans="1:11" x14ac:dyDescent="0.25">
      <c r="A2314" s="17">
        <v>42448</v>
      </c>
      <c r="B2314" s="18">
        <f t="shared" si="107"/>
        <v>9177</v>
      </c>
      <c r="C2314" s="11" t="s">
        <v>787</v>
      </c>
      <c r="D2314" s="12">
        <v>59177</v>
      </c>
      <c r="E2314" s="47" t="s">
        <v>8097</v>
      </c>
      <c r="F2314" s="14">
        <v>4973.3999999999996</v>
      </c>
      <c r="G2314" s="15">
        <v>42448</v>
      </c>
      <c r="H2314" s="98">
        <v>4973.3999999999996</v>
      </c>
      <c r="I2314" s="140">
        <f t="shared" si="105"/>
        <v>0</v>
      </c>
      <c r="J2314" s="112"/>
      <c r="K2314" s="2"/>
    </row>
    <row r="2315" spans="1:11" x14ac:dyDescent="0.25">
      <c r="A2315" s="17">
        <v>42448</v>
      </c>
      <c r="B2315" s="18">
        <f t="shared" si="107"/>
        <v>9178</v>
      </c>
      <c r="C2315" s="11" t="s">
        <v>787</v>
      </c>
      <c r="D2315" s="12">
        <v>59178</v>
      </c>
      <c r="E2315" s="47" t="s">
        <v>8206</v>
      </c>
      <c r="F2315" s="14">
        <v>316.8</v>
      </c>
      <c r="G2315" s="15">
        <v>42448</v>
      </c>
      <c r="H2315" s="98">
        <f t="shared" si="106"/>
        <v>316.8</v>
      </c>
      <c r="I2315" s="140">
        <f t="shared" si="105"/>
        <v>0</v>
      </c>
      <c r="J2315" s="112"/>
      <c r="K2315" s="2"/>
    </row>
    <row r="2316" spans="1:11" x14ac:dyDescent="0.25">
      <c r="A2316" s="17">
        <v>42448</v>
      </c>
      <c r="B2316" s="18">
        <f t="shared" si="107"/>
        <v>9179</v>
      </c>
      <c r="C2316" s="11" t="s">
        <v>787</v>
      </c>
      <c r="D2316" s="12">
        <v>59179</v>
      </c>
      <c r="E2316" s="47" t="s">
        <v>8207</v>
      </c>
      <c r="F2316" s="14">
        <v>26192.2</v>
      </c>
      <c r="G2316" s="15">
        <v>42450</v>
      </c>
      <c r="H2316" s="98">
        <v>26192.2</v>
      </c>
      <c r="I2316" s="140">
        <f t="shared" si="105"/>
        <v>0</v>
      </c>
      <c r="J2316" s="112"/>
      <c r="K2316" s="2"/>
    </row>
    <row r="2317" spans="1:11" x14ac:dyDescent="0.25">
      <c r="A2317" s="17">
        <v>42448</v>
      </c>
      <c r="B2317" s="18">
        <f t="shared" si="107"/>
        <v>9180</v>
      </c>
      <c r="C2317" s="11" t="s">
        <v>787</v>
      </c>
      <c r="D2317" s="12">
        <v>59180</v>
      </c>
      <c r="E2317" s="47" t="s">
        <v>8208</v>
      </c>
      <c r="F2317" s="14">
        <v>787.2</v>
      </c>
      <c r="G2317" s="15">
        <v>42448</v>
      </c>
      <c r="H2317" s="98">
        <f t="shared" si="106"/>
        <v>787.2</v>
      </c>
      <c r="I2317" s="140">
        <f t="shared" si="105"/>
        <v>0</v>
      </c>
      <c r="J2317" s="112"/>
      <c r="K2317" s="2"/>
    </row>
    <row r="2318" spans="1:11" x14ac:dyDescent="0.25">
      <c r="A2318" s="17">
        <v>42448</v>
      </c>
      <c r="B2318" s="18">
        <f t="shared" si="107"/>
        <v>9181</v>
      </c>
      <c r="C2318" s="11" t="s">
        <v>787</v>
      </c>
      <c r="D2318" s="12">
        <v>59181</v>
      </c>
      <c r="E2318" s="47" t="s">
        <v>8209</v>
      </c>
      <c r="F2318" s="14">
        <v>7175.2</v>
      </c>
      <c r="G2318" s="15">
        <v>42450</v>
      </c>
      <c r="H2318" s="98">
        <v>7175.2</v>
      </c>
      <c r="I2318" s="140">
        <f t="shared" si="105"/>
        <v>0</v>
      </c>
      <c r="J2318" s="112"/>
      <c r="K2318" s="2"/>
    </row>
    <row r="2319" spans="1:11" x14ac:dyDescent="0.25">
      <c r="A2319" s="17">
        <v>42448</v>
      </c>
      <c r="B2319" s="18">
        <f t="shared" si="107"/>
        <v>9182</v>
      </c>
      <c r="C2319" s="11" t="s">
        <v>787</v>
      </c>
      <c r="D2319" s="12">
        <v>59182</v>
      </c>
      <c r="E2319" s="47" t="s">
        <v>8210</v>
      </c>
      <c r="F2319" s="14">
        <v>527.6</v>
      </c>
      <c r="G2319" s="15">
        <v>42448</v>
      </c>
      <c r="H2319" s="98">
        <f t="shared" si="106"/>
        <v>527.6</v>
      </c>
      <c r="I2319" s="140">
        <f t="shared" ref="I2319:I2384" si="108">F2319-H2319</f>
        <v>0</v>
      </c>
      <c r="J2319" s="112"/>
      <c r="K2319" s="2"/>
    </row>
    <row r="2320" spans="1:11" x14ac:dyDescent="0.25">
      <c r="A2320" s="17">
        <v>42448</v>
      </c>
      <c r="B2320" s="18">
        <f t="shared" si="107"/>
        <v>9183</v>
      </c>
      <c r="C2320" s="11" t="s">
        <v>787</v>
      </c>
      <c r="D2320" s="12">
        <v>59183</v>
      </c>
      <c r="E2320" s="47" t="s">
        <v>8195</v>
      </c>
      <c r="F2320" s="14">
        <v>11783.1</v>
      </c>
      <c r="G2320" s="15">
        <v>42450</v>
      </c>
      <c r="H2320" s="98">
        <v>11783.1</v>
      </c>
      <c r="I2320" s="140">
        <f t="shared" si="108"/>
        <v>0</v>
      </c>
      <c r="J2320" s="112"/>
      <c r="K2320" s="2"/>
    </row>
    <row r="2321" spans="1:11" x14ac:dyDescent="0.25">
      <c r="A2321" s="17">
        <v>42448</v>
      </c>
      <c r="B2321" s="18">
        <f t="shared" si="107"/>
        <v>9184</v>
      </c>
      <c r="C2321" s="11" t="s">
        <v>787</v>
      </c>
      <c r="D2321" s="12">
        <v>59184</v>
      </c>
      <c r="E2321" s="47" t="s">
        <v>8211</v>
      </c>
      <c r="F2321" s="14">
        <v>2083.1</v>
      </c>
      <c r="G2321" s="15">
        <v>42448</v>
      </c>
      <c r="H2321" s="98">
        <f t="shared" si="106"/>
        <v>2083.1</v>
      </c>
      <c r="I2321" s="140">
        <f t="shared" si="108"/>
        <v>0</v>
      </c>
      <c r="J2321" s="112"/>
      <c r="K2321" s="2"/>
    </row>
    <row r="2322" spans="1:11" x14ac:dyDescent="0.25">
      <c r="A2322" s="17">
        <v>42448</v>
      </c>
      <c r="B2322" s="18">
        <f t="shared" si="107"/>
        <v>9185</v>
      </c>
      <c r="C2322" s="11" t="s">
        <v>787</v>
      </c>
      <c r="D2322" s="12">
        <v>59185</v>
      </c>
      <c r="E2322" s="47" t="s">
        <v>8212</v>
      </c>
      <c r="F2322" s="14">
        <v>9579</v>
      </c>
      <c r="G2322" s="15">
        <v>42450</v>
      </c>
      <c r="H2322" s="98">
        <v>9579</v>
      </c>
      <c r="I2322" s="140">
        <f t="shared" si="108"/>
        <v>0</v>
      </c>
      <c r="J2322" s="112"/>
      <c r="K2322" s="2"/>
    </row>
    <row r="2323" spans="1:11" x14ac:dyDescent="0.25">
      <c r="A2323" s="17">
        <v>42448</v>
      </c>
      <c r="B2323" s="18">
        <f t="shared" si="107"/>
        <v>9186</v>
      </c>
      <c r="C2323" s="11" t="s">
        <v>787</v>
      </c>
      <c r="D2323" s="12">
        <v>59186</v>
      </c>
      <c r="E2323" s="47" t="s">
        <v>8213</v>
      </c>
      <c r="F2323" s="14">
        <v>15056.6</v>
      </c>
      <c r="G2323" s="15">
        <v>42448</v>
      </c>
      <c r="H2323" s="98">
        <f t="shared" si="106"/>
        <v>15056.6</v>
      </c>
      <c r="I2323" s="140">
        <f t="shared" si="108"/>
        <v>0</v>
      </c>
      <c r="J2323" s="112"/>
      <c r="K2323" s="2"/>
    </row>
    <row r="2324" spans="1:11" x14ac:dyDescent="0.25">
      <c r="A2324" s="17">
        <v>42448</v>
      </c>
      <c r="B2324" s="18">
        <f t="shared" si="107"/>
        <v>9187</v>
      </c>
      <c r="C2324" s="11" t="s">
        <v>787</v>
      </c>
      <c r="D2324" s="12">
        <v>59187</v>
      </c>
      <c r="E2324" s="47" t="s">
        <v>8203</v>
      </c>
      <c r="F2324" s="14">
        <v>201</v>
      </c>
      <c r="G2324" s="15">
        <v>42450</v>
      </c>
      <c r="H2324" s="98">
        <v>201</v>
      </c>
      <c r="I2324" s="140">
        <f t="shared" si="108"/>
        <v>0</v>
      </c>
      <c r="J2324" s="112"/>
      <c r="K2324" s="2"/>
    </row>
    <row r="2325" spans="1:11" x14ac:dyDescent="0.25">
      <c r="A2325" s="17">
        <v>42448</v>
      </c>
      <c r="B2325" s="18">
        <f t="shared" si="107"/>
        <v>9188</v>
      </c>
      <c r="C2325" s="11" t="s">
        <v>787</v>
      </c>
      <c r="D2325" s="12">
        <v>59188</v>
      </c>
      <c r="E2325" s="47" t="s">
        <v>8214</v>
      </c>
      <c r="F2325" s="14">
        <v>2646</v>
      </c>
      <c r="G2325" s="15">
        <v>42448</v>
      </c>
      <c r="H2325" s="98">
        <f t="shared" si="106"/>
        <v>2646</v>
      </c>
      <c r="I2325" s="140">
        <f t="shared" si="108"/>
        <v>0</v>
      </c>
      <c r="J2325" s="112"/>
      <c r="K2325" s="2"/>
    </row>
    <row r="2326" spans="1:11" x14ac:dyDescent="0.25">
      <c r="A2326" s="17">
        <v>42448</v>
      </c>
      <c r="B2326" s="18">
        <f t="shared" si="107"/>
        <v>9189</v>
      </c>
      <c r="C2326" s="11" t="s">
        <v>787</v>
      </c>
      <c r="D2326" s="12">
        <v>59189</v>
      </c>
      <c r="E2326" s="47" t="s">
        <v>8215</v>
      </c>
      <c r="F2326" s="14">
        <v>4400</v>
      </c>
      <c r="G2326" s="15">
        <v>42448</v>
      </c>
      <c r="H2326" s="98">
        <f t="shared" si="106"/>
        <v>4400</v>
      </c>
      <c r="I2326" s="140">
        <f t="shared" si="108"/>
        <v>0</v>
      </c>
      <c r="J2326" s="112"/>
      <c r="K2326" s="2"/>
    </row>
    <row r="2327" spans="1:11" x14ac:dyDescent="0.25">
      <c r="A2327" s="17">
        <v>42448</v>
      </c>
      <c r="B2327" s="18">
        <f t="shared" si="107"/>
        <v>9190</v>
      </c>
      <c r="C2327" s="11" t="s">
        <v>787</v>
      </c>
      <c r="D2327" s="12">
        <v>59190</v>
      </c>
      <c r="E2327" s="47" t="s">
        <v>8197</v>
      </c>
      <c r="F2327" s="14">
        <v>2544</v>
      </c>
      <c r="G2327" s="15">
        <v>42450</v>
      </c>
      <c r="H2327" s="98">
        <v>2544</v>
      </c>
      <c r="I2327" s="140">
        <f t="shared" si="108"/>
        <v>0</v>
      </c>
      <c r="J2327" s="112"/>
      <c r="K2327" s="2"/>
    </row>
    <row r="2328" spans="1:11" x14ac:dyDescent="0.25">
      <c r="A2328" s="17">
        <v>42448</v>
      </c>
      <c r="B2328" s="18">
        <f t="shared" si="107"/>
        <v>9191</v>
      </c>
      <c r="C2328" s="11" t="s">
        <v>787</v>
      </c>
      <c r="D2328" s="12">
        <v>59191</v>
      </c>
      <c r="E2328" s="47" t="s">
        <v>8216</v>
      </c>
      <c r="F2328" s="14">
        <v>2697</v>
      </c>
      <c r="G2328" s="15">
        <v>42448</v>
      </c>
      <c r="H2328" s="98">
        <f t="shared" si="106"/>
        <v>2697</v>
      </c>
      <c r="I2328" s="140">
        <f t="shared" si="108"/>
        <v>0</v>
      </c>
      <c r="J2328" s="112"/>
      <c r="K2328" s="2"/>
    </row>
    <row r="2329" spans="1:11" x14ac:dyDescent="0.25">
      <c r="A2329" s="17">
        <v>42448</v>
      </c>
      <c r="B2329" s="18">
        <f t="shared" si="107"/>
        <v>9192</v>
      </c>
      <c r="C2329" s="11" t="s">
        <v>787</v>
      </c>
      <c r="D2329" s="12">
        <v>59192</v>
      </c>
      <c r="E2329" s="47" t="s">
        <v>8217</v>
      </c>
      <c r="F2329" s="14">
        <v>299.2</v>
      </c>
      <c r="G2329" s="15">
        <v>42448</v>
      </c>
      <c r="H2329" s="98">
        <f t="shared" si="106"/>
        <v>299.2</v>
      </c>
      <c r="I2329" s="140">
        <f t="shared" si="108"/>
        <v>0</v>
      </c>
      <c r="J2329" s="112"/>
      <c r="K2329" s="2"/>
    </row>
    <row r="2330" spans="1:11" x14ac:dyDescent="0.25">
      <c r="A2330" s="17">
        <v>42448</v>
      </c>
      <c r="B2330" s="18">
        <f t="shared" si="107"/>
        <v>9193</v>
      </c>
      <c r="C2330" s="11" t="s">
        <v>787</v>
      </c>
      <c r="D2330" s="12">
        <v>59193</v>
      </c>
      <c r="E2330" s="47" t="s">
        <v>8218</v>
      </c>
      <c r="F2330" s="14">
        <v>7710.8</v>
      </c>
      <c r="G2330" s="15">
        <v>42448</v>
      </c>
      <c r="H2330" s="98">
        <f t="shared" si="106"/>
        <v>7710.8</v>
      </c>
      <c r="I2330" s="140">
        <f t="shared" si="108"/>
        <v>0</v>
      </c>
      <c r="J2330" s="112"/>
      <c r="K2330" s="2"/>
    </row>
    <row r="2331" spans="1:11" x14ac:dyDescent="0.25">
      <c r="A2331" s="17">
        <v>42448</v>
      </c>
      <c r="B2331" s="18">
        <f t="shared" si="107"/>
        <v>9194</v>
      </c>
      <c r="C2331" s="11" t="s">
        <v>787</v>
      </c>
      <c r="D2331" s="12">
        <v>59194</v>
      </c>
      <c r="E2331" s="47" t="s">
        <v>8219</v>
      </c>
      <c r="F2331" s="14">
        <v>16480.599999999999</v>
      </c>
      <c r="G2331" s="15">
        <v>42460</v>
      </c>
      <c r="H2331" s="98">
        <v>16480.599999999999</v>
      </c>
      <c r="I2331" s="140">
        <f t="shared" si="108"/>
        <v>0</v>
      </c>
      <c r="J2331" s="112"/>
      <c r="K2331" s="2"/>
    </row>
    <row r="2332" spans="1:11" x14ac:dyDescent="0.25">
      <c r="A2332" s="17">
        <v>42448</v>
      </c>
      <c r="B2332" s="18">
        <f t="shared" si="107"/>
        <v>9195</v>
      </c>
      <c r="C2332" s="11" t="s">
        <v>787</v>
      </c>
      <c r="D2332" s="12">
        <v>59195</v>
      </c>
      <c r="E2332" s="47" t="s">
        <v>8220</v>
      </c>
      <c r="F2332" s="14">
        <v>114441</v>
      </c>
      <c r="G2332" s="15">
        <v>42460</v>
      </c>
      <c r="H2332" s="98">
        <v>114441</v>
      </c>
      <c r="I2332" s="140">
        <f t="shared" si="108"/>
        <v>0</v>
      </c>
      <c r="J2332" s="112"/>
      <c r="K2332" s="2"/>
    </row>
    <row r="2333" spans="1:11" x14ac:dyDescent="0.25">
      <c r="A2333" s="17">
        <v>42448</v>
      </c>
      <c r="B2333" s="18">
        <f t="shared" si="107"/>
        <v>9196</v>
      </c>
      <c r="C2333" s="11" t="s">
        <v>787</v>
      </c>
      <c r="D2333" s="12">
        <v>59196</v>
      </c>
      <c r="E2333" s="47" t="s">
        <v>8221</v>
      </c>
      <c r="F2333" s="14">
        <v>76920.3</v>
      </c>
      <c r="G2333" s="88">
        <v>42481</v>
      </c>
      <c r="H2333" s="101">
        <v>76920.3</v>
      </c>
      <c r="I2333" s="140">
        <f t="shared" si="108"/>
        <v>0</v>
      </c>
      <c r="J2333" s="112"/>
      <c r="K2333" s="2"/>
    </row>
    <row r="2334" spans="1:11" x14ac:dyDescent="0.25">
      <c r="A2334" s="17">
        <v>42448</v>
      </c>
      <c r="B2334" s="18">
        <f t="shared" si="107"/>
        <v>9197</v>
      </c>
      <c r="C2334" s="11" t="s">
        <v>787</v>
      </c>
      <c r="D2334" s="12">
        <v>59197</v>
      </c>
      <c r="E2334" s="47" t="s">
        <v>8212</v>
      </c>
      <c r="F2334" s="14">
        <v>32642.6</v>
      </c>
      <c r="G2334" s="15">
        <v>42455</v>
      </c>
      <c r="H2334" s="98">
        <v>32642.6</v>
      </c>
      <c r="I2334" s="140">
        <f t="shared" si="108"/>
        <v>0</v>
      </c>
      <c r="J2334" s="112"/>
      <c r="K2334" s="2"/>
    </row>
    <row r="2335" spans="1:11" x14ac:dyDescent="0.25">
      <c r="A2335" s="17">
        <v>42448</v>
      </c>
      <c r="B2335" s="18">
        <f t="shared" si="107"/>
        <v>9198</v>
      </c>
      <c r="C2335" s="11" t="s">
        <v>787</v>
      </c>
      <c r="D2335" s="12">
        <v>59198</v>
      </c>
      <c r="E2335" s="47" t="s">
        <v>8222</v>
      </c>
      <c r="F2335" s="14">
        <v>4305.5</v>
      </c>
      <c r="G2335" s="15">
        <v>42452</v>
      </c>
      <c r="H2335" s="98">
        <v>4305.5</v>
      </c>
      <c r="I2335" s="140">
        <f t="shared" si="108"/>
        <v>0</v>
      </c>
      <c r="J2335" s="112"/>
      <c r="K2335" s="2"/>
    </row>
    <row r="2336" spans="1:11" x14ac:dyDescent="0.25">
      <c r="A2336" s="17">
        <v>42448</v>
      </c>
      <c r="B2336" s="18">
        <f t="shared" si="107"/>
        <v>9199</v>
      </c>
      <c r="C2336" s="11" t="s">
        <v>787</v>
      </c>
      <c r="D2336" s="12">
        <v>59199</v>
      </c>
      <c r="E2336" s="47" t="s">
        <v>8223</v>
      </c>
      <c r="F2336" s="14">
        <v>10512</v>
      </c>
      <c r="G2336" s="15">
        <v>42452</v>
      </c>
      <c r="H2336" s="98">
        <v>10512</v>
      </c>
      <c r="I2336" s="140">
        <f t="shared" si="108"/>
        <v>0</v>
      </c>
      <c r="J2336" s="112"/>
      <c r="K2336" s="2"/>
    </row>
    <row r="2337" spans="1:11" x14ac:dyDescent="0.25">
      <c r="A2337" s="17">
        <v>42448</v>
      </c>
      <c r="B2337" s="18">
        <f t="shared" si="107"/>
        <v>9200</v>
      </c>
      <c r="C2337" s="11" t="s">
        <v>787</v>
      </c>
      <c r="D2337" s="12">
        <v>59200</v>
      </c>
      <c r="E2337" s="47" t="s">
        <v>8224</v>
      </c>
      <c r="F2337" s="14">
        <v>12219</v>
      </c>
      <c r="G2337" s="15">
        <v>42452</v>
      </c>
      <c r="H2337" s="98">
        <v>12219</v>
      </c>
      <c r="I2337" s="140">
        <f t="shared" si="108"/>
        <v>0</v>
      </c>
      <c r="J2337" s="112"/>
      <c r="K2337" s="2"/>
    </row>
    <row r="2338" spans="1:11" x14ac:dyDescent="0.25">
      <c r="A2338" s="17">
        <v>42448</v>
      </c>
      <c r="B2338" s="18">
        <f t="shared" si="107"/>
        <v>9201</v>
      </c>
      <c r="C2338" s="11" t="s">
        <v>787</v>
      </c>
      <c r="D2338" s="12">
        <v>59201</v>
      </c>
      <c r="E2338" s="47" t="s">
        <v>8225</v>
      </c>
      <c r="F2338" s="14">
        <v>21314.400000000001</v>
      </c>
      <c r="G2338" s="15">
        <v>42452</v>
      </c>
      <c r="H2338" s="98">
        <v>21314.400000000001</v>
      </c>
      <c r="I2338" s="140">
        <f t="shared" si="108"/>
        <v>0</v>
      </c>
      <c r="J2338" s="112"/>
      <c r="K2338" s="2"/>
    </row>
    <row r="2339" spans="1:11" x14ac:dyDescent="0.25">
      <c r="A2339" s="17">
        <v>42448</v>
      </c>
      <c r="B2339" s="18">
        <f t="shared" si="107"/>
        <v>9202</v>
      </c>
      <c r="C2339" s="11" t="s">
        <v>787</v>
      </c>
      <c r="D2339" s="12">
        <v>59202</v>
      </c>
      <c r="E2339" s="47" t="s">
        <v>8226</v>
      </c>
      <c r="F2339" s="14">
        <v>11304.3</v>
      </c>
      <c r="G2339" s="15">
        <v>42452</v>
      </c>
      <c r="H2339" s="98">
        <v>11304.3</v>
      </c>
      <c r="I2339" s="140">
        <f t="shared" si="108"/>
        <v>0</v>
      </c>
      <c r="J2339" s="112"/>
      <c r="K2339" s="2"/>
    </row>
    <row r="2340" spans="1:11" x14ac:dyDescent="0.25">
      <c r="A2340" s="17">
        <v>42448</v>
      </c>
      <c r="B2340" s="18">
        <f t="shared" si="107"/>
        <v>9203</v>
      </c>
      <c r="C2340" s="11" t="s">
        <v>787</v>
      </c>
      <c r="D2340" s="12">
        <v>59203</v>
      </c>
      <c r="E2340" s="47" t="s">
        <v>8227</v>
      </c>
      <c r="F2340" s="14">
        <v>1562.4</v>
      </c>
      <c r="G2340" s="15" t="s">
        <v>8228</v>
      </c>
      <c r="H2340" s="98">
        <f>655.2+907.2</f>
        <v>1562.4</v>
      </c>
      <c r="I2340" s="140">
        <f t="shared" si="108"/>
        <v>0</v>
      </c>
      <c r="J2340" s="112"/>
      <c r="K2340" s="2"/>
    </row>
    <row r="2341" spans="1:11" x14ac:dyDescent="0.25">
      <c r="A2341" s="17">
        <v>42448</v>
      </c>
      <c r="B2341" s="18">
        <f t="shared" si="107"/>
        <v>9204</v>
      </c>
      <c r="C2341" s="11" t="s">
        <v>787</v>
      </c>
      <c r="D2341" s="12">
        <v>59204</v>
      </c>
      <c r="E2341" s="47" t="s">
        <v>8229</v>
      </c>
      <c r="F2341" s="14">
        <v>5933.4</v>
      </c>
      <c r="G2341" s="15">
        <v>42458</v>
      </c>
      <c r="H2341" s="98">
        <v>5933.4</v>
      </c>
      <c r="I2341" s="140">
        <f t="shared" si="108"/>
        <v>0</v>
      </c>
      <c r="J2341" s="112"/>
      <c r="K2341" s="2"/>
    </row>
    <row r="2342" spans="1:11" x14ac:dyDescent="0.25">
      <c r="A2342" s="17">
        <v>42448</v>
      </c>
      <c r="B2342" s="18">
        <f t="shared" si="107"/>
        <v>9205</v>
      </c>
      <c r="C2342" s="11" t="s">
        <v>787</v>
      </c>
      <c r="D2342" s="12">
        <v>59205</v>
      </c>
      <c r="E2342" s="47" t="s">
        <v>8230</v>
      </c>
      <c r="F2342" s="14">
        <v>2574</v>
      </c>
      <c r="G2342" s="15">
        <v>42452</v>
      </c>
      <c r="H2342" s="98">
        <v>2574</v>
      </c>
      <c r="I2342" s="140">
        <f t="shared" si="108"/>
        <v>0</v>
      </c>
      <c r="J2342" s="112"/>
      <c r="K2342" s="2"/>
    </row>
    <row r="2343" spans="1:11" x14ac:dyDescent="0.25">
      <c r="A2343" s="17">
        <v>42448</v>
      </c>
      <c r="B2343" s="18">
        <f t="shared" si="107"/>
        <v>9206</v>
      </c>
      <c r="C2343" s="11" t="s">
        <v>787</v>
      </c>
      <c r="D2343" s="12">
        <v>59206</v>
      </c>
      <c r="E2343" s="47" t="s">
        <v>8231</v>
      </c>
      <c r="F2343" s="14">
        <v>5823.4</v>
      </c>
      <c r="G2343" s="15">
        <v>42448</v>
      </c>
      <c r="H2343" s="98">
        <f t="shared" si="106"/>
        <v>5823.4</v>
      </c>
      <c r="I2343" s="140">
        <f t="shared" si="108"/>
        <v>0</v>
      </c>
      <c r="J2343" s="112"/>
      <c r="K2343" s="2"/>
    </row>
    <row r="2344" spans="1:11" x14ac:dyDescent="0.25">
      <c r="A2344" s="17">
        <v>42448</v>
      </c>
      <c r="B2344" s="18">
        <f t="shared" si="107"/>
        <v>9207</v>
      </c>
      <c r="C2344" s="11" t="s">
        <v>787</v>
      </c>
      <c r="D2344" s="12">
        <v>59207</v>
      </c>
      <c r="E2344" s="47" t="s">
        <v>8232</v>
      </c>
      <c r="F2344" s="14">
        <v>3510.8</v>
      </c>
      <c r="G2344" s="15">
        <v>42448</v>
      </c>
      <c r="H2344" s="98">
        <f t="shared" si="106"/>
        <v>3510.8</v>
      </c>
      <c r="I2344" s="140">
        <f t="shared" si="108"/>
        <v>0</v>
      </c>
      <c r="J2344" s="114"/>
      <c r="K2344" s="2"/>
    </row>
    <row r="2345" spans="1:11" x14ac:dyDescent="0.25">
      <c r="A2345" s="17">
        <v>42448</v>
      </c>
      <c r="B2345" s="18">
        <f t="shared" si="107"/>
        <v>9208</v>
      </c>
      <c r="C2345" s="11" t="s">
        <v>787</v>
      </c>
      <c r="D2345" s="12">
        <v>59208</v>
      </c>
      <c r="E2345" s="47" t="s">
        <v>8233</v>
      </c>
      <c r="F2345" s="14">
        <v>2198.4</v>
      </c>
      <c r="G2345" s="15">
        <v>42448</v>
      </c>
      <c r="H2345" s="98">
        <f t="shared" si="106"/>
        <v>2198.4</v>
      </c>
      <c r="I2345" s="140">
        <f t="shared" si="108"/>
        <v>0</v>
      </c>
      <c r="J2345" s="114"/>
      <c r="K2345" s="2"/>
    </row>
    <row r="2346" spans="1:11" x14ac:dyDescent="0.25">
      <c r="A2346" s="17">
        <v>42448</v>
      </c>
      <c r="B2346" s="18">
        <f t="shared" si="107"/>
        <v>9209</v>
      </c>
      <c r="C2346" s="11" t="s">
        <v>787</v>
      </c>
      <c r="D2346" s="12">
        <v>59209</v>
      </c>
      <c r="E2346" s="47" t="s">
        <v>8234</v>
      </c>
      <c r="F2346" s="14">
        <v>68286.75</v>
      </c>
      <c r="G2346" s="107">
        <v>42461</v>
      </c>
      <c r="H2346" s="166">
        <v>68286.75</v>
      </c>
      <c r="I2346" s="140">
        <f t="shared" si="108"/>
        <v>0</v>
      </c>
      <c r="J2346" s="114"/>
      <c r="K2346" s="2"/>
    </row>
    <row r="2347" spans="1:11" x14ac:dyDescent="0.25">
      <c r="A2347" s="17">
        <v>42448</v>
      </c>
      <c r="B2347" s="18">
        <f t="shared" si="107"/>
        <v>9210</v>
      </c>
      <c r="C2347" s="11" t="s">
        <v>787</v>
      </c>
      <c r="D2347" s="12">
        <v>59210</v>
      </c>
      <c r="E2347" s="47" t="s">
        <v>8235</v>
      </c>
      <c r="F2347" s="14">
        <v>4050.6</v>
      </c>
      <c r="G2347" s="15">
        <v>42449</v>
      </c>
      <c r="H2347" s="98">
        <v>4050.6</v>
      </c>
      <c r="I2347" s="140">
        <f t="shared" si="108"/>
        <v>0</v>
      </c>
      <c r="J2347" s="114"/>
      <c r="K2347" s="2"/>
    </row>
    <row r="2348" spans="1:11" x14ac:dyDescent="0.25">
      <c r="A2348" s="17">
        <v>42448</v>
      </c>
      <c r="B2348" s="18">
        <f t="shared" si="107"/>
        <v>9211</v>
      </c>
      <c r="C2348" s="11" t="s">
        <v>787</v>
      </c>
      <c r="D2348" s="12">
        <v>59211</v>
      </c>
      <c r="E2348" s="47" t="s">
        <v>8236</v>
      </c>
      <c r="F2348" s="14">
        <v>1651.6</v>
      </c>
      <c r="G2348" s="15">
        <v>42453</v>
      </c>
      <c r="H2348" s="98">
        <v>1651.6</v>
      </c>
      <c r="I2348" s="140">
        <f t="shared" si="108"/>
        <v>0</v>
      </c>
      <c r="J2348" s="114"/>
      <c r="K2348" s="2"/>
    </row>
    <row r="2349" spans="1:11" x14ac:dyDescent="0.25">
      <c r="A2349" s="17">
        <v>42448</v>
      </c>
      <c r="B2349" s="18">
        <f t="shared" si="107"/>
        <v>9212</v>
      </c>
      <c r="C2349" s="11" t="s">
        <v>787</v>
      </c>
      <c r="D2349" s="12">
        <v>59212</v>
      </c>
      <c r="E2349" s="47" t="s">
        <v>8237</v>
      </c>
      <c r="F2349" s="14">
        <v>9765.6</v>
      </c>
      <c r="G2349" s="15">
        <v>42449</v>
      </c>
      <c r="H2349" s="98">
        <v>9765.6</v>
      </c>
      <c r="I2349" s="140">
        <f t="shared" si="108"/>
        <v>0</v>
      </c>
      <c r="J2349" s="114"/>
      <c r="K2349" s="2"/>
    </row>
    <row r="2350" spans="1:11" x14ac:dyDescent="0.25">
      <c r="A2350" s="17">
        <v>42448</v>
      </c>
      <c r="B2350" s="18">
        <f t="shared" si="107"/>
        <v>9213</v>
      </c>
      <c r="C2350" s="11" t="s">
        <v>787</v>
      </c>
      <c r="D2350" s="12">
        <v>59213</v>
      </c>
      <c r="E2350" s="47" t="s">
        <v>8238</v>
      </c>
      <c r="F2350" s="14">
        <v>8557.6</v>
      </c>
      <c r="G2350" s="15">
        <v>42453</v>
      </c>
      <c r="H2350" s="98">
        <v>8557.6</v>
      </c>
      <c r="I2350" s="140">
        <f t="shared" si="108"/>
        <v>0</v>
      </c>
      <c r="J2350" s="114"/>
      <c r="K2350" s="2"/>
    </row>
    <row r="2351" spans="1:11" x14ac:dyDescent="0.25">
      <c r="A2351" s="17">
        <v>42448</v>
      </c>
      <c r="B2351" s="18">
        <f t="shared" si="107"/>
        <v>9214</v>
      </c>
      <c r="C2351" s="11" t="s">
        <v>787</v>
      </c>
      <c r="D2351" s="12">
        <v>59214</v>
      </c>
      <c r="E2351" s="47" t="s">
        <v>8239</v>
      </c>
      <c r="F2351" s="14">
        <v>2468.1999999999998</v>
      </c>
      <c r="G2351" s="15">
        <v>42449</v>
      </c>
      <c r="H2351" s="98">
        <v>2468.1999999999998</v>
      </c>
      <c r="I2351" s="140">
        <f t="shared" si="108"/>
        <v>0</v>
      </c>
      <c r="J2351" s="114"/>
      <c r="K2351" s="2"/>
    </row>
    <row r="2352" spans="1:11" x14ac:dyDescent="0.25">
      <c r="A2352" s="17">
        <v>42448</v>
      </c>
      <c r="B2352" s="18">
        <f t="shared" si="107"/>
        <v>9215</v>
      </c>
      <c r="C2352" s="11" t="s">
        <v>787</v>
      </c>
      <c r="D2352" s="12">
        <v>59215</v>
      </c>
      <c r="E2352" s="47" t="s">
        <v>8240</v>
      </c>
      <c r="F2352" s="14">
        <v>2600</v>
      </c>
      <c r="G2352" s="15">
        <v>42449</v>
      </c>
      <c r="H2352" s="98">
        <v>2600</v>
      </c>
      <c r="I2352" s="140">
        <f t="shared" si="108"/>
        <v>0</v>
      </c>
      <c r="J2352" s="114"/>
      <c r="K2352" s="2"/>
    </row>
    <row r="2353" spans="1:11" x14ac:dyDescent="0.25">
      <c r="A2353" s="17">
        <v>42448</v>
      </c>
      <c r="B2353" s="18">
        <f t="shared" si="107"/>
        <v>9216</v>
      </c>
      <c r="C2353" s="11" t="s">
        <v>787</v>
      </c>
      <c r="D2353" s="12">
        <v>59216</v>
      </c>
      <c r="E2353" s="47" t="s">
        <v>8241</v>
      </c>
      <c r="F2353" s="14">
        <v>1400</v>
      </c>
      <c r="G2353" s="15">
        <v>42449</v>
      </c>
      <c r="H2353" s="98">
        <v>1400</v>
      </c>
      <c r="I2353" s="140">
        <f t="shared" si="108"/>
        <v>0</v>
      </c>
      <c r="J2353" s="114"/>
      <c r="K2353" s="2"/>
    </row>
    <row r="2354" spans="1:11" x14ac:dyDescent="0.25">
      <c r="A2354" s="17">
        <v>42448</v>
      </c>
      <c r="B2354" s="18">
        <f t="shared" si="107"/>
        <v>9217</v>
      </c>
      <c r="C2354" s="11" t="s">
        <v>787</v>
      </c>
      <c r="D2354" s="12">
        <v>59217</v>
      </c>
      <c r="E2354" s="47" t="s">
        <v>8242</v>
      </c>
      <c r="F2354" s="14">
        <v>2520.6</v>
      </c>
      <c r="G2354" s="15">
        <v>42449</v>
      </c>
      <c r="H2354" s="98">
        <v>2520.6</v>
      </c>
      <c r="I2354" s="140">
        <f t="shared" si="108"/>
        <v>0</v>
      </c>
      <c r="J2354" s="114"/>
      <c r="K2354" s="2"/>
    </row>
    <row r="2355" spans="1:11" x14ac:dyDescent="0.25">
      <c r="A2355" s="17">
        <v>42448</v>
      </c>
      <c r="B2355" s="18">
        <f t="shared" si="107"/>
        <v>9218</v>
      </c>
      <c r="C2355" s="11" t="s">
        <v>787</v>
      </c>
      <c r="D2355" s="12">
        <v>59218</v>
      </c>
      <c r="E2355" s="47" t="s">
        <v>8243</v>
      </c>
      <c r="F2355" s="14">
        <v>3534.6</v>
      </c>
      <c r="G2355" s="15">
        <v>42450</v>
      </c>
      <c r="H2355" s="98">
        <v>3534.6</v>
      </c>
      <c r="I2355" s="140">
        <f t="shared" si="108"/>
        <v>0</v>
      </c>
      <c r="J2355" s="114"/>
      <c r="K2355" s="2"/>
    </row>
    <row r="2356" spans="1:11" x14ac:dyDescent="0.25">
      <c r="A2356" s="17">
        <v>42448</v>
      </c>
      <c r="B2356" s="18">
        <f t="shared" si="107"/>
        <v>9219</v>
      </c>
      <c r="C2356" s="11" t="s">
        <v>787</v>
      </c>
      <c r="D2356" s="113">
        <v>59219</v>
      </c>
      <c r="E2356" s="42" t="s">
        <v>8244</v>
      </c>
      <c r="F2356" s="19">
        <v>5535.8</v>
      </c>
      <c r="G2356" s="15">
        <v>42449</v>
      </c>
      <c r="H2356" s="98">
        <v>5535.8</v>
      </c>
      <c r="I2356" s="140">
        <f t="shared" si="108"/>
        <v>0</v>
      </c>
      <c r="J2356" s="114"/>
      <c r="K2356" s="2"/>
    </row>
    <row r="2357" spans="1:11" x14ac:dyDescent="0.25">
      <c r="A2357" s="17">
        <v>42448</v>
      </c>
      <c r="B2357" s="18">
        <f t="shared" si="107"/>
        <v>9220</v>
      </c>
      <c r="C2357" s="11" t="s">
        <v>787</v>
      </c>
      <c r="D2357" s="20">
        <v>59220</v>
      </c>
      <c r="E2357" s="45" t="s">
        <v>8245</v>
      </c>
      <c r="F2357" s="22">
        <v>9423.6</v>
      </c>
      <c r="G2357" s="15">
        <v>42449</v>
      </c>
      <c r="H2357" s="98">
        <v>9423.6</v>
      </c>
      <c r="I2357" s="140">
        <f t="shared" si="108"/>
        <v>0</v>
      </c>
      <c r="J2357" s="114"/>
      <c r="K2357" s="2"/>
    </row>
    <row r="2358" spans="1:11" x14ac:dyDescent="0.25">
      <c r="A2358" s="17">
        <v>42448</v>
      </c>
      <c r="B2358" s="18">
        <f t="shared" si="107"/>
        <v>9221</v>
      </c>
      <c r="C2358" s="11" t="s">
        <v>787</v>
      </c>
      <c r="D2358" s="12">
        <v>59221</v>
      </c>
      <c r="E2358" s="47" t="s">
        <v>8246</v>
      </c>
      <c r="F2358" s="14">
        <v>644.1</v>
      </c>
      <c r="G2358" s="15">
        <v>42449</v>
      </c>
      <c r="H2358" s="98">
        <v>644.1</v>
      </c>
      <c r="I2358" s="140">
        <f t="shared" si="108"/>
        <v>0</v>
      </c>
      <c r="J2358" s="114"/>
      <c r="K2358" s="2"/>
    </row>
    <row r="2359" spans="1:11" x14ac:dyDescent="0.25">
      <c r="A2359" s="17">
        <v>42448</v>
      </c>
      <c r="B2359" s="18">
        <f t="shared" si="107"/>
        <v>9222</v>
      </c>
      <c r="C2359" s="11" t="s">
        <v>787</v>
      </c>
      <c r="D2359" s="12">
        <v>59222</v>
      </c>
      <c r="E2359" s="47" t="s">
        <v>8247</v>
      </c>
      <c r="F2359" s="14">
        <v>400</v>
      </c>
      <c r="G2359" s="15">
        <v>42448</v>
      </c>
      <c r="H2359" s="98">
        <f t="shared" si="106"/>
        <v>400</v>
      </c>
      <c r="I2359" s="140">
        <f t="shared" si="108"/>
        <v>0</v>
      </c>
      <c r="J2359" s="114"/>
      <c r="K2359" s="2"/>
    </row>
    <row r="2360" spans="1:11" x14ac:dyDescent="0.25">
      <c r="A2360" s="17">
        <v>42448</v>
      </c>
      <c r="B2360" s="18">
        <f t="shared" si="107"/>
        <v>9223</v>
      </c>
      <c r="C2360" s="11" t="s">
        <v>787</v>
      </c>
      <c r="D2360" s="12">
        <v>59223</v>
      </c>
      <c r="E2360" s="47" t="s">
        <v>8248</v>
      </c>
      <c r="F2360" s="14">
        <v>360</v>
      </c>
      <c r="G2360" s="15">
        <v>42449</v>
      </c>
      <c r="H2360" s="98">
        <v>360</v>
      </c>
      <c r="I2360" s="140">
        <f t="shared" si="108"/>
        <v>0</v>
      </c>
      <c r="J2360" s="114"/>
      <c r="K2360" s="2"/>
    </row>
    <row r="2361" spans="1:11" x14ac:dyDescent="0.25">
      <c r="A2361" s="17">
        <v>42448</v>
      </c>
      <c r="B2361" s="18">
        <f t="shared" si="107"/>
        <v>9224</v>
      </c>
      <c r="C2361" s="11" t="s">
        <v>787</v>
      </c>
      <c r="D2361" s="12">
        <v>59224</v>
      </c>
      <c r="E2361" s="47" t="s">
        <v>8249</v>
      </c>
      <c r="F2361" s="14">
        <v>13203.8</v>
      </c>
      <c r="G2361" s="15">
        <v>42449</v>
      </c>
      <c r="H2361" s="98">
        <v>13203.8</v>
      </c>
      <c r="I2361" s="140">
        <f t="shared" si="108"/>
        <v>0</v>
      </c>
      <c r="J2361" s="114"/>
      <c r="K2361" s="2"/>
    </row>
    <row r="2362" spans="1:11" x14ac:dyDescent="0.25">
      <c r="A2362" s="17">
        <v>42448</v>
      </c>
      <c r="B2362" s="18">
        <f t="shared" si="107"/>
        <v>9225</v>
      </c>
      <c r="C2362" s="11" t="s">
        <v>787</v>
      </c>
      <c r="D2362" s="12">
        <v>59225</v>
      </c>
      <c r="E2362" s="47" t="s">
        <v>8250</v>
      </c>
      <c r="F2362" s="14">
        <v>2615.04</v>
      </c>
      <c r="G2362" s="15">
        <v>42449</v>
      </c>
      <c r="H2362" s="98">
        <v>2615.04</v>
      </c>
      <c r="I2362" s="140">
        <f t="shared" si="108"/>
        <v>0</v>
      </c>
      <c r="J2362" s="114"/>
      <c r="K2362" s="2"/>
    </row>
    <row r="2363" spans="1:11" x14ac:dyDescent="0.25">
      <c r="A2363" s="17">
        <v>42448</v>
      </c>
      <c r="B2363" s="18">
        <f t="shared" si="107"/>
        <v>9226</v>
      </c>
      <c r="C2363" s="11" t="s">
        <v>787</v>
      </c>
      <c r="D2363" s="12">
        <v>59226</v>
      </c>
      <c r="E2363" s="47" t="s">
        <v>8251</v>
      </c>
      <c r="F2363" s="14">
        <v>2684.6</v>
      </c>
      <c r="G2363" s="15">
        <v>42448</v>
      </c>
      <c r="H2363" s="98">
        <f t="shared" ref="H2363:H2433" si="109">F2363</f>
        <v>2684.6</v>
      </c>
      <c r="I2363" s="140">
        <f t="shared" si="108"/>
        <v>0</v>
      </c>
      <c r="J2363" s="114"/>
      <c r="K2363" s="2"/>
    </row>
    <row r="2364" spans="1:11" x14ac:dyDescent="0.25">
      <c r="A2364" s="17">
        <v>42448</v>
      </c>
      <c r="B2364" s="18">
        <f t="shared" si="107"/>
        <v>9227</v>
      </c>
      <c r="C2364" s="11" t="s">
        <v>787</v>
      </c>
      <c r="D2364" s="12">
        <v>59227</v>
      </c>
      <c r="E2364" s="47" t="s">
        <v>8203</v>
      </c>
      <c r="F2364" s="14">
        <v>1634</v>
      </c>
      <c r="G2364" s="15">
        <v>42449</v>
      </c>
      <c r="H2364" s="98">
        <v>1634</v>
      </c>
      <c r="I2364" s="140">
        <f t="shared" si="108"/>
        <v>0</v>
      </c>
      <c r="J2364" s="114"/>
      <c r="K2364" s="2"/>
    </row>
    <row r="2365" spans="1:11" x14ac:dyDescent="0.25">
      <c r="A2365" s="17">
        <v>42448</v>
      </c>
      <c r="B2365" s="18">
        <f t="shared" si="107"/>
        <v>9228</v>
      </c>
      <c r="C2365" s="11" t="s">
        <v>787</v>
      </c>
      <c r="D2365" s="12">
        <v>59228</v>
      </c>
      <c r="E2365" s="47" t="s">
        <v>8034</v>
      </c>
      <c r="F2365" s="14">
        <v>6299.2</v>
      </c>
      <c r="G2365" s="15">
        <v>42449</v>
      </c>
      <c r="H2365" s="98">
        <v>6299.2</v>
      </c>
      <c r="I2365" s="140">
        <f t="shared" si="108"/>
        <v>0</v>
      </c>
      <c r="J2365" s="114"/>
      <c r="K2365" s="2"/>
    </row>
    <row r="2366" spans="1:11" x14ac:dyDescent="0.25">
      <c r="A2366" s="17">
        <v>42448</v>
      </c>
      <c r="B2366" s="18">
        <f t="shared" si="107"/>
        <v>9229</v>
      </c>
      <c r="C2366" s="11" t="s">
        <v>787</v>
      </c>
      <c r="D2366" s="12">
        <v>59229</v>
      </c>
      <c r="E2366" s="47" t="s">
        <v>8252</v>
      </c>
      <c r="F2366" s="14">
        <v>9157.9</v>
      </c>
      <c r="G2366" s="15">
        <v>42449</v>
      </c>
      <c r="H2366" s="98">
        <v>9157.9</v>
      </c>
      <c r="I2366" s="140">
        <f t="shared" si="108"/>
        <v>0</v>
      </c>
      <c r="J2366" s="114"/>
      <c r="K2366" s="2"/>
    </row>
    <row r="2367" spans="1:11" x14ac:dyDescent="0.25">
      <c r="A2367" s="17">
        <v>42448</v>
      </c>
      <c r="B2367" s="18">
        <f t="shared" si="107"/>
        <v>9230</v>
      </c>
      <c r="C2367" s="11" t="s">
        <v>787</v>
      </c>
      <c r="D2367" s="12">
        <v>59230</v>
      </c>
      <c r="E2367" s="47" t="s">
        <v>8253</v>
      </c>
      <c r="F2367" s="14">
        <v>2981</v>
      </c>
      <c r="G2367" s="15">
        <v>42449</v>
      </c>
      <c r="H2367" s="98">
        <v>2981</v>
      </c>
      <c r="I2367" s="140">
        <f t="shared" si="108"/>
        <v>0</v>
      </c>
      <c r="J2367" s="112"/>
      <c r="K2367" s="2"/>
    </row>
    <row r="2368" spans="1:11" x14ac:dyDescent="0.25">
      <c r="A2368" s="17">
        <v>42448</v>
      </c>
      <c r="B2368" s="18">
        <f t="shared" si="107"/>
        <v>9231</v>
      </c>
      <c r="C2368" s="11" t="s">
        <v>787</v>
      </c>
      <c r="D2368" s="12">
        <v>59231</v>
      </c>
      <c r="E2368" s="47" t="s">
        <v>8254</v>
      </c>
      <c r="F2368" s="14">
        <v>8878</v>
      </c>
      <c r="G2368" s="15">
        <v>42448</v>
      </c>
      <c r="H2368" s="98">
        <f t="shared" si="109"/>
        <v>8878</v>
      </c>
      <c r="I2368" s="140">
        <f t="shared" si="108"/>
        <v>0</v>
      </c>
      <c r="J2368" s="114"/>
      <c r="K2368" s="2"/>
    </row>
    <row r="2369" spans="1:11" x14ac:dyDescent="0.25">
      <c r="A2369" s="17">
        <v>42448</v>
      </c>
      <c r="B2369" s="18">
        <f t="shared" si="107"/>
        <v>9232</v>
      </c>
      <c r="C2369" s="11" t="s">
        <v>787</v>
      </c>
      <c r="D2369" s="12">
        <v>59232</v>
      </c>
      <c r="E2369" s="47" t="s">
        <v>8255</v>
      </c>
      <c r="F2369" s="14">
        <v>42091.199999999997</v>
      </c>
      <c r="G2369" s="15">
        <v>42428</v>
      </c>
      <c r="H2369" s="98">
        <v>42091.199999999997</v>
      </c>
      <c r="I2369" s="140">
        <f t="shared" si="108"/>
        <v>0</v>
      </c>
      <c r="J2369" s="114"/>
      <c r="K2369" s="2"/>
    </row>
    <row r="2370" spans="1:11" x14ac:dyDescent="0.25">
      <c r="A2370" s="17">
        <v>42448</v>
      </c>
      <c r="B2370" s="18">
        <f t="shared" si="107"/>
        <v>9233</v>
      </c>
      <c r="C2370" s="11" t="s">
        <v>787</v>
      </c>
      <c r="D2370" s="12">
        <v>59233</v>
      </c>
      <c r="E2370" s="47" t="s">
        <v>8256</v>
      </c>
      <c r="F2370" s="14">
        <v>27840</v>
      </c>
      <c r="G2370" s="15">
        <v>42448</v>
      </c>
      <c r="H2370" s="98">
        <f t="shared" si="109"/>
        <v>27840</v>
      </c>
      <c r="I2370" s="140">
        <f t="shared" si="108"/>
        <v>0</v>
      </c>
      <c r="J2370" s="114"/>
      <c r="K2370" s="2"/>
    </row>
    <row r="2371" spans="1:11" x14ac:dyDescent="0.25">
      <c r="A2371" s="17">
        <v>42448</v>
      </c>
      <c r="B2371" s="18">
        <f t="shared" si="107"/>
        <v>9234</v>
      </c>
      <c r="C2371" s="11" t="s">
        <v>787</v>
      </c>
      <c r="D2371" s="12">
        <v>59234</v>
      </c>
      <c r="E2371" s="47" t="s">
        <v>8257</v>
      </c>
      <c r="F2371" s="14">
        <v>8206.7999999999993</v>
      </c>
      <c r="G2371" s="15">
        <v>42449</v>
      </c>
      <c r="H2371" s="98">
        <v>8206.7999999999993</v>
      </c>
      <c r="I2371" s="140">
        <f t="shared" si="108"/>
        <v>0</v>
      </c>
      <c r="J2371" s="114"/>
      <c r="K2371" s="2"/>
    </row>
    <row r="2372" spans="1:11" x14ac:dyDescent="0.25">
      <c r="A2372" s="17">
        <v>42448</v>
      </c>
      <c r="B2372" s="18">
        <f t="shared" si="107"/>
        <v>9235</v>
      </c>
      <c r="C2372" s="11" t="s">
        <v>787</v>
      </c>
      <c r="D2372" s="12">
        <v>59235</v>
      </c>
      <c r="E2372" s="47" t="s">
        <v>8203</v>
      </c>
      <c r="F2372" s="14">
        <v>120</v>
      </c>
      <c r="G2372" s="15">
        <v>42448</v>
      </c>
      <c r="H2372" s="98">
        <f t="shared" si="109"/>
        <v>120</v>
      </c>
      <c r="I2372" s="140">
        <f t="shared" si="108"/>
        <v>0</v>
      </c>
      <c r="J2372" s="114"/>
      <c r="K2372" s="2"/>
    </row>
    <row r="2373" spans="1:11" x14ac:dyDescent="0.25">
      <c r="A2373" s="17">
        <v>42448</v>
      </c>
      <c r="B2373" s="18">
        <f t="shared" si="107"/>
        <v>9236</v>
      </c>
      <c r="C2373" s="11" t="s">
        <v>787</v>
      </c>
      <c r="D2373" s="12">
        <v>59236</v>
      </c>
      <c r="E2373" s="47" t="s">
        <v>8258</v>
      </c>
      <c r="F2373" s="14">
        <v>91</v>
      </c>
      <c r="G2373" s="15">
        <v>42448</v>
      </c>
      <c r="H2373" s="98">
        <f t="shared" si="109"/>
        <v>91</v>
      </c>
      <c r="I2373" s="140">
        <f t="shared" si="108"/>
        <v>0</v>
      </c>
      <c r="J2373" s="114"/>
      <c r="K2373" s="2"/>
    </row>
    <row r="2374" spans="1:11" x14ac:dyDescent="0.25">
      <c r="A2374" s="17">
        <v>42448</v>
      </c>
      <c r="B2374" s="18">
        <f t="shared" ref="B2374:B2437" si="110">B2373+1</f>
        <v>9237</v>
      </c>
      <c r="C2374" s="11" t="s">
        <v>787</v>
      </c>
      <c r="D2374" s="12">
        <v>59237</v>
      </c>
      <c r="E2374" s="47" t="s">
        <v>8259</v>
      </c>
      <c r="F2374" s="14">
        <v>740.45</v>
      </c>
      <c r="G2374" s="15">
        <v>42448</v>
      </c>
      <c r="H2374" s="98">
        <f t="shared" si="109"/>
        <v>740.45</v>
      </c>
      <c r="I2374" s="140">
        <f t="shared" si="108"/>
        <v>0</v>
      </c>
      <c r="J2374" s="114"/>
      <c r="K2374" s="2"/>
    </row>
    <row r="2375" spans="1:11" x14ac:dyDescent="0.25">
      <c r="A2375" s="17">
        <v>42448</v>
      </c>
      <c r="B2375" s="18">
        <f t="shared" si="110"/>
        <v>9238</v>
      </c>
      <c r="C2375" s="11" t="s">
        <v>787</v>
      </c>
      <c r="D2375" s="12">
        <v>59238</v>
      </c>
      <c r="E2375" s="47" t="s">
        <v>8260</v>
      </c>
      <c r="F2375" s="14">
        <v>2720</v>
      </c>
      <c r="G2375" s="15">
        <v>42448</v>
      </c>
      <c r="H2375" s="98">
        <f t="shared" si="109"/>
        <v>2720</v>
      </c>
      <c r="I2375" s="140">
        <f t="shared" si="108"/>
        <v>0</v>
      </c>
      <c r="J2375" s="114"/>
      <c r="K2375" s="2"/>
    </row>
    <row r="2376" spans="1:11" x14ac:dyDescent="0.25">
      <c r="A2376" s="17">
        <v>42448</v>
      </c>
      <c r="B2376" s="18">
        <f t="shared" si="110"/>
        <v>9239</v>
      </c>
      <c r="C2376" s="11" t="s">
        <v>787</v>
      </c>
      <c r="D2376" s="12">
        <v>59239</v>
      </c>
      <c r="E2376" s="47" t="s">
        <v>8261</v>
      </c>
      <c r="F2376" s="14">
        <v>3650.4</v>
      </c>
      <c r="G2376" s="15">
        <v>42449</v>
      </c>
      <c r="H2376" s="98">
        <v>3650.4</v>
      </c>
      <c r="I2376" s="140">
        <f t="shared" si="108"/>
        <v>0</v>
      </c>
      <c r="J2376" s="114"/>
      <c r="K2376" s="2"/>
    </row>
    <row r="2377" spans="1:11" x14ac:dyDescent="0.25">
      <c r="A2377" s="17">
        <v>42448</v>
      </c>
      <c r="B2377" s="18">
        <f t="shared" si="110"/>
        <v>9240</v>
      </c>
      <c r="C2377" s="11" t="s">
        <v>787</v>
      </c>
      <c r="D2377" s="12">
        <v>59240</v>
      </c>
      <c r="E2377" s="47" t="s">
        <v>8262</v>
      </c>
      <c r="F2377" s="14">
        <v>2758.4</v>
      </c>
      <c r="G2377" s="15">
        <v>42455</v>
      </c>
      <c r="H2377" s="98">
        <v>2758.4</v>
      </c>
      <c r="I2377" s="140">
        <f t="shared" si="108"/>
        <v>0</v>
      </c>
      <c r="J2377" s="114"/>
      <c r="K2377" s="2"/>
    </row>
    <row r="2378" spans="1:11" x14ac:dyDescent="0.25">
      <c r="A2378" s="17">
        <v>42448</v>
      </c>
      <c r="B2378" s="18">
        <f t="shared" si="110"/>
        <v>9241</v>
      </c>
      <c r="C2378" s="11" t="s">
        <v>787</v>
      </c>
      <c r="D2378" s="12">
        <v>59241</v>
      </c>
      <c r="E2378" s="47" t="s">
        <v>8263</v>
      </c>
      <c r="F2378" s="14">
        <v>2526.85</v>
      </c>
      <c r="G2378" s="15" t="s">
        <v>8082</v>
      </c>
      <c r="H2378" s="98">
        <f>2000+526.85</f>
        <v>2526.85</v>
      </c>
      <c r="I2378" s="140">
        <f t="shared" si="108"/>
        <v>0</v>
      </c>
      <c r="J2378" s="114"/>
      <c r="K2378" s="2"/>
    </row>
    <row r="2379" spans="1:11" x14ac:dyDescent="0.25">
      <c r="A2379" s="17">
        <v>42448</v>
      </c>
      <c r="B2379" s="18">
        <f t="shared" si="110"/>
        <v>9242</v>
      </c>
      <c r="C2379" s="11" t="s">
        <v>787</v>
      </c>
      <c r="D2379" s="12">
        <v>59242</v>
      </c>
      <c r="E2379" s="47" t="s">
        <v>8264</v>
      </c>
      <c r="F2379" s="14">
        <v>3347.66</v>
      </c>
      <c r="G2379" s="15">
        <v>42448</v>
      </c>
      <c r="H2379" s="98">
        <f t="shared" si="109"/>
        <v>3347.66</v>
      </c>
      <c r="I2379" s="140">
        <f t="shared" si="108"/>
        <v>0</v>
      </c>
      <c r="J2379" s="114"/>
      <c r="K2379" s="2"/>
    </row>
    <row r="2380" spans="1:11" x14ac:dyDescent="0.25">
      <c r="A2380" s="17">
        <v>42448</v>
      </c>
      <c r="B2380" s="18">
        <f t="shared" si="110"/>
        <v>9243</v>
      </c>
      <c r="C2380" s="11" t="s">
        <v>787</v>
      </c>
      <c r="D2380" s="12">
        <v>59243</v>
      </c>
      <c r="E2380" s="47" t="s">
        <v>8265</v>
      </c>
      <c r="F2380" s="14">
        <v>11516.5</v>
      </c>
      <c r="G2380" s="15">
        <v>42448</v>
      </c>
      <c r="H2380" s="98">
        <f t="shared" si="109"/>
        <v>11516.5</v>
      </c>
      <c r="I2380" s="140">
        <f t="shared" si="108"/>
        <v>0</v>
      </c>
      <c r="J2380" s="114"/>
      <c r="K2380" s="2"/>
    </row>
    <row r="2381" spans="1:11" x14ac:dyDescent="0.25">
      <c r="A2381" s="17">
        <v>42448</v>
      </c>
      <c r="B2381" s="18">
        <f t="shared" si="110"/>
        <v>9244</v>
      </c>
      <c r="C2381" s="11" t="s">
        <v>787</v>
      </c>
      <c r="D2381" s="12">
        <v>59244</v>
      </c>
      <c r="E2381" s="47" t="s">
        <v>8266</v>
      </c>
      <c r="F2381" s="14">
        <v>17079.099999999999</v>
      </c>
      <c r="G2381" s="15">
        <v>42448</v>
      </c>
      <c r="H2381" s="98">
        <f t="shared" si="109"/>
        <v>17079.099999999999</v>
      </c>
      <c r="I2381" s="140">
        <f t="shared" si="108"/>
        <v>0</v>
      </c>
      <c r="J2381" s="114"/>
      <c r="K2381" s="2"/>
    </row>
    <row r="2382" spans="1:11" x14ac:dyDescent="0.25">
      <c r="A2382" s="17">
        <v>42448</v>
      </c>
      <c r="B2382" s="18">
        <f t="shared" si="110"/>
        <v>9245</v>
      </c>
      <c r="C2382" s="11" t="s">
        <v>787</v>
      </c>
      <c r="D2382" s="12">
        <v>59245</v>
      </c>
      <c r="E2382" s="47" t="s">
        <v>8267</v>
      </c>
      <c r="F2382" s="14">
        <v>806.4</v>
      </c>
      <c r="G2382" s="15">
        <v>42448</v>
      </c>
      <c r="H2382" s="98">
        <f t="shared" si="109"/>
        <v>806.4</v>
      </c>
      <c r="I2382" s="140">
        <f t="shared" si="108"/>
        <v>0</v>
      </c>
      <c r="J2382" s="114"/>
      <c r="K2382" s="2"/>
    </row>
    <row r="2383" spans="1:11" x14ac:dyDescent="0.25">
      <c r="A2383" s="17">
        <v>42448</v>
      </c>
      <c r="B2383" s="18">
        <f t="shared" si="110"/>
        <v>9246</v>
      </c>
      <c r="C2383" s="11" t="s">
        <v>787</v>
      </c>
      <c r="D2383" s="12">
        <v>59246</v>
      </c>
      <c r="E2383" s="47" t="s">
        <v>8268</v>
      </c>
      <c r="F2383" s="14">
        <v>2333.1999999999998</v>
      </c>
      <c r="G2383" s="15">
        <v>42448</v>
      </c>
      <c r="H2383" s="98">
        <f t="shared" si="109"/>
        <v>2333.1999999999998</v>
      </c>
      <c r="I2383" s="140">
        <f t="shared" si="108"/>
        <v>0</v>
      </c>
      <c r="J2383" s="114"/>
      <c r="K2383" s="2"/>
    </row>
    <row r="2384" spans="1:11" x14ac:dyDescent="0.25">
      <c r="A2384" s="17">
        <v>42448</v>
      </c>
      <c r="B2384" s="18">
        <f t="shared" si="110"/>
        <v>9247</v>
      </c>
      <c r="C2384" s="11" t="s">
        <v>787</v>
      </c>
      <c r="D2384" s="12">
        <v>59247</v>
      </c>
      <c r="E2384" s="47" t="s">
        <v>8269</v>
      </c>
      <c r="F2384" s="14">
        <v>1049.5999999999999</v>
      </c>
      <c r="G2384" s="15">
        <v>42448</v>
      </c>
      <c r="H2384" s="98">
        <f t="shared" si="109"/>
        <v>1049.5999999999999</v>
      </c>
      <c r="I2384" s="140">
        <f t="shared" si="108"/>
        <v>0</v>
      </c>
      <c r="J2384" s="114"/>
      <c r="K2384" s="2"/>
    </row>
    <row r="2385" spans="1:11" x14ac:dyDescent="0.25">
      <c r="A2385" s="17">
        <v>42448</v>
      </c>
      <c r="B2385" s="18">
        <f t="shared" si="110"/>
        <v>9248</v>
      </c>
      <c r="C2385" s="11" t="s">
        <v>787</v>
      </c>
      <c r="D2385" s="12">
        <v>59248</v>
      </c>
      <c r="E2385" s="47" t="s">
        <v>8270</v>
      </c>
      <c r="F2385" s="14">
        <v>6409.2</v>
      </c>
      <c r="G2385" s="15">
        <v>42451</v>
      </c>
      <c r="H2385" s="98">
        <v>6409.2</v>
      </c>
      <c r="I2385" s="140">
        <f t="shared" ref="I2385:I2458" si="111">F2385-H2385</f>
        <v>0</v>
      </c>
      <c r="J2385" s="114"/>
      <c r="K2385" s="2"/>
    </row>
    <row r="2386" spans="1:11" x14ac:dyDescent="0.25">
      <c r="A2386" s="17">
        <v>42448</v>
      </c>
      <c r="B2386" s="18">
        <f t="shared" si="110"/>
        <v>9249</v>
      </c>
      <c r="C2386" s="11" t="s">
        <v>787</v>
      </c>
      <c r="D2386" s="12">
        <v>59249</v>
      </c>
      <c r="E2386" s="47" t="s">
        <v>8271</v>
      </c>
      <c r="F2386" s="14">
        <v>346.5</v>
      </c>
      <c r="G2386" s="15">
        <v>42448</v>
      </c>
      <c r="H2386" s="98">
        <f t="shared" si="109"/>
        <v>346.5</v>
      </c>
      <c r="I2386" s="140">
        <f t="shared" si="111"/>
        <v>0</v>
      </c>
      <c r="J2386" s="114"/>
      <c r="K2386" s="2"/>
    </row>
    <row r="2387" spans="1:11" x14ac:dyDescent="0.25">
      <c r="A2387" s="17">
        <v>42448</v>
      </c>
      <c r="B2387" s="18">
        <f t="shared" si="110"/>
        <v>9250</v>
      </c>
      <c r="C2387" s="11" t="s">
        <v>787</v>
      </c>
      <c r="D2387" s="12">
        <v>59250</v>
      </c>
      <c r="E2387" s="47" t="s">
        <v>8272</v>
      </c>
      <c r="F2387" s="14">
        <v>2441.4</v>
      </c>
      <c r="G2387" s="15">
        <v>42448</v>
      </c>
      <c r="H2387" s="98">
        <f t="shared" si="109"/>
        <v>2441.4</v>
      </c>
      <c r="I2387" s="140">
        <f t="shared" si="111"/>
        <v>0</v>
      </c>
      <c r="J2387" s="114"/>
      <c r="K2387" s="2"/>
    </row>
    <row r="2388" spans="1:11" x14ac:dyDescent="0.25">
      <c r="A2388" s="17">
        <v>42448</v>
      </c>
      <c r="B2388" s="18">
        <f t="shared" si="110"/>
        <v>9251</v>
      </c>
      <c r="C2388" s="11" t="s">
        <v>787</v>
      </c>
      <c r="D2388" s="12">
        <v>59251</v>
      </c>
      <c r="E2388" s="47" t="s">
        <v>8273</v>
      </c>
      <c r="F2388" s="14">
        <v>4004</v>
      </c>
      <c r="G2388" s="15">
        <v>42448</v>
      </c>
      <c r="H2388" s="98">
        <f t="shared" si="109"/>
        <v>4004</v>
      </c>
      <c r="I2388" s="140">
        <f t="shared" si="111"/>
        <v>0</v>
      </c>
      <c r="J2388" s="114"/>
      <c r="K2388" s="2"/>
    </row>
    <row r="2389" spans="1:11" x14ac:dyDescent="0.25">
      <c r="A2389" s="17">
        <v>42448</v>
      </c>
      <c r="B2389" s="18">
        <f t="shared" si="110"/>
        <v>9252</v>
      </c>
      <c r="C2389" s="11" t="s">
        <v>787</v>
      </c>
      <c r="D2389" s="12">
        <v>59252</v>
      </c>
      <c r="E2389" s="47" t="s">
        <v>8274</v>
      </c>
      <c r="F2389" s="14">
        <v>1284</v>
      </c>
      <c r="G2389" s="15">
        <v>42448</v>
      </c>
      <c r="H2389" s="98">
        <f t="shared" si="109"/>
        <v>1284</v>
      </c>
      <c r="I2389" s="140">
        <f t="shared" si="111"/>
        <v>0</v>
      </c>
      <c r="J2389" s="114"/>
      <c r="K2389" s="2"/>
    </row>
    <row r="2390" spans="1:11" x14ac:dyDescent="0.25">
      <c r="A2390" s="17">
        <v>42448</v>
      </c>
      <c r="B2390" s="18">
        <f t="shared" si="110"/>
        <v>9253</v>
      </c>
      <c r="C2390" s="11" t="s">
        <v>787</v>
      </c>
      <c r="D2390" s="12">
        <v>59253</v>
      </c>
      <c r="E2390" s="47" t="s">
        <v>8219</v>
      </c>
      <c r="F2390" s="14">
        <v>12881.8</v>
      </c>
      <c r="G2390" s="15">
        <v>42460</v>
      </c>
      <c r="H2390" s="98">
        <v>12881.8</v>
      </c>
      <c r="I2390" s="140">
        <f t="shared" si="111"/>
        <v>0</v>
      </c>
      <c r="J2390" s="114"/>
      <c r="K2390" s="2"/>
    </row>
    <row r="2391" spans="1:11" x14ac:dyDescent="0.25">
      <c r="A2391" s="17">
        <v>42448</v>
      </c>
      <c r="B2391" s="18">
        <f t="shared" si="110"/>
        <v>9254</v>
      </c>
      <c r="C2391" s="11" t="s">
        <v>787</v>
      </c>
      <c r="D2391" s="12">
        <v>59254</v>
      </c>
      <c r="E2391" s="47" t="s">
        <v>8275</v>
      </c>
      <c r="F2391" s="14">
        <v>2800</v>
      </c>
      <c r="G2391" s="15">
        <v>42448</v>
      </c>
      <c r="H2391" s="98">
        <f t="shared" si="109"/>
        <v>2800</v>
      </c>
      <c r="I2391" s="140">
        <f t="shared" si="111"/>
        <v>0</v>
      </c>
      <c r="J2391" s="114"/>
      <c r="K2391" s="2"/>
    </row>
    <row r="2392" spans="1:11" x14ac:dyDescent="0.25">
      <c r="A2392" s="17">
        <v>42448</v>
      </c>
      <c r="B2392" s="18">
        <f t="shared" si="110"/>
        <v>9255</v>
      </c>
      <c r="C2392" s="11" t="s">
        <v>787</v>
      </c>
      <c r="D2392" s="12">
        <v>59255</v>
      </c>
      <c r="E2392" s="47" t="s">
        <v>8276</v>
      </c>
      <c r="F2392" s="14">
        <v>1906.46</v>
      </c>
      <c r="G2392" s="15">
        <v>42448</v>
      </c>
      <c r="H2392" s="98">
        <f t="shared" si="109"/>
        <v>1906.46</v>
      </c>
      <c r="I2392" s="140">
        <f t="shared" si="111"/>
        <v>0</v>
      </c>
      <c r="J2392" s="114"/>
      <c r="K2392" s="2"/>
    </row>
    <row r="2393" spans="1:11" x14ac:dyDescent="0.25">
      <c r="A2393" s="17">
        <v>42448</v>
      </c>
      <c r="B2393" s="18">
        <f t="shared" si="110"/>
        <v>9256</v>
      </c>
      <c r="C2393" s="11" t="s">
        <v>787</v>
      </c>
      <c r="D2393" s="12">
        <v>59256</v>
      </c>
      <c r="E2393" s="47" t="s">
        <v>8277</v>
      </c>
      <c r="F2393" s="14">
        <v>2483.4</v>
      </c>
      <c r="G2393" s="15">
        <v>42448</v>
      </c>
      <c r="H2393" s="98">
        <f t="shared" si="109"/>
        <v>2483.4</v>
      </c>
      <c r="I2393" s="140">
        <f t="shared" si="111"/>
        <v>0</v>
      </c>
      <c r="J2393" s="114"/>
      <c r="K2393" s="2"/>
    </row>
    <row r="2394" spans="1:11" x14ac:dyDescent="0.25">
      <c r="A2394" s="17">
        <v>42448</v>
      </c>
      <c r="B2394" s="18">
        <f t="shared" si="110"/>
        <v>9257</v>
      </c>
      <c r="C2394" s="11" t="s">
        <v>787</v>
      </c>
      <c r="D2394" s="12">
        <v>59257</v>
      </c>
      <c r="E2394" s="47" t="s">
        <v>8278</v>
      </c>
      <c r="F2394" s="14">
        <v>1084.5999999999999</v>
      </c>
      <c r="G2394" s="15">
        <v>42448</v>
      </c>
      <c r="H2394" s="98">
        <f t="shared" si="109"/>
        <v>1084.5999999999999</v>
      </c>
      <c r="I2394" s="140">
        <f t="shared" si="111"/>
        <v>0</v>
      </c>
      <c r="J2394" s="114"/>
      <c r="K2394" s="2"/>
    </row>
    <row r="2395" spans="1:11" x14ac:dyDescent="0.25">
      <c r="A2395" s="17">
        <v>42448</v>
      </c>
      <c r="B2395" s="18">
        <f t="shared" si="110"/>
        <v>9258</v>
      </c>
      <c r="C2395" s="11" t="s">
        <v>787</v>
      </c>
      <c r="D2395" s="12">
        <v>59258</v>
      </c>
      <c r="E2395" s="47" t="s">
        <v>8279</v>
      </c>
      <c r="F2395" s="14">
        <v>3673.4</v>
      </c>
      <c r="G2395" s="15">
        <v>42448</v>
      </c>
      <c r="H2395" s="98">
        <f t="shared" si="109"/>
        <v>3673.4</v>
      </c>
      <c r="I2395" s="140">
        <f t="shared" si="111"/>
        <v>0</v>
      </c>
      <c r="J2395" s="114"/>
      <c r="K2395" s="2"/>
    </row>
    <row r="2396" spans="1:11" x14ac:dyDescent="0.25">
      <c r="A2396" s="17">
        <v>42448</v>
      </c>
      <c r="B2396" s="18">
        <f t="shared" si="110"/>
        <v>9259</v>
      </c>
      <c r="C2396" s="11" t="s">
        <v>787</v>
      </c>
      <c r="D2396" s="12">
        <v>59259</v>
      </c>
      <c r="E2396" s="47" t="s">
        <v>8261</v>
      </c>
      <c r="F2396" s="14">
        <v>4499</v>
      </c>
      <c r="G2396" s="15">
        <v>42449</v>
      </c>
      <c r="H2396" s="98">
        <v>4499</v>
      </c>
      <c r="I2396" s="140">
        <f t="shared" si="111"/>
        <v>0</v>
      </c>
      <c r="J2396" s="114"/>
      <c r="K2396" s="2"/>
    </row>
    <row r="2397" spans="1:11" x14ac:dyDescent="0.25">
      <c r="A2397" s="17">
        <v>42448</v>
      </c>
      <c r="B2397" s="18">
        <f t="shared" si="110"/>
        <v>9260</v>
      </c>
      <c r="C2397" s="11" t="s">
        <v>787</v>
      </c>
      <c r="D2397" s="12">
        <v>59260</v>
      </c>
      <c r="E2397" s="49" t="s">
        <v>105</v>
      </c>
      <c r="F2397" s="14">
        <v>0</v>
      </c>
      <c r="G2397" s="15"/>
      <c r="H2397" s="98"/>
      <c r="I2397" s="140">
        <f t="shared" si="111"/>
        <v>0</v>
      </c>
      <c r="J2397" s="114"/>
      <c r="K2397" s="2"/>
    </row>
    <row r="2398" spans="1:11" x14ac:dyDescent="0.25">
      <c r="A2398" s="17">
        <v>42448</v>
      </c>
      <c r="B2398" s="18">
        <f t="shared" si="110"/>
        <v>9261</v>
      </c>
      <c r="C2398" s="11" t="s">
        <v>787</v>
      </c>
      <c r="D2398" s="12">
        <v>59261</v>
      </c>
      <c r="E2398" s="47" t="s">
        <v>8280</v>
      </c>
      <c r="F2398" s="14">
        <v>2483.1999999999998</v>
      </c>
      <c r="G2398" s="15">
        <v>42448</v>
      </c>
      <c r="H2398" s="98">
        <v>2483.1999999999998</v>
      </c>
      <c r="I2398" s="140">
        <f t="shared" si="111"/>
        <v>0</v>
      </c>
      <c r="J2398" s="114"/>
      <c r="K2398" s="2"/>
    </row>
    <row r="2399" spans="1:11" x14ac:dyDescent="0.25">
      <c r="A2399" s="17">
        <v>42448</v>
      </c>
      <c r="B2399" s="18">
        <f t="shared" si="110"/>
        <v>9262</v>
      </c>
      <c r="C2399" s="11" t="s">
        <v>787</v>
      </c>
      <c r="D2399" s="12">
        <v>59262</v>
      </c>
      <c r="E2399" s="47" t="s">
        <v>8203</v>
      </c>
      <c r="F2399" s="14">
        <v>991.6</v>
      </c>
      <c r="G2399" s="15">
        <v>42448</v>
      </c>
      <c r="H2399" s="98">
        <f t="shared" si="109"/>
        <v>991.6</v>
      </c>
      <c r="I2399" s="140">
        <f t="shared" si="111"/>
        <v>0</v>
      </c>
      <c r="J2399" s="114"/>
      <c r="K2399" s="2"/>
    </row>
    <row r="2400" spans="1:11" x14ac:dyDescent="0.25">
      <c r="A2400" s="17">
        <v>42448</v>
      </c>
      <c r="B2400" s="18">
        <f t="shared" si="110"/>
        <v>9263</v>
      </c>
      <c r="C2400" s="11" t="s">
        <v>787</v>
      </c>
      <c r="D2400" s="12">
        <v>59263</v>
      </c>
      <c r="E2400" s="47" t="s">
        <v>8281</v>
      </c>
      <c r="F2400" s="14">
        <v>1919</v>
      </c>
      <c r="G2400" s="15">
        <v>42448</v>
      </c>
      <c r="H2400" s="98">
        <f t="shared" si="109"/>
        <v>1919</v>
      </c>
      <c r="I2400" s="140">
        <f t="shared" si="111"/>
        <v>0</v>
      </c>
      <c r="J2400" s="114"/>
      <c r="K2400" s="2"/>
    </row>
    <row r="2401" spans="1:11" x14ac:dyDescent="0.25">
      <c r="A2401" s="17">
        <v>42448</v>
      </c>
      <c r="B2401" s="18">
        <f t="shared" si="110"/>
        <v>9264</v>
      </c>
      <c r="C2401" s="11" t="s">
        <v>787</v>
      </c>
      <c r="D2401" s="12">
        <v>59264</v>
      </c>
      <c r="E2401" s="49" t="s">
        <v>105</v>
      </c>
      <c r="F2401" s="14">
        <v>0</v>
      </c>
      <c r="G2401" s="15"/>
      <c r="H2401" s="98">
        <f t="shared" si="109"/>
        <v>0</v>
      </c>
      <c r="I2401" s="140">
        <f t="shared" si="111"/>
        <v>0</v>
      </c>
      <c r="J2401" s="114"/>
      <c r="K2401" s="2"/>
    </row>
    <row r="2402" spans="1:11" x14ac:dyDescent="0.25">
      <c r="A2402" s="17">
        <v>42448</v>
      </c>
      <c r="B2402" s="18">
        <f t="shared" si="110"/>
        <v>9265</v>
      </c>
      <c r="C2402" s="11" t="s">
        <v>787</v>
      </c>
      <c r="D2402" s="12">
        <v>59265</v>
      </c>
      <c r="E2402" s="47" t="s">
        <v>8282</v>
      </c>
      <c r="F2402" s="14">
        <v>565</v>
      </c>
      <c r="G2402" s="15">
        <v>42448</v>
      </c>
      <c r="H2402" s="98">
        <f t="shared" si="109"/>
        <v>565</v>
      </c>
      <c r="I2402" s="140">
        <f t="shared" si="111"/>
        <v>0</v>
      </c>
      <c r="J2402" s="114"/>
      <c r="K2402" s="2"/>
    </row>
    <row r="2403" spans="1:11" x14ac:dyDescent="0.25">
      <c r="A2403" s="17">
        <v>42448</v>
      </c>
      <c r="B2403" s="18">
        <f t="shared" si="110"/>
        <v>9266</v>
      </c>
      <c r="C2403" s="11" t="s">
        <v>787</v>
      </c>
      <c r="D2403" s="113">
        <v>59266</v>
      </c>
      <c r="E2403" s="42" t="s">
        <v>8283</v>
      </c>
      <c r="F2403" s="19">
        <v>507.15</v>
      </c>
      <c r="G2403" s="15">
        <v>42448</v>
      </c>
      <c r="H2403" s="98">
        <f t="shared" si="109"/>
        <v>507.15</v>
      </c>
      <c r="I2403" s="140">
        <f t="shared" si="111"/>
        <v>0</v>
      </c>
      <c r="J2403" s="114"/>
      <c r="K2403" s="2"/>
    </row>
    <row r="2404" spans="1:11" x14ac:dyDescent="0.25">
      <c r="A2404" s="17">
        <v>42448</v>
      </c>
      <c r="B2404" s="18">
        <f t="shared" si="110"/>
        <v>9267</v>
      </c>
      <c r="C2404" s="11" t="s">
        <v>787</v>
      </c>
      <c r="D2404" s="20">
        <v>59267</v>
      </c>
      <c r="E2404" s="45" t="s">
        <v>8207</v>
      </c>
      <c r="F2404" s="22">
        <v>10947</v>
      </c>
      <c r="G2404" s="15">
        <v>42450</v>
      </c>
      <c r="H2404" s="98">
        <v>10947</v>
      </c>
      <c r="I2404" s="140">
        <f t="shared" si="111"/>
        <v>0</v>
      </c>
      <c r="J2404" s="114"/>
      <c r="K2404" s="2"/>
    </row>
    <row r="2405" spans="1:11" x14ac:dyDescent="0.25">
      <c r="A2405" s="17">
        <v>42448</v>
      </c>
      <c r="B2405" s="18">
        <f t="shared" si="110"/>
        <v>9268</v>
      </c>
      <c r="C2405" s="11" t="s">
        <v>787</v>
      </c>
      <c r="D2405" s="12">
        <v>59268</v>
      </c>
      <c r="E2405" s="47" t="s">
        <v>8259</v>
      </c>
      <c r="F2405" s="14">
        <v>40</v>
      </c>
      <c r="G2405" s="15">
        <v>42448</v>
      </c>
      <c r="H2405" s="98">
        <f t="shared" si="109"/>
        <v>40</v>
      </c>
      <c r="I2405" s="140">
        <f t="shared" si="111"/>
        <v>0</v>
      </c>
      <c r="J2405" s="114"/>
      <c r="K2405" s="2"/>
    </row>
    <row r="2406" spans="1:11" x14ac:dyDescent="0.25">
      <c r="A2406" s="17">
        <v>42448</v>
      </c>
      <c r="B2406" s="18">
        <f t="shared" si="110"/>
        <v>9269</v>
      </c>
      <c r="C2406" s="11" t="s">
        <v>787</v>
      </c>
      <c r="D2406" s="12">
        <v>59269</v>
      </c>
      <c r="E2406" s="47" t="s">
        <v>8278</v>
      </c>
      <c r="F2406" s="14">
        <v>1001</v>
      </c>
      <c r="G2406" s="15" t="s">
        <v>8082</v>
      </c>
      <c r="H2406" s="98">
        <f>900+101</f>
        <v>1001</v>
      </c>
      <c r="I2406" s="140">
        <f t="shared" si="111"/>
        <v>0</v>
      </c>
      <c r="J2406" s="114"/>
      <c r="K2406" s="2"/>
    </row>
    <row r="2407" spans="1:11" x14ac:dyDescent="0.25">
      <c r="A2407" s="17">
        <v>42448</v>
      </c>
      <c r="B2407" s="18">
        <f t="shared" si="110"/>
        <v>9270</v>
      </c>
      <c r="C2407" s="11" t="s">
        <v>787</v>
      </c>
      <c r="D2407" s="12">
        <v>59270</v>
      </c>
      <c r="E2407" s="47" t="s">
        <v>8284</v>
      </c>
      <c r="F2407" s="14">
        <v>5093.3999999999996</v>
      </c>
      <c r="G2407" s="15">
        <v>42450</v>
      </c>
      <c r="H2407" s="98">
        <v>5093.3999999999996</v>
      </c>
      <c r="I2407" s="140">
        <f t="shared" si="111"/>
        <v>0</v>
      </c>
      <c r="J2407" s="114"/>
      <c r="K2407" s="2"/>
    </row>
    <row r="2408" spans="1:11" x14ac:dyDescent="0.25">
      <c r="A2408" s="17">
        <v>42448</v>
      </c>
      <c r="B2408" s="18">
        <f t="shared" si="110"/>
        <v>9271</v>
      </c>
      <c r="C2408" s="11" t="s">
        <v>787</v>
      </c>
      <c r="D2408" s="12">
        <v>59271</v>
      </c>
      <c r="E2408" s="47" t="s">
        <v>8285</v>
      </c>
      <c r="F2408" s="14">
        <v>3174.6</v>
      </c>
      <c r="G2408" s="15">
        <v>42450</v>
      </c>
      <c r="H2408" s="98">
        <v>3174.6</v>
      </c>
      <c r="I2408" s="140">
        <f t="shared" si="111"/>
        <v>0</v>
      </c>
      <c r="J2408" s="114"/>
      <c r="K2408" s="2"/>
    </row>
    <row r="2409" spans="1:11" x14ac:dyDescent="0.25">
      <c r="A2409" s="17">
        <v>42448</v>
      </c>
      <c r="B2409" s="18">
        <f t="shared" si="110"/>
        <v>9272</v>
      </c>
      <c r="C2409" s="11" t="s">
        <v>787</v>
      </c>
      <c r="D2409" s="12">
        <v>59272</v>
      </c>
      <c r="E2409" s="47" t="s">
        <v>8286</v>
      </c>
      <c r="F2409" s="14">
        <v>2623.4</v>
      </c>
      <c r="G2409" s="15">
        <v>42450</v>
      </c>
      <c r="H2409" s="98">
        <v>2623.4</v>
      </c>
      <c r="I2409" s="140">
        <f t="shared" si="111"/>
        <v>0</v>
      </c>
      <c r="J2409" s="114"/>
      <c r="K2409" s="2"/>
    </row>
    <row r="2410" spans="1:11" x14ac:dyDescent="0.25">
      <c r="A2410" s="17">
        <v>42448</v>
      </c>
      <c r="B2410" s="18">
        <f t="shared" si="110"/>
        <v>9273</v>
      </c>
      <c r="C2410" s="11" t="s">
        <v>787</v>
      </c>
      <c r="D2410" s="12">
        <v>59273</v>
      </c>
      <c r="E2410" s="47" t="s">
        <v>8287</v>
      </c>
      <c r="F2410" s="14">
        <v>1671.2</v>
      </c>
      <c r="G2410" s="15">
        <v>42450</v>
      </c>
      <c r="H2410" s="98">
        <v>1671.2</v>
      </c>
      <c r="I2410" s="140">
        <f t="shared" si="111"/>
        <v>0</v>
      </c>
      <c r="J2410" s="114"/>
      <c r="K2410" s="2"/>
    </row>
    <row r="2411" spans="1:11" x14ac:dyDescent="0.25">
      <c r="A2411" s="17">
        <v>42448</v>
      </c>
      <c r="B2411" s="18">
        <f t="shared" si="110"/>
        <v>9274</v>
      </c>
      <c r="C2411" s="11" t="s">
        <v>787</v>
      </c>
      <c r="D2411" s="12">
        <v>59274</v>
      </c>
      <c r="E2411" s="47" t="s">
        <v>8288</v>
      </c>
      <c r="F2411" s="14">
        <v>10974.4</v>
      </c>
      <c r="G2411" s="15">
        <v>42448</v>
      </c>
      <c r="H2411" s="98">
        <f t="shared" si="109"/>
        <v>10974.4</v>
      </c>
      <c r="I2411" s="140">
        <f t="shared" si="111"/>
        <v>0</v>
      </c>
      <c r="J2411" s="114"/>
      <c r="K2411" s="2"/>
    </row>
    <row r="2412" spans="1:11" x14ac:dyDescent="0.25">
      <c r="A2412" s="17">
        <v>42448</v>
      </c>
      <c r="B2412" s="18">
        <f t="shared" si="110"/>
        <v>9275</v>
      </c>
      <c r="C2412" s="11" t="s">
        <v>787</v>
      </c>
      <c r="D2412" s="12">
        <v>59275</v>
      </c>
      <c r="E2412" s="47" t="s">
        <v>8289</v>
      </c>
      <c r="F2412" s="14">
        <v>1518.3</v>
      </c>
      <c r="G2412" s="15">
        <v>42451</v>
      </c>
      <c r="H2412" s="98">
        <v>1518.3</v>
      </c>
      <c r="I2412" s="140">
        <f t="shared" si="111"/>
        <v>0</v>
      </c>
      <c r="J2412" s="114"/>
      <c r="K2412" s="2"/>
    </row>
    <row r="2413" spans="1:11" x14ac:dyDescent="0.25">
      <c r="A2413" s="17">
        <v>42448</v>
      </c>
      <c r="B2413" s="18">
        <f t="shared" si="110"/>
        <v>9276</v>
      </c>
      <c r="C2413" s="11" t="s">
        <v>787</v>
      </c>
      <c r="D2413" s="12">
        <v>59276</v>
      </c>
      <c r="E2413" s="49" t="s">
        <v>105</v>
      </c>
      <c r="F2413" s="14">
        <v>0</v>
      </c>
      <c r="G2413" s="15"/>
      <c r="H2413" s="98"/>
      <c r="I2413" s="140">
        <f t="shared" si="111"/>
        <v>0</v>
      </c>
      <c r="J2413" s="114"/>
      <c r="K2413" s="2"/>
    </row>
    <row r="2414" spans="1:11" x14ac:dyDescent="0.25">
      <c r="A2414" s="17">
        <v>42448</v>
      </c>
      <c r="B2414" s="18">
        <f t="shared" si="110"/>
        <v>9277</v>
      </c>
      <c r="C2414" s="11" t="s">
        <v>787</v>
      </c>
      <c r="D2414" s="12">
        <v>59277</v>
      </c>
      <c r="E2414" s="47" t="s">
        <v>8196</v>
      </c>
      <c r="F2414" s="14">
        <v>1780</v>
      </c>
      <c r="G2414" s="15">
        <v>42450</v>
      </c>
      <c r="H2414" s="98">
        <v>1780</v>
      </c>
      <c r="I2414" s="140">
        <f t="shared" si="111"/>
        <v>0</v>
      </c>
      <c r="J2414" s="114"/>
      <c r="K2414" s="2"/>
    </row>
    <row r="2415" spans="1:11" x14ac:dyDescent="0.25">
      <c r="A2415" s="17">
        <v>42448</v>
      </c>
      <c r="B2415" s="18">
        <f t="shared" si="110"/>
        <v>9278</v>
      </c>
      <c r="C2415" s="11" t="s">
        <v>787</v>
      </c>
      <c r="D2415" s="12">
        <v>59278</v>
      </c>
      <c r="E2415" s="47" t="s">
        <v>8207</v>
      </c>
      <c r="F2415" s="14">
        <v>2088.4</v>
      </c>
      <c r="G2415" s="15">
        <v>42450</v>
      </c>
      <c r="H2415" s="98">
        <v>2088.4</v>
      </c>
      <c r="I2415" s="140">
        <f t="shared" si="111"/>
        <v>0</v>
      </c>
      <c r="J2415" s="114"/>
      <c r="K2415" s="2"/>
    </row>
    <row r="2416" spans="1:11" x14ac:dyDescent="0.25">
      <c r="A2416" s="17">
        <v>42448</v>
      </c>
      <c r="B2416" s="18">
        <f t="shared" si="110"/>
        <v>9279</v>
      </c>
      <c r="C2416" s="11" t="s">
        <v>787</v>
      </c>
      <c r="D2416" s="12">
        <v>59279</v>
      </c>
      <c r="E2416" s="47" t="s">
        <v>8287</v>
      </c>
      <c r="F2416" s="14">
        <v>220</v>
      </c>
      <c r="G2416" s="15">
        <v>42450</v>
      </c>
      <c r="H2416" s="98">
        <v>220</v>
      </c>
      <c r="I2416" s="140">
        <f t="shared" si="111"/>
        <v>0</v>
      </c>
      <c r="J2416" s="114"/>
      <c r="K2416" s="2"/>
    </row>
    <row r="2417" spans="1:11" x14ac:dyDescent="0.25">
      <c r="A2417" s="17">
        <v>42448</v>
      </c>
      <c r="B2417" s="18">
        <f t="shared" si="110"/>
        <v>9280</v>
      </c>
      <c r="C2417" s="11" t="s">
        <v>787</v>
      </c>
      <c r="D2417" s="12">
        <v>59280</v>
      </c>
      <c r="E2417" s="49" t="s">
        <v>105</v>
      </c>
      <c r="F2417" s="14">
        <v>0</v>
      </c>
      <c r="G2417" s="15"/>
      <c r="H2417" s="98"/>
      <c r="I2417" s="140">
        <f t="shared" si="111"/>
        <v>0</v>
      </c>
      <c r="J2417" s="114"/>
      <c r="K2417" s="2"/>
    </row>
    <row r="2418" spans="1:11" x14ac:dyDescent="0.25">
      <c r="A2418" s="17">
        <v>42448</v>
      </c>
      <c r="B2418" s="18">
        <f t="shared" si="110"/>
        <v>9281</v>
      </c>
      <c r="C2418" s="11" t="s">
        <v>787</v>
      </c>
      <c r="D2418" s="12">
        <v>59281</v>
      </c>
      <c r="E2418" s="49" t="s">
        <v>105</v>
      </c>
      <c r="F2418" s="14">
        <v>0</v>
      </c>
      <c r="G2418" s="15"/>
      <c r="H2418" s="98"/>
      <c r="I2418" s="140">
        <f t="shared" si="111"/>
        <v>0</v>
      </c>
      <c r="J2418" s="114"/>
      <c r="K2418" s="2"/>
    </row>
    <row r="2419" spans="1:11" x14ac:dyDescent="0.25">
      <c r="A2419" s="17">
        <v>42448</v>
      </c>
      <c r="B2419" s="18">
        <f t="shared" si="110"/>
        <v>9282</v>
      </c>
      <c r="C2419" s="11" t="s">
        <v>787</v>
      </c>
      <c r="D2419" s="12">
        <v>59282</v>
      </c>
      <c r="E2419" s="47" t="s">
        <v>8290</v>
      </c>
      <c r="F2419" s="14">
        <v>13562</v>
      </c>
      <c r="G2419" s="15">
        <v>42455</v>
      </c>
      <c r="H2419" s="98">
        <v>13562</v>
      </c>
      <c r="I2419" s="140">
        <f t="shared" si="111"/>
        <v>0</v>
      </c>
      <c r="J2419" s="114"/>
      <c r="K2419" s="2"/>
    </row>
    <row r="2420" spans="1:11" x14ac:dyDescent="0.25">
      <c r="A2420" s="17">
        <v>42448</v>
      </c>
      <c r="B2420" s="18">
        <f t="shared" si="110"/>
        <v>9283</v>
      </c>
      <c r="C2420" s="11" t="s">
        <v>787</v>
      </c>
      <c r="D2420" s="12">
        <v>59293</v>
      </c>
      <c r="E2420" s="49" t="s">
        <v>105</v>
      </c>
      <c r="F2420" s="14">
        <v>0</v>
      </c>
      <c r="G2420" s="15"/>
      <c r="H2420" s="98"/>
      <c r="I2420" s="140">
        <f t="shared" si="111"/>
        <v>0</v>
      </c>
      <c r="J2420" s="114"/>
      <c r="K2420" s="2"/>
    </row>
    <row r="2421" spans="1:11" x14ac:dyDescent="0.25">
      <c r="A2421" s="17">
        <v>42448</v>
      </c>
      <c r="B2421" s="18">
        <f t="shared" si="110"/>
        <v>9284</v>
      </c>
      <c r="C2421" s="11" t="s">
        <v>787</v>
      </c>
      <c r="D2421" s="12">
        <v>59284</v>
      </c>
      <c r="E2421" s="47" t="s">
        <v>8274</v>
      </c>
      <c r="F2421" s="14">
        <v>7007</v>
      </c>
      <c r="G2421" s="15">
        <v>42452</v>
      </c>
      <c r="H2421" s="98">
        <v>7007</v>
      </c>
      <c r="I2421" s="140">
        <f t="shared" si="111"/>
        <v>0</v>
      </c>
      <c r="J2421" s="114"/>
      <c r="K2421" s="2"/>
    </row>
    <row r="2422" spans="1:11" x14ac:dyDescent="0.25">
      <c r="A2422" s="17">
        <v>42448</v>
      </c>
      <c r="B2422" s="18">
        <f t="shared" si="110"/>
        <v>9285</v>
      </c>
      <c r="C2422" s="11" t="s">
        <v>787</v>
      </c>
      <c r="D2422" s="12">
        <v>59285</v>
      </c>
      <c r="E2422" s="47" t="s">
        <v>8291</v>
      </c>
      <c r="F2422" s="14">
        <v>313.2</v>
      </c>
      <c r="G2422" s="15">
        <v>42448</v>
      </c>
      <c r="H2422" s="98">
        <f t="shared" si="109"/>
        <v>313.2</v>
      </c>
      <c r="I2422" s="140">
        <f t="shared" si="111"/>
        <v>0</v>
      </c>
      <c r="J2422" s="114"/>
      <c r="K2422" s="2"/>
    </row>
    <row r="2423" spans="1:11" x14ac:dyDescent="0.25">
      <c r="A2423" s="17">
        <v>42448</v>
      </c>
      <c r="B2423" s="18">
        <f t="shared" si="110"/>
        <v>9286</v>
      </c>
      <c r="C2423" s="11" t="s">
        <v>787</v>
      </c>
      <c r="D2423" s="12">
        <v>59286</v>
      </c>
      <c r="E2423" s="47" t="s">
        <v>8195</v>
      </c>
      <c r="F2423" s="14">
        <v>2184</v>
      </c>
      <c r="G2423" s="15">
        <v>42450</v>
      </c>
      <c r="H2423" s="98">
        <v>2184</v>
      </c>
      <c r="I2423" s="140">
        <f t="shared" si="111"/>
        <v>0</v>
      </c>
      <c r="J2423" s="114"/>
      <c r="K2423" s="2"/>
    </row>
    <row r="2424" spans="1:11" x14ac:dyDescent="0.25">
      <c r="A2424" s="17">
        <v>42448</v>
      </c>
      <c r="B2424" s="18">
        <f t="shared" si="110"/>
        <v>9287</v>
      </c>
      <c r="C2424" s="11" t="s">
        <v>787</v>
      </c>
      <c r="D2424" s="12">
        <v>59287</v>
      </c>
      <c r="E2424" s="47" t="s">
        <v>8219</v>
      </c>
      <c r="F2424" s="14">
        <v>29603.8</v>
      </c>
      <c r="G2424" s="15">
        <v>42460</v>
      </c>
      <c r="H2424" s="98">
        <v>29603.8</v>
      </c>
      <c r="I2424" s="140">
        <f t="shared" si="111"/>
        <v>0</v>
      </c>
      <c r="J2424" s="114"/>
      <c r="K2424" s="2"/>
    </row>
    <row r="2425" spans="1:11" x14ac:dyDescent="0.25">
      <c r="A2425" s="17">
        <v>42448</v>
      </c>
      <c r="B2425" s="18">
        <f t="shared" si="110"/>
        <v>9288</v>
      </c>
      <c r="C2425" s="11" t="s">
        <v>787</v>
      </c>
      <c r="D2425" s="12">
        <v>59288</v>
      </c>
      <c r="E2425" s="47" t="s">
        <v>8219</v>
      </c>
      <c r="F2425" s="14">
        <v>292649.62</v>
      </c>
      <c r="G2425" s="107">
        <v>42472</v>
      </c>
      <c r="H2425" s="166">
        <v>292649.62</v>
      </c>
      <c r="I2425" s="140">
        <f t="shared" si="111"/>
        <v>0</v>
      </c>
      <c r="J2425" s="114"/>
      <c r="K2425" s="2"/>
    </row>
    <row r="2426" spans="1:11" x14ac:dyDescent="0.25">
      <c r="A2426" s="17">
        <v>42448</v>
      </c>
      <c r="B2426" s="18">
        <f t="shared" si="110"/>
        <v>9289</v>
      </c>
      <c r="C2426" s="11" t="s">
        <v>787</v>
      </c>
      <c r="D2426" s="12">
        <v>59289</v>
      </c>
      <c r="E2426" s="47" t="s">
        <v>8292</v>
      </c>
      <c r="F2426" s="14">
        <v>29334.3</v>
      </c>
      <c r="G2426" s="107">
        <v>42462</v>
      </c>
      <c r="H2426" s="166">
        <v>29334.3</v>
      </c>
      <c r="I2426" s="140">
        <f t="shared" si="111"/>
        <v>0</v>
      </c>
      <c r="J2426" s="114"/>
      <c r="K2426" s="2"/>
    </row>
    <row r="2427" spans="1:11" x14ac:dyDescent="0.25">
      <c r="A2427" s="17">
        <v>42448</v>
      </c>
      <c r="B2427" s="18">
        <f t="shared" si="110"/>
        <v>9290</v>
      </c>
      <c r="C2427" s="11" t="s">
        <v>787</v>
      </c>
      <c r="D2427" s="12">
        <v>59290</v>
      </c>
      <c r="E2427" s="47" t="s">
        <v>8293</v>
      </c>
      <c r="F2427" s="14">
        <v>2971.6</v>
      </c>
      <c r="G2427" s="15">
        <v>42448</v>
      </c>
      <c r="H2427" s="98">
        <f t="shared" si="109"/>
        <v>2971.6</v>
      </c>
      <c r="I2427" s="140">
        <f t="shared" si="111"/>
        <v>0</v>
      </c>
      <c r="J2427" s="114"/>
      <c r="K2427" s="2"/>
    </row>
    <row r="2428" spans="1:11" x14ac:dyDescent="0.25">
      <c r="A2428" s="17">
        <v>42448</v>
      </c>
      <c r="B2428" s="18">
        <f t="shared" si="110"/>
        <v>9291</v>
      </c>
      <c r="C2428" s="11" t="s">
        <v>787</v>
      </c>
      <c r="D2428" s="12">
        <v>59291</v>
      </c>
      <c r="E2428" s="49" t="s">
        <v>105</v>
      </c>
      <c r="F2428" s="14">
        <v>0</v>
      </c>
      <c r="G2428" s="15"/>
      <c r="H2428" s="98"/>
      <c r="I2428" s="140">
        <f t="shared" si="111"/>
        <v>0</v>
      </c>
      <c r="J2428" s="114"/>
      <c r="K2428" s="2"/>
    </row>
    <row r="2429" spans="1:11" x14ac:dyDescent="0.25">
      <c r="A2429" s="17">
        <v>42448</v>
      </c>
      <c r="B2429" s="18">
        <f t="shared" si="110"/>
        <v>9292</v>
      </c>
      <c r="C2429" s="11" t="s">
        <v>787</v>
      </c>
      <c r="D2429" s="12">
        <v>59292</v>
      </c>
      <c r="E2429" s="47" t="s">
        <v>8220</v>
      </c>
      <c r="F2429" s="14">
        <v>11930.8</v>
      </c>
      <c r="G2429" s="15">
        <v>42460</v>
      </c>
      <c r="H2429" s="98">
        <v>11930.8</v>
      </c>
      <c r="I2429" s="140">
        <f t="shared" si="111"/>
        <v>0</v>
      </c>
      <c r="J2429" s="114"/>
      <c r="K2429" s="2"/>
    </row>
    <row r="2430" spans="1:11" x14ac:dyDescent="0.25">
      <c r="A2430" s="17">
        <v>42448</v>
      </c>
      <c r="B2430" s="18">
        <f t="shared" si="110"/>
        <v>9293</v>
      </c>
      <c r="C2430" s="11" t="s">
        <v>787</v>
      </c>
      <c r="D2430" s="12">
        <v>59293</v>
      </c>
      <c r="E2430" s="49" t="s">
        <v>105</v>
      </c>
      <c r="F2430" s="14">
        <v>0</v>
      </c>
      <c r="G2430" s="15"/>
      <c r="H2430" s="98"/>
      <c r="I2430" s="140">
        <f t="shared" si="111"/>
        <v>0</v>
      </c>
      <c r="J2430" s="114"/>
      <c r="K2430" s="2"/>
    </row>
    <row r="2431" spans="1:11" x14ac:dyDescent="0.25">
      <c r="A2431" s="17">
        <v>42448</v>
      </c>
      <c r="B2431" s="18">
        <f t="shared" si="110"/>
        <v>9294</v>
      </c>
      <c r="C2431" s="11" t="s">
        <v>787</v>
      </c>
      <c r="D2431" s="12">
        <v>59294</v>
      </c>
      <c r="E2431" s="47" t="s">
        <v>8294</v>
      </c>
      <c r="F2431" s="14">
        <v>3058</v>
      </c>
      <c r="G2431" s="15">
        <v>42450</v>
      </c>
      <c r="H2431" s="98">
        <f t="shared" si="109"/>
        <v>3058</v>
      </c>
      <c r="I2431" s="140">
        <f t="shared" si="111"/>
        <v>0</v>
      </c>
      <c r="J2431" s="114"/>
      <c r="K2431" s="2"/>
    </row>
    <row r="2432" spans="1:11" x14ac:dyDescent="0.25">
      <c r="A2432" s="17">
        <v>42448</v>
      </c>
      <c r="B2432" s="18">
        <f t="shared" si="110"/>
        <v>9295</v>
      </c>
      <c r="C2432" s="11" t="s">
        <v>787</v>
      </c>
      <c r="D2432" s="12">
        <v>59295</v>
      </c>
      <c r="E2432" s="49" t="s">
        <v>105</v>
      </c>
      <c r="F2432" s="14">
        <v>0</v>
      </c>
      <c r="G2432" s="15"/>
      <c r="H2432" s="98"/>
      <c r="I2432" s="140">
        <f t="shared" si="111"/>
        <v>0</v>
      </c>
      <c r="J2432" s="114"/>
      <c r="K2432" s="2"/>
    </row>
    <row r="2433" spans="1:11" x14ac:dyDescent="0.25">
      <c r="A2433" s="17">
        <v>42448</v>
      </c>
      <c r="B2433" s="18">
        <f t="shared" si="110"/>
        <v>9296</v>
      </c>
      <c r="C2433" s="11" t="s">
        <v>787</v>
      </c>
      <c r="D2433" s="12">
        <v>59296</v>
      </c>
      <c r="E2433" s="47" t="s">
        <v>8259</v>
      </c>
      <c r="F2433" s="14">
        <v>80</v>
      </c>
      <c r="G2433" s="15">
        <v>42448</v>
      </c>
      <c r="H2433" s="98">
        <f t="shared" si="109"/>
        <v>80</v>
      </c>
      <c r="I2433" s="140">
        <f t="shared" si="111"/>
        <v>0</v>
      </c>
      <c r="J2433" s="114"/>
      <c r="K2433" s="2"/>
    </row>
    <row r="2434" spans="1:11" x14ac:dyDescent="0.25">
      <c r="A2434" s="17">
        <v>42448</v>
      </c>
      <c r="B2434" s="18">
        <f>B2433+1</f>
        <v>9297</v>
      </c>
      <c r="C2434" s="11" t="s">
        <v>787</v>
      </c>
      <c r="D2434" s="12">
        <v>59297</v>
      </c>
      <c r="E2434" s="47" t="s">
        <v>8260</v>
      </c>
      <c r="F2434" s="14">
        <v>642</v>
      </c>
      <c r="G2434" s="15">
        <v>42448</v>
      </c>
      <c r="H2434" s="98">
        <f t="shared" ref="H2434:H2502" si="112">F2434</f>
        <v>642</v>
      </c>
      <c r="I2434" s="140">
        <f t="shared" si="111"/>
        <v>0</v>
      </c>
      <c r="J2434" s="114"/>
      <c r="K2434" s="2"/>
    </row>
    <row r="2435" spans="1:11" x14ac:dyDescent="0.25">
      <c r="A2435" s="17">
        <v>42448</v>
      </c>
      <c r="B2435" s="18">
        <f t="shared" ref="B2435:B2436" si="113">B2434+1</f>
        <v>9298</v>
      </c>
      <c r="C2435" s="11" t="s">
        <v>787</v>
      </c>
      <c r="D2435" s="12">
        <v>59298</v>
      </c>
      <c r="E2435" s="49" t="s">
        <v>105</v>
      </c>
      <c r="F2435" s="14">
        <v>0</v>
      </c>
      <c r="G2435" s="15"/>
      <c r="H2435" s="98"/>
      <c r="I2435" s="140">
        <f t="shared" si="111"/>
        <v>0</v>
      </c>
      <c r="J2435" s="114"/>
      <c r="K2435" s="2"/>
    </row>
    <row r="2436" spans="1:11" x14ac:dyDescent="0.25">
      <c r="A2436" s="17">
        <v>42448</v>
      </c>
      <c r="B2436" s="18">
        <f t="shared" si="113"/>
        <v>9299</v>
      </c>
      <c r="C2436" s="11" t="s">
        <v>787</v>
      </c>
      <c r="D2436" s="12">
        <v>59299</v>
      </c>
      <c r="E2436" s="47" t="s">
        <v>8295</v>
      </c>
      <c r="F2436" s="14">
        <v>116579.19</v>
      </c>
      <c r="G2436" s="15">
        <v>42455</v>
      </c>
      <c r="H2436" s="98">
        <v>116579.19</v>
      </c>
      <c r="I2436" s="140">
        <f t="shared" si="111"/>
        <v>0</v>
      </c>
      <c r="J2436" s="114"/>
      <c r="K2436" s="2"/>
    </row>
    <row r="2437" spans="1:11" x14ac:dyDescent="0.25">
      <c r="A2437" s="17">
        <v>42448</v>
      </c>
      <c r="B2437" s="18">
        <f t="shared" si="110"/>
        <v>9300</v>
      </c>
      <c r="C2437" s="11" t="s">
        <v>787</v>
      </c>
      <c r="D2437" s="12">
        <v>59300</v>
      </c>
      <c r="E2437" s="47" t="s">
        <v>8203</v>
      </c>
      <c r="F2437" s="14">
        <v>42</v>
      </c>
      <c r="G2437" s="15">
        <v>42448</v>
      </c>
      <c r="H2437" s="98">
        <f t="shared" si="112"/>
        <v>42</v>
      </c>
      <c r="I2437" s="140">
        <f t="shared" si="111"/>
        <v>0</v>
      </c>
      <c r="J2437" s="114"/>
      <c r="K2437" s="2"/>
    </row>
    <row r="2438" spans="1:11" x14ac:dyDescent="0.25">
      <c r="A2438" s="17">
        <v>42448</v>
      </c>
      <c r="B2438" s="18">
        <f t="shared" ref="B2438:B2501" si="114">B2437+1</f>
        <v>9301</v>
      </c>
      <c r="C2438" s="11" t="s">
        <v>787</v>
      </c>
      <c r="D2438" s="12">
        <v>59301</v>
      </c>
      <c r="E2438" s="47" t="s">
        <v>8213</v>
      </c>
      <c r="F2438" s="14">
        <v>13460.6</v>
      </c>
      <c r="G2438" s="15">
        <v>42453</v>
      </c>
      <c r="H2438" s="98">
        <v>13460.6</v>
      </c>
      <c r="I2438" s="140">
        <f t="shared" si="111"/>
        <v>0</v>
      </c>
      <c r="J2438" s="114"/>
      <c r="K2438" s="2"/>
    </row>
    <row r="2439" spans="1:11" x14ac:dyDescent="0.25">
      <c r="A2439" s="17">
        <v>42448</v>
      </c>
      <c r="B2439" s="18">
        <f t="shared" si="114"/>
        <v>9302</v>
      </c>
      <c r="C2439" s="11" t="s">
        <v>787</v>
      </c>
      <c r="D2439" s="12">
        <v>59302</v>
      </c>
      <c r="E2439" s="47" t="s">
        <v>8296</v>
      </c>
      <c r="F2439" s="14">
        <v>53697</v>
      </c>
      <c r="G2439" s="15" t="s">
        <v>8297</v>
      </c>
      <c r="H2439" s="98">
        <f>38749+14948</f>
        <v>53697</v>
      </c>
      <c r="I2439" s="140">
        <f t="shared" si="111"/>
        <v>0</v>
      </c>
      <c r="J2439" s="114"/>
      <c r="K2439" s="2"/>
    </row>
    <row r="2440" spans="1:11" x14ac:dyDescent="0.25">
      <c r="A2440" s="17">
        <v>42448</v>
      </c>
      <c r="B2440" s="18">
        <f t="shared" si="114"/>
        <v>9303</v>
      </c>
      <c r="C2440" s="11" t="s">
        <v>787</v>
      </c>
      <c r="D2440" s="12">
        <v>59303</v>
      </c>
      <c r="E2440" s="47" t="s">
        <v>8203</v>
      </c>
      <c r="F2440" s="14">
        <v>13122.2</v>
      </c>
      <c r="G2440" s="15">
        <v>42449</v>
      </c>
      <c r="H2440" s="98">
        <v>13122.2</v>
      </c>
      <c r="I2440" s="140">
        <f t="shared" si="111"/>
        <v>0</v>
      </c>
      <c r="J2440" s="114"/>
      <c r="K2440" s="2"/>
    </row>
    <row r="2441" spans="1:11" x14ac:dyDescent="0.25">
      <c r="A2441" s="17">
        <v>42448</v>
      </c>
      <c r="B2441" s="18">
        <f t="shared" si="114"/>
        <v>9304</v>
      </c>
      <c r="C2441" s="11" t="s">
        <v>787</v>
      </c>
      <c r="D2441" s="12">
        <v>59304</v>
      </c>
      <c r="E2441" s="47" t="s">
        <v>8298</v>
      </c>
      <c r="F2441" s="14">
        <v>3663</v>
      </c>
      <c r="G2441" s="15">
        <v>42450</v>
      </c>
      <c r="H2441" s="98">
        <v>3663</v>
      </c>
      <c r="I2441" s="140">
        <f t="shared" si="111"/>
        <v>0</v>
      </c>
      <c r="J2441" s="114"/>
      <c r="K2441" s="2"/>
    </row>
    <row r="2442" spans="1:11" x14ac:dyDescent="0.25">
      <c r="A2442" s="17">
        <v>42448</v>
      </c>
      <c r="B2442" s="18">
        <f t="shared" si="114"/>
        <v>9305</v>
      </c>
      <c r="C2442" s="11" t="s">
        <v>787</v>
      </c>
      <c r="D2442" s="12">
        <v>59305</v>
      </c>
      <c r="E2442" s="47" t="s">
        <v>8204</v>
      </c>
      <c r="F2442" s="14">
        <v>4028.1</v>
      </c>
      <c r="G2442" s="15">
        <v>42448</v>
      </c>
      <c r="H2442" s="98">
        <f t="shared" si="112"/>
        <v>4028.1</v>
      </c>
      <c r="I2442" s="140">
        <f t="shared" si="111"/>
        <v>0</v>
      </c>
      <c r="J2442" s="114"/>
      <c r="K2442" s="2"/>
    </row>
    <row r="2443" spans="1:11" x14ac:dyDescent="0.25">
      <c r="A2443" s="17">
        <v>42448</v>
      </c>
      <c r="B2443" s="18">
        <f t="shared" si="114"/>
        <v>9306</v>
      </c>
      <c r="C2443" s="11" t="s">
        <v>787</v>
      </c>
      <c r="D2443" s="12">
        <v>59306</v>
      </c>
      <c r="E2443" s="47" t="s">
        <v>8292</v>
      </c>
      <c r="F2443" s="14">
        <v>351424</v>
      </c>
      <c r="G2443" s="107">
        <v>42462</v>
      </c>
      <c r="H2443" s="166">
        <v>351424</v>
      </c>
      <c r="I2443" s="140">
        <f t="shared" si="111"/>
        <v>0</v>
      </c>
      <c r="J2443" s="114"/>
      <c r="K2443" s="2"/>
    </row>
    <row r="2444" spans="1:11" x14ac:dyDescent="0.25">
      <c r="A2444" s="17">
        <v>42448</v>
      </c>
      <c r="B2444" s="18">
        <f t="shared" si="114"/>
        <v>9307</v>
      </c>
      <c r="C2444" s="11" t="s">
        <v>787</v>
      </c>
      <c r="D2444" s="12">
        <v>59307</v>
      </c>
      <c r="E2444" s="47" t="s">
        <v>8292</v>
      </c>
      <c r="F2444" s="14">
        <v>338433</v>
      </c>
      <c r="G2444" s="15">
        <v>42453</v>
      </c>
      <c r="H2444" s="98">
        <v>338433</v>
      </c>
      <c r="I2444" s="140">
        <f t="shared" si="111"/>
        <v>0</v>
      </c>
      <c r="J2444" s="114"/>
      <c r="K2444" s="2"/>
    </row>
    <row r="2445" spans="1:11" x14ac:dyDescent="0.25">
      <c r="A2445" s="17">
        <v>42448</v>
      </c>
      <c r="B2445" s="18">
        <f t="shared" si="114"/>
        <v>9308</v>
      </c>
      <c r="C2445" s="11" t="s">
        <v>787</v>
      </c>
      <c r="D2445" s="12">
        <v>59308</v>
      </c>
      <c r="E2445" s="47" t="s">
        <v>8203</v>
      </c>
      <c r="F2445" s="14">
        <v>20568</v>
      </c>
      <c r="G2445" s="15">
        <v>42448</v>
      </c>
      <c r="H2445" s="98">
        <f t="shared" si="112"/>
        <v>20568</v>
      </c>
      <c r="I2445" s="140">
        <f t="shared" si="111"/>
        <v>0</v>
      </c>
      <c r="J2445" s="114"/>
      <c r="K2445" s="2"/>
    </row>
    <row r="2446" spans="1:11" x14ac:dyDescent="0.25">
      <c r="A2446" s="17">
        <v>42448</v>
      </c>
      <c r="B2446" s="18">
        <f t="shared" si="114"/>
        <v>9309</v>
      </c>
      <c r="C2446" s="11" t="s">
        <v>787</v>
      </c>
      <c r="D2446" s="12">
        <v>59309</v>
      </c>
      <c r="E2446" s="47" t="s">
        <v>8299</v>
      </c>
      <c r="F2446" s="14">
        <v>27017</v>
      </c>
      <c r="G2446" s="15">
        <v>42449</v>
      </c>
      <c r="H2446" s="98">
        <v>27017</v>
      </c>
      <c r="I2446" s="140">
        <f t="shared" si="111"/>
        <v>0</v>
      </c>
      <c r="J2446" s="114"/>
      <c r="K2446" s="2"/>
    </row>
    <row r="2447" spans="1:11" x14ac:dyDescent="0.25">
      <c r="A2447" s="17">
        <v>42448</v>
      </c>
      <c r="B2447" s="18">
        <f t="shared" si="114"/>
        <v>9310</v>
      </c>
      <c r="C2447" s="11" t="s">
        <v>787</v>
      </c>
      <c r="D2447" s="12">
        <v>59310</v>
      </c>
      <c r="E2447" s="47" t="s">
        <v>8300</v>
      </c>
      <c r="F2447" s="14">
        <v>1972.1</v>
      </c>
      <c r="G2447" s="15">
        <v>42450</v>
      </c>
      <c r="H2447" s="98">
        <v>1972.1</v>
      </c>
      <c r="I2447" s="140">
        <f t="shared" si="111"/>
        <v>0</v>
      </c>
      <c r="J2447" s="114"/>
      <c r="K2447" s="2"/>
    </row>
    <row r="2448" spans="1:11" x14ac:dyDescent="0.25">
      <c r="A2448" s="17">
        <v>42448</v>
      </c>
      <c r="B2448" s="18">
        <f t="shared" si="114"/>
        <v>9311</v>
      </c>
      <c r="C2448" s="11" t="s">
        <v>787</v>
      </c>
      <c r="D2448" s="12">
        <v>59311</v>
      </c>
      <c r="E2448" s="47" t="s">
        <v>8301</v>
      </c>
      <c r="F2448" s="14">
        <v>2571.4</v>
      </c>
      <c r="G2448" s="15">
        <v>42449</v>
      </c>
      <c r="H2448" s="98">
        <v>2571.4</v>
      </c>
      <c r="I2448" s="140">
        <f t="shared" si="111"/>
        <v>0</v>
      </c>
      <c r="J2448" s="114"/>
      <c r="K2448" s="2"/>
    </row>
    <row r="2449" spans="1:11" x14ac:dyDescent="0.25">
      <c r="A2449" s="17">
        <v>42448</v>
      </c>
      <c r="B2449" s="18">
        <f t="shared" si="114"/>
        <v>9312</v>
      </c>
      <c r="C2449" s="11" t="s">
        <v>787</v>
      </c>
      <c r="D2449" s="12">
        <v>59312</v>
      </c>
      <c r="E2449" s="47" t="s">
        <v>8278</v>
      </c>
      <c r="F2449" s="14">
        <v>2264.4</v>
      </c>
      <c r="G2449" s="15">
        <v>42448</v>
      </c>
      <c r="H2449" s="98">
        <f t="shared" si="112"/>
        <v>2264.4</v>
      </c>
      <c r="I2449" s="140">
        <f t="shared" si="111"/>
        <v>0</v>
      </c>
      <c r="J2449" s="114"/>
      <c r="K2449" s="2"/>
    </row>
    <row r="2450" spans="1:11" x14ac:dyDescent="0.25">
      <c r="A2450" s="17">
        <v>42449</v>
      </c>
      <c r="B2450" s="18">
        <f t="shared" si="114"/>
        <v>9313</v>
      </c>
      <c r="C2450" s="11" t="s">
        <v>787</v>
      </c>
      <c r="D2450" s="12">
        <v>59313</v>
      </c>
      <c r="E2450" s="47" t="s">
        <v>8302</v>
      </c>
      <c r="F2450" s="14">
        <v>2676</v>
      </c>
      <c r="G2450" s="15">
        <v>42450</v>
      </c>
      <c r="H2450" s="98">
        <v>2676</v>
      </c>
      <c r="I2450" s="140">
        <f t="shared" si="111"/>
        <v>0</v>
      </c>
      <c r="J2450" s="114"/>
      <c r="K2450" s="2"/>
    </row>
    <row r="2451" spans="1:11" x14ac:dyDescent="0.25">
      <c r="A2451" s="17">
        <v>42449</v>
      </c>
      <c r="B2451" s="18">
        <f t="shared" si="114"/>
        <v>9314</v>
      </c>
      <c r="C2451" s="11" t="s">
        <v>787</v>
      </c>
      <c r="D2451" s="12">
        <v>59314</v>
      </c>
      <c r="E2451" s="47" t="s">
        <v>8303</v>
      </c>
      <c r="F2451" s="14">
        <v>7833.6</v>
      </c>
      <c r="G2451" s="15">
        <v>42449</v>
      </c>
      <c r="H2451" s="98">
        <f t="shared" si="112"/>
        <v>7833.6</v>
      </c>
      <c r="I2451" s="140">
        <f t="shared" si="111"/>
        <v>0</v>
      </c>
      <c r="J2451" s="114"/>
      <c r="K2451" s="2"/>
    </row>
    <row r="2452" spans="1:11" x14ac:dyDescent="0.25">
      <c r="A2452" s="17">
        <v>42449</v>
      </c>
      <c r="B2452" s="18">
        <f t="shared" si="114"/>
        <v>9315</v>
      </c>
      <c r="C2452" s="11" t="s">
        <v>787</v>
      </c>
      <c r="D2452" s="12">
        <v>59315</v>
      </c>
      <c r="E2452" s="47" t="s">
        <v>8302</v>
      </c>
      <c r="F2452" s="14">
        <v>19899</v>
      </c>
      <c r="G2452" s="15">
        <v>42450</v>
      </c>
      <c r="H2452" s="98">
        <v>19899</v>
      </c>
      <c r="I2452" s="140">
        <f t="shared" si="111"/>
        <v>0</v>
      </c>
      <c r="J2452" s="114"/>
      <c r="K2452" s="2"/>
    </row>
    <row r="2453" spans="1:11" x14ac:dyDescent="0.25">
      <c r="A2453" s="17">
        <v>42449</v>
      </c>
      <c r="B2453" s="18">
        <f t="shared" si="114"/>
        <v>9316</v>
      </c>
      <c r="C2453" s="11" t="s">
        <v>787</v>
      </c>
      <c r="D2453" s="12">
        <v>59316</v>
      </c>
      <c r="E2453" s="47" t="s">
        <v>8097</v>
      </c>
      <c r="F2453" s="14">
        <v>5467.2</v>
      </c>
      <c r="G2453" s="15">
        <v>42449</v>
      </c>
      <c r="H2453" s="98">
        <v>5467.2</v>
      </c>
      <c r="I2453" s="140">
        <f t="shared" si="111"/>
        <v>0</v>
      </c>
      <c r="J2453" s="114"/>
      <c r="K2453" s="2"/>
    </row>
    <row r="2454" spans="1:11" x14ac:dyDescent="0.25">
      <c r="A2454" s="17">
        <v>42449</v>
      </c>
      <c r="B2454" s="18">
        <f t="shared" si="114"/>
        <v>9317</v>
      </c>
      <c r="C2454" s="11" t="s">
        <v>787</v>
      </c>
      <c r="D2454" s="12">
        <v>59317</v>
      </c>
      <c r="E2454" s="47" t="s">
        <v>8304</v>
      </c>
      <c r="F2454" s="14">
        <v>6138</v>
      </c>
      <c r="G2454" s="15">
        <v>42451</v>
      </c>
      <c r="H2454" s="98">
        <v>6138</v>
      </c>
      <c r="I2454" s="140">
        <f t="shared" si="111"/>
        <v>0</v>
      </c>
      <c r="J2454" s="114"/>
      <c r="K2454" s="2"/>
    </row>
    <row r="2455" spans="1:11" x14ac:dyDescent="0.25">
      <c r="A2455" s="17">
        <v>42449</v>
      </c>
      <c r="B2455" s="18">
        <f t="shared" si="114"/>
        <v>9318</v>
      </c>
      <c r="C2455" s="11" t="s">
        <v>787</v>
      </c>
      <c r="D2455" s="113">
        <v>59318</v>
      </c>
      <c r="E2455" s="42" t="s">
        <v>8305</v>
      </c>
      <c r="F2455" s="19">
        <v>1755.75</v>
      </c>
      <c r="G2455" s="15">
        <v>42449</v>
      </c>
      <c r="H2455" s="98">
        <f t="shared" si="112"/>
        <v>1755.75</v>
      </c>
      <c r="I2455" s="140">
        <f t="shared" si="111"/>
        <v>0</v>
      </c>
      <c r="J2455" s="114"/>
      <c r="K2455" s="2"/>
    </row>
    <row r="2456" spans="1:11" x14ac:dyDescent="0.25">
      <c r="A2456" s="17">
        <v>42449</v>
      </c>
      <c r="B2456" s="18">
        <f t="shared" si="114"/>
        <v>9319</v>
      </c>
      <c r="C2456" s="11" t="s">
        <v>787</v>
      </c>
      <c r="D2456" s="20">
        <v>59319</v>
      </c>
      <c r="E2456" s="45" t="s">
        <v>8306</v>
      </c>
      <c r="F2456" s="22">
        <v>1177.5999999999999</v>
      </c>
      <c r="G2456" s="15">
        <v>42449</v>
      </c>
      <c r="H2456" s="98">
        <f t="shared" si="112"/>
        <v>1177.5999999999999</v>
      </c>
      <c r="I2456" s="140">
        <f t="shared" si="111"/>
        <v>0</v>
      </c>
      <c r="J2456" s="114"/>
      <c r="K2456" s="2"/>
    </row>
    <row r="2457" spans="1:11" x14ac:dyDescent="0.25">
      <c r="A2457" s="17">
        <v>42449</v>
      </c>
      <c r="B2457" s="18">
        <f t="shared" si="114"/>
        <v>9320</v>
      </c>
      <c r="C2457" s="11" t="s">
        <v>787</v>
      </c>
      <c r="D2457" s="12">
        <v>59320</v>
      </c>
      <c r="E2457" s="47" t="s">
        <v>8307</v>
      </c>
      <c r="F2457" s="14">
        <v>43498.6</v>
      </c>
      <c r="G2457" s="15">
        <v>42453</v>
      </c>
      <c r="H2457" s="98">
        <v>43498.6</v>
      </c>
      <c r="I2457" s="140">
        <f t="shared" si="111"/>
        <v>0</v>
      </c>
      <c r="J2457" s="114"/>
      <c r="K2457" s="2"/>
    </row>
    <row r="2458" spans="1:11" x14ac:dyDescent="0.25">
      <c r="A2458" s="17">
        <v>42449</v>
      </c>
      <c r="B2458" s="18">
        <f t="shared" si="114"/>
        <v>9321</v>
      </c>
      <c r="C2458" s="11" t="s">
        <v>787</v>
      </c>
      <c r="D2458" s="12">
        <v>59321</v>
      </c>
      <c r="E2458" s="47" t="s">
        <v>8308</v>
      </c>
      <c r="F2458" s="14">
        <v>16595.2</v>
      </c>
      <c r="G2458" s="15">
        <v>42450</v>
      </c>
      <c r="H2458" s="98">
        <v>16595.2</v>
      </c>
      <c r="I2458" s="140">
        <f t="shared" si="111"/>
        <v>0</v>
      </c>
      <c r="J2458" s="114"/>
      <c r="K2458" s="2"/>
    </row>
    <row r="2459" spans="1:11" x14ac:dyDescent="0.25">
      <c r="A2459" s="17">
        <v>42449</v>
      </c>
      <c r="B2459" s="18">
        <f t="shared" si="114"/>
        <v>9322</v>
      </c>
      <c r="C2459" s="11" t="s">
        <v>787</v>
      </c>
      <c r="D2459" s="12">
        <v>59322</v>
      </c>
      <c r="E2459" s="47" t="s">
        <v>8309</v>
      </c>
      <c r="F2459" s="14">
        <v>5062.1000000000004</v>
      </c>
      <c r="G2459" s="15">
        <v>42449</v>
      </c>
      <c r="H2459" s="98">
        <f t="shared" si="112"/>
        <v>5062.1000000000004</v>
      </c>
      <c r="I2459" s="140">
        <f t="shared" ref="I2459:I2528" si="115">F2459-H2459</f>
        <v>0</v>
      </c>
      <c r="J2459" s="114"/>
      <c r="K2459" s="2"/>
    </row>
    <row r="2460" spans="1:11" x14ac:dyDescent="0.25">
      <c r="A2460" s="17">
        <v>42449</v>
      </c>
      <c r="B2460" s="18">
        <f t="shared" si="114"/>
        <v>9323</v>
      </c>
      <c r="C2460" s="11" t="s">
        <v>787</v>
      </c>
      <c r="D2460" s="12">
        <v>59323</v>
      </c>
      <c r="E2460" s="47" t="s">
        <v>8310</v>
      </c>
      <c r="F2460" s="14">
        <v>3786</v>
      </c>
      <c r="G2460" s="88">
        <v>42466</v>
      </c>
      <c r="H2460" s="101">
        <v>3786</v>
      </c>
      <c r="I2460" s="140">
        <f t="shared" si="115"/>
        <v>0</v>
      </c>
      <c r="J2460" s="114"/>
      <c r="K2460" s="2"/>
    </row>
    <row r="2461" spans="1:11" x14ac:dyDescent="0.25">
      <c r="A2461" s="17">
        <v>42449</v>
      </c>
      <c r="B2461" s="18">
        <f t="shared" si="114"/>
        <v>9324</v>
      </c>
      <c r="C2461" s="11" t="s">
        <v>787</v>
      </c>
      <c r="D2461" s="12">
        <v>59324</v>
      </c>
      <c r="E2461" s="47" t="s">
        <v>8311</v>
      </c>
      <c r="F2461" s="14">
        <v>10558.4</v>
      </c>
      <c r="G2461" s="15">
        <v>42450</v>
      </c>
      <c r="H2461" s="98">
        <v>10558.4</v>
      </c>
      <c r="I2461" s="140">
        <f t="shared" si="115"/>
        <v>0</v>
      </c>
      <c r="J2461" s="114"/>
      <c r="K2461" s="2"/>
    </row>
    <row r="2462" spans="1:11" x14ac:dyDescent="0.25">
      <c r="A2462" s="17">
        <v>42449</v>
      </c>
      <c r="B2462" s="18">
        <f t="shared" si="114"/>
        <v>9325</v>
      </c>
      <c r="C2462" s="11" t="s">
        <v>787</v>
      </c>
      <c r="D2462" s="12">
        <v>59325</v>
      </c>
      <c r="E2462" s="47" t="s">
        <v>8312</v>
      </c>
      <c r="F2462" s="14">
        <v>4851.3999999999996</v>
      </c>
      <c r="G2462" s="15">
        <v>42450</v>
      </c>
      <c r="H2462" s="98">
        <v>4851.3999999999996</v>
      </c>
      <c r="I2462" s="140">
        <f t="shared" si="115"/>
        <v>0</v>
      </c>
      <c r="J2462" s="114"/>
      <c r="K2462" s="2"/>
    </row>
    <row r="2463" spans="1:11" x14ac:dyDescent="0.25">
      <c r="A2463" s="17">
        <v>42449</v>
      </c>
      <c r="B2463" s="18">
        <f t="shared" si="114"/>
        <v>9326</v>
      </c>
      <c r="C2463" s="11" t="s">
        <v>787</v>
      </c>
      <c r="D2463" s="12">
        <v>59326</v>
      </c>
      <c r="E2463" s="47" t="s">
        <v>8313</v>
      </c>
      <c r="F2463" s="14">
        <v>1000</v>
      </c>
      <c r="G2463" s="15">
        <v>42450</v>
      </c>
      <c r="H2463" s="98">
        <v>1000</v>
      </c>
      <c r="I2463" s="140">
        <f t="shared" si="115"/>
        <v>0</v>
      </c>
      <c r="J2463" s="114"/>
      <c r="K2463" s="2"/>
    </row>
    <row r="2464" spans="1:11" x14ac:dyDescent="0.25">
      <c r="A2464" s="17">
        <v>42449</v>
      </c>
      <c r="B2464" s="18">
        <f t="shared" si="114"/>
        <v>9327</v>
      </c>
      <c r="C2464" s="11" t="s">
        <v>787</v>
      </c>
      <c r="D2464" s="12">
        <v>59327</v>
      </c>
      <c r="E2464" s="47" t="s">
        <v>8314</v>
      </c>
      <c r="F2464" s="14">
        <v>3520</v>
      </c>
      <c r="G2464" s="15">
        <v>42450</v>
      </c>
      <c r="H2464" s="98">
        <v>3520</v>
      </c>
      <c r="I2464" s="140">
        <f t="shared" si="115"/>
        <v>0</v>
      </c>
      <c r="J2464" s="114"/>
      <c r="K2464" s="2"/>
    </row>
    <row r="2465" spans="1:11" x14ac:dyDescent="0.25">
      <c r="A2465" s="17">
        <v>42449</v>
      </c>
      <c r="B2465" s="18">
        <f t="shared" si="114"/>
        <v>9328</v>
      </c>
      <c r="C2465" s="11" t="s">
        <v>787</v>
      </c>
      <c r="D2465" s="12">
        <v>59328</v>
      </c>
      <c r="E2465" s="47" t="s">
        <v>8315</v>
      </c>
      <c r="F2465" s="14">
        <v>2615.04</v>
      </c>
      <c r="G2465" s="15">
        <v>42450</v>
      </c>
      <c r="H2465" s="98">
        <v>2615.04</v>
      </c>
      <c r="I2465" s="140">
        <f t="shared" si="115"/>
        <v>0</v>
      </c>
      <c r="J2465" s="112"/>
      <c r="K2465" s="2"/>
    </row>
    <row r="2466" spans="1:11" x14ac:dyDescent="0.25">
      <c r="A2466" s="17">
        <v>42449</v>
      </c>
      <c r="B2466" s="18">
        <f t="shared" si="114"/>
        <v>9329</v>
      </c>
      <c r="C2466" s="11" t="s">
        <v>787</v>
      </c>
      <c r="D2466" s="12">
        <v>59329</v>
      </c>
      <c r="E2466" s="47" t="s">
        <v>8316</v>
      </c>
      <c r="F2466" s="14">
        <v>4543.1000000000004</v>
      </c>
      <c r="G2466" s="15">
        <v>42450</v>
      </c>
      <c r="H2466" s="98">
        <v>4543.1000000000004</v>
      </c>
      <c r="I2466" s="140">
        <f t="shared" si="115"/>
        <v>0</v>
      </c>
      <c r="J2466" s="112"/>
      <c r="K2466" s="2"/>
    </row>
    <row r="2467" spans="1:11" x14ac:dyDescent="0.25">
      <c r="A2467" s="17">
        <v>42449</v>
      </c>
      <c r="B2467" s="18">
        <f t="shared" si="114"/>
        <v>9330</v>
      </c>
      <c r="C2467" s="11" t="s">
        <v>787</v>
      </c>
      <c r="D2467" s="12">
        <v>59330</v>
      </c>
      <c r="E2467" s="47" t="s">
        <v>8317</v>
      </c>
      <c r="F2467" s="14">
        <v>4082</v>
      </c>
      <c r="G2467" s="15">
        <v>42449</v>
      </c>
      <c r="H2467" s="98">
        <f t="shared" si="112"/>
        <v>4082</v>
      </c>
      <c r="I2467" s="140">
        <f t="shared" si="115"/>
        <v>0</v>
      </c>
      <c r="J2467" s="112"/>
      <c r="K2467" s="2"/>
    </row>
    <row r="2468" spans="1:11" x14ac:dyDescent="0.25">
      <c r="A2468" s="17">
        <v>42449</v>
      </c>
      <c r="B2468" s="18">
        <f t="shared" si="114"/>
        <v>9331</v>
      </c>
      <c r="C2468" s="11" t="s">
        <v>787</v>
      </c>
      <c r="D2468" s="12">
        <v>59331</v>
      </c>
      <c r="E2468" s="53" t="s">
        <v>8318</v>
      </c>
      <c r="F2468" s="150">
        <v>8137.5</v>
      </c>
      <c r="G2468" s="15">
        <v>42450</v>
      </c>
      <c r="H2468" s="98">
        <v>8137.5</v>
      </c>
      <c r="I2468" s="140">
        <f t="shared" si="115"/>
        <v>0</v>
      </c>
      <c r="J2468" s="112"/>
      <c r="K2468" s="2"/>
    </row>
    <row r="2469" spans="1:11" x14ac:dyDescent="0.25">
      <c r="A2469" s="17">
        <v>42449</v>
      </c>
      <c r="B2469" s="18">
        <f t="shared" si="114"/>
        <v>9332</v>
      </c>
      <c r="C2469" s="11" t="s">
        <v>787</v>
      </c>
      <c r="D2469" s="12">
        <v>59332</v>
      </c>
      <c r="E2469" s="47" t="s">
        <v>8319</v>
      </c>
      <c r="F2469" s="14">
        <v>6456.26</v>
      </c>
      <c r="G2469" s="15">
        <v>42460</v>
      </c>
      <c r="H2469" s="98">
        <v>6456.26</v>
      </c>
      <c r="I2469" s="140">
        <f t="shared" si="115"/>
        <v>0</v>
      </c>
      <c r="J2469" s="112"/>
      <c r="K2469" s="2"/>
    </row>
    <row r="2470" spans="1:11" x14ac:dyDescent="0.25">
      <c r="A2470" s="17">
        <v>42449</v>
      </c>
      <c r="B2470" s="18">
        <f t="shared" si="114"/>
        <v>9333</v>
      </c>
      <c r="C2470" s="11" t="s">
        <v>787</v>
      </c>
      <c r="D2470" s="12">
        <v>59333</v>
      </c>
      <c r="E2470" s="47" t="s">
        <v>8320</v>
      </c>
      <c r="F2470" s="14">
        <v>733.9</v>
      </c>
      <c r="G2470" s="15">
        <v>42449</v>
      </c>
      <c r="H2470" s="98">
        <f t="shared" si="112"/>
        <v>733.9</v>
      </c>
      <c r="I2470" s="140">
        <f t="shared" si="115"/>
        <v>0</v>
      </c>
      <c r="J2470" s="112"/>
      <c r="K2470" s="2"/>
    </row>
    <row r="2471" spans="1:11" x14ac:dyDescent="0.25">
      <c r="A2471" s="17">
        <v>42449</v>
      </c>
      <c r="B2471" s="18">
        <f t="shared" si="114"/>
        <v>9334</v>
      </c>
      <c r="C2471" s="11" t="s">
        <v>787</v>
      </c>
      <c r="D2471" s="12">
        <v>59334</v>
      </c>
      <c r="E2471" s="47" t="s">
        <v>8321</v>
      </c>
      <c r="F2471" s="14">
        <v>1169.5999999999999</v>
      </c>
      <c r="G2471" s="15">
        <v>42449</v>
      </c>
      <c r="H2471" s="98">
        <f t="shared" si="112"/>
        <v>1169.5999999999999</v>
      </c>
      <c r="I2471" s="140">
        <f t="shared" si="115"/>
        <v>0</v>
      </c>
      <c r="J2471" s="112"/>
      <c r="K2471" s="2"/>
    </row>
    <row r="2472" spans="1:11" x14ac:dyDescent="0.25">
      <c r="A2472" s="17">
        <v>42449</v>
      </c>
      <c r="B2472" s="18">
        <f t="shared" si="114"/>
        <v>9335</v>
      </c>
      <c r="C2472" s="11" t="s">
        <v>787</v>
      </c>
      <c r="D2472" s="12">
        <v>59335</v>
      </c>
      <c r="E2472" s="47" t="s">
        <v>8322</v>
      </c>
      <c r="F2472" s="14">
        <v>8910.7999999999993</v>
      </c>
      <c r="G2472" s="15">
        <v>42449</v>
      </c>
      <c r="H2472" s="98">
        <f t="shared" si="112"/>
        <v>8910.7999999999993</v>
      </c>
      <c r="I2472" s="140">
        <f t="shared" si="115"/>
        <v>0</v>
      </c>
      <c r="J2472" s="112"/>
      <c r="K2472" s="2"/>
    </row>
    <row r="2473" spans="1:11" x14ac:dyDescent="0.25">
      <c r="A2473" s="17">
        <v>42449</v>
      </c>
      <c r="B2473" s="18">
        <f t="shared" si="114"/>
        <v>9336</v>
      </c>
      <c r="C2473" s="11" t="s">
        <v>787</v>
      </c>
      <c r="D2473" s="12">
        <v>59336</v>
      </c>
      <c r="E2473" s="47" t="s">
        <v>8323</v>
      </c>
      <c r="F2473" s="14">
        <v>9404.4</v>
      </c>
      <c r="G2473" s="15">
        <v>42449</v>
      </c>
      <c r="H2473" s="98">
        <f t="shared" si="112"/>
        <v>9404.4</v>
      </c>
      <c r="I2473" s="140">
        <f t="shared" si="115"/>
        <v>0</v>
      </c>
      <c r="J2473" s="112"/>
      <c r="K2473" s="2"/>
    </row>
    <row r="2474" spans="1:11" x14ac:dyDescent="0.25">
      <c r="A2474" s="17">
        <v>42449</v>
      </c>
      <c r="B2474" s="18">
        <f t="shared" si="114"/>
        <v>9337</v>
      </c>
      <c r="C2474" s="11" t="s">
        <v>787</v>
      </c>
      <c r="D2474" s="12">
        <v>59337</v>
      </c>
      <c r="E2474" s="47" t="s">
        <v>8324</v>
      </c>
      <c r="F2474" s="14">
        <v>2720</v>
      </c>
      <c r="G2474" s="15">
        <v>42449</v>
      </c>
      <c r="H2474" s="98">
        <f t="shared" si="112"/>
        <v>2720</v>
      </c>
      <c r="I2474" s="140">
        <f t="shared" si="115"/>
        <v>0</v>
      </c>
      <c r="J2474" s="112"/>
      <c r="K2474" s="2"/>
    </row>
    <row r="2475" spans="1:11" x14ac:dyDescent="0.25">
      <c r="A2475" s="17">
        <v>42449</v>
      </c>
      <c r="B2475" s="18">
        <f t="shared" si="114"/>
        <v>9338</v>
      </c>
      <c r="C2475" s="11" t="s">
        <v>787</v>
      </c>
      <c r="D2475" s="12">
        <v>59338</v>
      </c>
      <c r="E2475" s="47" t="s">
        <v>8325</v>
      </c>
      <c r="F2475" s="14">
        <v>3589.8</v>
      </c>
      <c r="G2475" s="15">
        <v>42451</v>
      </c>
      <c r="H2475" s="98">
        <v>3589.8</v>
      </c>
      <c r="I2475" s="140">
        <f t="shared" si="115"/>
        <v>0</v>
      </c>
      <c r="J2475" s="112"/>
      <c r="K2475" s="2"/>
    </row>
    <row r="2476" spans="1:11" x14ac:dyDescent="0.25">
      <c r="A2476" s="17">
        <v>42449</v>
      </c>
      <c r="B2476" s="18">
        <f t="shared" si="114"/>
        <v>9339</v>
      </c>
      <c r="C2476" s="11" t="s">
        <v>787</v>
      </c>
      <c r="D2476" s="12">
        <v>59339</v>
      </c>
      <c r="E2476" s="47" t="s">
        <v>8326</v>
      </c>
      <c r="F2476" s="14">
        <v>26828.9</v>
      </c>
      <c r="G2476" s="15">
        <v>42457</v>
      </c>
      <c r="H2476" s="98">
        <v>26828.9</v>
      </c>
      <c r="I2476" s="140">
        <f t="shared" si="115"/>
        <v>0</v>
      </c>
      <c r="J2476" s="112"/>
      <c r="K2476" s="2"/>
    </row>
    <row r="2477" spans="1:11" x14ac:dyDescent="0.25">
      <c r="A2477" s="17">
        <v>42449</v>
      </c>
      <c r="B2477" s="18">
        <f t="shared" si="114"/>
        <v>9340</v>
      </c>
      <c r="C2477" s="11" t="s">
        <v>787</v>
      </c>
      <c r="D2477" s="12">
        <v>59340</v>
      </c>
      <c r="E2477" s="47" t="s">
        <v>8327</v>
      </c>
      <c r="F2477" s="14">
        <v>26986.7</v>
      </c>
      <c r="G2477" s="15">
        <v>42449</v>
      </c>
      <c r="H2477" s="98">
        <f t="shared" si="112"/>
        <v>26986.7</v>
      </c>
      <c r="I2477" s="140">
        <f t="shared" si="115"/>
        <v>0</v>
      </c>
      <c r="J2477" s="112"/>
      <c r="K2477" s="2"/>
    </row>
    <row r="2478" spans="1:11" x14ac:dyDescent="0.25">
      <c r="A2478" s="17">
        <v>42449</v>
      </c>
      <c r="B2478" s="18">
        <f t="shared" si="114"/>
        <v>9341</v>
      </c>
      <c r="C2478" s="11" t="s">
        <v>787</v>
      </c>
      <c r="D2478" s="12">
        <v>59341</v>
      </c>
      <c r="E2478" s="47" t="s">
        <v>8328</v>
      </c>
      <c r="F2478" s="14">
        <v>519.45000000000005</v>
      </c>
      <c r="G2478" s="15">
        <v>42449</v>
      </c>
      <c r="H2478" s="98">
        <f t="shared" si="112"/>
        <v>519.45000000000005</v>
      </c>
      <c r="I2478" s="140">
        <f t="shared" si="115"/>
        <v>0</v>
      </c>
      <c r="J2478" s="112"/>
      <c r="K2478" s="2"/>
    </row>
    <row r="2479" spans="1:11" x14ac:dyDescent="0.25">
      <c r="A2479" s="17">
        <v>42449</v>
      </c>
      <c r="B2479" s="18">
        <f t="shared" si="114"/>
        <v>9342</v>
      </c>
      <c r="C2479" s="11" t="s">
        <v>787</v>
      </c>
      <c r="D2479" s="12">
        <v>59342</v>
      </c>
      <c r="E2479" s="47" t="s">
        <v>8329</v>
      </c>
      <c r="F2479" s="14">
        <v>1447.75</v>
      </c>
      <c r="G2479" s="15">
        <v>42449</v>
      </c>
      <c r="H2479" s="98">
        <f t="shared" si="112"/>
        <v>1447.75</v>
      </c>
      <c r="I2479" s="140">
        <f t="shared" si="115"/>
        <v>0</v>
      </c>
      <c r="J2479" s="112"/>
      <c r="K2479" s="2"/>
    </row>
    <row r="2480" spans="1:11" x14ac:dyDescent="0.25">
      <c r="A2480" s="17">
        <v>42449</v>
      </c>
      <c r="B2480" s="18">
        <f t="shared" si="114"/>
        <v>9343</v>
      </c>
      <c r="C2480" s="11" t="s">
        <v>787</v>
      </c>
      <c r="D2480" s="12">
        <v>59343</v>
      </c>
      <c r="E2480" s="47" t="s">
        <v>8330</v>
      </c>
      <c r="F2480" s="14">
        <v>538.1</v>
      </c>
      <c r="G2480" s="15">
        <v>42449</v>
      </c>
      <c r="H2480" s="98">
        <f t="shared" si="112"/>
        <v>538.1</v>
      </c>
      <c r="I2480" s="140">
        <f t="shared" si="115"/>
        <v>0</v>
      </c>
      <c r="J2480" s="112"/>
      <c r="K2480" s="2"/>
    </row>
    <row r="2481" spans="1:11" x14ac:dyDescent="0.25">
      <c r="A2481" s="17">
        <v>42449</v>
      </c>
      <c r="B2481" s="18">
        <f t="shared" si="114"/>
        <v>9344</v>
      </c>
      <c r="C2481" s="11" t="s">
        <v>787</v>
      </c>
      <c r="D2481" s="12">
        <v>59344</v>
      </c>
      <c r="E2481" s="47" t="s">
        <v>8331</v>
      </c>
      <c r="F2481" s="14">
        <v>2496</v>
      </c>
      <c r="G2481" s="15">
        <v>42449</v>
      </c>
      <c r="H2481" s="98">
        <f t="shared" si="112"/>
        <v>2496</v>
      </c>
      <c r="I2481" s="140">
        <f t="shared" si="115"/>
        <v>0</v>
      </c>
      <c r="J2481" s="112"/>
      <c r="K2481" s="2"/>
    </row>
    <row r="2482" spans="1:11" x14ac:dyDescent="0.25">
      <c r="A2482" s="17">
        <v>42449</v>
      </c>
      <c r="B2482" s="18">
        <f t="shared" si="114"/>
        <v>9345</v>
      </c>
      <c r="C2482" s="11" t="s">
        <v>787</v>
      </c>
      <c r="D2482" s="12">
        <v>59345</v>
      </c>
      <c r="E2482" s="47" t="s">
        <v>8332</v>
      </c>
      <c r="F2482" s="14">
        <v>3096</v>
      </c>
      <c r="G2482" s="15">
        <v>42449</v>
      </c>
      <c r="H2482" s="98">
        <f t="shared" si="112"/>
        <v>3096</v>
      </c>
      <c r="I2482" s="140">
        <f t="shared" si="115"/>
        <v>0</v>
      </c>
      <c r="J2482" s="112"/>
      <c r="K2482" s="2"/>
    </row>
    <row r="2483" spans="1:11" x14ac:dyDescent="0.25">
      <c r="A2483" s="17">
        <v>42449</v>
      </c>
      <c r="B2483" s="18">
        <f t="shared" si="114"/>
        <v>9346</v>
      </c>
      <c r="C2483" s="11" t="s">
        <v>787</v>
      </c>
      <c r="D2483" s="12">
        <v>59346</v>
      </c>
      <c r="E2483" s="47" t="s">
        <v>8063</v>
      </c>
      <c r="F2483" s="14">
        <v>1266.3</v>
      </c>
      <c r="G2483" s="15">
        <v>42449</v>
      </c>
      <c r="H2483" s="98">
        <v>1266.3</v>
      </c>
      <c r="I2483" s="140">
        <f t="shared" si="115"/>
        <v>0</v>
      </c>
      <c r="J2483" s="112"/>
      <c r="K2483" s="2"/>
    </row>
    <row r="2484" spans="1:11" x14ac:dyDescent="0.25">
      <c r="A2484" s="17">
        <v>42449</v>
      </c>
      <c r="B2484" s="18">
        <f t="shared" si="114"/>
        <v>9347</v>
      </c>
      <c r="C2484" s="11" t="s">
        <v>787</v>
      </c>
      <c r="D2484" s="12">
        <v>59347</v>
      </c>
      <c r="E2484" s="47" t="s">
        <v>8333</v>
      </c>
      <c r="F2484" s="14">
        <v>3441</v>
      </c>
      <c r="G2484" s="15">
        <v>42449</v>
      </c>
      <c r="H2484" s="98">
        <f t="shared" si="112"/>
        <v>3441</v>
      </c>
      <c r="I2484" s="140">
        <f t="shared" si="115"/>
        <v>0</v>
      </c>
      <c r="J2484" s="112"/>
      <c r="K2484" s="2"/>
    </row>
    <row r="2485" spans="1:11" x14ac:dyDescent="0.25">
      <c r="A2485" s="17">
        <v>42449</v>
      </c>
      <c r="B2485" s="18">
        <f t="shared" si="114"/>
        <v>9348</v>
      </c>
      <c r="C2485" s="11" t="s">
        <v>787</v>
      </c>
      <c r="D2485" s="12">
        <v>59348</v>
      </c>
      <c r="E2485" s="47" t="s">
        <v>8334</v>
      </c>
      <c r="F2485" s="14">
        <v>4444</v>
      </c>
      <c r="G2485" s="15">
        <v>42452</v>
      </c>
      <c r="H2485" s="98">
        <v>4444</v>
      </c>
      <c r="I2485" s="140">
        <f t="shared" si="115"/>
        <v>0</v>
      </c>
      <c r="J2485" s="112"/>
      <c r="K2485" s="2"/>
    </row>
    <row r="2486" spans="1:11" x14ac:dyDescent="0.25">
      <c r="A2486" s="17">
        <v>42449</v>
      </c>
      <c r="B2486" s="18">
        <f t="shared" si="114"/>
        <v>9349</v>
      </c>
      <c r="C2486" s="11" t="s">
        <v>787</v>
      </c>
      <c r="D2486" s="12">
        <v>59349</v>
      </c>
      <c r="E2486" s="47" t="s">
        <v>8335</v>
      </c>
      <c r="F2486" s="14">
        <v>9613.1</v>
      </c>
      <c r="G2486" s="15">
        <v>42450</v>
      </c>
      <c r="H2486" s="98">
        <v>9613.1</v>
      </c>
      <c r="I2486" s="140">
        <f t="shared" si="115"/>
        <v>0</v>
      </c>
      <c r="J2486" s="112"/>
      <c r="K2486" s="2"/>
    </row>
    <row r="2487" spans="1:11" x14ac:dyDescent="0.25">
      <c r="A2487" s="17">
        <v>42449</v>
      </c>
      <c r="B2487" s="18">
        <f t="shared" si="114"/>
        <v>9350</v>
      </c>
      <c r="C2487" s="11" t="s">
        <v>787</v>
      </c>
      <c r="D2487" s="12">
        <v>59350</v>
      </c>
      <c r="E2487" s="47" t="s">
        <v>8336</v>
      </c>
      <c r="F2487" s="14">
        <v>11680</v>
      </c>
      <c r="G2487" s="88">
        <v>42481</v>
      </c>
      <c r="H2487" s="101">
        <v>11680</v>
      </c>
      <c r="I2487" s="140">
        <f t="shared" si="115"/>
        <v>0</v>
      </c>
      <c r="J2487" s="112"/>
      <c r="K2487" s="2"/>
    </row>
    <row r="2488" spans="1:11" x14ac:dyDescent="0.25">
      <c r="A2488" s="17">
        <v>42449</v>
      </c>
      <c r="B2488" s="18">
        <f t="shared" si="114"/>
        <v>9351</v>
      </c>
      <c r="C2488" s="11" t="s">
        <v>787</v>
      </c>
      <c r="D2488" s="12">
        <v>59351</v>
      </c>
      <c r="E2488" s="47" t="s">
        <v>8337</v>
      </c>
      <c r="F2488" s="14">
        <v>400</v>
      </c>
      <c r="G2488" s="15">
        <v>42449</v>
      </c>
      <c r="H2488" s="98">
        <f t="shared" si="112"/>
        <v>400</v>
      </c>
      <c r="I2488" s="140">
        <f t="shared" si="115"/>
        <v>0</v>
      </c>
      <c r="J2488" s="112"/>
      <c r="K2488" s="2"/>
    </row>
    <row r="2489" spans="1:11" x14ac:dyDescent="0.25">
      <c r="A2489" s="17">
        <v>42449</v>
      </c>
      <c r="B2489" s="18">
        <f t="shared" si="114"/>
        <v>9352</v>
      </c>
      <c r="C2489" s="11" t="s">
        <v>787</v>
      </c>
      <c r="D2489" s="12">
        <v>59352</v>
      </c>
      <c r="E2489" s="47" t="s">
        <v>8338</v>
      </c>
      <c r="F2489" s="14">
        <v>8147.52</v>
      </c>
      <c r="G2489" s="15">
        <v>42461</v>
      </c>
      <c r="H2489" s="98">
        <v>8147.52</v>
      </c>
      <c r="I2489" s="140">
        <f t="shared" si="115"/>
        <v>0</v>
      </c>
      <c r="J2489" s="112"/>
      <c r="K2489" s="2"/>
    </row>
    <row r="2490" spans="1:11" x14ac:dyDescent="0.25">
      <c r="A2490" s="17">
        <v>42449</v>
      </c>
      <c r="B2490" s="18">
        <f t="shared" si="114"/>
        <v>9353</v>
      </c>
      <c r="C2490" s="11" t="s">
        <v>787</v>
      </c>
      <c r="D2490" s="12">
        <v>59353</v>
      </c>
      <c r="E2490" s="47" t="s">
        <v>8339</v>
      </c>
      <c r="F2490" s="14">
        <v>880.2</v>
      </c>
      <c r="G2490" s="15">
        <v>42449</v>
      </c>
      <c r="H2490" s="98">
        <f t="shared" si="112"/>
        <v>880.2</v>
      </c>
      <c r="I2490" s="140">
        <f t="shared" si="115"/>
        <v>0</v>
      </c>
      <c r="J2490" s="112"/>
      <c r="K2490" s="2"/>
    </row>
    <row r="2491" spans="1:11" x14ac:dyDescent="0.25">
      <c r="A2491" s="17">
        <v>42449</v>
      </c>
      <c r="B2491" s="18">
        <f t="shared" si="114"/>
        <v>9354</v>
      </c>
      <c r="C2491" s="11" t="s">
        <v>787</v>
      </c>
      <c r="D2491" s="12">
        <v>59354</v>
      </c>
      <c r="E2491" s="47" t="s">
        <v>8340</v>
      </c>
      <c r="F2491" s="14">
        <v>2310.4</v>
      </c>
      <c r="G2491" s="15">
        <v>42449</v>
      </c>
      <c r="H2491" s="98">
        <f t="shared" si="112"/>
        <v>2310.4</v>
      </c>
      <c r="I2491" s="140">
        <f t="shared" si="115"/>
        <v>0</v>
      </c>
      <c r="J2491" s="112"/>
      <c r="K2491" s="2"/>
    </row>
    <row r="2492" spans="1:11" x14ac:dyDescent="0.25">
      <c r="A2492" s="17">
        <v>42449</v>
      </c>
      <c r="B2492" s="18">
        <f t="shared" si="114"/>
        <v>9355</v>
      </c>
      <c r="C2492" s="11" t="s">
        <v>787</v>
      </c>
      <c r="D2492" s="12">
        <v>59355</v>
      </c>
      <c r="E2492" s="47" t="s">
        <v>8341</v>
      </c>
      <c r="F2492" s="14">
        <v>2761</v>
      </c>
      <c r="G2492" s="15">
        <v>42449</v>
      </c>
      <c r="H2492" s="98">
        <f t="shared" si="112"/>
        <v>2761</v>
      </c>
      <c r="I2492" s="140">
        <f t="shared" si="115"/>
        <v>0</v>
      </c>
      <c r="J2492" s="112"/>
      <c r="K2492" s="2"/>
    </row>
    <row r="2493" spans="1:11" x14ac:dyDescent="0.25">
      <c r="A2493" s="17">
        <v>42449</v>
      </c>
      <c r="B2493" s="18">
        <f t="shared" si="114"/>
        <v>9356</v>
      </c>
      <c r="C2493" s="11" t="s">
        <v>787</v>
      </c>
      <c r="D2493" s="12">
        <v>59356</v>
      </c>
      <c r="E2493" s="47" t="s">
        <v>8342</v>
      </c>
      <c r="F2493" s="14">
        <v>1796.92</v>
      </c>
      <c r="G2493" s="15">
        <v>42449</v>
      </c>
      <c r="H2493" s="98">
        <f t="shared" si="112"/>
        <v>1796.92</v>
      </c>
      <c r="I2493" s="140">
        <f t="shared" si="115"/>
        <v>0</v>
      </c>
      <c r="J2493" s="112"/>
      <c r="K2493" s="2"/>
    </row>
    <row r="2494" spans="1:11" x14ac:dyDescent="0.25">
      <c r="A2494" s="17">
        <v>42449</v>
      </c>
      <c r="B2494" s="18">
        <f t="shared" si="114"/>
        <v>9357</v>
      </c>
      <c r="C2494" s="11" t="s">
        <v>787</v>
      </c>
      <c r="D2494" s="12">
        <v>59357</v>
      </c>
      <c r="E2494" s="47" t="s">
        <v>8343</v>
      </c>
      <c r="F2494" s="14">
        <v>1722</v>
      </c>
      <c r="G2494" s="15">
        <v>42449</v>
      </c>
      <c r="H2494" s="98">
        <f t="shared" si="112"/>
        <v>1722</v>
      </c>
      <c r="I2494" s="140">
        <f t="shared" si="115"/>
        <v>0</v>
      </c>
      <c r="J2494" s="112"/>
      <c r="K2494" s="2"/>
    </row>
    <row r="2495" spans="1:11" x14ac:dyDescent="0.25">
      <c r="A2495" s="17">
        <v>42449</v>
      </c>
      <c r="B2495" s="18">
        <f t="shared" si="114"/>
        <v>9358</v>
      </c>
      <c r="C2495" s="11" t="s">
        <v>787</v>
      </c>
      <c r="D2495" s="12">
        <v>59358</v>
      </c>
      <c r="E2495" s="47" t="s">
        <v>8344</v>
      </c>
      <c r="F2495" s="14">
        <v>1100</v>
      </c>
      <c r="G2495" s="15">
        <v>42449</v>
      </c>
      <c r="H2495" s="98">
        <f t="shared" si="112"/>
        <v>1100</v>
      </c>
      <c r="I2495" s="140">
        <f t="shared" si="115"/>
        <v>0</v>
      </c>
      <c r="J2495" s="112"/>
      <c r="K2495" s="2"/>
    </row>
    <row r="2496" spans="1:11" x14ac:dyDescent="0.25">
      <c r="A2496" s="17">
        <v>42449</v>
      </c>
      <c r="B2496" s="18">
        <f t="shared" si="114"/>
        <v>9359</v>
      </c>
      <c r="C2496" s="11" t="s">
        <v>787</v>
      </c>
      <c r="D2496" s="12">
        <v>59359</v>
      </c>
      <c r="E2496" s="47" t="s">
        <v>8345</v>
      </c>
      <c r="F2496" s="14">
        <v>2847.6</v>
      </c>
      <c r="G2496" s="15">
        <v>42449</v>
      </c>
      <c r="H2496" s="98">
        <f t="shared" si="112"/>
        <v>2847.6</v>
      </c>
      <c r="I2496" s="140">
        <f t="shared" si="115"/>
        <v>0</v>
      </c>
      <c r="J2496" s="112"/>
      <c r="K2496" s="2"/>
    </row>
    <row r="2497" spans="1:11" x14ac:dyDescent="0.25">
      <c r="A2497" s="17">
        <v>42449</v>
      </c>
      <c r="B2497" s="18">
        <f t="shared" si="114"/>
        <v>9360</v>
      </c>
      <c r="C2497" s="11" t="s">
        <v>787</v>
      </c>
      <c r="D2497" s="12">
        <v>59360</v>
      </c>
      <c r="E2497" s="47" t="s">
        <v>8346</v>
      </c>
      <c r="F2497" s="14">
        <v>26262.9</v>
      </c>
      <c r="G2497" s="15">
        <v>42449</v>
      </c>
      <c r="H2497" s="98">
        <f t="shared" si="112"/>
        <v>26262.9</v>
      </c>
      <c r="I2497" s="140">
        <f t="shared" si="115"/>
        <v>0</v>
      </c>
      <c r="J2497" s="112"/>
      <c r="K2497" s="2"/>
    </row>
    <row r="2498" spans="1:11" x14ac:dyDescent="0.25">
      <c r="A2498" s="17">
        <v>42449</v>
      </c>
      <c r="B2498" s="18">
        <f t="shared" si="114"/>
        <v>9361</v>
      </c>
      <c r="C2498" s="11" t="s">
        <v>787</v>
      </c>
      <c r="D2498" s="12">
        <v>59361</v>
      </c>
      <c r="E2498" s="49" t="s">
        <v>105</v>
      </c>
      <c r="F2498" s="14">
        <v>0</v>
      </c>
      <c r="G2498" s="15"/>
      <c r="H2498" s="98">
        <f t="shared" si="112"/>
        <v>0</v>
      </c>
      <c r="I2498" s="140">
        <f t="shared" si="115"/>
        <v>0</v>
      </c>
      <c r="J2498" s="112"/>
      <c r="K2498" s="2"/>
    </row>
    <row r="2499" spans="1:11" x14ac:dyDescent="0.25">
      <c r="A2499" s="17">
        <v>42449</v>
      </c>
      <c r="B2499" s="18">
        <f t="shared" si="114"/>
        <v>9362</v>
      </c>
      <c r="C2499" s="11" t="s">
        <v>787</v>
      </c>
      <c r="D2499" s="12">
        <v>59362</v>
      </c>
      <c r="E2499" s="47" t="s">
        <v>8346</v>
      </c>
      <c r="F2499" s="14">
        <v>5800</v>
      </c>
      <c r="G2499" s="15">
        <v>42449</v>
      </c>
      <c r="H2499" s="98">
        <f t="shared" si="112"/>
        <v>5800</v>
      </c>
      <c r="I2499" s="140">
        <f t="shared" si="115"/>
        <v>0</v>
      </c>
      <c r="J2499" s="112"/>
      <c r="K2499" s="2"/>
    </row>
    <row r="2500" spans="1:11" x14ac:dyDescent="0.25">
      <c r="A2500" s="17">
        <v>42449</v>
      </c>
      <c r="B2500" s="18">
        <f t="shared" si="114"/>
        <v>9363</v>
      </c>
      <c r="C2500" s="11" t="s">
        <v>787</v>
      </c>
      <c r="D2500" s="12">
        <v>59363</v>
      </c>
      <c r="E2500" s="47" t="s">
        <v>8347</v>
      </c>
      <c r="F2500" s="14">
        <v>4154.3</v>
      </c>
      <c r="G2500" s="15">
        <v>42449</v>
      </c>
      <c r="H2500" s="98">
        <f t="shared" si="112"/>
        <v>4154.3</v>
      </c>
      <c r="I2500" s="140">
        <f t="shared" si="115"/>
        <v>0</v>
      </c>
      <c r="J2500" s="112"/>
      <c r="K2500" s="2"/>
    </row>
    <row r="2501" spans="1:11" x14ac:dyDescent="0.25">
      <c r="A2501" s="17">
        <v>42449</v>
      </c>
      <c r="B2501" s="18">
        <f t="shared" si="114"/>
        <v>9364</v>
      </c>
      <c r="C2501" s="11" t="s">
        <v>787</v>
      </c>
      <c r="D2501" s="12">
        <v>59364</v>
      </c>
      <c r="E2501" s="47" t="s">
        <v>8348</v>
      </c>
      <c r="F2501" s="14">
        <v>26544.3</v>
      </c>
      <c r="G2501" s="15">
        <v>42449</v>
      </c>
      <c r="H2501" s="98">
        <f t="shared" si="112"/>
        <v>26544.3</v>
      </c>
      <c r="I2501" s="140">
        <f t="shared" si="115"/>
        <v>0</v>
      </c>
      <c r="J2501" s="112"/>
      <c r="K2501" s="2"/>
    </row>
    <row r="2502" spans="1:11" x14ac:dyDescent="0.25">
      <c r="A2502" s="17">
        <v>42449</v>
      </c>
      <c r="B2502" s="18">
        <f t="shared" ref="B2502:B2565" si="116">B2501+1</f>
        <v>9365</v>
      </c>
      <c r="C2502" s="11" t="s">
        <v>787</v>
      </c>
      <c r="D2502" s="12">
        <v>59365</v>
      </c>
      <c r="E2502" s="47" t="s">
        <v>8347</v>
      </c>
      <c r="F2502" s="14">
        <v>12409.2</v>
      </c>
      <c r="G2502" s="15">
        <v>42449</v>
      </c>
      <c r="H2502" s="98">
        <f t="shared" si="112"/>
        <v>12409.2</v>
      </c>
      <c r="I2502" s="140">
        <f t="shared" si="115"/>
        <v>0</v>
      </c>
      <c r="J2502" s="112"/>
      <c r="K2502" s="2"/>
    </row>
    <row r="2503" spans="1:11" x14ac:dyDescent="0.25">
      <c r="A2503" s="17">
        <v>42449</v>
      </c>
      <c r="B2503" s="18">
        <f t="shared" si="116"/>
        <v>9366</v>
      </c>
      <c r="C2503" s="11" t="s">
        <v>787</v>
      </c>
      <c r="D2503" s="113">
        <v>59366</v>
      </c>
      <c r="E2503" s="42" t="s">
        <v>8306</v>
      </c>
      <c r="F2503" s="19">
        <v>1670.4</v>
      </c>
      <c r="G2503" s="15">
        <v>42450</v>
      </c>
      <c r="H2503" s="98">
        <v>1670.4</v>
      </c>
      <c r="I2503" s="140">
        <f t="shared" si="115"/>
        <v>0</v>
      </c>
      <c r="J2503" s="112"/>
      <c r="K2503" s="2"/>
    </row>
    <row r="2504" spans="1:11" x14ac:dyDescent="0.25">
      <c r="A2504" s="17">
        <v>42449</v>
      </c>
      <c r="B2504" s="18">
        <f t="shared" si="116"/>
        <v>9367</v>
      </c>
      <c r="C2504" s="11" t="s">
        <v>787</v>
      </c>
      <c r="D2504" s="20">
        <v>59367</v>
      </c>
      <c r="E2504" s="45" t="s">
        <v>8336</v>
      </c>
      <c r="F2504" s="22">
        <v>23838.799999999999</v>
      </c>
      <c r="G2504" s="88">
        <v>42481</v>
      </c>
      <c r="H2504" s="101">
        <v>23838.799999999999</v>
      </c>
      <c r="I2504" s="140">
        <f t="shared" si="115"/>
        <v>0</v>
      </c>
      <c r="J2504" s="112"/>
      <c r="K2504" s="2"/>
    </row>
    <row r="2505" spans="1:11" x14ac:dyDescent="0.25">
      <c r="A2505" s="17">
        <v>42449</v>
      </c>
      <c r="B2505" s="18">
        <f t="shared" si="116"/>
        <v>9368</v>
      </c>
      <c r="C2505" s="11" t="s">
        <v>787</v>
      </c>
      <c r="D2505" s="12">
        <v>59368</v>
      </c>
      <c r="E2505" s="47" t="s">
        <v>8349</v>
      </c>
      <c r="F2505" s="14">
        <v>6273.8</v>
      </c>
      <c r="G2505" s="15">
        <v>42449</v>
      </c>
      <c r="H2505" s="98">
        <f t="shared" ref="H2505:H2571" si="117">F2505</f>
        <v>6273.8</v>
      </c>
      <c r="I2505" s="140">
        <f t="shared" si="115"/>
        <v>0</v>
      </c>
      <c r="J2505" s="112"/>
      <c r="K2505" s="2"/>
    </row>
    <row r="2506" spans="1:11" x14ac:dyDescent="0.25">
      <c r="A2506" s="17">
        <v>42449</v>
      </c>
      <c r="B2506" s="18">
        <f t="shared" si="116"/>
        <v>9369</v>
      </c>
      <c r="C2506" s="11" t="s">
        <v>787</v>
      </c>
      <c r="D2506" s="12">
        <v>59369</v>
      </c>
      <c r="E2506" s="47" t="s">
        <v>8350</v>
      </c>
      <c r="F2506" s="14">
        <v>1722</v>
      </c>
      <c r="G2506" s="15">
        <v>42449</v>
      </c>
      <c r="H2506" s="98">
        <f t="shared" si="117"/>
        <v>1722</v>
      </c>
      <c r="I2506" s="140">
        <f t="shared" si="115"/>
        <v>0</v>
      </c>
      <c r="J2506" s="112"/>
      <c r="K2506" s="2"/>
    </row>
    <row r="2507" spans="1:11" x14ac:dyDescent="0.25">
      <c r="A2507" s="17">
        <v>42449</v>
      </c>
      <c r="B2507" s="18">
        <f t="shared" si="116"/>
        <v>9370</v>
      </c>
      <c r="C2507" s="11" t="s">
        <v>787</v>
      </c>
      <c r="D2507" s="12">
        <v>59370</v>
      </c>
      <c r="E2507" s="47" t="s">
        <v>8351</v>
      </c>
      <c r="F2507" s="14">
        <v>14568</v>
      </c>
      <c r="G2507" s="15">
        <v>42453</v>
      </c>
      <c r="H2507" s="98">
        <v>14568</v>
      </c>
      <c r="I2507" s="140">
        <f t="shared" si="115"/>
        <v>0</v>
      </c>
      <c r="J2507" s="112"/>
      <c r="K2507" s="2"/>
    </row>
    <row r="2508" spans="1:11" x14ac:dyDescent="0.25">
      <c r="A2508" s="17">
        <v>42449</v>
      </c>
      <c r="B2508" s="18">
        <f t="shared" si="116"/>
        <v>9371</v>
      </c>
      <c r="C2508" s="11" t="s">
        <v>787</v>
      </c>
      <c r="D2508" s="12">
        <v>59371</v>
      </c>
      <c r="E2508" s="47" t="s">
        <v>8352</v>
      </c>
      <c r="F2508" s="14">
        <v>697</v>
      </c>
      <c r="G2508" s="15">
        <v>42450</v>
      </c>
      <c r="H2508" s="98">
        <v>697</v>
      </c>
      <c r="I2508" s="140">
        <f t="shared" si="115"/>
        <v>0</v>
      </c>
      <c r="J2508" s="112"/>
      <c r="K2508" s="2"/>
    </row>
    <row r="2509" spans="1:11" x14ac:dyDescent="0.25">
      <c r="A2509" s="17">
        <v>42449</v>
      </c>
      <c r="B2509" s="18">
        <f t="shared" si="116"/>
        <v>9372</v>
      </c>
      <c r="C2509" s="11" t="s">
        <v>787</v>
      </c>
      <c r="D2509" s="12">
        <v>59372</v>
      </c>
      <c r="E2509" s="47" t="s">
        <v>8319</v>
      </c>
      <c r="F2509" s="14">
        <v>54340.2</v>
      </c>
      <c r="G2509" s="15">
        <v>42460</v>
      </c>
      <c r="H2509" s="98">
        <v>54340.2</v>
      </c>
      <c r="I2509" s="140">
        <f t="shared" si="115"/>
        <v>0</v>
      </c>
      <c r="J2509" s="112"/>
      <c r="K2509" s="2"/>
    </row>
    <row r="2510" spans="1:11" x14ac:dyDescent="0.25">
      <c r="A2510" s="17">
        <v>42449</v>
      </c>
      <c r="B2510" s="18">
        <f t="shared" si="116"/>
        <v>9373</v>
      </c>
      <c r="C2510" s="11" t="s">
        <v>787</v>
      </c>
      <c r="D2510" s="12">
        <v>59373</v>
      </c>
      <c r="E2510" s="47" t="s">
        <v>7889</v>
      </c>
      <c r="F2510" s="14">
        <v>600</v>
      </c>
      <c r="G2510" s="15">
        <v>42449</v>
      </c>
      <c r="H2510" s="98">
        <v>600</v>
      </c>
      <c r="I2510" s="140">
        <f t="shared" si="115"/>
        <v>0</v>
      </c>
      <c r="J2510" s="112"/>
      <c r="K2510" s="2"/>
    </row>
    <row r="2511" spans="1:11" x14ac:dyDescent="0.25">
      <c r="A2511" s="17">
        <v>42449</v>
      </c>
      <c r="B2511" s="18">
        <f t="shared" si="116"/>
        <v>9374</v>
      </c>
      <c r="C2511" s="11" t="s">
        <v>787</v>
      </c>
      <c r="D2511" s="12">
        <v>59374</v>
      </c>
      <c r="E2511" s="47" t="s">
        <v>8353</v>
      </c>
      <c r="F2511" s="14">
        <v>28476.3</v>
      </c>
      <c r="G2511" s="88">
        <v>42472</v>
      </c>
      <c r="H2511" s="101">
        <v>28476.3</v>
      </c>
      <c r="I2511" s="140">
        <f t="shared" si="115"/>
        <v>0</v>
      </c>
      <c r="J2511" s="112"/>
      <c r="K2511" s="2"/>
    </row>
    <row r="2512" spans="1:11" x14ac:dyDescent="0.25">
      <c r="A2512" s="17">
        <v>42449</v>
      </c>
      <c r="B2512" s="18">
        <f t="shared" si="116"/>
        <v>9375</v>
      </c>
      <c r="C2512" s="11" t="s">
        <v>787</v>
      </c>
      <c r="D2512" s="12">
        <v>59375</v>
      </c>
      <c r="E2512" s="47" t="s">
        <v>8354</v>
      </c>
      <c r="F2512" s="14">
        <v>768.6</v>
      </c>
      <c r="G2512" s="15">
        <v>42449</v>
      </c>
      <c r="H2512" s="98">
        <f t="shared" si="117"/>
        <v>768.6</v>
      </c>
      <c r="I2512" s="140">
        <f t="shared" si="115"/>
        <v>0</v>
      </c>
      <c r="J2512" s="112"/>
      <c r="K2512" s="2"/>
    </row>
    <row r="2513" spans="1:11" x14ac:dyDescent="0.25">
      <c r="A2513" s="17">
        <v>42449</v>
      </c>
      <c r="B2513" s="18">
        <f t="shared" si="116"/>
        <v>9376</v>
      </c>
      <c r="C2513" s="11" t="s">
        <v>787</v>
      </c>
      <c r="D2513" s="12">
        <v>59376</v>
      </c>
      <c r="E2513" s="47" t="s">
        <v>8355</v>
      </c>
      <c r="F2513" s="14">
        <v>869.3</v>
      </c>
      <c r="G2513" s="15">
        <v>42449</v>
      </c>
      <c r="H2513" s="98">
        <f t="shared" si="117"/>
        <v>869.3</v>
      </c>
      <c r="I2513" s="140">
        <f t="shared" si="115"/>
        <v>0</v>
      </c>
      <c r="J2513" s="112"/>
      <c r="K2513" s="2"/>
    </row>
    <row r="2514" spans="1:11" x14ac:dyDescent="0.25">
      <c r="A2514" s="17">
        <v>42449</v>
      </c>
      <c r="B2514" s="18">
        <f t="shared" si="116"/>
        <v>9377</v>
      </c>
      <c r="C2514" s="11" t="s">
        <v>787</v>
      </c>
      <c r="D2514" s="12">
        <v>59377</v>
      </c>
      <c r="E2514" s="47" t="s">
        <v>8353</v>
      </c>
      <c r="F2514" s="14">
        <v>24661.5</v>
      </c>
      <c r="G2514" s="88">
        <v>42472</v>
      </c>
      <c r="H2514" s="101">
        <v>24661.5</v>
      </c>
      <c r="I2514" s="140">
        <f t="shared" si="115"/>
        <v>0</v>
      </c>
      <c r="J2514" s="112"/>
      <c r="K2514" s="2"/>
    </row>
    <row r="2515" spans="1:11" x14ac:dyDescent="0.25">
      <c r="A2515" s="17">
        <v>42449</v>
      </c>
      <c r="B2515" s="18">
        <f t="shared" si="116"/>
        <v>9378</v>
      </c>
      <c r="C2515" s="11" t="s">
        <v>787</v>
      </c>
      <c r="D2515" s="12">
        <v>59378</v>
      </c>
      <c r="E2515" s="47" t="s">
        <v>8320</v>
      </c>
      <c r="F2515" s="14">
        <v>200.9</v>
      </c>
      <c r="G2515" s="15">
        <v>42449</v>
      </c>
      <c r="H2515" s="98">
        <f t="shared" si="117"/>
        <v>200.9</v>
      </c>
      <c r="I2515" s="140">
        <f t="shared" si="115"/>
        <v>0</v>
      </c>
      <c r="J2515" s="112"/>
      <c r="K2515" s="2"/>
    </row>
    <row r="2516" spans="1:11" x14ac:dyDescent="0.25">
      <c r="A2516" s="17">
        <v>42449</v>
      </c>
      <c r="B2516" s="18">
        <f t="shared" si="116"/>
        <v>9379</v>
      </c>
      <c r="C2516" s="11" t="s">
        <v>787</v>
      </c>
      <c r="D2516" s="12">
        <v>59379</v>
      </c>
      <c r="E2516" s="47" t="s">
        <v>8356</v>
      </c>
      <c r="F2516" s="14">
        <v>38130.6</v>
      </c>
      <c r="G2516" s="15">
        <v>42460</v>
      </c>
      <c r="H2516" s="98">
        <v>38130.6</v>
      </c>
      <c r="I2516" s="140">
        <f t="shared" si="115"/>
        <v>0</v>
      </c>
      <c r="J2516" s="112"/>
      <c r="K2516" s="2"/>
    </row>
    <row r="2517" spans="1:11" x14ac:dyDescent="0.25">
      <c r="A2517" s="17">
        <v>42449</v>
      </c>
      <c r="B2517" s="18">
        <f t="shared" si="116"/>
        <v>9380</v>
      </c>
      <c r="C2517" s="11" t="s">
        <v>787</v>
      </c>
      <c r="D2517" s="12">
        <v>59380</v>
      </c>
      <c r="E2517" s="47" t="s">
        <v>8328</v>
      </c>
      <c r="F2517" s="14">
        <v>44</v>
      </c>
      <c r="G2517" s="15">
        <v>42449</v>
      </c>
      <c r="H2517" s="98">
        <f t="shared" si="117"/>
        <v>44</v>
      </c>
      <c r="I2517" s="140">
        <f t="shared" si="115"/>
        <v>0</v>
      </c>
      <c r="J2517" s="112"/>
      <c r="K2517" s="2"/>
    </row>
    <row r="2518" spans="1:11" x14ac:dyDescent="0.25">
      <c r="A2518" s="17">
        <v>42449</v>
      </c>
      <c r="B2518" s="18">
        <f t="shared" si="116"/>
        <v>9381</v>
      </c>
      <c r="C2518" s="11" t="s">
        <v>787</v>
      </c>
      <c r="D2518" s="12">
        <v>59381</v>
      </c>
      <c r="E2518" s="47" t="s">
        <v>8342</v>
      </c>
      <c r="F2518" s="14">
        <v>66</v>
      </c>
      <c r="G2518" s="15">
        <v>42449</v>
      </c>
      <c r="H2518" s="98">
        <f t="shared" si="117"/>
        <v>66</v>
      </c>
      <c r="I2518" s="140">
        <f t="shared" si="115"/>
        <v>0</v>
      </c>
      <c r="J2518" s="112"/>
      <c r="K2518" s="2"/>
    </row>
    <row r="2519" spans="1:11" x14ac:dyDescent="0.25">
      <c r="A2519" s="17">
        <v>42449</v>
      </c>
      <c r="B2519" s="18">
        <f t="shared" si="116"/>
        <v>9382</v>
      </c>
      <c r="C2519" s="11" t="s">
        <v>787</v>
      </c>
      <c r="D2519" s="12">
        <v>59382</v>
      </c>
      <c r="E2519" s="47" t="s">
        <v>8353</v>
      </c>
      <c r="F2519" s="14">
        <v>31767.1</v>
      </c>
      <c r="G2519" s="88">
        <v>42472</v>
      </c>
      <c r="H2519" s="101">
        <v>31767.1</v>
      </c>
      <c r="I2519" s="140">
        <f t="shared" si="115"/>
        <v>0</v>
      </c>
      <c r="J2519" s="112"/>
      <c r="K2519" s="2"/>
    </row>
    <row r="2520" spans="1:11" x14ac:dyDescent="0.25">
      <c r="A2520" s="17">
        <v>42449</v>
      </c>
      <c r="B2520" s="18">
        <f t="shared" si="116"/>
        <v>9383</v>
      </c>
      <c r="C2520" s="11" t="s">
        <v>787</v>
      </c>
      <c r="D2520" s="12">
        <v>59383</v>
      </c>
      <c r="E2520" s="47" t="s">
        <v>8357</v>
      </c>
      <c r="F2520" s="14">
        <v>33</v>
      </c>
      <c r="G2520" s="15">
        <v>42449</v>
      </c>
      <c r="H2520" s="98">
        <f t="shared" si="117"/>
        <v>33</v>
      </c>
      <c r="I2520" s="140">
        <f t="shared" si="115"/>
        <v>0</v>
      </c>
      <c r="J2520" s="112"/>
      <c r="K2520" s="2"/>
    </row>
    <row r="2521" spans="1:11" x14ac:dyDescent="0.25">
      <c r="A2521" s="17">
        <v>42449</v>
      </c>
      <c r="B2521" s="18">
        <f t="shared" si="116"/>
        <v>9384</v>
      </c>
      <c r="C2521" s="11" t="s">
        <v>787</v>
      </c>
      <c r="D2521" s="12">
        <v>59384</v>
      </c>
      <c r="E2521" s="47" t="s">
        <v>8353</v>
      </c>
      <c r="F2521" s="14">
        <v>27732</v>
      </c>
      <c r="G2521" s="88">
        <v>42472</v>
      </c>
      <c r="H2521" s="101">
        <v>27732</v>
      </c>
      <c r="I2521" s="140">
        <f t="shared" si="115"/>
        <v>0</v>
      </c>
      <c r="J2521" s="112"/>
      <c r="K2521" s="2"/>
    </row>
    <row r="2522" spans="1:11" x14ac:dyDescent="0.25">
      <c r="A2522" s="17">
        <v>42449</v>
      </c>
      <c r="B2522" s="18">
        <f t="shared" si="116"/>
        <v>9385</v>
      </c>
      <c r="C2522" s="11" t="s">
        <v>787</v>
      </c>
      <c r="D2522" s="12">
        <v>59385</v>
      </c>
      <c r="E2522" s="47" t="s">
        <v>8358</v>
      </c>
      <c r="F2522" s="14">
        <v>132</v>
      </c>
      <c r="G2522" s="15">
        <v>42453</v>
      </c>
      <c r="H2522" s="98">
        <v>132</v>
      </c>
      <c r="I2522" s="140">
        <f t="shared" si="115"/>
        <v>0</v>
      </c>
      <c r="J2522" s="112"/>
      <c r="K2522" s="2"/>
    </row>
    <row r="2523" spans="1:11" x14ac:dyDescent="0.25">
      <c r="A2523" s="17">
        <v>42450</v>
      </c>
      <c r="B2523" s="18">
        <f t="shared" si="116"/>
        <v>9386</v>
      </c>
      <c r="C2523" s="11" t="s">
        <v>787</v>
      </c>
      <c r="D2523" s="12">
        <v>59386</v>
      </c>
      <c r="E2523" s="47" t="s">
        <v>8359</v>
      </c>
      <c r="F2523" s="14">
        <v>5340</v>
      </c>
      <c r="G2523" s="15">
        <v>42451</v>
      </c>
      <c r="H2523" s="98">
        <v>5340</v>
      </c>
      <c r="I2523" s="140">
        <f t="shared" si="115"/>
        <v>0</v>
      </c>
      <c r="J2523" s="112"/>
      <c r="K2523" s="2"/>
    </row>
    <row r="2524" spans="1:11" x14ac:dyDescent="0.25">
      <c r="A2524" s="17">
        <v>42450</v>
      </c>
      <c r="B2524" s="18">
        <f t="shared" si="116"/>
        <v>9387</v>
      </c>
      <c r="C2524" s="11" t="s">
        <v>787</v>
      </c>
      <c r="D2524" s="12">
        <v>59387</v>
      </c>
      <c r="E2524" s="47" t="s">
        <v>8359</v>
      </c>
      <c r="F2524" s="14">
        <v>22959</v>
      </c>
      <c r="G2524" s="15">
        <v>42451</v>
      </c>
      <c r="H2524" s="98">
        <v>22959</v>
      </c>
      <c r="I2524" s="140">
        <f t="shared" si="115"/>
        <v>0</v>
      </c>
      <c r="J2524" s="112"/>
      <c r="K2524" s="2"/>
    </row>
    <row r="2525" spans="1:11" x14ac:dyDescent="0.25">
      <c r="A2525" s="17">
        <v>42450</v>
      </c>
      <c r="B2525" s="18">
        <f t="shared" si="116"/>
        <v>9388</v>
      </c>
      <c r="C2525" s="11" t="s">
        <v>787</v>
      </c>
      <c r="D2525" s="12">
        <v>59388</v>
      </c>
      <c r="E2525" s="47" t="s">
        <v>8360</v>
      </c>
      <c r="F2525" s="14">
        <v>13039</v>
      </c>
      <c r="G2525" s="15">
        <v>42450</v>
      </c>
      <c r="H2525" s="98">
        <f t="shared" si="117"/>
        <v>13039</v>
      </c>
      <c r="I2525" s="140">
        <f t="shared" si="115"/>
        <v>0</v>
      </c>
      <c r="J2525" s="112"/>
      <c r="K2525" s="2"/>
    </row>
    <row r="2526" spans="1:11" x14ac:dyDescent="0.25">
      <c r="A2526" s="17">
        <v>42450</v>
      </c>
      <c r="B2526" s="18">
        <f t="shared" si="116"/>
        <v>9389</v>
      </c>
      <c r="C2526" s="11" t="s">
        <v>787</v>
      </c>
      <c r="D2526" s="12">
        <v>59389</v>
      </c>
      <c r="E2526" s="47" t="s">
        <v>8361</v>
      </c>
      <c r="F2526" s="14">
        <v>2718</v>
      </c>
      <c r="G2526" s="15">
        <v>42450</v>
      </c>
      <c r="H2526" s="98">
        <f t="shared" si="117"/>
        <v>2718</v>
      </c>
      <c r="I2526" s="140">
        <f t="shared" si="115"/>
        <v>0</v>
      </c>
      <c r="J2526" s="112"/>
      <c r="K2526" s="2"/>
    </row>
    <row r="2527" spans="1:11" x14ac:dyDescent="0.25">
      <c r="A2527" s="17">
        <v>42450</v>
      </c>
      <c r="B2527" s="18">
        <f t="shared" si="116"/>
        <v>9390</v>
      </c>
      <c r="C2527" s="11" t="s">
        <v>787</v>
      </c>
      <c r="D2527" s="12">
        <v>59390</v>
      </c>
      <c r="E2527" s="47" t="s">
        <v>8362</v>
      </c>
      <c r="F2527" s="14">
        <v>10704</v>
      </c>
      <c r="G2527" s="15">
        <v>42451</v>
      </c>
      <c r="H2527" s="98">
        <f t="shared" si="117"/>
        <v>10704</v>
      </c>
      <c r="I2527" s="140">
        <f t="shared" si="115"/>
        <v>0</v>
      </c>
      <c r="J2527" s="112"/>
      <c r="K2527" s="2"/>
    </row>
    <row r="2528" spans="1:11" x14ac:dyDescent="0.25">
      <c r="A2528" s="17">
        <v>42450</v>
      </c>
      <c r="B2528" s="18">
        <f t="shared" si="116"/>
        <v>9391</v>
      </c>
      <c r="C2528" s="11" t="s">
        <v>787</v>
      </c>
      <c r="D2528" s="12">
        <v>59391</v>
      </c>
      <c r="E2528" s="47" t="s">
        <v>8097</v>
      </c>
      <c r="F2528" s="14">
        <v>3776</v>
      </c>
      <c r="G2528" s="15">
        <v>42450</v>
      </c>
      <c r="H2528" s="98">
        <v>3776</v>
      </c>
      <c r="I2528" s="140">
        <f t="shared" si="115"/>
        <v>0</v>
      </c>
      <c r="J2528" s="112"/>
      <c r="K2528" s="2"/>
    </row>
    <row r="2529" spans="1:11" x14ac:dyDescent="0.25">
      <c r="A2529" s="17">
        <v>42450</v>
      </c>
      <c r="B2529" s="18">
        <f t="shared" si="116"/>
        <v>9392</v>
      </c>
      <c r="C2529" s="11" t="s">
        <v>787</v>
      </c>
      <c r="D2529" s="12">
        <v>59392</v>
      </c>
      <c r="E2529" s="47" t="s">
        <v>8363</v>
      </c>
      <c r="F2529" s="14">
        <v>71083</v>
      </c>
      <c r="G2529" s="88">
        <v>42481</v>
      </c>
      <c r="H2529" s="101">
        <v>71083</v>
      </c>
      <c r="I2529" s="140">
        <f t="shared" ref="I2529:I2595" si="118">F2529-H2529</f>
        <v>0</v>
      </c>
      <c r="J2529" s="112"/>
      <c r="K2529" s="2"/>
    </row>
    <row r="2530" spans="1:11" x14ac:dyDescent="0.25">
      <c r="A2530" s="17">
        <v>42450</v>
      </c>
      <c r="B2530" s="18">
        <f t="shared" si="116"/>
        <v>9393</v>
      </c>
      <c r="C2530" s="11" t="s">
        <v>787</v>
      </c>
      <c r="D2530" s="12">
        <v>59393</v>
      </c>
      <c r="E2530" s="47" t="s">
        <v>8364</v>
      </c>
      <c r="F2530" s="14">
        <v>1800</v>
      </c>
      <c r="G2530" s="15">
        <v>42450</v>
      </c>
      <c r="H2530" s="98">
        <f t="shared" si="117"/>
        <v>1800</v>
      </c>
      <c r="I2530" s="140">
        <f t="shared" si="118"/>
        <v>0</v>
      </c>
      <c r="J2530" s="112"/>
      <c r="K2530" s="2"/>
    </row>
    <row r="2531" spans="1:11" x14ac:dyDescent="0.25">
      <c r="A2531" s="17">
        <v>42450</v>
      </c>
      <c r="B2531" s="18">
        <f t="shared" si="116"/>
        <v>9394</v>
      </c>
      <c r="C2531" s="11" t="s">
        <v>787</v>
      </c>
      <c r="D2531" s="12">
        <v>59394</v>
      </c>
      <c r="E2531" s="47" t="s">
        <v>8365</v>
      </c>
      <c r="F2531" s="14">
        <v>1646.4</v>
      </c>
      <c r="G2531" s="15">
        <v>42450</v>
      </c>
      <c r="H2531" s="98">
        <f t="shared" si="117"/>
        <v>1646.4</v>
      </c>
      <c r="I2531" s="140">
        <f t="shared" si="118"/>
        <v>0</v>
      </c>
      <c r="J2531" s="112"/>
      <c r="K2531" s="2"/>
    </row>
    <row r="2532" spans="1:11" x14ac:dyDescent="0.25">
      <c r="A2532" s="17">
        <v>42450</v>
      </c>
      <c r="B2532" s="18">
        <f t="shared" si="116"/>
        <v>9395</v>
      </c>
      <c r="C2532" s="11" t="s">
        <v>787</v>
      </c>
      <c r="D2532" s="12">
        <v>59395</v>
      </c>
      <c r="E2532" s="47" t="s">
        <v>8366</v>
      </c>
      <c r="F2532" s="14">
        <v>2023</v>
      </c>
      <c r="G2532" s="15">
        <v>42450</v>
      </c>
      <c r="H2532" s="98">
        <f t="shared" si="117"/>
        <v>2023</v>
      </c>
      <c r="I2532" s="140">
        <f t="shared" si="118"/>
        <v>0</v>
      </c>
      <c r="J2532" s="112"/>
      <c r="K2532" s="2"/>
    </row>
    <row r="2533" spans="1:11" x14ac:dyDescent="0.25">
      <c r="A2533" s="17">
        <v>42450</v>
      </c>
      <c r="B2533" s="18">
        <f t="shared" si="116"/>
        <v>9396</v>
      </c>
      <c r="C2533" s="11" t="s">
        <v>787</v>
      </c>
      <c r="D2533" s="12">
        <v>59396</v>
      </c>
      <c r="E2533" s="47" t="s">
        <v>8367</v>
      </c>
      <c r="F2533" s="14">
        <v>28051.4</v>
      </c>
      <c r="G2533" s="15">
        <v>42460</v>
      </c>
      <c r="H2533" s="98">
        <v>28051.4</v>
      </c>
      <c r="I2533" s="140">
        <f t="shared" si="118"/>
        <v>0</v>
      </c>
      <c r="J2533" s="112"/>
      <c r="K2533" s="2"/>
    </row>
    <row r="2534" spans="1:11" x14ac:dyDescent="0.25">
      <c r="A2534" s="17">
        <v>42450</v>
      </c>
      <c r="B2534" s="18">
        <f t="shared" si="116"/>
        <v>9397</v>
      </c>
      <c r="C2534" s="11" t="s">
        <v>787</v>
      </c>
      <c r="D2534" s="12">
        <v>59397</v>
      </c>
      <c r="E2534" s="47" t="s">
        <v>8368</v>
      </c>
      <c r="F2534" s="14">
        <v>19491.599999999999</v>
      </c>
      <c r="G2534" s="15">
        <v>42454</v>
      </c>
      <c r="H2534" s="98">
        <v>19491.599999999999</v>
      </c>
      <c r="I2534" s="140">
        <f t="shared" si="118"/>
        <v>0</v>
      </c>
      <c r="J2534" s="112"/>
      <c r="K2534" s="2"/>
    </row>
    <row r="2535" spans="1:11" x14ac:dyDescent="0.25">
      <c r="A2535" s="17">
        <v>42450</v>
      </c>
      <c r="B2535" s="18">
        <f t="shared" si="116"/>
        <v>9398</v>
      </c>
      <c r="C2535" s="11" t="s">
        <v>787</v>
      </c>
      <c r="D2535" s="12">
        <v>59398</v>
      </c>
      <c r="E2535" s="47" t="s">
        <v>8369</v>
      </c>
      <c r="F2535" s="14">
        <v>7797.6</v>
      </c>
      <c r="G2535" s="15">
        <v>42450</v>
      </c>
      <c r="H2535" s="98">
        <f t="shared" si="117"/>
        <v>7797.6</v>
      </c>
      <c r="I2535" s="140">
        <f t="shared" si="118"/>
        <v>0</v>
      </c>
      <c r="J2535" s="112"/>
      <c r="K2535" s="2"/>
    </row>
    <row r="2536" spans="1:11" x14ac:dyDescent="0.25">
      <c r="A2536" s="17">
        <v>42450</v>
      </c>
      <c r="B2536" s="18">
        <f t="shared" si="116"/>
        <v>9399</v>
      </c>
      <c r="C2536" s="11" t="s">
        <v>787</v>
      </c>
      <c r="D2536" s="12">
        <v>59399</v>
      </c>
      <c r="E2536" s="47" t="s">
        <v>8370</v>
      </c>
      <c r="F2536" s="14">
        <v>2879.3</v>
      </c>
      <c r="G2536" s="15">
        <v>42456</v>
      </c>
      <c r="H2536" s="98">
        <v>2879.3</v>
      </c>
      <c r="I2536" s="140">
        <f t="shared" si="118"/>
        <v>0</v>
      </c>
      <c r="J2536" s="112"/>
      <c r="K2536" s="2"/>
    </row>
    <row r="2537" spans="1:11" x14ac:dyDescent="0.25">
      <c r="A2537" s="17">
        <v>42450</v>
      </c>
      <c r="B2537" s="18">
        <f t="shared" si="116"/>
        <v>9400</v>
      </c>
      <c r="C2537" s="11" t="s">
        <v>787</v>
      </c>
      <c r="D2537" s="12">
        <v>59400</v>
      </c>
      <c r="E2537" s="47" t="s">
        <v>8371</v>
      </c>
      <c r="F2537" s="14">
        <v>4252.3</v>
      </c>
      <c r="G2537" s="15">
        <v>42452</v>
      </c>
      <c r="H2537" s="98">
        <v>4252.3</v>
      </c>
      <c r="I2537" s="140">
        <f t="shared" si="118"/>
        <v>0</v>
      </c>
      <c r="J2537" s="112"/>
      <c r="K2537" s="2"/>
    </row>
    <row r="2538" spans="1:11" x14ac:dyDescent="0.25">
      <c r="A2538" s="17">
        <v>42450</v>
      </c>
      <c r="B2538" s="18">
        <f t="shared" si="116"/>
        <v>9401</v>
      </c>
      <c r="C2538" s="11" t="s">
        <v>787</v>
      </c>
      <c r="D2538" s="12">
        <v>59401</v>
      </c>
      <c r="E2538" s="47" t="s">
        <v>8372</v>
      </c>
      <c r="F2538" s="14">
        <v>11980.4</v>
      </c>
      <c r="G2538" s="15">
        <v>42459</v>
      </c>
      <c r="H2538" s="98">
        <v>11980.4</v>
      </c>
      <c r="I2538" s="140">
        <f t="shared" si="118"/>
        <v>0</v>
      </c>
      <c r="J2538" s="112"/>
      <c r="K2538" s="2"/>
    </row>
    <row r="2539" spans="1:11" x14ac:dyDescent="0.25">
      <c r="A2539" s="17">
        <v>42450</v>
      </c>
      <c r="B2539" s="18">
        <f t="shared" si="116"/>
        <v>9402</v>
      </c>
      <c r="C2539" s="11" t="s">
        <v>787</v>
      </c>
      <c r="D2539" s="12">
        <v>59402</v>
      </c>
      <c r="E2539" s="47" t="s">
        <v>8373</v>
      </c>
      <c r="F2539" s="14">
        <v>5577</v>
      </c>
      <c r="G2539" s="15">
        <v>42450</v>
      </c>
      <c r="H2539" s="98">
        <f t="shared" si="117"/>
        <v>5577</v>
      </c>
      <c r="I2539" s="140">
        <f t="shared" si="118"/>
        <v>0</v>
      </c>
      <c r="J2539" s="112"/>
      <c r="K2539" s="2"/>
    </row>
    <row r="2540" spans="1:11" x14ac:dyDescent="0.25">
      <c r="A2540" s="17">
        <v>42450</v>
      </c>
      <c r="B2540" s="18">
        <f t="shared" si="116"/>
        <v>9403</v>
      </c>
      <c r="C2540" s="11" t="s">
        <v>787</v>
      </c>
      <c r="D2540" s="12">
        <v>59403</v>
      </c>
      <c r="E2540" s="47" t="s">
        <v>8374</v>
      </c>
      <c r="F2540" s="14">
        <v>67899.95</v>
      </c>
      <c r="G2540" s="15">
        <v>42451</v>
      </c>
      <c r="H2540" s="98">
        <v>67899.95</v>
      </c>
      <c r="I2540" s="140">
        <f t="shared" si="118"/>
        <v>0</v>
      </c>
      <c r="J2540" s="112"/>
      <c r="K2540" s="2"/>
    </row>
    <row r="2541" spans="1:11" x14ac:dyDescent="0.25">
      <c r="A2541" s="17">
        <v>42450</v>
      </c>
      <c r="B2541" s="18">
        <f t="shared" si="116"/>
        <v>9404</v>
      </c>
      <c r="C2541" s="11" t="s">
        <v>787</v>
      </c>
      <c r="D2541" s="12">
        <v>59404</v>
      </c>
      <c r="E2541" s="47" t="s">
        <v>8106</v>
      </c>
      <c r="F2541" s="14">
        <v>2693.6</v>
      </c>
      <c r="G2541" s="15">
        <v>42450</v>
      </c>
      <c r="H2541" s="98">
        <v>2693.6</v>
      </c>
      <c r="I2541" s="140">
        <f t="shared" si="118"/>
        <v>0</v>
      </c>
      <c r="J2541" s="112"/>
      <c r="K2541" s="2"/>
    </row>
    <row r="2542" spans="1:11" x14ac:dyDescent="0.25">
      <c r="A2542" s="17">
        <v>42450</v>
      </c>
      <c r="B2542" s="18">
        <f t="shared" si="116"/>
        <v>9405</v>
      </c>
      <c r="C2542" s="11" t="s">
        <v>787</v>
      </c>
      <c r="D2542" s="12">
        <v>59405</v>
      </c>
      <c r="E2542" s="47" t="s">
        <v>8361</v>
      </c>
      <c r="F2542" s="14">
        <v>17279.2</v>
      </c>
      <c r="G2542" s="15">
        <v>42452</v>
      </c>
      <c r="H2542" s="98">
        <v>17279.2</v>
      </c>
      <c r="I2542" s="140">
        <f t="shared" si="118"/>
        <v>0</v>
      </c>
      <c r="J2542" s="112"/>
      <c r="K2542" s="2"/>
    </row>
    <row r="2543" spans="1:11" x14ac:dyDescent="0.25">
      <c r="A2543" s="17">
        <v>42450</v>
      </c>
      <c r="B2543" s="18">
        <f t="shared" si="116"/>
        <v>9406</v>
      </c>
      <c r="C2543" s="11" t="s">
        <v>787</v>
      </c>
      <c r="D2543" s="12">
        <v>59406</v>
      </c>
      <c r="E2543" s="47" t="s">
        <v>8375</v>
      </c>
      <c r="F2543" s="14">
        <v>4686</v>
      </c>
      <c r="G2543" s="15">
        <v>42457</v>
      </c>
      <c r="H2543" s="98">
        <v>4686</v>
      </c>
      <c r="I2543" s="140">
        <f t="shared" si="118"/>
        <v>0</v>
      </c>
      <c r="J2543" s="112"/>
      <c r="K2543" s="2"/>
    </row>
    <row r="2544" spans="1:11" x14ac:dyDescent="0.25">
      <c r="A2544" s="17">
        <v>42450</v>
      </c>
      <c r="B2544" s="18">
        <f t="shared" si="116"/>
        <v>9407</v>
      </c>
      <c r="C2544" s="11" t="s">
        <v>787</v>
      </c>
      <c r="D2544" s="12">
        <v>59407</v>
      </c>
      <c r="E2544" s="47" t="s">
        <v>8376</v>
      </c>
      <c r="F2544" s="14">
        <v>44790.400000000001</v>
      </c>
      <c r="G2544" s="107">
        <v>42462</v>
      </c>
      <c r="H2544" s="166">
        <v>44790.400000000001</v>
      </c>
      <c r="I2544" s="140">
        <f t="shared" si="118"/>
        <v>0</v>
      </c>
      <c r="J2544" s="112"/>
      <c r="K2544" s="2"/>
    </row>
    <row r="2545" spans="1:11" x14ac:dyDescent="0.25">
      <c r="A2545" s="17">
        <v>42450</v>
      </c>
      <c r="B2545" s="18">
        <f t="shared" si="116"/>
        <v>9408</v>
      </c>
      <c r="C2545" s="11" t="s">
        <v>787</v>
      </c>
      <c r="D2545" s="12">
        <v>59408</v>
      </c>
      <c r="E2545" s="47" t="s">
        <v>8361</v>
      </c>
      <c r="F2545" s="14">
        <v>246.4</v>
      </c>
      <c r="G2545" s="15">
        <v>42450</v>
      </c>
      <c r="H2545" s="98">
        <f t="shared" si="117"/>
        <v>246.4</v>
      </c>
      <c r="I2545" s="140">
        <f t="shared" si="118"/>
        <v>0</v>
      </c>
      <c r="J2545" s="112"/>
      <c r="K2545" s="2"/>
    </row>
    <row r="2546" spans="1:11" x14ac:dyDescent="0.25">
      <c r="A2546" s="17">
        <v>42450</v>
      </c>
      <c r="B2546" s="18">
        <f t="shared" si="116"/>
        <v>9409</v>
      </c>
      <c r="C2546" s="11" t="s">
        <v>787</v>
      </c>
      <c r="D2546" s="12">
        <v>59409</v>
      </c>
      <c r="E2546" s="47" t="s">
        <v>8377</v>
      </c>
      <c r="F2546" s="14">
        <v>2544</v>
      </c>
      <c r="G2546" s="15">
        <v>42451</v>
      </c>
      <c r="H2546" s="98">
        <v>2544</v>
      </c>
      <c r="I2546" s="140">
        <f t="shared" si="118"/>
        <v>0</v>
      </c>
      <c r="J2546" s="112"/>
      <c r="K2546" s="2"/>
    </row>
    <row r="2547" spans="1:11" x14ac:dyDescent="0.25">
      <c r="A2547" s="17">
        <v>42450</v>
      </c>
      <c r="B2547" s="18">
        <f t="shared" si="116"/>
        <v>9410</v>
      </c>
      <c r="C2547" s="11" t="s">
        <v>787</v>
      </c>
      <c r="D2547" s="12">
        <v>59410</v>
      </c>
      <c r="E2547" s="47" t="s">
        <v>8378</v>
      </c>
      <c r="F2547" s="14">
        <v>15189.6</v>
      </c>
      <c r="G2547" s="15">
        <v>42452</v>
      </c>
      <c r="H2547" s="98">
        <v>15189.6</v>
      </c>
      <c r="I2547" s="140">
        <f t="shared" si="118"/>
        <v>0</v>
      </c>
      <c r="J2547" s="112"/>
      <c r="K2547" s="2"/>
    </row>
    <row r="2548" spans="1:11" x14ac:dyDescent="0.25">
      <c r="A2548" s="17">
        <v>42450</v>
      </c>
      <c r="B2548" s="18">
        <f t="shared" si="116"/>
        <v>9411</v>
      </c>
      <c r="C2548" s="11" t="s">
        <v>787</v>
      </c>
      <c r="D2548" s="12">
        <v>59411</v>
      </c>
      <c r="E2548" s="47" t="s">
        <v>8379</v>
      </c>
      <c r="F2548" s="14">
        <v>17237.400000000001</v>
      </c>
      <c r="G2548" s="15">
        <v>42458</v>
      </c>
      <c r="H2548" s="98">
        <v>17237.400000000001</v>
      </c>
      <c r="I2548" s="140">
        <f t="shared" si="118"/>
        <v>0</v>
      </c>
      <c r="J2548" s="112"/>
      <c r="K2548" s="2"/>
    </row>
    <row r="2549" spans="1:11" x14ac:dyDescent="0.25">
      <c r="A2549" s="17">
        <v>42450</v>
      </c>
      <c r="B2549" s="18">
        <f t="shared" si="116"/>
        <v>9412</v>
      </c>
      <c r="C2549" s="11" t="s">
        <v>787</v>
      </c>
      <c r="D2549" s="12">
        <v>59412</v>
      </c>
      <c r="E2549" s="47" t="s">
        <v>8380</v>
      </c>
      <c r="F2549" s="14">
        <v>28301.85</v>
      </c>
      <c r="G2549" s="15">
        <v>42452</v>
      </c>
      <c r="H2549" s="98">
        <v>28301.85</v>
      </c>
      <c r="I2549" s="140">
        <f t="shared" si="118"/>
        <v>0</v>
      </c>
      <c r="J2549" s="112"/>
      <c r="K2549" s="2"/>
    </row>
    <row r="2550" spans="1:11" x14ac:dyDescent="0.25">
      <c r="A2550" s="17">
        <v>42450</v>
      </c>
      <c r="B2550" s="18">
        <f t="shared" si="116"/>
        <v>9413</v>
      </c>
      <c r="C2550" s="11" t="s">
        <v>787</v>
      </c>
      <c r="D2550" s="113">
        <v>59413</v>
      </c>
      <c r="E2550" s="42" t="s">
        <v>8381</v>
      </c>
      <c r="F2550" s="19">
        <v>4944</v>
      </c>
      <c r="G2550" s="15">
        <v>42452</v>
      </c>
      <c r="H2550" s="98">
        <v>4944</v>
      </c>
      <c r="I2550" s="140">
        <f t="shared" si="118"/>
        <v>0</v>
      </c>
      <c r="J2550" s="112"/>
      <c r="K2550" s="2"/>
    </row>
    <row r="2551" spans="1:11" x14ac:dyDescent="0.25">
      <c r="A2551" s="17">
        <v>42450</v>
      </c>
      <c r="B2551" s="18">
        <f t="shared" si="116"/>
        <v>9414</v>
      </c>
      <c r="C2551" s="11" t="s">
        <v>787</v>
      </c>
      <c r="D2551" s="20">
        <v>59414</v>
      </c>
      <c r="E2551" s="45" t="s">
        <v>8382</v>
      </c>
      <c r="F2551" s="22">
        <v>7367.3</v>
      </c>
      <c r="G2551" s="15">
        <v>42452</v>
      </c>
      <c r="H2551" s="98">
        <v>7367.3</v>
      </c>
      <c r="I2551" s="140">
        <f t="shared" si="118"/>
        <v>0</v>
      </c>
      <c r="J2551" s="112"/>
      <c r="K2551" s="2"/>
    </row>
    <row r="2552" spans="1:11" x14ac:dyDescent="0.25">
      <c r="A2552" s="17">
        <v>42450</v>
      </c>
      <c r="B2552" s="18">
        <f t="shared" si="116"/>
        <v>9415</v>
      </c>
      <c r="C2552" s="11" t="s">
        <v>787</v>
      </c>
      <c r="D2552" s="12">
        <v>59415</v>
      </c>
      <c r="E2552" s="47" t="s">
        <v>8383</v>
      </c>
      <c r="F2552" s="14">
        <v>6373.6</v>
      </c>
      <c r="G2552" s="15">
        <v>42452</v>
      </c>
      <c r="H2552" s="98">
        <v>6373.6</v>
      </c>
      <c r="I2552" s="140">
        <f t="shared" si="118"/>
        <v>0</v>
      </c>
      <c r="J2552" s="112"/>
      <c r="K2552" s="2"/>
    </row>
    <row r="2553" spans="1:11" x14ac:dyDescent="0.25">
      <c r="A2553" s="17">
        <v>42450</v>
      </c>
      <c r="B2553" s="18">
        <f t="shared" si="116"/>
        <v>9416</v>
      </c>
      <c r="C2553" s="11" t="s">
        <v>787</v>
      </c>
      <c r="D2553" s="12">
        <v>59416</v>
      </c>
      <c r="E2553" s="47" t="s">
        <v>8384</v>
      </c>
      <c r="F2553" s="14">
        <v>162464</v>
      </c>
      <c r="G2553" s="88" t="s">
        <v>9349</v>
      </c>
      <c r="H2553" s="101">
        <f>39272+123192</f>
        <v>162464</v>
      </c>
      <c r="I2553" s="140">
        <f t="shared" si="118"/>
        <v>0</v>
      </c>
      <c r="J2553" s="112"/>
      <c r="K2553" s="2"/>
    </row>
    <row r="2554" spans="1:11" x14ac:dyDescent="0.25">
      <c r="A2554" s="17">
        <v>42450</v>
      </c>
      <c r="B2554" s="18">
        <f t="shared" si="116"/>
        <v>9417</v>
      </c>
      <c r="C2554" s="11" t="s">
        <v>787</v>
      </c>
      <c r="D2554" s="12">
        <v>59417</v>
      </c>
      <c r="E2554" s="47" t="s">
        <v>8385</v>
      </c>
      <c r="F2554" s="14">
        <v>200</v>
      </c>
      <c r="G2554" s="15">
        <v>42450</v>
      </c>
      <c r="H2554" s="98">
        <f t="shared" si="117"/>
        <v>200</v>
      </c>
      <c r="I2554" s="140">
        <f t="shared" si="118"/>
        <v>0</v>
      </c>
      <c r="J2554" s="112"/>
      <c r="K2554" s="2"/>
    </row>
    <row r="2555" spans="1:11" x14ac:dyDescent="0.25">
      <c r="A2555" s="17">
        <v>42450</v>
      </c>
      <c r="B2555" s="18">
        <f t="shared" si="116"/>
        <v>9418</v>
      </c>
      <c r="C2555" s="11" t="s">
        <v>787</v>
      </c>
      <c r="D2555" s="12">
        <v>59418</v>
      </c>
      <c r="E2555" s="47" t="s">
        <v>8386</v>
      </c>
      <c r="F2555" s="14">
        <v>1804.38</v>
      </c>
      <c r="G2555" s="15">
        <v>42456</v>
      </c>
      <c r="H2555" s="98">
        <v>1804.38</v>
      </c>
      <c r="I2555" s="140">
        <f t="shared" si="118"/>
        <v>0</v>
      </c>
      <c r="J2555" s="112"/>
      <c r="K2555" s="2"/>
    </row>
    <row r="2556" spans="1:11" x14ac:dyDescent="0.25">
      <c r="A2556" s="17">
        <v>42450</v>
      </c>
      <c r="B2556" s="18">
        <f t="shared" si="116"/>
        <v>9419</v>
      </c>
      <c r="C2556" s="11" t="s">
        <v>787</v>
      </c>
      <c r="D2556" s="12">
        <v>59419</v>
      </c>
      <c r="E2556" s="47" t="s">
        <v>8387</v>
      </c>
      <c r="F2556" s="14">
        <v>4521.3</v>
      </c>
      <c r="G2556" s="15">
        <v>42450</v>
      </c>
      <c r="H2556" s="98">
        <f t="shared" si="117"/>
        <v>4521.3</v>
      </c>
      <c r="I2556" s="140">
        <f t="shared" si="118"/>
        <v>0</v>
      </c>
      <c r="J2556" s="112"/>
      <c r="K2556" s="2"/>
    </row>
    <row r="2557" spans="1:11" x14ac:dyDescent="0.25">
      <c r="A2557" s="17">
        <v>42450</v>
      </c>
      <c r="B2557" s="18">
        <f t="shared" si="116"/>
        <v>9420</v>
      </c>
      <c r="C2557" s="11" t="s">
        <v>787</v>
      </c>
      <c r="D2557" s="12">
        <v>59420</v>
      </c>
      <c r="E2557" s="47" t="s">
        <v>8388</v>
      </c>
      <c r="F2557" s="14">
        <v>4105.2</v>
      </c>
      <c r="G2557" s="15">
        <v>42450</v>
      </c>
      <c r="H2557" s="98">
        <f t="shared" si="117"/>
        <v>4105.2</v>
      </c>
      <c r="I2557" s="140">
        <f t="shared" si="118"/>
        <v>0</v>
      </c>
      <c r="J2557" s="112"/>
      <c r="K2557" s="2"/>
    </row>
    <row r="2558" spans="1:11" x14ac:dyDescent="0.25">
      <c r="A2558" s="17">
        <v>42450</v>
      </c>
      <c r="B2558" s="18">
        <f t="shared" si="116"/>
        <v>9421</v>
      </c>
      <c r="C2558" s="11" t="s">
        <v>787</v>
      </c>
      <c r="D2558" s="12">
        <v>59421</v>
      </c>
      <c r="E2558" s="47" t="s">
        <v>8389</v>
      </c>
      <c r="F2558" s="14">
        <v>1103.7</v>
      </c>
      <c r="G2558" s="15">
        <v>42453</v>
      </c>
      <c r="H2558" s="98">
        <v>1103.7</v>
      </c>
      <c r="I2558" s="140">
        <f t="shared" si="118"/>
        <v>0</v>
      </c>
      <c r="J2558" s="112"/>
      <c r="K2558" s="2"/>
    </row>
    <row r="2559" spans="1:11" x14ac:dyDescent="0.25">
      <c r="A2559" s="17">
        <v>42450</v>
      </c>
      <c r="B2559" s="18">
        <f t="shared" si="116"/>
        <v>9422</v>
      </c>
      <c r="C2559" s="11" t="s">
        <v>787</v>
      </c>
      <c r="D2559" s="12">
        <v>59422</v>
      </c>
      <c r="E2559" s="47" t="s">
        <v>8390</v>
      </c>
      <c r="F2559" s="14">
        <v>3616.3</v>
      </c>
      <c r="G2559" s="15">
        <v>42450</v>
      </c>
      <c r="H2559" s="98">
        <f t="shared" si="117"/>
        <v>3616.3</v>
      </c>
      <c r="I2559" s="140">
        <f t="shared" si="118"/>
        <v>0</v>
      </c>
      <c r="J2559" s="112"/>
      <c r="K2559" s="2"/>
    </row>
    <row r="2560" spans="1:11" x14ac:dyDescent="0.25">
      <c r="A2560" s="17">
        <v>42450</v>
      </c>
      <c r="B2560" s="18">
        <f t="shared" si="116"/>
        <v>9423</v>
      </c>
      <c r="C2560" s="11" t="s">
        <v>787</v>
      </c>
      <c r="D2560" s="12">
        <v>59423</v>
      </c>
      <c r="E2560" s="47" t="s">
        <v>8391</v>
      </c>
      <c r="F2560" s="14">
        <v>4876.2</v>
      </c>
      <c r="G2560" s="15">
        <v>42450</v>
      </c>
      <c r="H2560" s="98">
        <f t="shared" si="117"/>
        <v>4876.2</v>
      </c>
      <c r="I2560" s="140">
        <f t="shared" si="118"/>
        <v>0</v>
      </c>
      <c r="J2560" s="112"/>
      <c r="K2560" s="2"/>
    </row>
    <row r="2561" spans="1:11" x14ac:dyDescent="0.25">
      <c r="A2561" s="17">
        <v>42450</v>
      </c>
      <c r="B2561" s="18">
        <f t="shared" si="116"/>
        <v>9424</v>
      </c>
      <c r="C2561" s="11" t="s">
        <v>787</v>
      </c>
      <c r="D2561" s="12">
        <v>59424</v>
      </c>
      <c r="E2561" s="47" t="s">
        <v>8392</v>
      </c>
      <c r="F2561" s="14">
        <v>2572.9</v>
      </c>
      <c r="G2561" s="15">
        <v>42450</v>
      </c>
      <c r="H2561" s="98">
        <f t="shared" si="117"/>
        <v>2572.9</v>
      </c>
      <c r="I2561" s="140">
        <f t="shared" si="118"/>
        <v>0</v>
      </c>
      <c r="J2561" s="112"/>
      <c r="K2561" s="2"/>
    </row>
    <row r="2562" spans="1:11" x14ac:dyDescent="0.25">
      <c r="A2562" s="17">
        <v>42450</v>
      </c>
      <c r="B2562" s="18">
        <f t="shared" si="116"/>
        <v>9425</v>
      </c>
      <c r="C2562" s="11" t="s">
        <v>787</v>
      </c>
      <c r="D2562" s="12">
        <v>59425</v>
      </c>
      <c r="E2562" s="47" t="s">
        <v>8393</v>
      </c>
      <c r="F2562" s="14">
        <v>4691.3</v>
      </c>
      <c r="G2562" s="15">
        <v>42450</v>
      </c>
      <c r="H2562" s="98">
        <f t="shared" si="117"/>
        <v>4691.3</v>
      </c>
      <c r="I2562" s="140">
        <f t="shared" si="118"/>
        <v>0</v>
      </c>
      <c r="J2562" s="112"/>
      <c r="K2562" s="2"/>
    </row>
    <row r="2563" spans="1:11" x14ac:dyDescent="0.25">
      <c r="A2563" s="17">
        <v>42450</v>
      </c>
      <c r="B2563" s="18">
        <f t="shared" si="116"/>
        <v>9426</v>
      </c>
      <c r="C2563" s="11" t="s">
        <v>787</v>
      </c>
      <c r="D2563" s="12">
        <v>59426</v>
      </c>
      <c r="E2563" s="47" t="s">
        <v>8394</v>
      </c>
      <c r="F2563" s="14">
        <v>4531.8</v>
      </c>
      <c r="G2563" s="15">
        <v>42450</v>
      </c>
      <c r="H2563" s="98">
        <f t="shared" si="117"/>
        <v>4531.8</v>
      </c>
      <c r="I2563" s="140">
        <f t="shared" si="118"/>
        <v>0</v>
      </c>
      <c r="J2563" s="112"/>
      <c r="K2563" s="2"/>
    </row>
    <row r="2564" spans="1:11" x14ac:dyDescent="0.25">
      <c r="A2564" s="17">
        <v>42450</v>
      </c>
      <c r="B2564" s="18">
        <f t="shared" si="116"/>
        <v>9427</v>
      </c>
      <c r="C2564" s="11" t="s">
        <v>787</v>
      </c>
      <c r="D2564" s="12">
        <v>59427</v>
      </c>
      <c r="E2564" s="47" t="s">
        <v>8395</v>
      </c>
      <c r="F2564" s="14">
        <v>423.2</v>
      </c>
      <c r="G2564" s="15">
        <v>42450</v>
      </c>
      <c r="H2564" s="98">
        <f t="shared" si="117"/>
        <v>423.2</v>
      </c>
      <c r="I2564" s="140">
        <f t="shared" si="118"/>
        <v>0</v>
      </c>
      <c r="J2564" s="112"/>
      <c r="K2564" s="2"/>
    </row>
    <row r="2565" spans="1:11" x14ac:dyDescent="0.25">
      <c r="A2565" s="17">
        <v>42450</v>
      </c>
      <c r="B2565" s="18">
        <f t="shared" si="116"/>
        <v>9428</v>
      </c>
      <c r="C2565" s="11" t="s">
        <v>787</v>
      </c>
      <c r="D2565" s="12">
        <v>59428</v>
      </c>
      <c r="E2565" s="47" t="s">
        <v>8396</v>
      </c>
      <c r="F2565" s="14">
        <v>2436.4</v>
      </c>
      <c r="G2565" s="15">
        <v>42450</v>
      </c>
      <c r="H2565" s="98">
        <f t="shared" si="117"/>
        <v>2436.4</v>
      </c>
      <c r="I2565" s="140">
        <f t="shared" si="118"/>
        <v>0</v>
      </c>
      <c r="J2565" s="112"/>
      <c r="K2565" s="2"/>
    </row>
    <row r="2566" spans="1:11" x14ac:dyDescent="0.25">
      <c r="A2566" s="17">
        <v>42450</v>
      </c>
      <c r="B2566" s="18">
        <f t="shared" ref="B2566:B2629" si="119">B2565+1</f>
        <v>9429</v>
      </c>
      <c r="C2566" s="11" t="s">
        <v>787</v>
      </c>
      <c r="D2566" s="12">
        <v>59429</v>
      </c>
      <c r="E2566" s="47" t="s">
        <v>8397</v>
      </c>
      <c r="F2566" s="14">
        <v>1258.7</v>
      </c>
      <c r="G2566" s="15">
        <v>42458</v>
      </c>
      <c r="H2566" s="98">
        <v>1258.7</v>
      </c>
      <c r="I2566" s="140">
        <f t="shared" si="118"/>
        <v>0</v>
      </c>
      <c r="J2566" s="112"/>
      <c r="K2566" s="2"/>
    </row>
    <row r="2567" spans="1:11" x14ac:dyDescent="0.25">
      <c r="A2567" s="17">
        <v>42450</v>
      </c>
      <c r="B2567" s="18">
        <f t="shared" si="119"/>
        <v>9430</v>
      </c>
      <c r="C2567" s="11" t="s">
        <v>787</v>
      </c>
      <c r="D2567" s="12">
        <v>59430</v>
      </c>
      <c r="E2567" s="47" t="s">
        <v>8398</v>
      </c>
      <c r="F2567" s="14">
        <v>800</v>
      </c>
      <c r="G2567" s="15">
        <v>42453</v>
      </c>
      <c r="H2567" s="98">
        <v>800</v>
      </c>
      <c r="I2567" s="140">
        <f t="shared" si="118"/>
        <v>0</v>
      </c>
      <c r="J2567" s="112"/>
      <c r="K2567" s="2"/>
    </row>
    <row r="2568" spans="1:11" x14ac:dyDescent="0.25">
      <c r="A2568" s="17">
        <v>42450</v>
      </c>
      <c r="B2568" s="18">
        <f t="shared" si="119"/>
        <v>9431</v>
      </c>
      <c r="C2568" s="11" t="s">
        <v>787</v>
      </c>
      <c r="D2568" s="12">
        <v>59431</v>
      </c>
      <c r="E2568" s="47" t="s">
        <v>8399</v>
      </c>
      <c r="F2568" s="14">
        <v>1840</v>
      </c>
      <c r="G2568" s="15">
        <v>42450</v>
      </c>
      <c r="H2568" s="98">
        <f t="shared" si="117"/>
        <v>1840</v>
      </c>
      <c r="I2568" s="140">
        <f t="shared" si="118"/>
        <v>0</v>
      </c>
      <c r="J2568" s="112"/>
      <c r="K2568" s="2"/>
    </row>
    <row r="2569" spans="1:11" x14ac:dyDescent="0.25">
      <c r="A2569" s="17">
        <v>42450</v>
      </c>
      <c r="B2569" s="18">
        <f t="shared" si="119"/>
        <v>9432</v>
      </c>
      <c r="C2569" s="11" t="s">
        <v>787</v>
      </c>
      <c r="D2569" s="12">
        <v>59432</v>
      </c>
      <c r="E2569" s="47" t="s">
        <v>8400</v>
      </c>
      <c r="F2569" s="14">
        <v>28346.400000000001</v>
      </c>
      <c r="G2569" s="15">
        <v>42456</v>
      </c>
      <c r="H2569" s="98">
        <v>28346.400000000001</v>
      </c>
      <c r="I2569" s="140">
        <f t="shared" si="118"/>
        <v>0</v>
      </c>
      <c r="J2569" s="112"/>
      <c r="K2569" s="2"/>
    </row>
    <row r="2570" spans="1:11" x14ac:dyDescent="0.25">
      <c r="A2570" s="17">
        <v>42450</v>
      </c>
      <c r="B2570" s="18">
        <f t="shared" si="119"/>
        <v>9433</v>
      </c>
      <c r="C2570" s="11" t="s">
        <v>787</v>
      </c>
      <c r="D2570" s="12">
        <v>59433</v>
      </c>
      <c r="E2570" s="47" t="s">
        <v>8393</v>
      </c>
      <c r="F2570" s="14">
        <v>62.7</v>
      </c>
      <c r="G2570" s="15">
        <v>42450</v>
      </c>
      <c r="H2570" s="98">
        <f t="shared" si="117"/>
        <v>62.7</v>
      </c>
      <c r="I2570" s="140">
        <f t="shared" si="118"/>
        <v>0</v>
      </c>
      <c r="J2570" s="112"/>
      <c r="K2570" s="2"/>
    </row>
    <row r="2571" spans="1:11" x14ac:dyDescent="0.25">
      <c r="A2571" s="17">
        <v>42450</v>
      </c>
      <c r="B2571" s="18">
        <f t="shared" si="119"/>
        <v>9434</v>
      </c>
      <c r="C2571" s="11" t="s">
        <v>787</v>
      </c>
      <c r="D2571" s="12">
        <v>59434</v>
      </c>
      <c r="E2571" s="47" t="s">
        <v>8401</v>
      </c>
      <c r="F2571" s="14">
        <v>5275.52</v>
      </c>
      <c r="G2571" s="15">
        <v>42450</v>
      </c>
      <c r="H2571" s="98">
        <f t="shared" si="117"/>
        <v>5275.52</v>
      </c>
      <c r="I2571" s="140">
        <f t="shared" si="118"/>
        <v>0</v>
      </c>
      <c r="J2571" s="112"/>
      <c r="K2571" s="2"/>
    </row>
    <row r="2572" spans="1:11" x14ac:dyDescent="0.25">
      <c r="A2572" s="17">
        <v>42450</v>
      </c>
      <c r="B2572" s="18">
        <f t="shared" si="119"/>
        <v>9435</v>
      </c>
      <c r="C2572" s="11" t="s">
        <v>787</v>
      </c>
      <c r="D2572" s="12">
        <v>59435</v>
      </c>
      <c r="E2572" s="47" t="s">
        <v>8365</v>
      </c>
      <c r="F2572" s="14">
        <v>1043</v>
      </c>
      <c r="G2572" s="15">
        <v>42450</v>
      </c>
      <c r="H2572" s="98">
        <f t="shared" ref="H2572:H2643" si="120">F2572</f>
        <v>1043</v>
      </c>
      <c r="I2572" s="140">
        <f t="shared" si="118"/>
        <v>0</v>
      </c>
      <c r="J2572" s="112"/>
      <c r="K2572" s="2"/>
    </row>
    <row r="2573" spans="1:11" x14ac:dyDescent="0.25">
      <c r="A2573" s="17">
        <v>42450</v>
      </c>
      <c r="B2573" s="18">
        <f t="shared" si="119"/>
        <v>9436</v>
      </c>
      <c r="C2573" s="11" t="s">
        <v>787</v>
      </c>
      <c r="D2573" s="12">
        <v>59436</v>
      </c>
      <c r="E2573" s="47" t="s">
        <v>8402</v>
      </c>
      <c r="F2573" s="14">
        <v>16635.2</v>
      </c>
      <c r="G2573" s="88">
        <v>42464</v>
      </c>
      <c r="H2573" s="101">
        <v>16635.2</v>
      </c>
      <c r="I2573" s="140">
        <f t="shared" si="118"/>
        <v>0</v>
      </c>
      <c r="J2573" s="112"/>
      <c r="K2573" s="2"/>
    </row>
    <row r="2574" spans="1:11" x14ac:dyDescent="0.25">
      <c r="A2574" s="17">
        <v>42450</v>
      </c>
      <c r="B2574" s="18">
        <f t="shared" si="119"/>
        <v>9437</v>
      </c>
      <c r="C2574" s="11" t="s">
        <v>787</v>
      </c>
      <c r="D2574" s="12">
        <v>59437</v>
      </c>
      <c r="E2574" s="47" t="s">
        <v>8403</v>
      </c>
      <c r="F2574" s="14">
        <v>3448</v>
      </c>
      <c r="G2574" s="15">
        <v>42450</v>
      </c>
      <c r="H2574" s="98">
        <f t="shared" si="120"/>
        <v>3448</v>
      </c>
      <c r="I2574" s="140">
        <f t="shared" si="118"/>
        <v>0</v>
      </c>
      <c r="J2574" s="112"/>
      <c r="K2574" s="2"/>
    </row>
    <row r="2575" spans="1:11" x14ac:dyDescent="0.25">
      <c r="A2575" s="17">
        <v>42450</v>
      </c>
      <c r="B2575" s="18">
        <f t="shared" si="119"/>
        <v>9438</v>
      </c>
      <c r="C2575" s="11" t="s">
        <v>787</v>
      </c>
      <c r="D2575" s="12">
        <v>59438</v>
      </c>
      <c r="E2575" s="47" t="s">
        <v>8404</v>
      </c>
      <c r="F2575" s="14">
        <v>315.39999999999998</v>
      </c>
      <c r="G2575" s="15">
        <v>42457</v>
      </c>
      <c r="H2575" s="98">
        <v>315.39999999999998</v>
      </c>
      <c r="I2575" s="140">
        <f t="shared" si="118"/>
        <v>0</v>
      </c>
      <c r="J2575" s="112"/>
      <c r="K2575" s="2"/>
    </row>
    <row r="2576" spans="1:11" x14ac:dyDescent="0.25">
      <c r="A2576" s="17">
        <v>42450</v>
      </c>
      <c r="B2576" s="18">
        <f t="shared" si="119"/>
        <v>9439</v>
      </c>
      <c r="C2576" s="11" t="s">
        <v>787</v>
      </c>
      <c r="D2576" s="12">
        <v>59439</v>
      </c>
      <c r="E2576" s="47" t="s">
        <v>8405</v>
      </c>
      <c r="F2576" s="14">
        <v>1467.2</v>
      </c>
      <c r="G2576" s="15">
        <v>42450</v>
      </c>
      <c r="H2576" s="98">
        <f t="shared" si="120"/>
        <v>1467.2</v>
      </c>
      <c r="I2576" s="140">
        <f t="shared" si="118"/>
        <v>0</v>
      </c>
      <c r="J2576" s="112"/>
      <c r="K2576" s="2"/>
    </row>
    <row r="2577" spans="1:11" x14ac:dyDescent="0.25">
      <c r="A2577" s="17">
        <v>42450</v>
      </c>
      <c r="B2577" s="18">
        <f t="shared" si="119"/>
        <v>9440</v>
      </c>
      <c r="C2577" s="11" t="s">
        <v>787</v>
      </c>
      <c r="D2577" s="12">
        <v>59440</v>
      </c>
      <c r="E2577" s="47" t="s">
        <v>8406</v>
      </c>
      <c r="F2577" s="14">
        <v>2883</v>
      </c>
      <c r="G2577" s="15">
        <v>42450</v>
      </c>
      <c r="H2577" s="98">
        <f t="shared" si="120"/>
        <v>2883</v>
      </c>
      <c r="I2577" s="140">
        <f t="shared" si="118"/>
        <v>0</v>
      </c>
      <c r="J2577" s="112"/>
      <c r="K2577" s="2"/>
    </row>
    <row r="2578" spans="1:11" x14ac:dyDescent="0.25">
      <c r="A2578" s="17">
        <v>42450</v>
      </c>
      <c r="B2578" s="18">
        <f t="shared" si="119"/>
        <v>9441</v>
      </c>
      <c r="C2578" s="11" t="s">
        <v>787</v>
      </c>
      <c r="D2578" s="12">
        <v>59441</v>
      </c>
      <c r="E2578" s="47" t="s">
        <v>8407</v>
      </c>
      <c r="F2578" s="14">
        <v>6785.8</v>
      </c>
      <c r="G2578" s="15">
        <v>42450</v>
      </c>
      <c r="H2578" s="98">
        <f t="shared" si="120"/>
        <v>6785.8</v>
      </c>
      <c r="I2578" s="140">
        <f t="shared" si="118"/>
        <v>0</v>
      </c>
      <c r="J2578" s="112"/>
      <c r="K2578" s="2"/>
    </row>
    <row r="2579" spans="1:11" x14ac:dyDescent="0.25">
      <c r="A2579" s="17">
        <v>42450</v>
      </c>
      <c r="B2579" s="18">
        <f t="shared" si="119"/>
        <v>9442</v>
      </c>
      <c r="C2579" s="11" t="s">
        <v>787</v>
      </c>
      <c r="D2579" s="12">
        <v>59442</v>
      </c>
      <c r="E2579" s="47" t="s">
        <v>8408</v>
      </c>
      <c r="F2579" s="14">
        <v>2325.6</v>
      </c>
      <c r="G2579" s="15">
        <v>42450</v>
      </c>
      <c r="H2579" s="98">
        <f t="shared" si="120"/>
        <v>2325.6</v>
      </c>
      <c r="I2579" s="140">
        <f t="shared" si="118"/>
        <v>0</v>
      </c>
      <c r="J2579" s="112"/>
      <c r="K2579" s="2"/>
    </row>
    <row r="2580" spans="1:11" x14ac:dyDescent="0.25">
      <c r="A2580" s="17">
        <v>42450</v>
      </c>
      <c r="B2580" s="18">
        <f t="shared" si="119"/>
        <v>9443</v>
      </c>
      <c r="C2580" s="11" t="s">
        <v>787</v>
      </c>
      <c r="D2580" s="12">
        <v>59443</v>
      </c>
      <c r="E2580" s="47" t="s">
        <v>8409</v>
      </c>
      <c r="F2580" s="14">
        <v>817.3</v>
      </c>
      <c r="G2580" s="15">
        <v>42450</v>
      </c>
      <c r="H2580" s="98">
        <f t="shared" si="120"/>
        <v>817.3</v>
      </c>
      <c r="I2580" s="140">
        <f t="shared" si="118"/>
        <v>0</v>
      </c>
      <c r="J2580" s="112"/>
      <c r="K2580" s="2"/>
    </row>
    <row r="2581" spans="1:11" x14ac:dyDescent="0.25">
      <c r="A2581" s="17">
        <v>42450</v>
      </c>
      <c r="B2581" s="18">
        <f t="shared" si="119"/>
        <v>9444</v>
      </c>
      <c r="C2581" s="11" t="s">
        <v>787</v>
      </c>
      <c r="D2581" s="12">
        <v>59444</v>
      </c>
      <c r="E2581" s="47" t="s">
        <v>8410</v>
      </c>
      <c r="F2581" s="14">
        <v>1735.5</v>
      </c>
      <c r="G2581" s="15">
        <v>42450</v>
      </c>
      <c r="H2581" s="98">
        <f t="shared" si="120"/>
        <v>1735.5</v>
      </c>
      <c r="I2581" s="140">
        <f t="shared" si="118"/>
        <v>0</v>
      </c>
      <c r="J2581" s="112"/>
      <c r="K2581" s="2"/>
    </row>
    <row r="2582" spans="1:11" x14ac:dyDescent="0.25">
      <c r="A2582" s="17">
        <v>42450</v>
      </c>
      <c r="B2582" s="18">
        <f t="shared" si="119"/>
        <v>9445</v>
      </c>
      <c r="C2582" s="11" t="s">
        <v>787</v>
      </c>
      <c r="D2582" s="12">
        <v>59445</v>
      </c>
      <c r="E2582" s="47" t="s">
        <v>8411</v>
      </c>
      <c r="F2582" s="14">
        <v>2603.3000000000002</v>
      </c>
      <c r="G2582" s="15">
        <v>42458</v>
      </c>
      <c r="H2582" s="98">
        <v>2603.3000000000002</v>
      </c>
      <c r="I2582" s="140">
        <f t="shared" si="118"/>
        <v>0</v>
      </c>
      <c r="J2582" s="112"/>
      <c r="K2582" s="2"/>
    </row>
    <row r="2583" spans="1:11" x14ac:dyDescent="0.25">
      <c r="A2583" s="17">
        <v>42450</v>
      </c>
      <c r="B2583" s="18">
        <f t="shared" si="119"/>
        <v>9446</v>
      </c>
      <c r="C2583" s="11" t="s">
        <v>787</v>
      </c>
      <c r="D2583" s="12">
        <v>59446</v>
      </c>
      <c r="E2583" s="47" t="s">
        <v>8412</v>
      </c>
      <c r="F2583" s="14">
        <v>2176</v>
      </c>
      <c r="G2583" s="15">
        <v>42450</v>
      </c>
      <c r="H2583" s="98">
        <f t="shared" si="120"/>
        <v>2176</v>
      </c>
      <c r="I2583" s="140">
        <f t="shared" si="118"/>
        <v>0</v>
      </c>
      <c r="J2583" s="112"/>
      <c r="K2583" s="2"/>
    </row>
    <row r="2584" spans="1:11" x14ac:dyDescent="0.25">
      <c r="A2584" s="17">
        <v>42450</v>
      </c>
      <c r="B2584" s="18">
        <f t="shared" si="119"/>
        <v>9447</v>
      </c>
      <c r="C2584" s="11" t="s">
        <v>787</v>
      </c>
      <c r="D2584" s="12">
        <v>59447</v>
      </c>
      <c r="E2584" s="47" t="s">
        <v>8413</v>
      </c>
      <c r="F2584" s="14">
        <v>2800</v>
      </c>
      <c r="G2584" s="15">
        <v>42450</v>
      </c>
      <c r="H2584" s="98">
        <f t="shared" si="120"/>
        <v>2800</v>
      </c>
      <c r="I2584" s="140">
        <f t="shared" si="118"/>
        <v>0</v>
      </c>
      <c r="J2584" s="112"/>
      <c r="K2584" s="2"/>
    </row>
    <row r="2585" spans="1:11" x14ac:dyDescent="0.25">
      <c r="A2585" s="17">
        <v>42450</v>
      </c>
      <c r="B2585" s="18">
        <f t="shared" si="119"/>
        <v>9448</v>
      </c>
      <c r="C2585" s="11" t="s">
        <v>787</v>
      </c>
      <c r="D2585" s="12">
        <v>59448</v>
      </c>
      <c r="E2585" s="47" t="s">
        <v>8414</v>
      </c>
      <c r="F2585" s="14">
        <v>1107</v>
      </c>
      <c r="G2585" s="15">
        <v>42450</v>
      </c>
      <c r="H2585" s="98">
        <f t="shared" si="120"/>
        <v>1107</v>
      </c>
      <c r="I2585" s="140">
        <f t="shared" si="118"/>
        <v>0</v>
      </c>
      <c r="J2585" s="112"/>
      <c r="K2585" s="2"/>
    </row>
    <row r="2586" spans="1:11" x14ac:dyDescent="0.25">
      <c r="A2586" s="17">
        <v>42450</v>
      </c>
      <c r="B2586" s="18">
        <f t="shared" si="119"/>
        <v>9449</v>
      </c>
      <c r="C2586" s="11" t="s">
        <v>787</v>
      </c>
      <c r="D2586" s="12">
        <v>59449</v>
      </c>
      <c r="E2586" s="47" t="s">
        <v>8365</v>
      </c>
      <c r="F2586" s="14">
        <v>2796.8</v>
      </c>
      <c r="G2586" s="15">
        <v>42450</v>
      </c>
      <c r="H2586" s="98">
        <f t="shared" si="120"/>
        <v>2796.8</v>
      </c>
      <c r="I2586" s="140">
        <f t="shared" si="118"/>
        <v>0</v>
      </c>
      <c r="J2586" s="112"/>
      <c r="K2586" s="2"/>
    </row>
    <row r="2587" spans="1:11" x14ac:dyDescent="0.25">
      <c r="A2587" s="17">
        <v>42450</v>
      </c>
      <c r="B2587" s="18">
        <f t="shared" si="119"/>
        <v>9450</v>
      </c>
      <c r="C2587" s="11" t="s">
        <v>787</v>
      </c>
      <c r="D2587" s="12">
        <v>59450</v>
      </c>
      <c r="E2587" s="47" t="s">
        <v>8415</v>
      </c>
      <c r="F2587" s="14">
        <v>906.2</v>
      </c>
      <c r="G2587" s="15">
        <v>42450</v>
      </c>
      <c r="H2587" s="98">
        <f t="shared" si="120"/>
        <v>906.2</v>
      </c>
      <c r="I2587" s="140">
        <f t="shared" si="118"/>
        <v>0</v>
      </c>
      <c r="J2587" s="112"/>
      <c r="K2587" s="2"/>
    </row>
    <row r="2588" spans="1:11" x14ac:dyDescent="0.25">
      <c r="A2588" s="17">
        <v>42450</v>
      </c>
      <c r="B2588" s="18">
        <f t="shared" si="119"/>
        <v>9451</v>
      </c>
      <c r="C2588" s="11" t="s">
        <v>787</v>
      </c>
      <c r="D2588" s="12">
        <v>59451</v>
      </c>
      <c r="E2588" s="47" t="s">
        <v>8415</v>
      </c>
      <c r="F2588" s="14">
        <v>334.9</v>
      </c>
      <c r="G2588" s="15">
        <v>42450</v>
      </c>
      <c r="H2588" s="98">
        <f t="shared" si="120"/>
        <v>334.9</v>
      </c>
      <c r="I2588" s="140">
        <f t="shared" si="118"/>
        <v>0</v>
      </c>
      <c r="J2588" s="112"/>
      <c r="K2588" s="2"/>
    </row>
    <row r="2589" spans="1:11" x14ac:dyDescent="0.25">
      <c r="A2589" s="17">
        <v>42450</v>
      </c>
      <c r="B2589" s="18">
        <f t="shared" si="119"/>
        <v>9452</v>
      </c>
      <c r="C2589" s="11" t="s">
        <v>787</v>
      </c>
      <c r="D2589" s="12">
        <v>59452</v>
      </c>
      <c r="E2589" s="47" t="s">
        <v>8416</v>
      </c>
      <c r="F2589" s="14">
        <v>5457</v>
      </c>
      <c r="G2589" s="15">
        <v>42450</v>
      </c>
      <c r="H2589" s="98">
        <f t="shared" si="120"/>
        <v>5457</v>
      </c>
      <c r="I2589" s="140">
        <f t="shared" si="118"/>
        <v>0</v>
      </c>
      <c r="J2589" s="112"/>
      <c r="K2589" s="2"/>
    </row>
    <row r="2590" spans="1:11" x14ac:dyDescent="0.25">
      <c r="A2590" s="17">
        <v>42450</v>
      </c>
      <c r="B2590" s="18">
        <f t="shared" si="119"/>
        <v>9453</v>
      </c>
      <c r="C2590" s="11" t="s">
        <v>787</v>
      </c>
      <c r="D2590" s="12">
        <v>59453</v>
      </c>
      <c r="E2590" s="47" t="s">
        <v>8365</v>
      </c>
      <c r="F2590" s="14">
        <v>23827.200000000001</v>
      </c>
      <c r="G2590" s="15">
        <v>42450</v>
      </c>
      <c r="H2590" s="98">
        <f t="shared" si="120"/>
        <v>23827.200000000001</v>
      </c>
      <c r="I2590" s="140">
        <f t="shared" si="118"/>
        <v>0</v>
      </c>
      <c r="J2590" s="112"/>
      <c r="K2590" s="2"/>
    </row>
    <row r="2591" spans="1:11" x14ac:dyDescent="0.25">
      <c r="A2591" s="17">
        <v>42450</v>
      </c>
      <c r="B2591" s="18">
        <f t="shared" si="119"/>
        <v>9454</v>
      </c>
      <c r="C2591" s="11" t="s">
        <v>787</v>
      </c>
      <c r="D2591" s="12">
        <v>59454</v>
      </c>
      <c r="E2591" s="47" t="s">
        <v>8417</v>
      </c>
      <c r="F2591" s="14">
        <v>1884.7</v>
      </c>
      <c r="G2591" s="15">
        <v>42451</v>
      </c>
      <c r="H2591" s="98">
        <v>1884.7</v>
      </c>
      <c r="I2591" s="140">
        <f t="shared" si="118"/>
        <v>0</v>
      </c>
      <c r="J2591" s="112"/>
      <c r="K2591" s="2"/>
    </row>
    <row r="2592" spans="1:11" x14ac:dyDescent="0.25">
      <c r="A2592" s="17">
        <v>42450</v>
      </c>
      <c r="B2592" s="18">
        <f t="shared" si="119"/>
        <v>9455</v>
      </c>
      <c r="C2592" s="11" t="s">
        <v>787</v>
      </c>
      <c r="D2592" s="12">
        <v>59455</v>
      </c>
      <c r="E2592" s="49" t="s">
        <v>105</v>
      </c>
      <c r="F2592" s="14">
        <v>0</v>
      </c>
      <c r="G2592" s="15"/>
      <c r="H2592" s="98"/>
      <c r="I2592" s="140">
        <f t="shared" si="118"/>
        <v>0</v>
      </c>
      <c r="J2592" s="112"/>
      <c r="K2592" s="2"/>
    </row>
    <row r="2593" spans="1:11" x14ac:dyDescent="0.25">
      <c r="A2593" s="17">
        <v>42450</v>
      </c>
      <c r="B2593" s="18">
        <f t="shared" si="119"/>
        <v>9456</v>
      </c>
      <c r="C2593" s="11" t="s">
        <v>787</v>
      </c>
      <c r="D2593" s="12">
        <v>59456</v>
      </c>
      <c r="E2593" s="47" t="s">
        <v>8418</v>
      </c>
      <c r="F2593" s="14">
        <v>1502.8</v>
      </c>
      <c r="G2593" s="15">
        <v>42450</v>
      </c>
      <c r="H2593" s="98">
        <f t="shared" si="120"/>
        <v>1502.8</v>
      </c>
      <c r="I2593" s="140">
        <f t="shared" si="118"/>
        <v>0</v>
      </c>
      <c r="J2593" s="112"/>
      <c r="K2593" s="2"/>
    </row>
    <row r="2594" spans="1:11" x14ac:dyDescent="0.25">
      <c r="A2594" s="17">
        <v>42450</v>
      </c>
      <c r="B2594" s="18">
        <f t="shared" si="119"/>
        <v>9457</v>
      </c>
      <c r="C2594" s="11" t="s">
        <v>787</v>
      </c>
      <c r="D2594" s="12">
        <v>59457</v>
      </c>
      <c r="E2594" s="47" t="s">
        <v>8368</v>
      </c>
      <c r="F2594" s="14">
        <v>9002.4</v>
      </c>
      <c r="G2594" s="15">
        <v>42457</v>
      </c>
      <c r="H2594" s="98">
        <v>9002.4</v>
      </c>
      <c r="I2594" s="140">
        <f t="shared" si="118"/>
        <v>0</v>
      </c>
      <c r="J2594" s="112"/>
      <c r="K2594" s="2"/>
    </row>
    <row r="2595" spans="1:11" x14ac:dyDescent="0.25">
      <c r="A2595" s="17">
        <v>42450</v>
      </c>
      <c r="B2595" s="18">
        <f t="shared" si="119"/>
        <v>9458</v>
      </c>
      <c r="C2595" s="11" t="s">
        <v>787</v>
      </c>
      <c r="D2595" s="12">
        <v>59458</v>
      </c>
      <c r="E2595" s="47" t="s">
        <v>8419</v>
      </c>
      <c r="F2595" s="14">
        <v>11821.5</v>
      </c>
      <c r="G2595" s="15">
        <v>42453</v>
      </c>
      <c r="H2595" s="98">
        <v>11821.5</v>
      </c>
      <c r="I2595" s="140">
        <f t="shared" si="118"/>
        <v>0</v>
      </c>
      <c r="J2595" s="112"/>
      <c r="K2595" s="2"/>
    </row>
    <row r="2596" spans="1:11" x14ac:dyDescent="0.25">
      <c r="A2596" s="17">
        <v>42450</v>
      </c>
      <c r="B2596" s="18">
        <f t="shared" si="119"/>
        <v>9459</v>
      </c>
      <c r="C2596" s="11" t="s">
        <v>787</v>
      </c>
      <c r="D2596" s="113">
        <v>59459</v>
      </c>
      <c r="E2596" s="42" t="s">
        <v>8420</v>
      </c>
      <c r="F2596" s="14">
        <v>10412.6</v>
      </c>
      <c r="G2596" s="15">
        <v>42451</v>
      </c>
      <c r="H2596" s="98">
        <v>10412.6</v>
      </c>
      <c r="I2596" s="140">
        <f t="shared" ref="I2596:I2668" si="121">F2596-H2596</f>
        <v>0</v>
      </c>
      <c r="J2596" s="112"/>
      <c r="K2596" s="2"/>
    </row>
    <row r="2597" spans="1:11" x14ac:dyDescent="0.25">
      <c r="A2597" s="17">
        <v>42450</v>
      </c>
      <c r="B2597" s="18">
        <f t="shared" si="119"/>
        <v>9460</v>
      </c>
      <c r="C2597" s="11" t="s">
        <v>787</v>
      </c>
      <c r="D2597" s="20">
        <v>59460</v>
      </c>
      <c r="E2597" s="45" t="s">
        <v>8421</v>
      </c>
      <c r="F2597" s="22">
        <v>400</v>
      </c>
      <c r="G2597" s="15">
        <v>42450</v>
      </c>
      <c r="H2597" s="98">
        <f t="shared" si="120"/>
        <v>400</v>
      </c>
      <c r="I2597" s="140">
        <f t="shared" si="121"/>
        <v>0</v>
      </c>
      <c r="J2597" s="112"/>
      <c r="K2597" s="2"/>
    </row>
    <row r="2598" spans="1:11" x14ac:dyDescent="0.25">
      <c r="A2598" s="17">
        <v>42450</v>
      </c>
      <c r="B2598" s="18">
        <f t="shared" si="119"/>
        <v>9461</v>
      </c>
      <c r="C2598" s="11" t="s">
        <v>787</v>
      </c>
      <c r="D2598" s="12">
        <v>59461</v>
      </c>
      <c r="E2598" s="47" t="s">
        <v>8422</v>
      </c>
      <c r="F2598" s="14">
        <v>1644</v>
      </c>
      <c r="G2598" s="15">
        <v>42451</v>
      </c>
      <c r="H2598" s="98">
        <v>1644</v>
      </c>
      <c r="I2598" s="140">
        <f t="shared" si="121"/>
        <v>0</v>
      </c>
      <c r="J2598" s="112"/>
      <c r="K2598" s="2"/>
    </row>
    <row r="2599" spans="1:11" x14ac:dyDescent="0.25">
      <c r="A2599" s="17">
        <v>42450</v>
      </c>
      <c r="B2599" s="18">
        <f t="shared" si="119"/>
        <v>9462</v>
      </c>
      <c r="C2599" s="11" t="s">
        <v>787</v>
      </c>
      <c r="D2599" s="12">
        <v>59462</v>
      </c>
      <c r="E2599" s="47" t="s">
        <v>8423</v>
      </c>
      <c r="F2599" s="14">
        <v>5194</v>
      </c>
      <c r="G2599" s="15">
        <v>42451</v>
      </c>
      <c r="H2599" s="98">
        <v>5194</v>
      </c>
      <c r="I2599" s="140">
        <f t="shared" si="121"/>
        <v>0</v>
      </c>
      <c r="J2599" s="112"/>
      <c r="K2599" s="2"/>
    </row>
    <row r="2600" spans="1:11" x14ac:dyDescent="0.25">
      <c r="A2600" s="17">
        <v>42450</v>
      </c>
      <c r="B2600" s="18">
        <f t="shared" si="119"/>
        <v>9463</v>
      </c>
      <c r="C2600" s="11" t="s">
        <v>787</v>
      </c>
      <c r="D2600" s="12">
        <v>59463</v>
      </c>
      <c r="E2600" s="47" t="s">
        <v>8424</v>
      </c>
      <c r="F2600" s="14">
        <v>19303.400000000001</v>
      </c>
      <c r="G2600" s="107">
        <v>42461</v>
      </c>
      <c r="H2600" s="166">
        <v>19303.400000000001</v>
      </c>
      <c r="I2600" s="140">
        <f t="shared" si="121"/>
        <v>0</v>
      </c>
      <c r="J2600" s="112"/>
      <c r="K2600" s="2"/>
    </row>
    <row r="2601" spans="1:11" x14ac:dyDescent="0.25">
      <c r="A2601" s="17">
        <v>42450</v>
      </c>
      <c r="B2601" s="18">
        <f t="shared" si="119"/>
        <v>9464</v>
      </c>
      <c r="C2601" s="11" t="s">
        <v>787</v>
      </c>
      <c r="D2601" s="12">
        <v>59464</v>
      </c>
      <c r="E2601" s="47" t="s">
        <v>8359</v>
      </c>
      <c r="F2601" s="14">
        <v>1731.6</v>
      </c>
      <c r="G2601" s="15">
        <v>42452</v>
      </c>
      <c r="H2601" s="98">
        <v>1731.6</v>
      </c>
      <c r="I2601" s="140">
        <f t="shared" si="121"/>
        <v>0</v>
      </c>
      <c r="J2601" s="112"/>
      <c r="K2601" s="2"/>
    </row>
    <row r="2602" spans="1:11" x14ac:dyDescent="0.25">
      <c r="A2602" s="17">
        <v>42450</v>
      </c>
      <c r="B2602" s="18">
        <f t="shared" si="119"/>
        <v>9465</v>
      </c>
      <c r="C2602" s="11" t="s">
        <v>787</v>
      </c>
      <c r="D2602" s="12">
        <v>59465</v>
      </c>
      <c r="E2602" s="47" t="s">
        <v>8425</v>
      </c>
      <c r="F2602" s="14">
        <v>12900.1</v>
      </c>
      <c r="G2602" s="88">
        <v>42469</v>
      </c>
      <c r="H2602" s="101">
        <v>12900.1</v>
      </c>
      <c r="I2602" s="140">
        <f t="shared" si="121"/>
        <v>0</v>
      </c>
      <c r="J2602" s="112"/>
      <c r="K2602" s="2"/>
    </row>
    <row r="2603" spans="1:11" x14ac:dyDescent="0.25">
      <c r="A2603" s="17">
        <v>42450</v>
      </c>
      <c r="B2603" s="18">
        <f t="shared" si="119"/>
        <v>9466</v>
      </c>
      <c r="C2603" s="11" t="s">
        <v>787</v>
      </c>
      <c r="D2603" s="12">
        <v>59466</v>
      </c>
      <c r="E2603" s="47" t="s">
        <v>8426</v>
      </c>
      <c r="F2603" s="14">
        <v>11321.8</v>
      </c>
      <c r="G2603" s="107">
        <v>42461</v>
      </c>
      <c r="H2603" s="166">
        <v>11321.8</v>
      </c>
      <c r="I2603" s="140">
        <f t="shared" si="121"/>
        <v>0</v>
      </c>
      <c r="J2603" s="112"/>
      <c r="K2603" s="2"/>
    </row>
    <row r="2604" spans="1:11" x14ac:dyDescent="0.25">
      <c r="A2604" s="17">
        <v>42450</v>
      </c>
      <c r="B2604" s="18">
        <f t="shared" si="119"/>
        <v>9467</v>
      </c>
      <c r="C2604" s="11" t="s">
        <v>787</v>
      </c>
      <c r="D2604" s="12">
        <v>59467</v>
      </c>
      <c r="E2604" s="47" t="s">
        <v>8165</v>
      </c>
      <c r="F2604" s="14">
        <v>10400</v>
      </c>
      <c r="G2604" s="15">
        <v>42451</v>
      </c>
      <c r="H2604" s="98">
        <v>10400</v>
      </c>
      <c r="I2604" s="140">
        <f t="shared" si="121"/>
        <v>0</v>
      </c>
      <c r="J2604" s="112"/>
      <c r="K2604" s="2"/>
    </row>
    <row r="2605" spans="1:11" x14ac:dyDescent="0.25">
      <c r="A2605" s="17">
        <v>42450</v>
      </c>
      <c r="B2605" s="18">
        <f t="shared" si="119"/>
        <v>9468</v>
      </c>
      <c r="C2605" s="11" t="s">
        <v>787</v>
      </c>
      <c r="D2605" s="12">
        <v>59468</v>
      </c>
      <c r="E2605" s="47" t="s">
        <v>8427</v>
      </c>
      <c r="F2605" s="14">
        <v>5584.8</v>
      </c>
      <c r="G2605" s="15">
        <v>42451</v>
      </c>
      <c r="H2605" s="98">
        <v>5584.8</v>
      </c>
      <c r="I2605" s="140">
        <f t="shared" si="121"/>
        <v>0</v>
      </c>
      <c r="J2605" s="112"/>
      <c r="K2605" s="2"/>
    </row>
    <row r="2606" spans="1:11" x14ac:dyDescent="0.25">
      <c r="A2606" s="17">
        <v>42450</v>
      </c>
      <c r="B2606" s="18">
        <f t="shared" si="119"/>
        <v>9469</v>
      </c>
      <c r="C2606" s="11" t="s">
        <v>787</v>
      </c>
      <c r="D2606" s="12">
        <v>59469</v>
      </c>
      <c r="E2606" s="47" t="s">
        <v>8385</v>
      </c>
      <c r="F2606" s="14">
        <v>412.65</v>
      </c>
      <c r="G2606" s="15">
        <v>42450</v>
      </c>
      <c r="H2606" s="98">
        <f t="shared" si="120"/>
        <v>412.65</v>
      </c>
      <c r="I2606" s="140">
        <f t="shared" si="121"/>
        <v>0</v>
      </c>
      <c r="J2606" s="112"/>
      <c r="K2606" s="2"/>
    </row>
    <row r="2607" spans="1:11" x14ac:dyDescent="0.25">
      <c r="A2607" s="17">
        <v>42450</v>
      </c>
      <c r="B2607" s="18">
        <f t="shared" si="119"/>
        <v>9470</v>
      </c>
      <c r="C2607" s="11" t="s">
        <v>787</v>
      </c>
      <c r="D2607" s="12">
        <v>59470</v>
      </c>
      <c r="E2607" s="47" t="s">
        <v>8428</v>
      </c>
      <c r="F2607" s="14">
        <v>18840.8</v>
      </c>
      <c r="G2607" s="15" t="s">
        <v>8429</v>
      </c>
      <c r="H2607" s="98">
        <f>11840.8+7000</f>
        <v>18840.8</v>
      </c>
      <c r="I2607" s="140">
        <f t="shared" si="121"/>
        <v>0</v>
      </c>
      <c r="J2607" s="112"/>
      <c r="K2607" s="2"/>
    </row>
    <row r="2608" spans="1:11" x14ac:dyDescent="0.25">
      <c r="A2608" s="17">
        <v>42450</v>
      </c>
      <c r="B2608" s="18">
        <f t="shared" si="119"/>
        <v>9471</v>
      </c>
      <c r="C2608" s="11" t="s">
        <v>787</v>
      </c>
      <c r="D2608" s="12">
        <v>59471</v>
      </c>
      <c r="E2608" s="47" t="s">
        <v>8430</v>
      </c>
      <c r="F2608" s="14">
        <v>4242.3999999999996</v>
      </c>
      <c r="G2608" s="15">
        <v>42452</v>
      </c>
      <c r="H2608" s="98">
        <v>4242.3999999999996</v>
      </c>
      <c r="I2608" s="140">
        <f t="shared" si="121"/>
        <v>0</v>
      </c>
      <c r="J2608" s="112"/>
      <c r="K2608" s="2"/>
    </row>
    <row r="2609" spans="1:11" x14ac:dyDescent="0.25">
      <c r="A2609" s="17">
        <v>42450</v>
      </c>
      <c r="B2609" s="18">
        <f t="shared" si="119"/>
        <v>9472</v>
      </c>
      <c r="C2609" s="11" t="s">
        <v>787</v>
      </c>
      <c r="D2609" s="12">
        <v>59472</v>
      </c>
      <c r="E2609" s="47" t="s">
        <v>8368</v>
      </c>
      <c r="F2609" s="14">
        <v>370</v>
      </c>
      <c r="G2609" s="15">
        <v>42450</v>
      </c>
      <c r="H2609" s="98">
        <f t="shared" si="120"/>
        <v>370</v>
      </c>
      <c r="I2609" s="140">
        <f t="shared" si="121"/>
        <v>0</v>
      </c>
      <c r="J2609" s="112"/>
      <c r="K2609" s="2"/>
    </row>
    <row r="2610" spans="1:11" x14ac:dyDescent="0.25">
      <c r="A2610" s="17">
        <v>42450</v>
      </c>
      <c r="B2610" s="18">
        <f t="shared" si="119"/>
        <v>9473</v>
      </c>
      <c r="C2610" s="11" t="s">
        <v>787</v>
      </c>
      <c r="D2610" s="12">
        <v>59473</v>
      </c>
      <c r="E2610" s="47" t="s">
        <v>8431</v>
      </c>
      <c r="F2610" s="14">
        <v>2318.8000000000002</v>
      </c>
      <c r="G2610" s="15">
        <v>42452</v>
      </c>
      <c r="H2610" s="98">
        <v>2318.8000000000002</v>
      </c>
      <c r="I2610" s="140">
        <f t="shared" si="121"/>
        <v>0</v>
      </c>
      <c r="J2610" s="112"/>
      <c r="K2610" s="2"/>
    </row>
    <row r="2611" spans="1:11" x14ac:dyDescent="0.25">
      <c r="A2611" s="17">
        <v>42450</v>
      </c>
      <c r="B2611" s="18">
        <f t="shared" si="119"/>
        <v>9474</v>
      </c>
      <c r="C2611" s="11" t="s">
        <v>787</v>
      </c>
      <c r="D2611" s="12">
        <v>59474</v>
      </c>
      <c r="E2611" s="47" t="s">
        <v>8432</v>
      </c>
      <c r="F2611" s="14">
        <v>17716.599999999999</v>
      </c>
      <c r="G2611" s="107">
        <v>42461</v>
      </c>
      <c r="H2611" s="166">
        <v>17716.599999999999</v>
      </c>
      <c r="I2611" s="140">
        <f t="shared" si="121"/>
        <v>0</v>
      </c>
      <c r="J2611" s="112"/>
      <c r="K2611" s="2"/>
    </row>
    <row r="2612" spans="1:11" x14ac:dyDescent="0.25">
      <c r="A2612" s="17">
        <v>42450</v>
      </c>
      <c r="B2612" s="18">
        <f t="shared" si="119"/>
        <v>9475</v>
      </c>
      <c r="C2612" s="11" t="s">
        <v>787</v>
      </c>
      <c r="D2612" s="12">
        <v>59475</v>
      </c>
      <c r="E2612" s="47" t="s">
        <v>8433</v>
      </c>
      <c r="F2612" s="14">
        <v>8165.28</v>
      </c>
      <c r="G2612" s="15">
        <v>42451</v>
      </c>
      <c r="H2612" s="98">
        <v>8165.28</v>
      </c>
      <c r="I2612" s="140">
        <f t="shared" si="121"/>
        <v>0</v>
      </c>
      <c r="J2612" s="112"/>
      <c r="K2612" s="2"/>
    </row>
    <row r="2613" spans="1:11" x14ac:dyDescent="0.25">
      <c r="A2613" s="17">
        <v>42450</v>
      </c>
      <c r="B2613" s="18">
        <f t="shared" si="119"/>
        <v>9476</v>
      </c>
      <c r="C2613" s="11" t="s">
        <v>787</v>
      </c>
      <c r="D2613" s="12">
        <v>59476</v>
      </c>
      <c r="E2613" s="47" t="s">
        <v>4311</v>
      </c>
      <c r="F2613" s="14">
        <v>3115.5</v>
      </c>
      <c r="G2613" s="15" t="s">
        <v>8159</v>
      </c>
      <c r="H2613" s="98">
        <f>2500+615.5</f>
        <v>3115.5</v>
      </c>
      <c r="I2613" s="140">
        <f t="shared" si="121"/>
        <v>0</v>
      </c>
      <c r="J2613" s="112"/>
      <c r="K2613" s="2"/>
    </row>
    <row r="2614" spans="1:11" x14ac:dyDescent="0.25">
      <c r="A2614" s="17">
        <v>42450</v>
      </c>
      <c r="B2614" s="18">
        <f t="shared" si="119"/>
        <v>9477</v>
      </c>
      <c r="C2614" s="11" t="s">
        <v>787</v>
      </c>
      <c r="D2614" s="12">
        <v>59477</v>
      </c>
      <c r="E2614" s="47" t="s">
        <v>8434</v>
      </c>
      <c r="F2614" s="14">
        <v>14526</v>
      </c>
      <c r="G2614" s="15">
        <v>42451</v>
      </c>
      <c r="H2614" s="98">
        <v>14526</v>
      </c>
      <c r="I2614" s="140">
        <f t="shared" si="121"/>
        <v>0</v>
      </c>
      <c r="J2614" s="112"/>
      <c r="K2614" s="2"/>
    </row>
    <row r="2615" spans="1:11" x14ac:dyDescent="0.25">
      <c r="A2615" s="17">
        <v>42450</v>
      </c>
      <c r="B2615" s="18">
        <f t="shared" si="119"/>
        <v>9478</v>
      </c>
      <c r="C2615" s="11" t="s">
        <v>787</v>
      </c>
      <c r="D2615" s="12">
        <v>59478</v>
      </c>
      <c r="E2615" s="49" t="s">
        <v>105</v>
      </c>
      <c r="F2615" s="14">
        <v>0</v>
      </c>
      <c r="G2615" s="15"/>
      <c r="H2615" s="98"/>
      <c r="I2615" s="140">
        <f t="shared" si="121"/>
        <v>0</v>
      </c>
      <c r="J2615" s="112"/>
      <c r="K2615" s="2"/>
    </row>
    <row r="2616" spans="1:11" x14ac:dyDescent="0.25">
      <c r="A2616" s="17">
        <v>42450</v>
      </c>
      <c r="B2616" s="18">
        <f t="shared" si="119"/>
        <v>9479</v>
      </c>
      <c r="C2616" s="11" t="s">
        <v>787</v>
      </c>
      <c r="D2616" s="12">
        <v>59479</v>
      </c>
      <c r="E2616" s="47" t="s">
        <v>8347</v>
      </c>
      <c r="F2616" s="14">
        <v>1440.5</v>
      </c>
      <c r="G2616" s="15">
        <v>42450</v>
      </c>
      <c r="H2616" s="98">
        <v>1440.5</v>
      </c>
      <c r="I2616" s="140">
        <f t="shared" si="121"/>
        <v>0</v>
      </c>
      <c r="J2616" s="112"/>
      <c r="K2616" s="2"/>
    </row>
    <row r="2617" spans="1:11" x14ac:dyDescent="0.25">
      <c r="A2617" s="17">
        <v>42450</v>
      </c>
      <c r="B2617" s="18">
        <f t="shared" si="119"/>
        <v>9480</v>
      </c>
      <c r="C2617" s="11" t="s">
        <v>787</v>
      </c>
      <c r="D2617" s="12">
        <v>59480</v>
      </c>
      <c r="E2617" s="47" t="s">
        <v>8435</v>
      </c>
      <c r="F2617" s="14">
        <v>24956.7</v>
      </c>
      <c r="G2617" s="15">
        <v>42451</v>
      </c>
      <c r="H2617" s="98">
        <v>24956.7</v>
      </c>
      <c r="I2617" s="140">
        <f t="shared" si="121"/>
        <v>0</v>
      </c>
      <c r="J2617" s="112"/>
      <c r="K2617" s="2"/>
    </row>
    <row r="2618" spans="1:11" x14ac:dyDescent="0.25">
      <c r="A2618" s="17">
        <v>42450</v>
      </c>
      <c r="B2618" s="18">
        <f t="shared" si="119"/>
        <v>9481</v>
      </c>
      <c r="C2618" s="11" t="s">
        <v>787</v>
      </c>
      <c r="D2618" s="12">
        <v>59481</v>
      </c>
      <c r="E2618" s="47" t="s">
        <v>8436</v>
      </c>
      <c r="F2618" s="14">
        <v>1669.2</v>
      </c>
      <c r="G2618" s="15">
        <v>42451</v>
      </c>
      <c r="H2618" s="98">
        <v>1669.2</v>
      </c>
      <c r="I2618" s="140">
        <f t="shared" si="121"/>
        <v>0</v>
      </c>
      <c r="J2618" s="112"/>
      <c r="K2618" s="2"/>
    </row>
    <row r="2619" spans="1:11" x14ac:dyDescent="0.25">
      <c r="A2619" s="17">
        <v>42450</v>
      </c>
      <c r="B2619" s="18">
        <f t="shared" si="119"/>
        <v>9482</v>
      </c>
      <c r="C2619" s="11" t="s">
        <v>787</v>
      </c>
      <c r="D2619" s="12">
        <v>59482</v>
      </c>
      <c r="E2619" s="47" t="s">
        <v>8437</v>
      </c>
      <c r="F2619" s="14">
        <v>2059.1999999999998</v>
      </c>
      <c r="G2619" s="15">
        <v>42451</v>
      </c>
      <c r="H2619" s="98">
        <v>2059.1999999999998</v>
      </c>
      <c r="I2619" s="140">
        <f t="shared" si="121"/>
        <v>0</v>
      </c>
      <c r="J2619" s="112"/>
      <c r="K2619" s="2"/>
    </row>
    <row r="2620" spans="1:11" x14ac:dyDescent="0.25">
      <c r="A2620" s="17">
        <v>42450</v>
      </c>
      <c r="B2620" s="18">
        <f t="shared" si="119"/>
        <v>9483</v>
      </c>
      <c r="C2620" s="11" t="s">
        <v>787</v>
      </c>
      <c r="D2620" s="12">
        <v>59483</v>
      </c>
      <c r="E2620" s="49" t="s">
        <v>105</v>
      </c>
      <c r="F2620" s="14">
        <v>0</v>
      </c>
      <c r="G2620" s="15"/>
      <c r="H2620" s="98"/>
      <c r="I2620" s="140">
        <f t="shared" si="121"/>
        <v>0</v>
      </c>
      <c r="J2620" s="112"/>
      <c r="K2620" s="2"/>
    </row>
    <row r="2621" spans="1:11" x14ac:dyDescent="0.25">
      <c r="A2621" s="17">
        <v>42450</v>
      </c>
      <c r="B2621" s="18">
        <f t="shared" si="119"/>
        <v>9484</v>
      </c>
      <c r="C2621" s="11" t="s">
        <v>787</v>
      </c>
      <c r="D2621" s="12">
        <v>59484</v>
      </c>
      <c r="E2621" s="47" t="s">
        <v>8438</v>
      </c>
      <c r="F2621" s="14">
        <v>1088</v>
      </c>
      <c r="G2621" s="15">
        <v>42452</v>
      </c>
      <c r="H2621" s="98">
        <v>1088</v>
      </c>
      <c r="I2621" s="140">
        <f t="shared" si="121"/>
        <v>0</v>
      </c>
      <c r="J2621" s="112"/>
      <c r="K2621" s="2"/>
    </row>
    <row r="2622" spans="1:11" x14ac:dyDescent="0.25">
      <c r="A2622" s="17">
        <v>42450</v>
      </c>
      <c r="B2622" s="18">
        <f t="shared" si="119"/>
        <v>9485</v>
      </c>
      <c r="C2622" s="11" t="s">
        <v>787</v>
      </c>
      <c r="D2622" s="12">
        <v>59485</v>
      </c>
      <c r="E2622" s="47" t="s">
        <v>8439</v>
      </c>
      <c r="F2622" s="14">
        <v>38250.800000000003</v>
      </c>
      <c r="G2622" s="15">
        <v>42453</v>
      </c>
      <c r="H2622" s="98">
        <v>38250.800000000003</v>
      </c>
      <c r="I2622" s="140">
        <f t="shared" si="121"/>
        <v>0</v>
      </c>
      <c r="J2622" s="112"/>
      <c r="K2622" s="2"/>
    </row>
    <row r="2623" spans="1:11" x14ac:dyDescent="0.25">
      <c r="A2623" s="17">
        <v>42450</v>
      </c>
      <c r="B2623" s="18">
        <f t="shared" si="119"/>
        <v>9486</v>
      </c>
      <c r="C2623" s="11" t="s">
        <v>787</v>
      </c>
      <c r="D2623" s="12">
        <v>59486</v>
      </c>
      <c r="E2623" s="47" t="s">
        <v>8440</v>
      </c>
      <c r="F2623" s="14">
        <v>138210.68</v>
      </c>
      <c r="G2623" s="88">
        <v>42478</v>
      </c>
      <c r="H2623" s="101">
        <v>138210.68</v>
      </c>
      <c r="I2623" s="140">
        <f t="shared" si="121"/>
        <v>0</v>
      </c>
      <c r="J2623" s="112"/>
      <c r="K2623" s="2"/>
    </row>
    <row r="2624" spans="1:11" x14ac:dyDescent="0.25">
      <c r="A2624" s="17">
        <v>42450</v>
      </c>
      <c r="B2624" s="18">
        <f t="shared" si="119"/>
        <v>9487</v>
      </c>
      <c r="C2624" s="11" t="s">
        <v>787</v>
      </c>
      <c r="D2624" s="12">
        <v>59487</v>
      </c>
      <c r="E2624" s="47" t="s">
        <v>8441</v>
      </c>
      <c r="F2624" s="14">
        <v>300</v>
      </c>
      <c r="G2624" s="15">
        <v>42450</v>
      </c>
      <c r="H2624" s="98">
        <f t="shared" si="120"/>
        <v>300</v>
      </c>
      <c r="I2624" s="140">
        <f t="shared" si="121"/>
        <v>0</v>
      </c>
      <c r="J2624" s="112"/>
      <c r="K2624" s="2"/>
    </row>
    <row r="2625" spans="1:11" x14ac:dyDescent="0.25">
      <c r="A2625" s="17">
        <v>42450</v>
      </c>
      <c r="B2625" s="18">
        <f t="shared" si="119"/>
        <v>9488</v>
      </c>
      <c r="C2625" s="11" t="s">
        <v>787</v>
      </c>
      <c r="D2625" s="12">
        <v>59488</v>
      </c>
      <c r="E2625" s="47" t="s">
        <v>8442</v>
      </c>
      <c r="F2625" s="14">
        <v>912.8</v>
      </c>
      <c r="G2625" s="88">
        <v>42464</v>
      </c>
      <c r="H2625" s="101">
        <v>912.8</v>
      </c>
      <c r="I2625" s="140">
        <f t="shared" si="121"/>
        <v>0</v>
      </c>
      <c r="J2625" s="112"/>
      <c r="K2625" s="2"/>
    </row>
    <row r="2626" spans="1:11" x14ac:dyDescent="0.25">
      <c r="A2626" s="17">
        <v>42450</v>
      </c>
      <c r="B2626" s="18">
        <f t="shared" si="119"/>
        <v>9489</v>
      </c>
      <c r="C2626" s="11" t="s">
        <v>787</v>
      </c>
      <c r="D2626" s="12">
        <v>59489</v>
      </c>
      <c r="E2626" s="47" t="s">
        <v>8443</v>
      </c>
      <c r="F2626" s="14">
        <v>4042.45</v>
      </c>
      <c r="G2626" s="88">
        <v>42472</v>
      </c>
      <c r="H2626" s="101">
        <v>4042.45</v>
      </c>
      <c r="I2626" s="140">
        <f t="shared" si="121"/>
        <v>0</v>
      </c>
      <c r="J2626" s="112"/>
      <c r="K2626" s="2"/>
    </row>
    <row r="2627" spans="1:11" x14ac:dyDescent="0.25">
      <c r="A2627" s="17">
        <v>42450</v>
      </c>
      <c r="B2627" s="18">
        <f t="shared" si="119"/>
        <v>9490</v>
      </c>
      <c r="C2627" s="11" t="s">
        <v>787</v>
      </c>
      <c r="D2627" s="12">
        <v>59490</v>
      </c>
      <c r="E2627" s="47" t="s">
        <v>8444</v>
      </c>
      <c r="F2627" s="14">
        <v>4756.6000000000004</v>
      </c>
      <c r="G2627" s="15">
        <v>42450</v>
      </c>
      <c r="H2627" s="98">
        <f t="shared" si="120"/>
        <v>4756.6000000000004</v>
      </c>
      <c r="I2627" s="140">
        <f t="shared" si="121"/>
        <v>0</v>
      </c>
      <c r="J2627" s="112"/>
      <c r="K2627" s="2"/>
    </row>
    <row r="2628" spans="1:11" x14ac:dyDescent="0.25">
      <c r="A2628" s="17">
        <v>42450</v>
      </c>
      <c r="B2628" s="18">
        <f t="shared" si="119"/>
        <v>9491</v>
      </c>
      <c r="C2628" s="11" t="s">
        <v>787</v>
      </c>
      <c r="D2628" s="12">
        <v>59491</v>
      </c>
      <c r="E2628" s="47" t="s">
        <v>8445</v>
      </c>
      <c r="F2628" s="14">
        <v>4606.5</v>
      </c>
      <c r="G2628" s="15">
        <v>42450</v>
      </c>
      <c r="H2628" s="98">
        <f t="shared" si="120"/>
        <v>4606.5</v>
      </c>
      <c r="I2628" s="140">
        <f t="shared" si="121"/>
        <v>0</v>
      </c>
      <c r="J2628" s="112"/>
      <c r="K2628" s="2"/>
    </row>
    <row r="2629" spans="1:11" x14ac:dyDescent="0.25">
      <c r="A2629" s="17">
        <v>42450</v>
      </c>
      <c r="B2629" s="18">
        <f t="shared" si="119"/>
        <v>9492</v>
      </c>
      <c r="C2629" s="11" t="s">
        <v>787</v>
      </c>
      <c r="D2629" s="12">
        <v>59492</v>
      </c>
      <c r="E2629" s="47" t="s">
        <v>8446</v>
      </c>
      <c r="F2629" s="14">
        <v>3228.4</v>
      </c>
      <c r="G2629" s="15">
        <v>42450</v>
      </c>
      <c r="H2629" s="98">
        <f t="shared" si="120"/>
        <v>3228.4</v>
      </c>
      <c r="I2629" s="140">
        <f t="shared" si="121"/>
        <v>0</v>
      </c>
      <c r="J2629" s="112"/>
      <c r="K2629" s="2"/>
    </row>
    <row r="2630" spans="1:11" x14ac:dyDescent="0.25">
      <c r="A2630" s="17">
        <v>42450</v>
      </c>
      <c r="B2630" s="18">
        <f t="shared" ref="B2630:B2693" si="122">B2629+1</f>
        <v>9493</v>
      </c>
      <c r="C2630" s="11" t="s">
        <v>787</v>
      </c>
      <c r="D2630" s="12">
        <v>59493</v>
      </c>
      <c r="E2630" s="47" t="s">
        <v>8447</v>
      </c>
      <c r="F2630" s="14">
        <v>3673</v>
      </c>
      <c r="G2630" s="15">
        <v>42450</v>
      </c>
      <c r="H2630" s="98">
        <f t="shared" si="120"/>
        <v>3673</v>
      </c>
      <c r="I2630" s="140">
        <f t="shared" si="121"/>
        <v>0</v>
      </c>
      <c r="J2630" s="112"/>
      <c r="K2630" s="2"/>
    </row>
    <row r="2631" spans="1:11" x14ac:dyDescent="0.25">
      <c r="A2631" s="17">
        <v>42450</v>
      </c>
      <c r="B2631" s="18">
        <f t="shared" si="122"/>
        <v>9494</v>
      </c>
      <c r="C2631" s="11" t="s">
        <v>787</v>
      </c>
      <c r="D2631" s="12">
        <v>59494</v>
      </c>
      <c r="E2631" s="47" t="s">
        <v>8443</v>
      </c>
      <c r="F2631" s="14">
        <v>195173.2</v>
      </c>
      <c r="G2631" s="88">
        <v>42472</v>
      </c>
      <c r="H2631" s="101">
        <v>195173.2</v>
      </c>
      <c r="I2631" s="140">
        <f t="shared" si="121"/>
        <v>0</v>
      </c>
      <c r="J2631" s="112"/>
      <c r="K2631" s="2"/>
    </row>
    <row r="2632" spans="1:11" x14ac:dyDescent="0.25">
      <c r="A2632" s="17">
        <v>42450</v>
      </c>
      <c r="B2632" s="18">
        <f t="shared" si="122"/>
        <v>9495</v>
      </c>
      <c r="C2632" s="11" t="s">
        <v>787</v>
      </c>
      <c r="D2632" s="12">
        <v>59495</v>
      </c>
      <c r="E2632" s="47" t="s">
        <v>8448</v>
      </c>
      <c r="F2632" s="14">
        <v>7592.4</v>
      </c>
      <c r="G2632" s="15">
        <v>42450</v>
      </c>
      <c r="H2632" s="98">
        <f t="shared" si="120"/>
        <v>7592.4</v>
      </c>
      <c r="I2632" s="140">
        <f t="shared" si="121"/>
        <v>0</v>
      </c>
      <c r="J2632" s="112"/>
      <c r="K2632" s="2"/>
    </row>
    <row r="2633" spans="1:11" x14ac:dyDescent="0.25">
      <c r="A2633" s="17">
        <v>42450</v>
      </c>
      <c r="B2633" s="18">
        <f t="shared" si="122"/>
        <v>9496</v>
      </c>
      <c r="C2633" s="11" t="s">
        <v>787</v>
      </c>
      <c r="D2633" s="12">
        <v>59496</v>
      </c>
      <c r="E2633" s="47" t="s">
        <v>8443</v>
      </c>
      <c r="F2633" s="14">
        <v>10944.6</v>
      </c>
      <c r="G2633" s="88">
        <v>42472</v>
      </c>
      <c r="H2633" s="101">
        <v>10944.6</v>
      </c>
      <c r="I2633" s="140">
        <f t="shared" si="121"/>
        <v>0</v>
      </c>
      <c r="J2633" s="112"/>
      <c r="K2633" s="2"/>
    </row>
    <row r="2634" spans="1:11" x14ac:dyDescent="0.25">
      <c r="A2634" s="17">
        <v>42450</v>
      </c>
      <c r="B2634" s="18">
        <f t="shared" si="122"/>
        <v>9497</v>
      </c>
      <c r="C2634" s="11" t="s">
        <v>787</v>
      </c>
      <c r="D2634" s="12">
        <v>59497</v>
      </c>
      <c r="E2634" s="47" t="s">
        <v>8448</v>
      </c>
      <c r="F2634" s="14">
        <v>2055.1999999999998</v>
      </c>
      <c r="G2634" s="15">
        <v>42450</v>
      </c>
      <c r="H2634" s="98">
        <f t="shared" si="120"/>
        <v>2055.1999999999998</v>
      </c>
      <c r="I2634" s="140">
        <f t="shared" si="121"/>
        <v>0</v>
      </c>
      <c r="J2634" s="112"/>
      <c r="K2634" s="2"/>
    </row>
    <row r="2635" spans="1:11" x14ac:dyDescent="0.25">
      <c r="A2635" s="17">
        <v>42450</v>
      </c>
      <c r="B2635" s="18">
        <f t="shared" si="122"/>
        <v>9498</v>
      </c>
      <c r="C2635" s="11" t="s">
        <v>787</v>
      </c>
      <c r="D2635" s="12">
        <v>59498</v>
      </c>
      <c r="E2635" s="49" t="s">
        <v>105</v>
      </c>
      <c r="F2635" s="14">
        <v>0</v>
      </c>
      <c r="G2635" s="15"/>
      <c r="H2635" s="98"/>
      <c r="I2635" s="140"/>
      <c r="J2635" s="112"/>
      <c r="K2635" s="2"/>
    </row>
    <row r="2636" spans="1:11" x14ac:dyDescent="0.25">
      <c r="A2636" s="17">
        <v>42450</v>
      </c>
      <c r="B2636" s="18">
        <f t="shared" si="122"/>
        <v>9499</v>
      </c>
      <c r="C2636" s="11" t="s">
        <v>787</v>
      </c>
      <c r="D2636" s="12">
        <v>59499</v>
      </c>
      <c r="E2636" s="47" t="s">
        <v>8419</v>
      </c>
      <c r="F2636" s="14">
        <v>4384.8</v>
      </c>
      <c r="G2636" s="15">
        <v>42453</v>
      </c>
      <c r="H2636" s="98">
        <v>4384.8</v>
      </c>
      <c r="I2636" s="140">
        <f t="shared" si="121"/>
        <v>0</v>
      </c>
      <c r="J2636" s="112"/>
      <c r="K2636" s="2"/>
    </row>
    <row r="2637" spans="1:11" x14ac:dyDescent="0.25">
      <c r="A2637" s="17">
        <v>42450</v>
      </c>
      <c r="B2637" s="18">
        <f t="shared" si="122"/>
        <v>9500</v>
      </c>
      <c r="C2637" s="11" t="s">
        <v>787</v>
      </c>
      <c r="D2637" s="12">
        <v>59500</v>
      </c>
      <c r="E2637" s="47" t="s">
        <v>8449</v>
      </c>
      <c r="F2637" s="14">
        <v>412.65</v>
      </c>
      <c r="G2637" s="15">
        <v>42450</v>
      </c>
      <c r="H2637" s="98">
        <f t="shared" si="120"/>
        <v>412.65</v>
      </c>
      <c r="I2637" s="140">
        <f t="shared" si="121"/>
        <v>0</v>
      </c>
      <c r="J2637" s="112"/>
      <c r="K2637" s="2"/>
    </row>
    <row r="2638" spans="1:11" x14ac:dyDescent="0.25">
      <c r="A2638" s="17">
        <v>42450</v>
      </c>
      <c r="B2638" s="18">
        <f t="shared" si="122"/>
        <v>9501</v>
      </c>
      <c r="C2638" s="11" t="s">
        <v>787</v>
      </c>
      <c r="D2638" s="12">
        <v>59501</v>
      </c>
      <c r="E2638" s="47" t="s">
        <v>8415</v>
      </c>
      <c r="F2638" s="14">
        <v>533.9</v>
      </c>
      <c r="G2638" s="15">
        <v>42450</v>
      </c>
      <c r="H2638" s="98">
        <f t="shared" si="120"/>
        <v>533.9</v>
      </c>
      <c r="I2638" s="140">
        <f t="shared" si="121"/>
        <v>0</v>
      </c>
      <c r="J2638" s="112"/>
      <c r="K2638" s="2"/>
    </row>
    <row r="2639" spans="1:11" x14ac:dyDescent="0.25">
      <c r="A2639" s="17">
        <v>42450</v>
      </c>
      <c r="B2639" s="18">
        <f t="shared" si="122"/>
        <v>9502</v>
      </c>
      <c r="C2639" s="11" t="s">
        <v>787</v>
      </c>
      <c r="D2639" s="12">
        <v>59502</v>
      </c>
      <c r="E2639" s="47" t="s">
        <v>8387</v>
      </c>
      <c r="F2639" s="14">
        <v>3726.4</v>
      </c>
      <c r="G2639" s="15">
        <v>42450</v>
      </c>
      <c r="H2639" s="98">
        <f t="shared" si="120"/>
        <v>3726.4</v>
      </c>
      <c r="I2639" s="140">
        <f t="shared" si="121"/>
        <v>0</v>
      </c>
      <c r="J2639" s="112"/>
      <c r="K2639" s="2"/>
    </row>
    <row r="2640" spans="1:11" x14ac:dyDescent="0.25">
      <c r="A2640" s="17">
        <v>42450</v>
      </c>
      <c r="B2640" s="18">
        <f t="shared" si="122"/>
        <v>9503</v>
      </c>
      <c r="C2640" s="11" t="s">
        <v>787</v>
      </c>
      <c r="D2640" s="12">
        <v>59503</v>
      </c>
      <c r="E2640" s="47" t="s">
        <v>8365</v>
      </c>
      <c r="F2640" s="14">
        <v>5077.6000000000004</v>
      </c>
      <c r="G2640" s="15">
        <v>42450</v>
      </c>
      <c r="H2640" s="98">
        <f t="shared" si="120"/>
        <v>5077.6000000000004</v>
      </c>
      <c r="I2640" s="140">
        <f t="shared" si="121"/>
        <v>0</v>
      </c>
      <c r="J2640" s="112"/>
      <c r="K2640" s="2"/>
    </row>
    <row r="2641" spans="1:11" x14ac:dyDescent="0.25">
      <c r="A2641" s="17">
        <v>42450</v>
      </c>
      <c r="B2641" s="18">
        <f t="shared" si="122"/>
        <v>9504</v>
      </c>
      <c r="C2641" s="11" t="s">
        <v>787</v>
      </c>
      <c r="D2641" s="12">
        <v>59504</v>
      </c>
      <c r="E2641" s="47" t="s">
        <v>8443</v>
      </c>
      <c r="F2641" s="14">
        <v>16683.7</v>
      </c>
      <c r="G2641" s="88">
        <v>42472</v>
      </c>
      <c r="H2641" s="101">
        <v>16683.7</v>
      </c>
      <c r="I2641" s="140">
        <f t="shared" si="121"/>
        <v>0</v>
      </c>
      <c r="J2641" s="112"/>
      <c r="K2641" s="2"/>
    </row>
    <row r="2642" spans="1:11" x14ac:dyDescent="0.25">
      <c r="A2642" s="17">
        <v>42450</v>
      </c>
      <c r="B2642" s="18">
        <f t="shared" si="122"/>
        <v>9505</v>
      </c>
      <c r="C2642" s="11" t="s">
        <v>787</v>
      </c>
      <c r="D2642" s="12">
        <v>59505</v>
      </c>
      <c r="E2642" s="47" t="s">
        <v>4888</v>
      </c>
      <c r="F2642" s="14">
        <v>44607.6</v>
      </c>
      <c r="G2642" s="15">
        <v>42450</v>
      </c>
      <c r="H2642" s="98">
        <v>44607.6</v>
      </c>
      <c r="I2642" s="140">
        <f t="shared" si="121"/>
        <v>0</v>
      </c>
      <c r="J2642" s="112"/>
      <c r="K2642" s="2"/>
    </row>
    <row r="2643" spans="1:11" x14ac:dyDescent="0.25">
      <c r="A2643" s="17">
        <v>42450</v>
      </c>
      <c r="B2643" s="18">
        <f t="shared" si="122"/>
        <v>9506</v>
      </c>
      <c r="C2643" s="11" t="s">
        <v>787</v>
      </c>
      <c r="D2643" s="12">
        <v>59506</v>
      </c>
      <c r="E2643" s="47" t="s">
        <v>8450</v>
      </c>
      <c r="F2643" s="14">
        <v>869.4</v>
      </c>
      <c r="G2643" s="15">
        <v>42450</v>
      </c>
      <c r="H2643" s="98">
        <f t="shared" si="120"/>
        <v>869.4</v>
      </c>
      <c r="I2643" s="140">
        <f t="shared" si="121"/>
        <v>0</v>
      </c>
      <c r="J2643" s="112"/>
      <c r="K2643" s="2"/>
    </row>
    <row r="2644" spans="1:11" x14ac:dyDescent="0.25">
      <c r="A2644" s="17">
        <v>42450</v>
      </c>
      <c r="B2644" s="18">
        <f t="shared" si="122"/>
        <v>9507</v>
      </c>
      <c r="C2644" s="11" t="s">
        <v>787</v>
      </c>
      <c r="D2644" s="12">
        <v>59507</v>
      </c>
      <c r="E2644" s="47" t="s">
        <v>8451</v>
      </c>
      <c r="F2644" s="14">
        <v>12774.84</v>
      </c>
      <c r="G2644" s="15">
        <v>42459</v>
      </c>
      <c r="H2644" s="98">
        <v>12774.84</v>
      </c>
      <c r="I2644" s="140">
        <f t="shared" si="121"/>
        <v>0</v>
      </c>
      <c r="J2644" s="112"/>
      <c r="K2644" s="2"/>
    </row>
    <row r="2645" spans="1:11" x14ac:dyDescent="0.25">
      <c r="A2645" s="17">
        <v>42450</v>
      </c>
      <c r="B2645" s="18">
        <f t="shared" si="122"/>
        <v>9508</v>
      </c>
      <c r="C2645" s="11" t="s">
        <v>787</v>
      </c>
      <c r="D2645" s="113">
        <v>59508</v>
      </c>
      <c r="E2645" s="42" t="s">
        <v>8452</v>
      </c>
      <c r="F2645" s="19">
        <v>3329.6</v>
      </c>
      <c r="G2645" s="15">
        <v>42450</v>
      </c>
      <c r="H2645" s="98">
        <f t="shared" ref="H2645:H2654" si="123">F2645</f>
        <v>3329.6</v>
      </c>
      <c r="I2645" s="140">
        <f t="shared" si="121"/>
        <v>0</v>
      </c>
      <c r="J2645" s="112"/>
      <c r="K2645" s="2"/>
    </row>
    <row r="2646" spans="1:11" x14ac:dyDescent="0.25">
      <c r="A2646" s="17">
        <v>42450</v>
      </c>
      <c r="B2646" s="18">
        <f t="shared" si="122"/>
        <v>9509</v>
      </c>
      <c r="C2646" s="11" t="s">
        <v>787</v>
      </c>
      <c r="D2646" s="20">
        <v>59509</v>
      </c>
      <c r="E2646" s="45" t="s">
        <v>8363</v>
      </c>
      <c r="F2646" s="22">
        <v>8984.5</v>
      </c>
      <c r="G2646" s="88">
        <v>42481</v>
      </c>
      <c r="H2646" s="101">
        <v>8984.5</v>
      </c>
      <c r="I2646" s="140">
        <f t="shared" si="121"/>
        <v>0</v>
      </c>
      <c r="J2646" s="112"/>
      <c r="K2646" s="2"/>
    </row>
    <row r="2647" spans="1:11" x14ac:dyDescent="0.25">
      <c r="A2647" s="17">
        <v>42450</v>
      </c>
      <c r="B2647" s="18">
        <f t="shared" si="122"/>
        <v>9510</v>
      </c>
      <c r="C2647" s="11" t="s">
        <v>787</v>
      </c>
      <c r="D2647" s="12">
        <v>59510</v>
      </c>
      <c r="E2647" s="47" t="s">
        <v>8453</v>
      </c>
      <c r="F2647" s="14">
        <v>4757.2</v>
      </c>
      <c r="G2647" s="15">
        <v>42450</v>
      </c>
      <c r="H2647" s="98">
        <f t="shared" si="123"/>
        <v>4757.2</v>
      </c>
      <c r="I2647" s="140">
        <f t="shared" si="121"/>
        <v>0</v>
      </c>
      <c r="J2647" s="112"/>
      <c r="K2647" s="2"/>
    </row>
    <row r="2648" spans="1:11" x14ac:dyDescent="0.25">
      <c r="A2648" s="17">
        <v>42450</v>
      </c>
      <c r="B2648" s="18">
        <f t="shared" si="122"/>
        <v>9511</v>
      </c>
      <c r="C2648" s="11" t="s">
        <v>787</v>
      </c>
      <c r="D2648" s="12">
        <v>59511</v>
      </c>
      <c r="E2648" s="47" t="s">
        <v>8454</v>
      </c>
      <c r="F2648" s="14">
        <v>11215.6</v>
      </c>
      <c r="G2648" s="15">
        <v>42452</v>
      </c>
      <c r="H2648" s="98">
        <v>11215.6</v>
      </c>
      <c r="I2648" s="140">
        <f t="shared" si="121"/>
        <v>0</v>
      </c>
      <c r="J2648" s="112"/>
      <c r="K2648" s="2"/>
    </row>
    <row r="2649" spans="1:11" x14ac:dyDescent="0.25">
      <c r="A2649" s="17">
        <v>42450</v>
      </c>
      <c r="B2649" s="18">
        <f t="shared" si="122"/>
        <v>9512</v>
      </c>
      <c r="C2649" s="11" t="s">
        <v>787</v>
      </c>
      <c r="D2649" s="12">
        <v>59512</v>
      </c>
      <c r="E2649" s="47" t="s">
        <v>8387</v>
      </c>
      <c r="F2649" s="14">
        <v>3241.6</v>
      </c>
      <c r="G2649" s="15">
        <v>42450</v>
      </c>
      <c r="H2649" s="98">
        <f t="shared" si="123"/>
        <v>3241.6</v>
      </c>
      <c r="I2649" s="140">
        <f t="shared" si="121"/>
        <v>0</v>
      </c>
      <c r="J2649" s="112"/>
      <c r="K2649" s="2"/>
    </row>
    <row r="2650" spans="1:11" x14ac:dyDescent="0.25">
      <c r="A2650" s="17">
        <v>42450</v>
      </c>
      <c r="B2650" s="18">
        <f t="shared" si="122"/>
        <v>9513</v>
      </c>
      <c r="C2650" s="11" t="s">
        <v>787</v>
      </c>
      <c r="D2650" s="12">
        <v>59513</v>
      </c>
      <c r="E2650" s="47" t="s">
        <v>8455</v>
      </c>
      <c r="F2650" s="14">
        <v>60120</v>
      </c>
      <c r="G2650" s="107" t="s">
        <v>9333</v>
      </c>
      <c r="H2650" s="166">
        <f>20120+40000</f>
        <v>60120</v>
      </c>
      <c r="I2650" s="140">
        <f t="shared" si="121"/>
        <v>0</v>
      </c>
      <c r="J2650" s="112"/>
      <c r="K2650" s="2"/>
    </row>
    <row r="2651" spans="1:11" x14ac:dyDescent="0.25">
      <c r="A2651" s="17">
        <v>42450</v>
      </c>
      <c r="B2651" s="18">
        <f t="shared" si="122"/>
        <v>9514</v>
      </c>
      <c r="C2651" s="11" t="s">
        <v>787</v>
      </c>
      <c r="D2651" s="12">
        <v>59514</v>
      </c>
      <c r="E2651" s="47" t="s">
        <v>8456</v>
      </c>
      <c r="F2651" s="14">
        <v>515911.73</v>
      </c>
      <c r="G2651" s="15"/>
      <c r="H2651" s="98"/>
      <c r="I2651" s="140">
        <f t="shared" si="121"/>
        <v>515911.73</v>
      </c>
      <c r="J2651" s="112"/>
      <c r="K2651" s="2"/>
    </row>
    <row r="2652" spans="1:11" x14ac:dyDescent="0.25">
      <c r="A2652" s="17">
        <v>42450</v>
      </c>
      <c r="B2652" s="18">
        <f t="shared" si="122"/>
        <v>9515</v>
      </c>
      <c r="C2652" s="11" t="s">
        <v>787</v>
      </c>
      <c r="D2652" s="12">
        <v>59515</v>
      </c>
      <c r="E2652" s="47" t="s">
        <v>8376</v>
      </c>
      <c r="F2652" s="14">
        <v>315648</v>
      </c>
      <c r="G2652" s="15">
        <v>42458</v>
      </c>
      <c r="H2652" s="98">
        <v>315648</v>
      </c>
      <c r="I2652" s="140">
        <f t="shared" si="121"/>
        <v>0</v>
      </c>
      <c r="J2652" s="112"/>
      <c r="K2652" s="2"/>
    </row>
    <row r="2653" spans="1:11" x14ac:dyDescent="0.25">
      <c r="A2653" s="17">
        <v>42450</v>
      </c>
      <c r="B2653" s="18">
        <f t="shared" si="122"/>
        <v>9516</v>
      </c>
      <c r="C2653" s="11" t="s">
        <v>787</v>
      </c>
      <c r="D2653" s="12">
        <v>59516</v>
      </c>
      <c r="E2653" s="47" t="s">
        <v>8457</v>
      </c>
      <c r="F2653" s="14">
        <v>1762</v>
      </c>
      <c r="G2653" s="15">
        <v>42452</v>
      </c>
      <c r="H2653" s="98">
        <v>1762</v>
      </c>
      <c r="I2653" s="140">
        <f t="shared" si="121"/>
        <v>0</v>
      </c>
      <c r="J2653" s="112"/>
      <c r="K2653" s="2"/>
    </row>
    <row r="2654" spans="1:11" x14ac:dyDescent="0.25">
      <c r="A2654" s="17">
        <v>42450</v>
      </c>
      <c r="B2654" s="18">
        <f t="shared" si="122"/>
        <v>9517</v>
      </c>
      <c r="C2654" s="11" t="s">
        <v>787</v>
      </c>
      <c r="D2654" s="12">
        <v>59517</v>
      </c>
      <c r="E2654" s="47" t="s">
        <v>8458</v>
      </c>
      <c r="F2654" s="14">
        <v>6234.4</v>
      </c>
      <c r="G2654" s="15">
        <v>42450</v>
      </c>
      <c r="H2654" s="98">
        <f t="shared" si="123"/>
        <v>6234.4</v>
      </c>
      <c r="I2654" s="140">
        <f t="shared" si="121"/>
        <v>0</v>
      </c>
      <c r="J2654" s="112"/>
      <c r="K2654" s="2"/>
    </row>
    <row r="2655" spans="1:11" x14ac:dyDescent="0.25">
      <c r="A2655" s="17">
        <v>42450</v>
      </c>
      <c r="B2655" s="18">
        <f t="shared" si="122"/>
        <v>9518</v>
      </c>
      <c r="C2655" s="11" t="s">
        <v>787</v>
      </c>
      <c r="D2655" s="12">
        <v>59518</v>
      </c>
      <c r="E2655" s="47" t="s">
        <v>8459</v>
      </c>
      <c r="F2655" s="14">
        <v>7689.42</v>
      </c>
      <c r="G2655" s="15">
        <v>42452</v>
      </c>
      <c r="H2655" s="98">
        <v>7689.42</v>
      </c>
      <c r="I2655" s="140">
        <f t="shared" si="121"/>
        <v>0</v>
      </c>
      <c r="J2655" s="112"/>
      <c r="K2655" s="2"/>
    </row>
    <row r="2656" spans="1:11" x14ac:dyDescent="0.25">
      <c r="A2656" s="17">
        <v>42450</v>
      </c>
      <c r="B2656" s="18">
        <f t="shared" si="122"/>
        <v>9519</v>
      </c>
      <c r="C2656" s="11" t="s">
        <v>787</v>
      </c>
      <c r="D2656" s="12">
        <v>59519</v>
      </c>
      <c r="E2656" s="47" t="s">
        <v>8443</v>
      </c>
      <c r="F2656" s="14">
        <v>16866</v>
      </c>
      <c r="G2656" s="88">
        <v>42472</v>
      </c>
      <c r="H2656" s="101">
        <v>16866</v>
      </c>
      <c r="I2656" s="140">
        <f t="shared" si="121"/>
        <v>0</v>
      </c>
      <c r="J2656" s="112"/>
      <c r="K2656" s="2"/>
    </row>
    <row r="2657" spans="1:11" x14ac:dyDescent="0.25">
      <c r="A2657" s="17">
        <v>42450</v>
      </c>
      <c r="B2657" s="18">
        <f t="shared" si="122"/>
        <v>9520</v>
      </c>
      <c r="C2657" s="11" t="s">
        <v>787</v>
      </c>
      <c r="D2657" s="12">
        <v>59520</v>
      </c>
      <c r="E2657" s="47" t="s">
        <v>8460</v>
      </c>
      <c r="F2657" s="14">
        <v>28770</v>
      </c>
      <c r="G2657" s="15">
        <v>42451</v>
      </c>
      <c r="H2657" s="98">
        <v>28770</v>
      </c>
      <c r="I2657" s="140">
        <f t="shared" si="121"/>
        <v>0</v>
      </c>
      <c r="J2657" s="112"/>
      <c r="K2657" s="2"/>
    </row>
    <row r="2658" spans="1:11" x14ac:dyDescent="0.25">
      <c r="A2658" s="17">
        <v>42450</v>
      </c>
      <c r="B2658" s="18">
        <f t="shared" si="122"/>
        <v>9521</v>
      </c>
      <c r="C2658" s="11" t="s">
        <v>787</v>
      </c>
      <c r="D2658" s="12">
        <v>59521</v>
      </c>
      <c r="E2658" s="47" t="s">
        <v>8365</v>
      </c>
      <c r="F2658" s="14">
        <v>464</v>
      </c>
      <c r="G2658" s="15">
        <v>42450</v>
      </c>
      <c r="H2658" s="98">
        <f t="shared" ref="H2658:H2724" si="124">F2658</f>
        <v>464</v>
      </c>
      <c r="I2658" s="140">
        <f t="shared" si="121"/>
        <v>0</v>
      </c>
      <c r="J2658" s="112"/>
      <c r="K2658" s="2"/>
    </row>
    <row r="2659" spans="1:11" x14ac:dyDescent="0.25">
      <c r="A2659" s="17">
        <v>42450</v>
      </c>
      <c r="B2659" s="18">
        <f t="shared" si="122"/>
        <v>9522</v>
      </c>
      <c r="C2659" s="11" t="s">
        <v>787</v>
      </c>
      <c r="D2659" s="12">
        <v>59522</v>
      </c>
      <c r="E2659" s="47" t="s">
        <v>8461</v>
      </c>
      <c r="F2659" s="14">
        <v>5517.16</v>
      </c>
      <c r="G2659" s="15">
        <v>42452</v>
      </c>
      <c r="H2659" s="98">
        <v>5517.16</v>
      </c>
      <c r="I2659" s="140">
        <f t="shared" si="121"/>
        <v>0</v>
      </c>
      <c r="J2659" s="112"/>
      <c r="K2659" s="2"/>
    </row>
    <row r="2660" spans="1:11" x14ac:dyDescent="0.25">
      <c r="A2660" s="17">
        <v>42450</v>
      </c>
      <c r="B2660" s="18">
        <f t="shared" si="122"/>
        <v>9523</v>
      </c>
      <c r="C2660" s="11" t="s">
        <v>787</v>
      </c>
      <c r="D2660" s="12">
        <v>59523</v>
      </c>
      <c r="E2660" s="47" t="s">
        <v>8418</v>
      </c>
      <c r="F2660" s="14">
        <v>1372.4</v>
      </c>
      <c r="G2660" s="15">
        <v>42450</v>
      </c>
      <c r="H2660" s="98">
        <f t="shared" si="124"/>
        <v>1372.4</v>
      </c>
      <c r="I2660" s="140">
        <f t="shared" si="121"/>
        <v>0</v>
      </c>
      <c r="J2660" s="112"/>
      <c r="K2660" s="2"/>
    </row>
    <row r="2661" spans="1:11" x14ac:dyDescent="0.25">
      <c r="A2661" s="17">
        <v>42450</v>
      </c>
      <c r="B2661" s="18">
        <f t="shared" si="122"/>
        <v>9524</v>
      </c>
      <c r="C2661" s="11" t="s">
        <v>787</v>
      </c>
      <c r="D2661" s="12">
        <v>59524</v>
      </c>
      <c r="E2661" s="47" t="s">
        <v>7334</v>
      </c>
      <c r="F2661" s="14">
        <v>20141.599999999999</v>
      </c>
      <c r="G2661" s="88" t="s">
        <v>9348</v>
      </c>
      <c r="H2661" s="101">
        <f>14030.8+6110.8</f>
        <v>20141.599999999999</v>
      </c>
      <c r="I2661" s="140">
        <f t="shared" si="121"/>
        <v>0</v>
      </c>
      <c r="J2661" s="112"/>
      <c r="K2661" s="2"/>
    </row>
    <row r="2662" spans="1:11" x14ac:dyDescent="0.25">
      <c r="A2662" s="17">
        <v>42450</v>
      </c>
      <c r="B2662" s="18">
        <f t="shared" si="122"/>
        <v>9525</v>
      </c>
      <c r="C2662" s="11" t="s">
        <v>787</v>
      </c>
      <c r="D2662" s="12">
        <v>59525</v>
      </c>
      <c r="E2662" s="47" t="s">
        <v>8462</v>
      </c>
      <c r="F2662" s="14">
        <v>6835.4</v>
      </c>
      <c r="G2662" s="15">
        <v>42450</v>
      </c>
      <c r="H2662" s="98">
        <f t="shared" si="124"/>
        <v>6835.4</v>
      </c>
      <c r="I2662" s="140">
        <f t="shared" si="121"/>
        <v>0</v>
      </c>
      <c r="J2662" s="112"/>
      <c r="K2662" s="2"/>
    </row>
    <row r="2663" spans="1:11" x14ac:dyDescent="0.25">
      <c r="A2663" s="17">
        <v>42450</v>
      </c>
      <c r="B2663" s="18">
        <f t="shared" si="122"/>
        <v>9526</v>
      </c>
      <c r="C2663" s="11" t="s">
        <v>787</v>
      </c>
      <c r="D2663" s="12">
        <v>59526</v>
      </c>
      <c r="E2663" s="47" t="s">
        <v>8463</v>
      </c>
      <c r="F2663" s="14">
        <v>7505</v>
      </c>
      <c r="G2663" s="15">
        <v>42450</v>
      </c>
      <c r="H2663" s="98">
        <f t="shared" si="124"/>
        <v>7505</v>
      </c>
      <c r="I2663" s="140">
        <f t="shared" si="121"/>
        <v>0</v>
      </c>
      <c r="J2663" s="112"/>
      <c r="K2663" s="2"/>
    </row>
    <row r="2664" spans="1:11" x14ac:dyDescent="0.25">
      <c r="A2664" s="17">
        <v>42450</v>
      </c>
      <c r="B2664" s="18">
        <f t="shared" si="122"/>
        <v>9527</v>
      </c>
      <c r="C2664" s="11" t="s">
        <v>787</v>
      </c>
      <c r="D2664" s="12">
        <v>59527</v>
      </c>
      <c r="E2664" s="47" t="s">
        <v>8365</v>
      </c>
      <c r="F2664" s="14">
        <v>140</v>
      </c>
      <c r="G2664" s="15">
        <v>42450</v>
      </c>
      <c r="H2664" s="98">
        <f t="shared" si="124"/>
        <v>140</v>
      </c>
      <c r="I2664" s="140">
        <f t="shared" si="121"/>
        <v>0</v>
      </c>
      <c r="J2664" s="112"/>
      <c r="K2664" s="2"/>
    </row>
    <row r="2665" spans="1:11" x14ac:dyDescent="0.25">
      <c r="A2665" s="17">
        <v>42450</v>
      </c>
      <c r="B2665" s="18">
        <f t="shared" si="122"/>
        <v>9528</v>
      </c>
      <c r="C2665" s="11" t="s">
        <v>787</v>
      </c>
      <c r="D2665" s="12">
        <v>59528</v>
      </c>
      <c r="E2665" s="47" t="s">
        <v>8464</v>
      </c>
      <c r="F2665" s="14">
        <v>787.2</v>
      </c>
      <c r="G2665" s="15">
        <v>42452</v>
      </c>
      <c r="H2665" s="98">
        <v>787.2</v>
      </c>
      <c r="I2665" s="140">
        <f t="shared" si="121"/>
        <v>0</v>
      </c>
      <c r="J2665" s="112"/>
      <c r="K2665" s="2"/>
    </row>
    <row r="2666" spans="1:11" x14ac:dyDescent="0.25">
      <c r="A2666" s="17">
        <v>42450</v>
      </c>
      <c r="B2666" s="18">
        <f t="shared" si="122"/>
        <v>9529</v>
      </c>
      <c r="C2666" s="11" t="s">
        <v>787</v>
      </c>
      <c r="D2666" s="12">
        <v>59529</v>
      </c>
      <c r="E2666" s="47" t="s">
        <v>8465</v>
      </c>
      <c r="F2666" s="14">
        <v>3590.4</v>
      </c>
      <c r="G2666" s="15">
        <v>42452</v>
      </c>
      <c r="H2666" s="98">
        <v>3590.4</v>
      </c>
      <c r="I2666" s="140">
        <f t="shared" si="121"/>
        <v>0</v>
      </c>
      <c r="J2666" s="112"/>
      <c r="K2666" s="2"/>
    </row>
    <row r="2667" spans="1:11" x14ac:dyDescent="0.25">
      <c r="A2667" s="17">
        <v>42450</v>
      </c>
      <c r="B2667" s="18">
        <f t="shared" si="122"/>
        <v>9530</v>
      </c>
      <c r="C2667" s="11" t="s">
        <v>787</v>
      </c>
      <c r="D2667" s="12">
        <v>59530</v>
      </c>
      <c r="E2667" s="47" t="s">
        <v>8466</v>
      </c>
      <c r="F2667" s="14">
        <v>170712.32000000001</v>
      </c>
      <c r="G2667" s="15">
        <v>42452</v>
      </c>
      <c r="H2667" s="98">
        <v>170712.32000000001</v>
      </c>
      <c r="I2667" s="140">
        <f t="shared" si="121"/>
        <v>0</v>
      </c>
      <c r="J2667" s="112"/>
      <c r="K2667" s="2"/>
    </row>
    <row r="2668" spans="1:11" x14ac:dyDescent="0.25">
      <c r="A2668" s="17">
        <v>42450</v>
      </c>
      <c r="B2668" s="18">
        <f t="shared" si="122"/>
        <v>9531</v>
      </c>
      <c r="C2668" s="11" t="s">
        <v>787</v>
      </c>
      <c r="D2668" s="12">
        <v>59531</v>
      </c>
      <c r="E2668" s="47" t="s">
        <v>7763</v>
      </c>
      <c r="F2668" s="14">
        <v>11880.6</v>
      </c>
      <c r="G2668" s="15">
        <v>42452</v>
      </c>
      <c r="H2668" s="98">
        <v>11880.6</v>
      </c>
      <c r="I2668" s="140">
        <f t="shared" si="121"/>
        <v>0</v>
      </c>
      <c r="J2668" s="112"/>
      <c r="K2668" s="2"/>
    </row>
    <row r="2669" spans="1:11" x14ac:dyDescent="0.25">
      <c r="A2669" s="17">
        <v>42450</v>
      </c>
      <c r="B2669" s="18">
        <f t="shared" si="122"/>
        <v>9532</v>
      </c>
      <c r="C2669" s="11" t="s">
        <v>787</v>
      </c>
      <c r="D2669" s="12">
        <v>59532</v>
      </c>
      <c r="E2669" s="47" t="s">
        <v>8467</v>
      </c>
      <c r="F2669" s="14">
        <v>8663</v>
      </c>
      <c r="G2669" s="15">
        <v>42450</v>
      </c>
      <c r="H2669" s="98">
        <f t="shared" si="124"/>
        <v>8663</v>
      </c>
      <c r="I2669" s="140">
        <f t="shared" ref="I2669:I2745" si="125">F2669-H2669</f>
        <v>0</v>
      </c>
      <c r="J2669" s="112"/>
      <c r="K2669" s="2"/>
    </row>
    <row r="2670" spans="1:11" x14ac:dyDescent="0.25">
      <c r="A2670" s="17">
        <v>42450</v>
      </c>
      <c r="B2670" s="18">
        <f t="shared" si="122"/>
        <v>9533</v>
      </c>
      <c r="C2670" s="11" t="s">
        <v>787</v>
      </c>
      <c r="D2670" s="12">
        <v>59533</v>
      </c>
      <c r="E2670" s="47" t="s">
        <v>8468</v>
      </c>
      <c r="F2670" s="14">
        <v>12084.4</v>
      </c>
      <c r="G2670" s="15">
        <v>42452</v>
      </c>
      <c r="H2670" s="98">
        <v>12084.4</v>
      </c>
      <c r="I2670" s="140">
        <f t="shared" si="125"/>
        <v>0</v>
      </c>
      <c r="J2670" s="112"/>
      <c r="K2670" s="2"/>
    </row>
    <row r="2671" spans="1:11" x14ac:dyDescent="0.25">
      <c r="A2671" s="17">
        <v>42450</v>
      </c>
      <c r="B2671" s="18">
        <f t="shared" si="122"/>
        <v>9534</v>
      </c>
      <c r="C2671" s="11" t="s">
        <v>787</v>
      </c>
      <c r="D2671" s="12">
        <v>59534</v>
      </c>
      <c r="E2671" s="47" t="s">
        <v>8469</v>
      </c>
      <c r="F2671" s="14">
        <v>923</v>
      </c>
      <c r="G2671" s="15">
        <v>42450</v>
      </c>
      <c r="H2671" s="98">
        <f t="shared" si="124"/>
        <v>923</v>
      </c>
      <c r="I2671" s="140">
        <f t="shared" si="125"/>
        <v>0</v>
      </c>
      <c r="J2671" s="112"/>
      <c r="K2671" s="2"/>
    </row>
    <row r="2672" spans="1:11" x14ac:dyDescent="0.25">
      <c r="A2672" s="17">
        <v>42450</v>
      </c>
      <c r="B2672" s="18">
        <f t="shared" si="122"/>
        <v>9535</v>
      </c>
      <c r="C2672" s="11" t="s">
        <v>787</v>
      </c>
      <c r="D2672" s="12">
        <v>59535</v>
      </c>
      <c r="E2672" s="47" t="s">
        <v>8443</v>
      </c>
      <c r="F2672" s="14">
        <v>6588.7</v>
      </c>
      <c r="G2672" s="88">
        <v>42472</v>
      </c>
      <c r="H2672" s="101">
        <v>6588.7</v>
      </c>
      <c r="I2672" s="140">
        <f t="shared" si="125"/>
        <v>0</v>
      </c>
      <c r="J2672" s="112"/>
      <c r="K2672" s="2"/>
    </row>
    <row r="2673" spans="1:11" x14ac:dyDescent="0.25">
      <c r="A2673" s="17">
        <v>42450</v>
      </c>
      <c r="B2673" s="18">
        <f t="shared" si="122"/>
        <v>9536</v>
      </c>
      <c r="C2673" s="11" t="s">
        <v>787</v>
      </c>
      <c r="D2673" s="12">
        <v>59536</v>
      </c>
      <c r="E2673" s="47" t="s">
        <v>8470</v>
      </c>
      <c r="F2673" s="14">
        <v>53273.8</v>
      </c>
      <c r="G2673" s="88">
        <v>42471</v>
      </c>
      <c r="H2673" s="101">
        <v>53273.8</v>
      </c>
      <c r="I2673" s="140">
        <f t="shared" si="125"/>
        <v>0</v>
      </c>
      <c r="J2673" s="112"/>
      <c r="K2673" s="2"/>
    </row>
    <row r="2674" spans="1:11" x14ac:dyDescent="0.25">
      <c r="A2674" s="17">
        <v>42450</v>
      </c>
      <c r="B2674" s="18">
        <f t="shared" si="122"/>
        <v>9537</v>
      </c>
      <c r="C2674" s="11" t="s">
        <v>787</v>
      </c>
      <c r="D2674" s="12">
        <v>59537</v>
      </c>
      <c r="E2674" s="47" t="s">
        <v>8367</v>
      </c>
      <c r="F2674" s="14">
        <v>32630</v>
      </c>
      <c r="G2674" s="15">
        <v>42460</v>
      </c>
      <c r="H2674" s="98">
        <v>32630</v>
      </c>
      <c r="I2674" s="140">
        <f t="shared" si="125"/>
        <v>0</v>
      </c>
      <c r="J2674" s="112"/>
      <c r="K2674" s="2"/>
    </row>
    <row r="2675" spans="1:11" x14ac:dyDescent="0.25">
      <c r="A2675" s="17">
        <v>42450</v>
      </c>
      <c r="B2675" s="18">
        <f t="shared" si="122"/>
        <v>9538</v>
      </c>
      <c r="C2675" s="11" t="s">
        <v>787</v>
      </c>
      <c r="D2675" s="12">
        <v>59538</v>
      </c>
      <c r="E2675" s="47" t="s">
        <v>8074</v>
      </c>
      <c r="F2675" s="14">
        <v>25380.7</v>
      </c>
      <c r="G2675" s="15">
        <v>42452</v>
      </c>
      <c r="H2675" s="98">
        <v>25380.7</v>
      </c>
      <c r="I2675" s="140">
        <f t="shared" si="125"/>
        <v>0</v>
      </c>
      <c r="J2675" s="112"/>
      <c r="K2675" s="2"/>
    </row>
    <row r="2676" spans="1:11" x14ac:dyDescent="0.25">
      <c r="A2676" s="17">
        <v>42450</v>
      </c>
      <c r="B2676" s="18">
        <f t="shared" si="122"/>
        <v>9539</v>
      </c>
      <c r="C2676" s="11" t="s">
        <v>787</v>
      </c>
      <c r="D2676" s="12">
        <v>59539</v>
      </c>
      <c r="E2676" s="47" t="s">
        <v>8466</v>
      </c>
      <c r="F2676" s="14">
        <v>653.76</v>
      </c>
      <c r="G2676" s="15">
        <v>42452</v>
      </c>
      <c r="H2676" s="98">
        <v>653.76</v>
      </c>
      <c r="I2676" s="140">
        <f t="shared" si="125"/>
        <v>0</v>
      </c>
      <c r="J2676" s="112"/>
      <c r="K2676" s="2"/>
    </row>
    <row r="2677" spans="1:11" x14ac:dyDescent="0.25">
      <c r="A2677" s="17">
        <v>42450</v>
      </c>
      <c r="B2677" s="18">
        <f t="shared" si="122"/>
        <v>9540</v>
      </c>
      <c r="C2677" s="11" t="s">
        <v>787</v>
      </c>
      <c r="D2677" s="12">
        <v>59540</v>
      </c>
      <c r="E2677" s="47" t="s">
        <v>8365</v>
      </c>
      <c r="F2677" s="14">
        <v>60</v>
      </c>
      <c r="G2677" s="15">
        <v>42452</v>
      </c>
      <c r="H2677" s="98">
        <v>60</v>
      </c>
      <c r="I2677" s="140">
        <f t="shared" si="125"/>
        <v>0</v>
      </c>
      <c r="J2677" s="112"/>
      <c r="K2677" s="2"/>
    </row>
    <row r="2678" spans="1:11" x14ac:dyDescent="0.25">
      <c r="A2678" s="17">
        <v>42450</v>
      </c>
      <c r="B2678" s="18">
        <f t="shared" si="122"/>
        <v>9541</v>
      </c>
      <c r="C2678" s="11" t="s">
        <v>787</v>
      </c>
      <c r="D2678" s="12">
        <v>59541</v>
      </c>
      <c r="E2678" s="47" t="s">
        <v>8471</v>
      </c>
      <c r="F2678" s="14">
        <v>100</v>
      </c>
      <c r="G2678" s="15">
        <v>42451</v>
      </c>
      <c r="H2678" s="98">
        <v>100</v>
      </c>
      <c r="I2678" s="140">
        <f t="shared" si="125"/>
        <v>0</v>
      </c>
      <c r="J2678" s="112"/>
      <c r="K2678" s="2"/>
    </row>
    <row r="2679" spans="1:11" x14ac:dyDescent="0.25">
      <c r="A2679" s="17">
        <v>42451</v>
      </c>
      <c r="B2679" s="18">
        <f t="shared" si="122"/>
        <v>9542</v>
      </c>
      <c r="C2679" s="11" t="s">
        <v>787</v>
      </c>
      <c r="D2679" s="12">
        <v>59542</v>
      </c>
      <c r="E2679" s="47" t="s">
        <v>8472</v>
      </c>
      <c r="F2679" s="14">
        <v>2940</v>
      </c>
      <c r="G2679" s="57">
        <v>42455</v>
      </c>
      <c r="H2679" s="98">
        <v>2940</v>
      </c>
      <c r="I2679" s="140">
        <f t="shared" si="125"/>
        <v>0</v>
      </c>
      <c r="J2679" s="112"/>
      <c r="K2679" s="2"/>
    </row>
    <row r="2680" spans="1:11" x14ac:dyDescent="0.25">
      <c r="A2680" s="17">
        <v>42451</v>
      </c>
      <c r="B2680" s="18">
        <f t="shared" si="122"/>
        <v>9543</v>
      </c>
      <c r="C2680" s="11" t="s">
        <v>787</v>
      </c>
      <c r="D2680" s="12">
        <v>59543</v>
      </c>
      <c r="E2680" s="47" t="s">
        <v>8472</v>
      </c>
      <c r="F2680" s="14">
        <v>27640.2</v>
      </c>
      <c r="G2680" s="57" t="s">
        <v>8473</v>
      </c>
      <c r="H2680" s="98">
        <f>25500+2140.2</f>
        <v>27640.2</v>
      </c>
      <c r="I2680" s="140">
        <f t="shared" si="125"/>
        <v>0</v>
      </c>
      <c r="J2680" s="112"/>
      <c r="K2680" s="2"/>
    </row>
    <row r="2681" spans="1:11" x14ac:dyDescent="0.25">
      <c r="A2681" s="17">
        <v>42451</v>
      </c>
      <c r="B2681" s="18">
        <f t="shared" si="122"/>
        <v>9544</v>
      </c>
      <c r="C2681" s="11" t="s">
        <v>787</v>
      </c>
      <c r="D2681" s="12">
        <v>59544</v>
      </c>
      <c r="E2681" s="47" t="s">
        <v>8474</v>
      </c>
      <c r="F2681" s="14">
        <v>28941.1</v>
      </c>
      <c r="G2681" s="57">
        <v>42451</v>
      </c>
      <c r="H2681" s="98">
        <f t="shared" si="124"/>
        <v>28941.1</v>
      </c>
      <c r="I2681" s="140">
        <f t="shared" si="125"/>
        <v>0</v>
      </c>
      <c r="J2681" s="112"/>
      <c r="K2681" s="2"/>
    </row>
    <row r="2682" spans="1:11" x14ac:dyDescent="0.25">
      <c r="A2682" s="17">
        <v>42451</v>
      </c>
      <c r="B2682" s="18">
        <f t="shared" si="122"/>
        <v>9545</v>
      </c>
      <c r="C2682" s="11" t="s">
        <v>787</v>
      </c>
      <c r="D2682" s="12">
        <v>59545</v>
      </c>
      <c r="E2682" s="47" t="s">
        <v>8475</v>
      </c>
      <c r="F2682" s="14">
        <v>14004.4</v>
      </c>
      <c r="G2682" s="57">
        <v>42451</v>
      </c>
      <c r="H2682" s="98">
        <f t="shared" si="124"/>
        <v>14004.4</v>
      </c>
      <c r="I2682" s="140">
        <f t="shared" si="125"/>
        <v>0</v>
      </c>
      <c r="J2682" s="112"/>
      <c r="K2682" s="2"/>
    </row>
    <row r="2683" spans="1:11" x14ac:dyDescent="0.25">
      <c r="A2683" s="17">
        <v>42451</v>
      </c>
      <c r="B2683" s="18">
        <f t="shared" si="122"/>
        <v>9546</v>
      </c>
      <c r="C2683" s="11" t="s">
        <v>787</v>
      </c>
      <c r="D2683" s="12">
        <v>59546</v>
      </c>
      <c r="E2683" s="47" t="s">
        <v>8476</v>
      </c>
      <c r="F2683" s="14">
        <v>7530</v>
      </c>
      <c r="G2683" s="57">
        <v>42452</v>
      </c>
      <c r="H2683" s="98">
        <v>7530</v>
      </c>
      <c r="I2683" s="140">
        <f t="shared" si="125"/>
        <v>0</v>
      </c>
      <c r="J2683" s="112"/>
      <c r="K2683" s="2"/>
    </row>
    <row r="2684" spans="1:11" x14ac:dyDescent="0.25">
      <c r="A2684" s="17">
        <v>42451</v>
      </c>
      <c r="B2684" s="18">
        <f t="shared" si="122"/>
        <v>9547</v>
      </c>
      <c r="C2684" s="11" t="s">
        <v>787</v>
      </c>
      <c r="D2684" s="12">
        <v>59547</v>
      </c>
      <c r="E2684" s="47" t="s">
        <v>8477</v>
      </c>
      <c r="F2684" s="14">
        <v>2790</v>
      </c>
      <c r="G2684" s="57">
        <v>42451</v>
      </c>
      <c r="H2684" s="98">
        <f t="shared" si="124"/>
        <v>2790</v>
      </c>
      <c r="I2684" s="140">
        <f t="shared" si="125"/>
        <v>0</v>
      </c>
      <c r="J2684" s="112"/>
      <c r="K2684" s="2"/>
    </row>
    <row r="2685" spans="1:11" x14ac:dyDescent="0.25">
      <c r="A2685" s="17">
        <v>42451</v>
      </c>
      <c r="B2685" s="18">
        <f t="shared" si="122"/>
        <v>9548</v>
      </c>
      <c r="C2685" s="11" t="s">
        <v>787</v>
      </c>
      <c r="D2685" s="12">
        <v>59548</v>
      </c>
      <c r="E2685" s="47" t="s">
        <v>8478</v>
      </c>
      <c r="F2685" s="14">
        <v>12772.8</v>
      </c>
      <c r="G2685" s="57">
        <v>42451</v>
      </c>
      <c r="H2685" s="98">
        <f t="shared" si="124"/>
        <v>12772.8</v>
      </c>
      <c r="I2685" s="140">
        <f t="shared" si="125"/>
        <v>0</v>
      </c>
      <c r="J2685" s="112"/>
      <c r="K2685" s="2"/>
    </row>
    <row r="2686" spans="1:11" x14ac:dyDescent="0.25">
      <c r="A2686" s="17">
        <v>42451</v>
      </c>
      <c r="B2686" s="18">
        <f t="shared" si="122"/>
        <v>9549</v>
      </c>
      <c r="C2686" s="11" t="s">
        <v>787</v>
      </c>
      <c r="D2686" s="12">
        <v>59349</v>
      </c>
      <c r="E2686" s="47" t="s">
        <v>8097</v>
      </c>
      <c r="F2686" s="14">
        <v>4096</v>
      </c>
      <c r="G2686" s="57">
        <v>42452</v>
      </c>
      <c r="H2686" s="98">
        <v>4096</v>
      </c>
      <c r="I2686" s="140">
        <f t="shared" si="125"/>
        <v>0</v>
      </c>
      <c r="J2686" s="112"/>
      <c r="K2686" s="2"/>
    </row>
    <row r="2687" spans="1:11" x14ac:dyDescent="0.25">
      <c r="A2687" s="17">
        <v>42451</v>
      </c>
      <c r="B2687" s="18">
        <f t="shared" si="122"/>
        <v>9550</v>
      </c>
      <c r="C2687" s="11" t="s">
        <v>787</v>
      </c>
      <c r="D2687" s="12">
        <v>59550</v>
      </c>
      <c r="E2687" s="47" t="s">
        <v>8479</v>
      </c>
      <c r="F2687" s="14">
        <v>57018.3</v>
      </c>
      <c r="G2687" s="92">
        <v>42481</v>
      </c>
      <c r="H2687" s="101">
        <v>57018.3</v>
      </c>
      <c r="I2687" s="140">
        <f t="shared" si="125"/>
        <v>0</v>
      </c>
      <c r="J2687" s="112"/>
      <c r="K2687" s="2"/>
    </row>
    <row r="2688" spans="1:11" x14ac:dyDescent="0.25">
      <c r="A2688" s="17">
        <v>42451</v>
      </c>
      <c r="B2688" s="18">
        <f t="shared" si="122"/>
        <v>9551</v>
      </c>
      <c r="C2688" s="11" t="s">
        <v>787</v>
      </c>
      <c r="D2688" s="12">
        <v>59551</v>
      </c>
      <c r="E2688" s="47" t="s">
        <v>8480</v>
      </c>
      <c r="F2688" s="14">
        <v>1847.6</v>
      </c>
      <c r="G2688" s="57">
        <v>42452</v>
      </c>
      <c r="H2688" s="98">
        <v>1847.6</v>
      </c>
      <c r="I2688" s="140">
        <f t="shared" si="125"/>
        <v>0</v>
      </c>
      <c r="J2688" s="112"/>
      <c r="K2688" s="2"/>
    </row>
    <row r="2689" spans="1:11" x14ac:dyDescent="0.25">
      <c r="A2689" s="17">
        <v>42451</v>
      </c>
      <c r="B2689" s="18">
        <f t="shared" si="122"/>
        <v>9552</v>
      </c>
      <c r="C2689" s="11" t="s">
        <v>787</v>
      </c>
      <c r="D2689" s="12">
        <v>59552</v>
      </c>
      <c r="E2689" s="47" t="s">
        <v>8481</v>
      </c>
      <c r="F2689" s="14">
        <v>2663.7</v>
      </c>
      <c r="G2689" s="57">
        <v>42453</v>
      </c>
      <c r="H2689" s="98">
        <v>2663.7</v>
      </c>
      <c r="I2689" s="140">
        <f t="shared" si="125"/>
        <v>0</v>
      </c>
      <c r="J2689" s="112"/>
      <c r="K2689" s="2"/>
    </row>
    <row r="2690" spans="1:11" x14ac:dyDescent="0.25">
      <c r="A2690" s="17">
        <v>42451</v>
      </c>
      <c r="B2690" s="18">
        <f t="shared" si="122"/>
        <v>9553</v>
      </c>
      <c r="C2690" s="11" t="s">
        <v>787</v>
      </c>
      <c r="D2690" s="12">
        <v>59553</v>
      </c>
      <c r="E2690" s="47" t="s">
        <v>8482</v>
      </c>
      <c r="F2690" s="14">
        <v>3032.2</v>
      </c>
      <c r="G2690" s="57">
        <v>42451</v>
      </c>
      <c r="H2690" s="98">
        <f t="shared" si="124"/>
        <v>3032.2</v>
      </c>
      <c r="I2690" s="140">
        <f t="shared" si="125"/>
        <v>0</v>
      </c>
      <c r="J2690" s="112"/>
      <c r="K2690" s="2"/>
    </row>
    <row r="2691" spans="1:11" x14ac:dyDescent="0.25">
      <c r="A2691" s="17">
        <v>42451</v>
      </c>
      <c r="B2691" s="18">
        <f t="shared" si="122"/>
        <v>9554</v>
      </c>
      <c r="C2691" s="11" t="s">
        <v>787</v>
      </c>
      <c r="D2691" s="113">
        <v>59554</v>
      </c>
      <c r="E2691" s="42" t="s">
        <v>8483</v>
      </c>
      <c r="F2691" s="19">
        <v>9275.4</v>
      </c>
      <c r="G2691" s="130">
        <v>42461</v>
      </c>
      <c r="H2691" s="166">
        <v>9275.4</v>
      </c>
      <c r="I2691" s="140">
        <f t="shared" si="125"/>
        <v>0</v>
      </c>
      <c r="J2691" s="112"/>
      <c r="K2691" s="2"/>
    </row>
    <row r="2692" spans="1:11" x14ac:dyDescent="0.25">
      <c r="A2692" s="17">
        <v>42451</v>
      </c>
      <c r="B2692" s="18">
        <f t="shared" si="122"/>
        <v>9555</v>
      </c>
      <c r="C2692" s="11" t="s">
        <v>787</v>
      </c>
      <c r="D2692" s="20">
        <v>59555</v>
      </c>
      <c r="E2692" s="45" t="s">
        <v>8484</v>
      </c>
      <c r="F2692" s="22">
        <v>13334.1</v>
      </c>
      <c r="G2692" s="57">
        <v>42452</v>
      </c>
      <c r="H2692" s="98">
        <v>13334.1</v>
      </c>
      <c r="I2692" s="140">
        <f t="shared" si="125"/>
        <v>0</v>
      </c>
      <c r="J2692" s="112"/>
      <c r="K2692" s="2"/>
    </row>
    <row r="2693" spans="1:11" x14ac:dyDescent="0.25">
      <c r="A2693" s="17">
        <v>42451</v>
      </c>
      <c r="B2693" s="18">
        <f t="shared" si="122"/>
        <v>9556</v>
      </c>
      <c r="C2693" s="11" t="s">
        <v>787</v>
      </c>
      <c r="D2693" s="12">
        <v>59556</v>
      </c>
      <c r="E2693" s="47" t="s">
        <v>8485</v>
      </c>
      <c r="F2693" s="14">
        <v>7478.4</v>
      </c>
      <c r="G2693" s="57">
        <v>42452</v>
      </c>
      <c r="H2693" s="98">
        <v>7478.4</v>
      </c>
      <c r="I2693" s="140">
        <f t="shared" si="125"/>
        <v>0</v>
      </c>
      <c r="J2693" s="112"/>
      <c r="K2693" s="2"/>
    </row>
    <row r="2694" spans="1:11" x14ac:dyDescent="0.25">
      <c r="A2694" s="17">
        <v>42451</v>
      </c>
      <c r="B2694" s="18">
        <f t="shared" ref="B2694:B2757" si="126">B2693+1</f>
        <v>9557</v>
      </c>
      <c r="C2694" s="11" t="s">
        <v>787</v>
      </c>
      <c r="D2694" s="12">
        <v>59557</v>
      </c>
      <c r="E2694" s="49" t="s">
        <v>105</v>
      </c>
      <c r="F2694" s="14">
        <v>0</v>
      </c>
      <c r="G2694" s="57"/>
      <c r="H2694" s="98"/>
      <c r="I2694" s="140">
        <f t="shared" si="125"/>
        <v>0</v>
      </c>
      <c r="J2694" s="112"/>
      <c r="K2694" s="2"/>
    </row>
    <row r="2695" spans="1:11" x14ac:dyDescent="0.25">
      <c r="A2695" s="17">
        <v>42451</v>
      </c>
      <c r="B2695" s="18">
        <f t="shared" si="126"/>
        <v>9558</v>
      </c>
      <c r="C2695" s="11" t="s">
        <v>787</v>
      </c>
      <c r="D2695" s="12">
        <v>59558</v>
      </c>
      <c r="E2695" s="47" t="s">
        <v>8486</v>
      </c>
      <c r="F2695" s="14">
        <v>1800</v>
      </c>
      <c r="G2695" s="57">
        <v>42451</v>
      </c>
      <c r="H2695" s="98">
        <f t="shared" si="124"/>
        <v>1800</v>
      </c>
      <c r="I2695" s="140">
        <f t="shared" si="125"/>
        <v>0</v>
      </c>
      <c r="J2695" s="112"/>
      <c r="K2695" s="2"/>
    </row>
    <row r="2696" spans="1:11" x14ac:dyDescent="0.25">
      <c r="A2696" s="17">
        <v>42451</v>
      </c>
      <c r="B2696" s="18">
        <f t="shared" si="126"/>
        <v>9559</v>
      </c>
      <c r="C2696" s="11" t="s">
        <v>787</v>
      </c>
      <c r="D2696" s="12">
        <v>59559</v>
      </c>
      <c r="E2696" s="47" t="s">
        <v>8106</v>
      </c>
      <c r="F2696" s="14">
        <v>176.2</v>
      </c>
      <c r="G2696" s="57">
        <v>42451</v>
      </c>
      <c r="H2696" s="98">
        <v>176.2</v>
      </c>
      <c r="I2696" s="140">
        <f t="shared" si="125"/>
        <v>0</v>
      </c>
      <c r="J2696" s="112"/>
      <c r="K2696" s="2"/>
    </row>
    <row r="2697" spans="1:11" x14ac:dyDescent="0.25">
      <c r="A2697" s="17">
        <v>42451</v>
      </c>
      <c r="B2697" s="18">
        <f t="shared" si="126"/>
        <v>9560</v>
      </c>
      <c r="C2697" s="11" t="s">
        <v>787</v>
      </c>
      <c r="D2697" s="12">
        <v>59560</v>
      </c>
      <c r="E2697" s="47" t="s">
        <v>8487</v>
      </c>
      <c r="F2697" s="14">
        <v>4910.8</v>
      </c>
      <c r="G2697" s="57">
        <v>42451</v>
      </c>
      <c r="H2697" s="98">
        <f t="shared" si="124"/>
        <v>4910.8</v>
      </c>
      <c r="I2697" s="140">
        <f t="shared" si="125"/>
        <v>0</v>
      </c>
      <c r="J2697" s="112"/>
      <c r="K2697" s="2"/>
    </row>
    <row r="2698" spans="1:11" x14ac:dyDescent="0.25">
      <c r="A2698" s="17">
        <v>42451</v>
      </c>
      <c r="B2698" s="18">
        <f t="shared" si="126"/>
        <v>9561</v>
      </c>
      <c r="C2698" s="11" t="s">
        <v>787</v>
      </c>
      <c r="D2698" s="12">
        <v>59561</v>
      </c>
      <c r="E2698" s="47" t="s">
        <v>8488</v>
      </c>
      <c r="F2698" s="14">
        <v>27489</v>
      </c>
      <c r="G2698" s="57">
        <v>42460</v>
      </c>
      <c r="H2698" s="98">
        <v>27489</v>
      </c>
      <c r="I2698" s="140">
        <f t="shared" si="125"/>
        <v>0</v>
      </c>
      <c r="J2698" s="112"/>
      <c r="K2698" s="2"/>
    </row>
    <row r="2699" spans="1:11" x14ac:dyDescent="0.25">
      <c r="A2699" s="17">
        <v>42451</v>
      </c>
      <c r="B2699" s="18">
        <f t="shared" si="126"/>
        <v>9562</v>
      </c>
      <c r="C2699" s="11" t="s">
        <v>787</v>
      </c>
      <c r="D2699" s="12">
        <v>59562</v>
      </c>
      <c r="E2699" s="47" t="s">
        <v>8489</v>
      </c>
      <c r="F2699" s="14">
        <v>2518.4</v>
      </c>
      <c r="G2699" s="57">
        <v>42451</v>
      </c>
      <c r="H2699" s="98">
        <f t="shared" si="124"/>
        <v>2518.4</v>
      </c>
      <c r="I2699" s="140">
        <f t="shared" si="125"/>
        <v>0</v>
      </c>
      <c r="J2699" s="112"/>
      <c r="K2699" s="2"/>
    </row>
    <row r="2700" spans="1:11" x14ac:dyDescent="0.25">
      <c r="A2700" s="17">
        <v>42451</v>
      </c>
      <c r="B2700" s="18">
        <f t="shared" si="126"/>
        <v>9563</v>
      </c>
      <c r="C2700" s="11" t="s">
        <v>787</v>
      </c>
      <c r="D2700" s="12">
        <v>59563</v>
      </c>
      <c r="E2700" s="47" t="s">
        <v>8490</v>
      </c>
      <c r="F2700" s="14">
        <v>11847.4</v>
      </c>
      <c r="G2700" s="57">
        <v>42452</v>
      </c>
      <c r="H2700" s="98">
        <v>11847.4</v>
      </c>
      <c r="I2700" s="140">
        <f t="shared" si="125"/>
        <v>0</v>
      </c>
      <c r="J2700" s="112"/>
      <c r="K2700" s="2"/>
    </row>
    <row r="2701" spans="1:11" x14ac:dyDescent="0.25">
      <c r="A2701" s="17">
        <v>42451</v>
      </c>
      <c r="B2701" s="18">
        <f t="shared" si="126"/>
        <v>9564</v>
      </c>
      <c r="C2701" s="11" t="s">
        <v>787</v>
      </c>
      <c r="D2701" s="12">
        <v>59564</v>
      </c>
      <c r="E2701" s="47" t="s">
        <v>8491</v>
      </c>
      <c r="F2701" s="14">
        <v>120</v>
      </c>
      <c r="G2701" s="57">
        <v>42451</v>
      </c>
      <c r="H2701" s="98">
        <f t="shared" si="124"/>
        <v>120</v>
      </c>
      <c r="I2701" s="140">
        <f t="shared" si="125"/>
        <v>0</v>
      </c>
      <c r="J2701" s="112"/>
      <c r="K2701" s="2"/>
    </row>
    <row r="2702" spans="1:11" x14ac:dyDescent="0.25">
      <c r="A2702" s="17">
        <v>42451</v>
      </c>
      <c r="B2702" s="18">
        <f t="shared" si="126"/>
        <v>9565</v>
      </c>
      <c r="C2702" s="11" t="s">
        <v>787</v>
      </c>
      <c r="D2702" s="12">
        <v>59565</v>
      </c>
      <c r="E2702" s="47" t="s">
        <v>8492</v>
      </c>
      <c r="F2702" s="14">
        <v>11298</v>
      </c>
      <c r="G2702" s="92" t="s">
        <v>9343</v>
      </c>
      <c r="H2702" s="101">
        <f>3000+8298</f>
        <v>11298</v>
      </c>
      <c r="I2702" s="140">
        <f t="shared" si="125"/>
        <v>0</v>
      </c>
      <c r="J2702" s="112"/>
      <c r="K2702" s="2"/>
    </row>
    <row r="2703" spans="1:11" x14ac:dyDescent="0.25">
      <c r="A2703" s="17">
        <v>42451</v>
      </c>
      <c r="B2703" s="18">
        <f t="shared" si="126"/>
        <v>9566</v>
      </c>
      <c r="C2703" s="11" t="s">
        <v>787</v>
      </c>
      <c r="D2703" s="12">
        <v>59566</v>
      </c>
      <c r="E2703" s="49" t="s">
        <v>105</v>
      </c>
      <c r="F2703" s="14">
        <v>0</v>
      </c>
      <c r="G2703" s="57"/>
      <c r="H2703" s="98"/>
      <c r="I2703" s="140">
        <f t="shared" si="125"/>
        <v>0</v>
      </c>
      <c r="J2703" s="112"/>
      <c r="K2703" s="2"/>
    </row>
    <row r="2704" spans="1:11" x14ac:dyDescent="0.25">
      <c r="A2704" s="17">
        <v>42451</v>
      </c>
      <c r="B2704" s="18">
        <f t="shared" si="126"/>
        <v>9567</v>
      </c>
      <c r="C2704" s="11" t="s">
        <v>787</v>
      </c>
      <c r="D2704" s="12">
        <v>59567</v>
      </c>
      <c r="E2704" s="47" t="s">
        <v>8493</v>
      </c>
      <c r="F2704" s="14">
        <v>1277.25</v>
      </c>
      <c r="G2704" s="57">
        <v>42452</v>
      </c>
      <c r="H2704" s="98">
        <v>1277.25</v>
      </c>
      <c r="I2704" s="140">
        <f t="shared" si="125"/>
        <v>0</v>
      </c>
      <c r="J2704" s="112"/>
      <c r="K2704" s="2"/>
    </row>
    <row r="2705" spans="1:11" x14ac:dyDescent="0.25">
      <c r="A2705" s="17">
        <v>42451</v>
      </c>
      <c r="B2705" s="18">
        <f t="shared" si="126"/>
        <v>9568</v>
      </c>
      <c r="C2705" s="11" t="s">
        <v>787</v>
      </c>
      <c r="D2705" s="12">
        <v>59568</v>
      </c>
      <c r="E2705" s="49" t="s">
        <v>105</v>
      </c>
      <c r="F2705" s="14">
        <v>0</v>
      </c>
      <c r="G2705" s="57"/>
      <c r="H2705" s="98"/>
      <c r="I2705" s="140">
        <f t="shared" si="125"/>
        <v>0</v>
      </c>
      <c r="J2705" s="112"/>
      <c r="K2705" s="2"/>
    </row>
    <row r="2706" spans="1:11" x14ac:dyDescent="0.25">
      <c r="A2706" s="17">
        <v>42451</v>
      </c>
      <c r="B2706" s="18">
        <f t="shared" si="126"/>
        <v>9569</v>
      </c>
      <c r="C2706" s="11" t="s">
        <v>787</v>
      </c>
      <c r="D2706" s="12">
        <v>59569</v>
      </c>
      <c r="E2706" s="47" t="s">
        <v>8494</v>
      </c>
      <c r="F2706" s="14">
        <v>1348.8</v>
      </c>
      <c r="G2706" s="57">
        <v>42452</v>
      </c>
      <c r="H2706" s="98">
        <v>1348.8</v>
      </c>
      <c r="I2706" s="140">
        <f t="shared" si="125"/>
        <v>0</v>
      </c>
      <c r="J2706" s="112"/>
      <c r="K2706" s="2"/>
    </row>
    <row r="2707" spans="1:11" x14ac:dyDescent="0.25">
      <c r="A2707" s="17">
        <v>42451</v>
      </c>
      <c r="B2707" s="18">
        <f t="shared" si="126"/>
        <v>9570</v>
      </c>
      <c r="C2707" s="11" t="s">
        <v>787</v>
      </c>
      <c r="D2707" s="12">
        <v>59570</v>
      </c>
      <c r="E2707" s="139" t="s">
        <v>8383</v>
      </c>
      <c r="F2707" s="14">
        <v>10032.799999999999</v>
      </c>
      <c r="G2707" s="57">
        <v>42452</v>
      </c>
      <c r="H2707" s="98">
        <v>10032.799999999999</v>
      </c>
      <c r="I2707" s="140">
        <f t="shared" si="125"/>
        <v>0</v>
      </c>
      <c r="J2707" s="112"/>
      <c r="K2707" s="2"/>
    </row>
    <row r="2708" spans="1:11" x14ac:dyDescent="0.25">
      <c r="A2708" s="17">
        <v>42451</v>
      </c>
      <c r="B2708" s="18">
        <f t="shared" si="126"/>
        <v>9571</v>
      </c>
      <c r="C2708" s="11" t="s">
        <v>787</v>
      </c>
      <c r="D2708" s="12">
        <v>59571</v>
      </c>
      <c r="E2708" s="47" t="s">
        <v>8482</v>
      </c>
      <c r="F2708" s="14">
        <v>2268</v>
      </c>
      <c r="G2708" s="57">
        <v>42451</v>
      </c>
      <c r="H2708" s="98">
        <f t="shared" si="124"/>
        <v>2268</v>
      </c>
      <c r="I2708" s="140">
        <f t="shared" si="125"/>
        <v>0</v>
      </c>
      <c r="J2708" s="112"/>
      <c r="K2708" s="2"/>
    </row>
    <row r="2709" spans="1:11" x14ac:dyDescent="0.25">
      <c r="A2709" s="17">
        <v>42451</v>
      </c>
      <c r="B2709" s="18">
        <f t="shared" si="126"/>
        <v>9572</v>
      </c>
      <c r="C2709" s="11" t="s">
        <v>787</v>
      </c>
      <c r="D2709" s="12">
        <v>59572</v>
      </c>
      <c r="E2709" s="47" t="s">
        <v>8495</v>
      </c>
      <c r="F2709" s="14">
        <v>3158.8</v>
      </c>
      <c r="G2709" s="57">
        <v>42451</v>
      </c>
      <c r="H2709" s="98">
        <f t="shared" si="124"/>
        <v>3158.8</v>
      </c>
      <c r="I2709" s="140">
        <f t="shared" si="125"/>
        <v>0</v>
      </c>
      <c r="J2709" s="112"/>
      <c r="K2709" s="2"/>
    </row>
    <row r="2710" spans="1:11" x14ac:dyDescent="0.25">
      <c r="A2710" s="17">
        <v>42451</v>
      </c>
      <c r="B2710" s="18">
        <f t="shared" si="126"/>
        <v>9573</v>
      </c>
      <c r="C2710" s="11" t="s">
        <v>787</v>
      </c>
      <c r="D2710" s="12">
        <v>59573</v>
      </c>
      <c r="E2710" s="47" t="s">
        <v>8496</v>
      </c>
      <c r="F2710" s="14">
        <v>11516.5</v>
      </c>
      <c r="G2710" s="57">
        <v>42452</v>
      </c>
      <c r="H2710" s="98">
        <v>11516.5</v>
      </c>
      <c r="I2710" s="140">
        <f t="shared" si="125"/>
        <v>0</v>
      </c>
      <c r="J2710" s="112"/>
      <c r="K2710" s="2"/>
    </row>
    <row r="2711" spans="1:11" x14ac:dyDescent="0.25">
      <c r="A2711" s="17">
        <v>42451</v>
      </c>
      <c r="B2711" s="18">
        <f t="shared" si="126"/>
        <v>9574</v>
      </c>
      <c r="C2711" s="11" t="s">
        <v>787</v>
      </c>
      <c r="D2711" s="12">
        <v>59574</v>
      </c>
      <c r="E2711" s="47" t="s">
        <v>8227</v>
      </c>
      <c r="F2711" s="14">
        <v>14104.8</v>
      </c>
      <c r="G2711" s="57">
        <v>42458</v>
      </c>
      <c r="H2711" s="98">
        <v>14104.8</v>
      </c>
      <c r="I2711" s="140">
        <f t="shared" si="125"/>
        <v>0</v>
      </c>
      <c r="J2711" s="112"/>
      <c r="K2711" s="2"/>
    </row>
    <row r="2712" spans="1:11" x14ac:dyDescent="0.25">
      <c r="A2712" s="17">
        <v>42451</v>
      </c>
      <c r="B2712" s="18">
        <f t="shared" si="126"/>
        <v>9575</v>
      </c>
      <c r="C2712" s="11" t="s">
        <v>787</v>
      </c>
      <c r="D2712" s="12">
        <v>59575</v>
      </c>
      <c r="E2712" s="47" t="s">
        <v>8497</v>
      </c>
      <c r="F2712" s="14">
        <v>1814.4</v>
      </c>
      <c r="G2712" s="57">
        <v>42452</v>
      </c>
      <c r="H2712" s="98">
        <v>1814.4</v>
      </c>
      <c r="I2712" s="140">
        <f t="shared" si="125"/>
        <v>0</v>
      </c>
      <c r="J2712" s="112"/>
      <c r="K2712" s="2"/>
    </row>
    <row r="2713" spans="1:11" x14ac:dyDescent="0.25">
      <c r="A2713" s="17">
        <v>42451</v>
      </c>
      <c r="B2713" s="18">
        <f t="shared" si="126"/>
        <v>9576</v>
      </c>
      <c r="C2713" s="11" t="s">
        <v>787</v>
      </c>
      <c r="D2713" s="12">
        <v>59576</v>
      </c>
      <c r="E2713" s="47" t="s">
        <v>8498</v>
      </c>
      <c r="F2713" s="14">
        <v>2257.8000000000002</v>
      </c>
      <c r="G2713" s="57">
        <v>42451</v>
      </c>
      <c r="H2713" s="98">
        <f t="shared" si="124"/>
        <v>2257.8000000000002</v>
      </c>
      <c r="I2713" s="140">
        <f t="shared" si="125"/>
        <v>0</v>
      </c>
      <c r="J2713" s="112"/>
      <c r="K2713" s="2"/>
    </row>
    <row r="2714" spans="1:11" x14ac:dyDescent="0.25">
      <c r="A2714" s="17">
        <v>42451</v>
      </c>
      <c r="B2714" s="18">
        <f t="shared" si="126"/>
        <v>9577</v>
      </c>
      <c r="C2714" s="11" t="s">
        <v>787</v>
      </c>
      <c r="D2714" s="12">
        <v>59577</v>
      </c>
      <c r="E2714" s="47" t="s">
        <v>8499</v>
      </c>
      <c r="F2714" s="14">
        <v>591</v>
      </c>
      <c r="G2714" s="57">
        <v>42451</v>
      </c>
      <c r="H2714" s="98">
        <f t="shared" si="124"/>
        <v>591</v>
      </c>
      <c r="I2714" s="140">
        <f t="shared" si="125"/>
        <v>0</v>
      </c>
      <c r="J2714" s="112"/>
      <c r="K2714" s="2"/>
    </row>
    <row r="2715" spans="1:11" x14ac:dyDescent="0.25">
      <c r="A2715" s="17">
        <v>42451</v>
      </c>
      <c r="B2715" s="18">
        <f t="shared" si="126"/>
        <v>9578</v>
      </c>
      <c r="C2715" s="11" t="s">
        <v>787</v>
      </c>
      <c r="D2715" s="12">
        <v>59578</v>
      </c>
      <c r="E2715" s="47" t="s">
        <v>8500</v>
      </c>
      <c r="F2715" s="14">
        <v>430</v>
      </c>
      <c r="G2715" s="57">
        <v>42452</v>
      </c>
      <c r="H2715" s="98">
        <v>430</v>
      </c>
      <c r="I2715" s="140">
        <f t="shared" si="125"/>
        <v>0</v>
      </c>
      <c r="J2715" s="112"/>
      <c r="K2715" s="2"/>
    </row>
    <row r="2716" spans="1:11" x14ac:dyDescent="0.25">
      <c r="A2716" s="17">
        <v>42451</v>
      </c>
      <c r="B2716" s="18">
        <f t="shared" si="126"/>
        <v>9579</v>
      </c>
      <c r="C2716" s="11" t="s">
        <v>787</v>
      </c>
      <c r="D2716" s="12">
        <v>59579</v>
      </c>
      <c r="E2716" s="47" t="s">
        <v>8501</v>
      </c>
      <c r="F2716" s="14">
        <v>4400</v>
      </c>
      <c r="G2716" s="57">
        <v>42452</v>
      </c>
      <c r="H2716" s="98">
        <v>4400</v>
      </c>
      <c r="I2716" s="140">
        <f t="shared" si="125"/>
        <v>0</v>
      </c>
      <c r="J2716" s="112"/>
      <c r="K2716" s="2"/>
    </row>
    <row r="2717" spans="1:11" x14ac:dyDescent="0.25">
      <c r="A2717" s="17">
        <v>42451</v>
      </c>
      <c r="B2717" s="18">
        <f t="shared" si="126"/>
        <v>9580</v>
      </c>
      <c r="C2717" s="11" t="s">
        <v>787</v>
      </c>
      <c r="D2717" s="12">
        <v>59580</v>
      </c>
      <c r="E2717" s="47" t="s">
        <v>8502</v>
      </c>
      <c r="F2717" s="14">
        <v>1632</v>
      </c>
      <c r="G2717" s="57">
        <v>42452</v>
      </c>
      <c r="H2717" s="98">
        <v>1632</v>
      </c>
      <c r="I2717" s="140">
        <f t="shared" si="125"/>
        <v>0</v>
      </c>
      <c r="J2717" s="112"/>
      <c r="K2717" s="2"/>
    </row>
    <row r="2718" spans="1:11" x14ac:dyDescent="0.25">
      <c r="A2718" s="17">
        <v>42451</v>
      </c>
      <c r="B2718" s="18">
        <f t="shared" si="126"/>
        <v>9581</v>
      </c>
      <c r="C2718" s="11" t="s">
        <v>787</v>
      </c>
      <c r="D2718" s="12">
        <v>59581</v>
      </c>
      <c r="E2718" s="47" t="s">
        <v>8503</v>
      </c>
      <c r="F2718" s="14">
        <v>5068.3</v>
      </c>
      <c r="G2718" s="57">
        <v>42451</v>
      </c>
      <c r="H2718" s="98">
        <f t="shared" si="124"/>
        <v>5068.3</v>
      </c>
      <c r="I2718" s="140">
        <f t="shared" si="125"/>
        <v>0</v>
      </c>
      <c r="J2718" s="112"/>
      <c r="K2718" s="2"/>
    </row>
    <row r="2719" spans="1:11" x14ac:dyDescent="0.25">
      <c r="A2719" s="17">
        <v>42451</v>
      </c>
      <c r="B2719" s="18">
        <f t="shared" si="126"/>
        <v>9582</v>
      </c>
      <c r="C2719" s="11" t="s">
        <v>787</v>
      </c>
      <c r="D2719" s="12">
        <v>59582</v>
      </c>
      <c r="E2719" s="47" t="s">
        <v>8504</v>
      </c>
      <c r="F2719" s="14">
        <v>1200</v>
      </c>
      <c r="G2719" s="57">
        <v>42423</v>
      </c>
      <c r="H2719" s="98">
        <v>1200</v>
      </c>
      <c r="I2719" s="140">
        <f t="shared" si="125"/>
        <v>0</v>
      </c>
      <c r="J2719" s="112"/>
      <c r="K2719" s="2"/>
    </row>
    <row r="2720" spans="1:11" x14ac:dyDescent="0.25">
      <c r="A2720" s="17">
        <v>42451</v>
      </c>
      <c r="B2720" s="18">
        <f t="shared" si="126"/>
        <v>9583</v>
      </c>
      <c r="C2720" s="11" t="s">
        <v>787</v>
      </c>
      <c r="D2720" s="12">
        <v>59583</v>
      </c>
      <c r="E2720" s="47" t="s">
        <v>8505</v>
      </c>
      <c r="F2720" s="14">
        <v>400</v>
      </c>
      <c r="G2720" s="57">
        <v>42452</v>
      </c>
      <c r="H2720" s="98">
        <v>400</v>
      </c>
      <c r="I2720" s="140">
        <f t="shared" si="125"/>
        <v>0</v>
      </c>
      <c r="J2720" s="112"/>
      <c r="K2720" s="2"/>
    </row>
    <row r="2721" spans="1:11" x14ac:dyDescent="0.25">
      <c r="A2721" s="17">
        <v>42451</v>
      </c>
      <c r="B2721" s="18">
        <f t="shared" si="126"/>
        <v>9584</v>
      </c>
      <c r="C2721" s="11" t="s">
        <v>787</v>
      </c>
      <c r="D2721" s="12">
        <v>59584</v>
      </c>
      <c r="E2721" s="47" t="s">
        <v>8506</v>
      </c>
      <c r="F2721" s="14">
        <v>1600</v>
      </c>
      <c r="G2721" s="57">
        <v>42452</v>
      </c>
      <c r="H2721" s="98">
        <v>1600</v>
      </c>
      <c r="I2721" s="140">
        <f t="shared" si="125"/>
        <v>0</v>
      </c>
      <c r="J2721" s="112"/>
      <c r="K2721" s="2"/>
    </row>
    <row r="2722" spans="1:11" x14ac:dyDescent="0.25">
      <c r="A2722" s="17">
        <v>42451</v>
      </c>
      <c r="B2722" s="18">
        <f t="shared" si="126"/>
        <v>9585</v>
      </c>
      <c r="C2722" s="11" t="s">
        <v>787</v>
      </c>
      <c r="D2722" s="12">
        <v>59585</v>
      </c>
      <c r="E2722" s="47" t="s">
        <v>8507</v>
      </c>
      <c r="F2722" s="14">
        <v>44845.7</v>
      </c>
      <c r="G2722" s="57" t="s">
        <v>8508</v>
      </c>
      <c r="H2722" s="98">
        <f>7500+27000+10345.7</f>
        <v>44845.7</v>
      </c>
      <c r="I2722" s="140">
        <f t="shared" si="125"/>
        <v>0</v>
      </c>
      <c r="J2722" s="112"/>
      <c r="K2722" s="2"/>
    </row>
    <row r="2723" spans="1:11" x14ac:dyDescent="0.25">
      <c r="A2723" s="17">
        <v>42451</v>
      </c>
      <c r="B2723" s="18">
        <f t="shared" si="126"/>
        <v>9586</v>
      </c>
      <c r="C2723" s="11" t="s">
        <v>787</v>
      </c>
      <c r="D2723" s="12">
        <v>59586</v>
      </c>
      <c r="E2723" s="47" t="s">
        <v>7889</v>
      </c>
      <c r="F2723" s="14">
        <v>1312</v>
      </c>
      <c r="G2723" s="57">
        <v>42451</v>
      </c>
      <c r="H2723" s="98">
        <v>1312</v>
      </c>
      <c r="I2723" s="140">
        <f t="shared" si="125"/>
        <v>0</v>
      </c>
      <c r="J2723" s="112"/>
      <c r="K2723" s="2"/>
    </row>
    <row r="2724" spans="1:11" x14ac:dyDescent="0.25">
      <c r="A2724" s="17">
        <v>42451</v>
      </c>
      <c r="B2724" s="18">
        <f t="shared" si="126"/>
        <v>9587</v>
      </c>
      <c r="C2724" s="11" t="s">
        <v>787</v>
      </c>
      <c r="D2724" s="12">
        <v>59587</v>
      </c>
      <c r="E2724" s="47" t="s">
        <v>8509</v>
      </c>
      <c r="F2724" s="14">
        <v>15962</v>
      </c>
      <c r="G2724" s="57">
        <v>42451</v>
      </c>
      <c r="H2724" s="98">
        <f t="shared" si="124"/>
        <v>15962</v>
      </c>
      <c r="I2724" s="140">
        <f t="shared" si="125"/>
        <v>0</v>
      </c>
      <c r="J2724" s="112"/>
      <c r="K2724" s="2"/>
    </row>
    <row r="2725" spans="1:11" x14ac:dyDescent="0.25">
      <c r="A2725" s="17">
        <v>42451</v>
      </c>
      <c r="B2725" s="18">
        <f t="shared" si="126"/>
        <v>9588</v>
      </c>
      <c r="C2725" s="11" t="s">
        <v>787</v>
      </c>
      <c r="D2725" s="12">
        <v>59588</v>
      </c>
      <c r="E2725" s="139" t="s">
        <v>4660</v>
      </c>
      <c r="F2725" s="14">
        <v>1884</v>
      </c>
      <c r="G2725" s="57">
        <v>42455</v>
      </c>
      <c r="H2725" s="98">
        <v>1884</v>
      </c>
      <c r="I2725" s="140">
        <f t="shared" si="125"/>
        <v>0</v>
      </c>
      <c r="J2725" s="112"/>
      <c r="K2725" s="2"/>
    </row>
    <row r="2726" spans="1:11" x14ac:dyDescent="0.25">
      <c r="A2726" s="17">
        <v>42451</v>
      </c>
      <c r="B2726" s="18">
        <f t="shared" si="126"/>
        <v>9589</v>
      </c>
      <c r="C2726" s="11" t="s">
        <v>787</v>
      </c>
      <c r="D2726" s="12">
        <v>59589</v>
      </c>
      <c r="E2726" s="47" t="s">
        <v>8485</v>
      </c>
      <c r="F2726" s="14">
        <v>1487.8</v>
      </c>
      <c r="G2726" s="57">
        <v>42459</v>
      </c>
      <c r="H2726" s="98">
        <v>1487.8</v>
      </c>
      <c r="I2726" s="140">
        <f t="shared" si="125"/>
        <v>0</v>
      </c>
      <c r="J2726" s="112"/>
      <c r="K2726" s="2"/>
    </row>
    <row r="2727" spans="1:11" x14ac:dyDescent="0.25">
      <c r="A2727" s="17">
        <v>42451</v>
      </c>
      <c r="B2727" s="18">
        <f t="shared" si="126"/>
        <v>9590</v>
      </c>
      <c r="C2727" s="11" t="s">
        <v>787</v>
      </c>
      <c r="D2727" s="12">
        <v>59590</v>
      </c>
      <c r="E2727" s="47" t="s">
        <v>8510</v>
      </c>
      <c r="F2727" s="14">
        <v>2613.3000000000002</v>
      </c>
      <c r="G2727" s="57">
        <v>42452</v>
      </c>
      <c r="H2727" s="98">
        <v>2613.3000000000002</v>
      </c>
      <c r="I2727" s="140">
        <f t="shared" si="125"/>
        <v>0</v>
      </c>
      <c r="J2727" s="112"/>
      <c r="K2727" s="2"/>
    </row>
    <row r="2728" spans="1:11" x14ac:dyDescent="0.25">
      <c r="A2728" s="17">
        <v>42451</v>
      </c>
      <c r="B2728" s="18">
        <f t="shared" si="126"/>
        <v>9591</v>
      </c>
      <c r="C2728" s="11" t="s">
        <v>787</v>
      </c>
      <c r="D2728" s="12">
        <v>59591</v>
      </c>
      <c r="E2728" s="47" t="s">
        <v>8511</v>
      </c>
      <c r="F2728" s="14">
        <v>1332</v>
      </c>
      <c r="G2728" s="57">
        <v>42452</v>
      </c>
      <c r="H2728" s="98">
        <v>1332</v>
      </c>
      <c r="I2728" s="140">
        <f t="shared" si="125"/>
        <v>0</v>
      </c>
      <c r="J2728" s="112"/>
      <c r="K2728" s="2"/>
    </row>
    <row r="2729" spans="1:11" x14ac:dyDescent="0.25">
      <c r="A2729" s="17">
        <v>42451</v>
      </c>
      <c r="B2729" s="18">
        <f t="shared" si="126"/>
        <v>9592</v>
      </c>
      <c r="C2729" s="11" t="s">
        <v>787</v>
      </c>
      <c r="D2729" s="12">
        <v>59592</v>
      </c>
      <c r="E2729" s="47" t="s">
        <v>8512</v>
      </c>
      <c r="F2729" s="14">
        <v>960.6</v>
      </c>
      <c r="G2729" s="57">
        <v>42451</v>
      </c>
      <c r="H2729" s="98">
        <f t="shared" ref="H2729:H2795" si="127">F2729</f>
        <v>960.6</v>
      </c>
      <c r="I2729" s="140">
        <f t="shared" si="125"/>
        <v>0</v>
      </c>
      <c r="J2729" s="112"/>
      <c r="K2729" s="2"/>
    </row>
    <row r="2730" spans="1:11" x14ac:dyDescent="0.25">
      <c r="A2730" s="17">
        <v>42451</v>
      </c>
      <c r="B2730" s="18">
        <f t="shared" si="126"/>
        <v>9593</v>
      </c>
      <c r="C2730" s="11" t="s">
        <v>787</v>
      </c>
      <c r="D2730" s="12">
        <v>59593</v>
      </c>
      <c r="E2730" s="47" t="s">
        <v>8513</v>
      </c>
      <c r="F2730" s="14">
        <v>2209.1999999999998</v>
      </c>
      <c r="G2730" s="57">
        <v>42451</v>
      </c>
      <c r="H2730" s="98">
        <f t="shared" si="127"/>
        <v>2209.1999999999998</v>
      </c>
      <c r="I2730" s="140">
        <f t="shared" si="125"/>
        <v>0</v>
      </c>
      <c r="J2730" s="112"/>
      <c r="K2730" s="2"/>
    </row>
    <row r="2731" spans="1:11" x14ac:dyDescent="0.25">
      <c r="A2731" s="17">
        <v>42451</v>
      </c>
      <c r="B2731" s="18">
        <f t="shared" si="126"/>
        <v>9594</v>
      </c>
      <c r="C2731" s="11" t="s">
        <v>787</v>
      </c>
      <c r="D2731" s="12">
        <v>59594</v>
      </c>
      <c r="E2731" s="47" t="s">
        <v>8514</v>
      </c>
      <c r="F2731" s="14">
        <v>27540.6</v>
      </c>
      <c r="G2731" s="57">
        <v>42455</v>
      </c>
      <c r="H2731" s="98">
        <v>27540.6</v>
      </c>
      <c r="I2731" s="140">
        <f t="shared" si="125"/>
        <v>0</v>
      </c>
      <c r="J2731" s="112"/>
      <c r="K2731" s="2"/>
    </row>
    <row r="2732" spans="1:11" x14ac:dyDescent="0.25">
      <c r="A2732" s="17">
        <v>42451</v>
      </c>
      <c r="B2732" s="18">
        <f t="shared" si="126"/>
        <v>9595</v>
      </c>
      <c r="C2732" s="11" t="s">
        <v>787</v>
      </c>
      <c r="D2732" s="12">
        <v>59595</v>
      </c>
      <c r="E2732" s="47" t="s">
        <v>8510</v>
      </c>
      <c r="F2732" s="14">
        <v>8173.9</v>
      </c>
      <c r="G2732" s="57">
        <v>42452</v>
      </c>
      <c r="H2732" s="98">
        <v>8173.9</v>
      </c>
      <c r="I2732" s="140">
        <f t="shared" si="125"/>
        <v>0</v>
      </c>
      <c r="J2732" s="112"/>
      <c r="K2732" s="2"/>
    </row>
    <row r="2733" spans="1:11" x14ac:dyDescent="0.25">
      <c r="A2733" s="17">
        <v>42451</v>
      </c>
      <c r="B2733" s="18">
        <f t="shared" si="126"/>
        <v>9596</v>
      </c>
      <c r="C2733" s="11" t="s">
        <v>787</v>
      </c>
      <c r="D2733" s="12">
        <v>59596</v>
      </c>
      <c r="E2733" s="49" t="s">
        <v>105</v>
      </c>
      <c r="F2733" s="14">
        <v>0</v>
      </c>
      <c r="G2733" s="57"/>
      <c r="H2733" s="98"/>
      <c r="I2733" s="140">
        <f t="shared" si="125"/>
        <v>0</v>
      </c>
      <c r="J2733" s="112"/>
      <c r="K2733" s="2"/>
    </row>
    <row r="2734" spans="1:11" x14ac:dyDescent="0.25">
      <c r="A2734" s="17">
        <v>42451</v>
      </c>
      <c r="B2734" s="18">
        <f t="shared" si="126"/>
        <v>9597</v>
      </c>
      <c r="C2734" s="11" t="s">
        <v>787</v>
      </c>
      <c r="D2734" s="12">
        <v>59597</v>
      </c>
      <c r="E2734" s="47" t="s">
        <v>8515</v>
      </c>
      <c r="F2734" s="14">
        <v>806.4</v>
      </c>
      <c r="G2734" s="57">
        <v>42452</v>
      </c>
      <c r="H2734" s="98">
        <v>806.4</v>
      </c>
      <c r="I2734" s="140">
        <f t="shared" si="125"/>
        <v>0</v>
      </c>
      <c r="J2734" s="112"/>
      <c r="K2734" s="2"/>
    </row>
    <row r="2735" spans="1:11" x14ac:dyDescent="0.25">
      <c r="A2735" s="17">
        <v>42451</v>
      </c>
      <c r="B2735" s="18">
        <f t="shared" si="126"/>
        <v>9598</v>
      </c>
      <c r="C2735" s="11" t="s">
        <v>787</v>
      </c>
      <c r="D2735" s="12">
        <v>59598</v>
      </c>
      <c r="E2735" s="47" t="s">
        <v>8516</v>
      </c>
      <c r="F2735" s="14">
        <v>1549</v>
      </c>
      <c r="G2735" s="57">
        <v>42452</v>
      </c>
      <c r="H2735" s="98">
        <v>1549</v>
      </c>
      <c r="I2735" s="140">
        <f t="shared" si="125"/>
        <v>0</v>
      </c>
      <c r="J2735" s="112"/>
      <c r="K2735" s="2"/>
    </row>
    <row r="2736" spans="1:11" x14ac:dyDescent="0.25">
      <c r="A2736" s="17">
        <v>42451</v>
      </c>
      <c r="B2736" s="18">
        <f t="shared" si="126"/>
        <v>9599</v>
      </c>
      <c r="C2736" s="11" t="s">
        <v>787</v>
      </c>
      <c r="D2736" s="12">
        <v>59599</v>
      </c>
      <c r="E2736" s="47" t="s">
        <v>8517</v>
      </c>
      <c r="F2736" s="14">
        <v>2836.6</v>
      </c>
      <c r="G2736" s="57">
        <v>42451</v>
      </c>
      <c r="H2736" s="98">
        <f t="shared" si="127"/>
        <v>2836.6</v>
      </c>
      <c r="I2736" s="140">
        <f t="shared" si="125"/>
        <v>0</v>
      </c>
      <c r="J2736" s="112"/>
      <c r="K2736" s="2"/>
    </row>
    <row r="2737" spans="1:11" x14ac:dyDescent="0.25">
      <c r="A2737" s="17">
        <v>42451</v>
      </c>
      <c r="B2737" s="18">
        <f t="shared" si="126"/>
        <v>9600</v>
      </c>
      <c r="C2737" s="11" t="s">
        <v>787</v>
      </c>
      <c r="D2737" s="12">
        <v>59600</v>
      </c>
      <c r="E2737" s="47" t="s">
        <v>8518</v>
      </c>
      <c r="F2737" s="14">
        <v>1025.7</v>
      </c>
      <c r="G2737" s="57">
        <v>42452</v>
      </c>
      <c r="H2737" s="98">
        <v>1025.7</v>
      </c>
      <c r="I2737" s="140">
        <f t="shared" si="125"/>
        <v>0</v>
      </c>
      <c r="J2737" s="112"/>
      <c r="K2737" s="2"/>
    </row>
    <row r="2738" spans="1:11" x14ac:dyDescent="0.25">
      <c r="A2738" s="17">
        <v>42451</v>
      </c>
      <c r="B2738" s="18">
        <f t="shared" si="126"/>
        <v>9601</v>
      </c>
      <c r="C2738" s="11" t="s">
        <v>787</v>
      </c>
      <c r="D2738" s="12">
        <v>59601</v>
      </c>
      <c r="E2738" s="47" t="s">
        <v>8519</v>
      </c>
      <c r="F2738" s="14">
        <v>2337</v>
      </c>
      <c r="G2738" s="57">
        <v>42452</v>
      </c>
      <c r="H2738" s="98">
        <v>2337</v>
      </c>
      <c r="I2738" s="140">
        <f t="shared" si="125"/>
        <v>0</v>
      </c>
      <c r="J2738" s="112"/>
      <c r="K2738" s="2"/>
    </row>
    <row r="2739" spans="1:11" x14ac:dyDescent="0.25">
      <c r="A2739" s="17">
        <v>42451</v>
      </c>
      <c r="B2739" s="18">
        <f t="shared" si="126"/>
        <v>9602</v>
      </c>
      <c r="C2739" s="11" t="s">
        <v>787</v>
      </c>
      <c r="D2739" s="12">
        <v>59602</v>
      </c>
      <c r="E2739" s="49" t="s">
        <v>105</v>
      </c>
      <c r="F2739" s="14">
        <v>0</v>
      </c>
      <c r="G2739" s="57"/>
      <c r="H2739" s="98"/>
      <c r="I2739" s="140">
        <f t="shared" si="125"/>
        <v>0</v>
      </c>
      <c r="J2739" s="112"/>
      <c r="K2739" s="2"/>
    </row>
    <row r="2740" spans="1:11" x14ac:dyDescent="0.25">
      <c r="A2740" s="17">
        <v>42451</v>
      </c>
      <c r="B2740" s="18">
        <f t="shared" si="126"/>
        <v>9603</v>
      </c>
      <c r="C2740" s="11" t="s">
        <v>787</v>
      </c>
      <c r="D2740" s="12">
        <v>59603</v>
      </c>
      <c r="E2740" s="47" t="s">
        <v>8520</v>
      </c>
      <c r="F2740" s="14">
        <v>2672.2</v>
      </c>
      <c r="G2740" s="57">
        <v>42451</v>
      </c>
      <c r="H2740" s="98">
        <f t="shared" si="127"/>
        <v>2672.2</v>
      </c>
      <c r="I2740" s="140">
        <f t="shared" si="125"/>
        <v>0</v>
      </c>
      <c r="J2740" s="112"/>
      <c r="K2740" s="2"/>
    </row>
    <row r="2741" spans="1:11" x14ac:dyDescent="0.25">
      <c r="A2741" s="17">
        <v>42451</v>
      </c>
      <c r="B2741" s="18">
        <f t="shared" si="126"/>
        <v>9604</v>
      </c>
      <c r="C2741" s="11" t="s">
        <v>787</v>
      </c>
      <c r="D2741" s="12">
        <v>59604</v>
      </c>
      <c r="E2741" s="47" t="s">
        <v>8500</v>
      </c>
      <c r="F2741" s="14">
        <v>739.9</v>
      </c>
      <c r="G2741" s="57">
        <v>42452</v>
      </c>
      <c r="H2741" s="98">
        <v>739.9</v>
      </c>
      <c r="I2741" s="140">
        <f t="shared" si="125"/>
        <v>0</v>
      </c>
      <c r="J2741" s="112"/>
      <c r="K2741" s="2"/>
    </row>
    <row r="2742" spans="1:11" x14ac:dyDescent="0.25">
      <c r="A2742" s="17">
        <v>42451</v>
      </c>
      <c r="B2742" s="18">
        <f t="shared" si="126"/>
        <v>9605</v>
      </c>
      <c r="C2742" s="11" t="s">
        <v>787</v>
      </c>
      <c r="D2742" s="12">
        <v>59605</v>
      </c>
      <c r="E2742" s="47" t="s">
        <v>8520</v>
      </c>
      <c r="F2742" s="14">
        <v>2454</v>
      </c>
      <c r="G2742" s="57">
        <v>42452</v>
      </c>
      <c r="H2742" s="98">
        <v>2454</v>
      </c>
      <c r="I2742" s="140">
        <f t="shared" si="125"/>
        <v>0</v>
      </c>
      <c r="J2742" s="112"/>
      <c r="K2742" s="2"/>
    </row>
    <row r="2743" spans="1:11" x14ac:dyDescent="0.25">
      <c r="A2743" s="17">
        <v>42451</v>
      </c>
      <c r="B2743" s="18">
        <f t="shared" si="126"/>
        <v>9606</v>
      </c>
      <c r="C2743" s="11" t="s">
        <v>787</v>
      </c>
      <c r="D2743" s="12">
        <v>59606</v>
      </c>
      <c r="E2743" s="47" t="s">
        <v>8479</v>
      </c>
      <c r="F2743" s="14">
        <v>29809.599999999999</v>
      </c>
      <c r="G2743" s="92">
        <v>42481</v>
      </c>
      <c r="H2743" s="101">
        <v>29809.599999999999</v>
      </c>
      <c r="I2743" s="140">
        <f t="shared" si="125"/>
        <v>0</v>
      </c>
      <c r="J2743" s="112"/>
      <c r="K2743" s="2"/>
    </row>
    <row r="2744" spans="1:11" x14ac:dyDescent="0.25">
      <c r="A2744" s="17">
        <v>42451</v>
      </c>
      <c r="B2744" s="18">
        <f t="shared" si="126"/>
        <v>9607</v>
      </c>
      <c r="C2744" s="11" t="s">
        <v>787</v>
      </c>
      <c r="D2744" s="12">
        <v>59607</v>
      </c>
      <c r="E2744" s="139" t="s">
        <v>4311</v>
      </c>
      <c r="F2744" s="14">
        <v>3129.6</v>
      </c>
      <c r="G2744" s="57" t="s">
        <v>8521</v>
      </c>
      <c r="H2744" s="98">
        <f>2300+829.6</f>
        <v>3129.6</v>
      </c>
      <c r="I2744" s="140">
        <f t="shared" si="125"/>
        <v>0</v>
      </c>
      <c r="J2744" s="112"/>
      <c r="K2744" s="2"/>
    </row>
    <row r="2745" spans="1:11" x14ac:dyDescent="0.25">
      <c r="A2745" s="17">
        <v>42451</v>
      </c>
      <c r="B2745" s="18">
        <f t="shared" si="126"/>
        <v>9608</v>
      </c>
      <c r="C2745" s="11" t="s">
        <v>787</v>
      </c>
      <c r="D2745" s="113">
        <v>59608</v>
      </c>
      <c r="E2745" s="42" t="s">
        <v>8522</v>
      </c>
      <c r="F2745" s="19">
        <v>4101.3</v>
      </c>
      <c r="G2745" s="57">
        <v>42452</v>
      </c>
      <c r="H2745" s="98">
        <v>4101.3</v>
      </c>
      <c r="I2745" s="140">
        <f t="shared" si="125"/>
        <v>0</v>
      </c>
      <c r="J2745" s="112"/>
      <c r="K2745" s="2"/>
    </row>
    <row r="2746" spans="1:11" x14ac:dyDescent="0.25">
      <c r="A2746" s="17">
        <v>42451</v>
      </c>
      <c r="B2746" s="18">
        <f t="shared" si="126"/>
        <v>9609</v>
      </c>
      <c r="C2746" s="11" t="s">
        <v>787</v>
      </c>
      <c r="D2746" s="20">
        <v>59609</v>
      </c>
      <c r="E2746" s="45" t="s">
        <v>8523</v>
      </c>
      <c r="F2746" s="22">
        <v>1990.9</v>
      </c>
      <c r="G2746" s="57">
        <v>42452</v>
      </c>
      <c r="H2746" s="98">
        <v>1990.9</v>
      </c>
      <c r="I2746" s="140">
        <f t="shared" ref="I2746:I2813" si="128">F2746-H2746</f>
        <v>0</v>
      </c>
      <c r="J2746" s="112"/>
      <c r="K2746" s="2"/>
    </row>
    <row r="2747" spans="1:11" x14ac:dyDescent="0.25">
      <c r="A2747" s="17">
        <v>42451</v>
      </c>
      <c r="B2747" s="18">
        <f t="shared" si="126"/>
        <v>9610</v>
      </c>
      <c r="C2747" s="11" t="s">
        <v>787</v>
      </c>
      <c r="D2747" s="12">
        <v>59610</v>
      </c>
      <c r="E2747" s="47" t="s">
        <v>8516</v>
      </c>
      <c r="F2747" s="14">
        <v>541.79999999999995</v>
      </c>
      <c r="G2747" s="57">
        <v>42452</v>
      </c>
      <c r="H2747" s="98">
        <v>541.79999999999995</v>
      </c>
      <c r="I2747" s="140">
        <f t="shared" si="128"/>
        <v>0</v>
      </c>
      <c r="J2747" s="112"/>
      <c r="K2747" s="2"/>
    </row>
    <row r="2748" spans="1:11" x14ac:dyDescent="0.25">
      <c r="A2748" s="17">
        <v>42451</v>
      </c>
      <c r="B2748" s="18">
        <f t="shared" si="126"/>
        <v>9611</v>
      </c>
      <c r="C2748" s="11" t="s">
        <v>787</v>
      </c>
      <c r="D2748" s="12">
        <v>59611</v>
      </c>
      <c r="E2748" s="47" t="s">
        <v>8524</v>
      </c>
      <c r="F2748" s="14">
        <v>2368</v>
      </c>
      <c r="G2748" s="57">
        <v>42451</v>
      </c>
      <c r="H2748" s="98">
        <f t="shared" si="127"/>
        <v>2368</v>
      </c>
      <c r="I2748" s="140">
        <f t="shared" si="128"/>
        <v>0</v>
      </c>
      <c r="J2748" s="112"/>
      <c r="K2748" s="2"/>
    </row>
    <row r="2749" spans="1:11" x14ac:dyDescent="0.25">
      <c r="A2749" s="17">
        <v>42451</v>
      </c>
      <c r="B2749" s="18">
        <f t="shared" si="126"/>
        <v>9612</v>
      </c>
      <c r="C2749" s="11" t="s">
        <v>787</v>
      </c>
      <c r="D2749" s="12">
        <v>59612</v>
      </c>
      <c r="E2749" s="47" t="s">
        <v>8525</v>
      </c>
      <c r="F2749" s="14">
        <v>1323</v>
      </c>
      <c r="G2749" s="57">
        <v>42452</v>
      </c>
      <c r="H2749" s="98">
        <v>1323</v>
      </c>
      <c r="I2749" s="140">
        <f t="shared" si="128"/>
        <v>0</v>
      </c>
      <c r="J2749" s="112"/>
      <c r="K2749" s="2"/>
    </row>
    <row r="2750" spans="1:11" x14ac:dyDescent="0.25">
      <c r="A2750" s="17">
        <v>42451</v>
      </c>
      <c r="B2750" s="18">
        <f t="shared" si="126"/>
        <v>9613</v>
      </c>
      <c r="C2750" s="11" t="s">
        <v>787</v>
      </c>
      <c r="D2750" s="12">
        <v>59613</v>
      </c>
      <c r="E2750" s="47" t="s">
        <v>8526</v>
      </c>
      <c r="F2750" s="14">
        <v>3377.4</v>
      </c>
      <c r="G2750" s="57">
        <v>42452</v>
      </c>
      <c r="H2750" s="98">
        <v>3377.4</v>
      </c>
      <c r="I2750" s="140">
        <f t="shared" si="128"/>
        <v>0</v>
      </c>
      <c r="J2750" s="112"/>
      <c r="K2750" s="2"/>
    </row>
    <row r="2751" spans="1:11" x14ac:dyDescent="0.25">
      <c r="A2751" s="17">
        <v>42451</v>
      </c>
      <c r="B2751" s="18">
        <f t="shared" si="126"/>
        <v>9614</v>
      </c>
      <c r="C2751" s="11" t="s">
        <v>787</v>
      </c>
      <c r="D2751" s="12">
        <v>59614</v>
      </c>
      <c r="E2751" s="47" t="s">
        <v>8527</v>
      </c>
      <c r="F2751" s="14">
        <v>2502.6</v>
      </c>
      <c r="G2751" s="57">
        <v>42452</v>
      </c>
      <c r="H2751" s="98">
        <v>2502.6</v>
      </c>
      <c r="I2751" s="140">
        <f t="shared" si="128"/>
        <v>0</v>
      </c>
      <c r="J2751" s="112"/>
      <c r="K2751" s="2"/>
    </row>
    <row r="2752" spans="1:11" x14ac:dyDescent="0.25">
      <c r="A2752" s="17">
        <v>42451</v>
      </c>
      <c r="B2752" s="18">
        <f t="shared" si="126"/>
        <v>9615</v>
      </c>
      <c r="C2752" s="11" t="s">
        <v>787</v>
      </c>
      <c r="D2752" s="12">
        <v>59615</v>
      </c>
      <c r="E2752" s="47" t="s">
        <v>8528</v>
      </c>
      <c r="F2752" s="14">
        <v>1886.4</v>
      </c>
      <c r="G2752" s="57">
        <v>42452</v>
      </c>
      <c r="H2752" s="98">
        <v>1886.4</v>
      </c>
      <c r="I2752" s="140">
        <f t="shared" si="128"/>
        <v>0</v>
      </c>
      <c r="J2752" s="112"/>
      <c r="K2752" s="2"/>
    </row>
    <row r="2753" spans="1:11" x14ac:dyDescent="0.25">
      <c r="A2753" s="17">
        <v>42451</v>
      </c>
      <c r="B2753" s="18">
        <f t="shared" si="126"/>
        <v>9616</v>
      </c>
      <c r="C2753" s="11" t="s">
        <v>787</v>
      </c>
      <c r="D2753" s="12">
        <v>59616</v>
      </c>
      <c r="E2753" s="47" t="s">
        <v>8529</v>
      </c>
      <c r="F2753" s="14">
        <v>48289.4</v>
      </c>
      <c r="G2753" s="57">
        <v>42452</v>
      </c>
      <c r="H2753" s="98">
        <v>48289.4</v>
      </c>
      <c r="I2753" s="140">
        <f t="shared" si="128"/>
        <v>0</v>
      </c>
      <c r="J2753" s="112"/>
      <c r="K2753" s="2"/>
    </row>
    <row r="2754" spans="1:11" x14ac:dyDescent="0.25">
      <c r="A2754" s="17">
        <v>42451</v>
      </c>
      <c r="B2754" s="18">
        <f t="shared" si="126"/>
        <v>9617</v>
      </c>
      <c r="C2754" s="11" t="s">
        <v>787</v>
      </c>
      <c r="D2754" s="12">
        <v>59617</v>
      </c>
      <c r="E2754" s="47" t="s">
        <v>8474</v>
      </c>
      <c r="F2754" s="14">
        <v>2052</v>
      </c>
      <c r="G2754" s="57">
        <v>42451</v>
      </c>
      <c r="H2754" s="98">
        <f t="shared" si="127"/>
        <v>2052</v>
      </c>
      <c r="I2754" s="140">
        <f t="shared" si="128"/>
        <v>0</v>
      </c>
      <c r="J2754" s="112"/>
      <c r="K2754" s="2"/>
    </row>
    <row r="2755" spans="1:11" x14ac:dyDescent="0.25">
      <c r="A2755" s="17">
        <v>42451</v>
      </c>
      <c r="B2755" s="18">
        <f t="shared" si="126"/>
        <v>9618</v>
      </c>
      <c r="C2755" s="11" t="s">
        <v>787</v>
      </c>
      <c r="D2755" s="12">
        <v>59618</v>
      </c>
      <c r="E2755" s="47" t="s">
        <v>8530</v>
      </c>
      <c r="F2755" s="14">
        <v>882</v>
      </c>
      <c r="G2755" s="57">
        <v>42452</v>
      </c>
      <c r="H2755" s="98">
        <v>882</v>
      </c>
      <c r="I2755" s="140">
        <f t="shared" si="128"/>
        <v>0</v>
      </c>
      <c r="J2755" s="112"/>
      <c r="K2755" s="2"/>
    </row>
    <row r="2756" spans="1:11" x14ac:dyDescent="0.25">
      <c r="A2756" s="17">
        <v>42451</v>
      </c>
      <c r="B2756" s="18">
        <f t="shared" si="126"/>
        <v>9619</v>
      </c>
      <c r="C2756" s="11" t="s">
        <v>787</v>
      </c>
      <c r="D2756" s="12">
        <v>59619</v>
      </c>
      <c r="E2756" s="47" t="s">
        <v>8531</v>
      </c>
      <c r="F2756" s="14">
        <v>3585.9</v>
      </c>
      <c r="G2756" s="57">
        <v>42452</v>
      </c>
      <c r="H2756" s="98">
        <v>3585.9</v>
      </c>
      <c r="I2756" s="140">
        <f t="shared" si="128"/>
        <v>0</v>
      </c>
      <c r="J2756" s="112"/>
      <c r="K2756" s="2"/>
    </row>
    <row r="2757" spans="1:11" x14ac:dyDescent="0.25">
      <c r="A2757" s="17">
        <v>42451</v>
      </c>
      <c r="B2757" s="18">
        <f t="shared" si="126"/>
        <v>9620</v>
      </c>
      <c r="C2757" s="11" t="s">
        <v>787</v>
      </c>
      <c r="D2757" s="12">
        <v>59620</v>
      </c>
      <c r="E2757" s="49" t="s">
        <v>105</v>
      </c>
      <c r="F2757" s="14">
        <v>0</v>
      </c>
      <c r="G2757" s="57"/>
      <c r="H2757" s="98"/>
      <c r="I2757" s="140">
        <f t="shared" si="128"/>
        <v>0</v>
      </c>
      <c r="J2757" s="112"/>
      <c r="K2757" s="2"/>
    </row>
    <row r="2758" spans="1:11" x14ac:dyDescent="0.25">
      <c r="A2758" s="17">
        <v>42451</v>
      </c>
      <c r="B2758" s="18">
        <f t="shared" ref="B2758:B2821" si="129">B2757+1</f>
        <v>9621</v>
      </c>
      <c r="C2758" s="11" t="s">
        <v>787</v>
      </c>
      <c r="D2758" s="12">
        <v>59621</v>
      </c>
      <c r="E2758" s="47" t="s">
        <v>8532</v>
      </c>
      <c r="F2758" s="14">
        <v>9646.7999999999993</v>
      </c>
      <c r="G2758" s="57">
        <v>42459</v>
      </c>
      <c r="H2758" s="98">
        <v>9646.7999999999993</v>
      </c>
      <c r="I2758" s="140">
        <f t="shared" si="128"/>
        <v>0</v>
      </c>
      <c r="J2758" s="112"/>
      <c r="K2758" s="2"/>
    </row>
    <row r="2759" spans="1:11" x14ac:dyDescent="0.25">
      <c r="A2759" s="17">
        <v>42451</v>
      </c>
      <c r="B2759" s="18">
        <f t="shared" si="129"/>
        <v>9622</v>
      </c>
      <c r="C2759" s="11" t="s">
        <v>787</v>
      </c>
      <c r="D2759" s="12">
        <v>59622</v>
      </c>
      <c r="E2759" s="47" t="s">
        <v>8533</v>
      </c>
      <c r="F2759" s="14">
        <v>2261.8000000000002</v>
      </c>
      <c r="G2759" s="57">
        <v>42452</v>
      </c>
      <c r="H2759" s="98">
        <v>2261.8000000000002</v>
      </c>
      <c r="I2759" s="140">
        <f t="shared" si="128"/>
        <v>0</v>
      </c>
      <c r="J2759" s="112"/>
      <c r="K2759" s="2"/>
    </row>
    <row r="2760" spans="1:11" x14ac:dyDescent="0.25">
      <c r="A2760" s="17">
        <v>42451</v>
      </c>
      <c r="B2760" s="18">
        <f t="shared" si="129"/>
        <v>9623</v>
      </c>
      <c r="C2760" s="11" t="s">
        <v>787</v>
      </c>
      <c r="D2760" s="12">
        <v>59623</v>
      </c>
      <c r="E2760" s="47" t="s">
        <v>8534</v>
      </c>
      <c r="F2760" s="14">
        <v>1026.3</v>
      </c>
      <c r="G2760" s="57">
        <v>42451</v>
      </c>
      <c r="H2760" s="98">
        <f t="shared" si="127"/>
        <v>1026.3</v>
      </c>
      <c r="I2760" s="140">
        <f t="shared" si="128"/>
        <v>0</v>
      </c>
      <c r="J2760" s="112"/>
      <c r="K2760" s="2"/>
    </row>
    <row r="2761" spans="1:11" x14ac:dyDescent="0.25">
      <c r="A2761" s="17">
        <v>42451</v>
      </c>
      <c r="B2761" s="18">
        <f t="shared" si="129"/>
        <v>9624</v>
      </c>
      <c r="C2761" s="11" t="s">
        <v>787</v>
      </c>
      <c r="D2761" s="12">
        <v>59624</v>
      </c>
      <c r="E2761" s="47" t="s">
        <v>8535</v>
      </c>
      <c r="F2761" s="14">
        <v>2288.1999999999998</v>
      </c>
      <c r="G2761" s="57">
        <v>42451</v>
      </c>
      <c r="H2761" s="98">
        <f t="shared" si="127"/>
        <v>2288.1999999999998</v>
      </c>
      <c r="I2761" s="140">
        <f t="shared" si="128"/>
        <v>0</v>
      </c>
      <c r="J2761" s="112"/>
      <c r="K2761" s="2"/>
    </row>
    <row r="2762" spans="1:11" x14ac:dyDescent="0.25">
      <c r="A2762" s="17">
        <v>42451</v>
      </c>
      <c r="B2762" s="18">
        <f t="shared" si="129"/>
        <v>9625</v>
      </c>
      <c r="C2762" s="11" t="s">
        <v>787</v>
      </c>
      <c r="D2762" s="12">
        <v>59625</v>
      </c>
      <c r="E2762" s="47" t="s">
        <v>8536</v>
      </c>
      <c r="F2762" s="14">
        <v>612.5</v>
      </c>
      <c r="G2762" s="57">
        <v>42451</v>
      </c>
      <c r="H2762" s="98">
        <f t="shared" si="127"/>
        <v>612.5</v>
      </c>
      <c r="I2762" s="140">
        <f t="shared" si="128"/>
        <v>0</v>
      </c>
      <c r="J2762" s="112"/>
      <c r="K2762" s="2"/>
    </row>
    <row r="2763" spans="1:11" x14ac:dyDescent="0.25">
      <c r="A2763" s="17">
        <v>42451</v>
      </c>
      <c r="B2763" s="18">
        <f t="shared" si="129"/>
        <v>9626</v>
      </c>
      <c r="C2763" s="11" t="s">
        <v>787</v>
      </c>
      <c r="D2763" s="12">
        <v>59626</v>
      </c>
      <c r="E2763" s="47" t="s">
        <v>8535</v>
      </c>
      <c r="F2763" s="14">
        <v>80</v>
      </c>
      <c r="G2763" s="57">
        <v>42451</v>
      </c>
      <c r="H2763" s="98">
        <f t="shared" si="127"/>
        <v>80</v>
      </c>
      <c r="I2763" s="140">
        <f t="shared" si="128"/>
        <v>0</v>
      </c>
      <c r="J2763" s="112"/>
      <c r="K2763" s="2"/>
    </row>
    <row r="2764" spans="1:11" x14ac:dyDescent="0.25">
      <c r="A2764" s="17">
        <v>42451</v>
      </c>
      <c r="B2764" s="18">
        <f t="shared" si="129"/>
        <v>9627</v>
      </c>
      <c r="C2764" s="11" t="s">
        <v>787</v>
      </c>
      <c r="D2764" s="12">
        <v>59627</v>
      </c>
      <c r="E2764" s="47" t="s">
        <v>8537</v>
      </c>
      <c r="F2764" s="14">
        <v>31470</v>
      </c>
      <c r="G2764" s="57">
        <v>42451</v>
      </c>
      <c r="H2764" s="98">
        <f t="shared" si="127"/>
        <v>31470</v>
      </c>
      <c r="I2764" s="140">
        <f t="shared" si="128"/>
        <v>0</v>
      </c>
      <c r="J2764" s="112"/>
      <c r="K2764" s="2"/>
    </row>
    <row r="2765" spans="1:11" x14ac:dyDescent="0.25">
      <c r="A2765" s="17">
        <v>42451</v>
      </c>
      <c r="B2765" s="18">
        <f t="shared" si="129"/>
        <v>9628</v>
      </c>
      <c r="C2765" s="11" t="s">
        <v>787</v>
      </c>
      <c r="D2765" s="12">
        <v>59628</v>
      </c>
      <c r="E2765" s="47" t="s">
        <v>8538</v>
      </c>
      <c r="F2765" s="14">
        <v>120</v>
      </c>
      <c r="G2765" s="57">
        <v>42451</v>
      </c>
      <c r="H2765" s="98">
        <f t="shared" si="127"/>
        <v>120</v>
      </c>
      <c r="I2765" s="140">
        <f t="shared" si="128"/>
        <v>0</v>
      </c>
      <c r="J2765" s="112"/>
      <c r="K2765" s="2"/>
    </row>
    <row r="2766" spans="1:11" x14ac:dyDescent="0.25">
      <c r="A2766" s="17">
        <v>42451</v>
      </c>
      <c r="B2766" s="18">
        <f t="shared" si="129"/>
        <v>9629</v>
      </c>
      <c r="C2766" s="11" t="s">
        <v>787</v>
      </c>
      <c r="D2766" s="12">
        <v>59629</v>
      </c>
      <c r="E2766" s="47" t="s">
        <v>8539</v>
      </c>
      <c r="F2766" s="14">
        <v>2833.6</v>
      </c>
      <c r="G2766" s="57">
        <v>42451</v>
      </c>
      <c r="H2766" s="98">
        <f t="shared" si="127"/>
        <v>2833.6</v>
      </c>
      <c r="I2766" s="140">
        <f t="shared" si="128"/>
        <v>0</v>
      </c>
      <c r="J2766" s="112"/>
      <c r="K2766" s="2"/>
    </row>
    <row r="2767" spans="1:11" x14ac:dyDescent="0.25">
      <c r="A2767" s="17">
        <v>42451</v>
      </c>
      <c r="B2767" s="18">
        <f t="shared" si="129"/>
        <v>9630</v>
      </c>
      <c r="C2767" s="11" t="s">
        <v>787</v>
      </c>
      <c r="D2767" s="12">
        <v>59630</v>
      </c>
      <c r="E2767" s="47" t="s">
        <v>8540</v>
      </c>
      <c r="F2767" s="14">
        <v>3366</v>
      </c>
      <c r="G2767" s="57">
        <v>42460</v>
      </c>
      <c r="H2767" s="98">
        <v>3366</v>
      </c>
      <c r="I2767" s="140">
        <f t="shared" si="128"/>
        <v>0</v>
      </c>
      <c r="J2767" s="112"/>
      <c r="K2767" s="2"/>
    </row>
    <row r="2768" spans="1:11" x14ac:dyDescent="0.25">
      <c r="A2768" s="17">
        <v>42451</v>
      </c>
      <c r="B2768" s="18">
        <f t="shared" si="129"/>
        <v>9631</v>
      </c>
      <c r="C2768" s="11" t="s">
        <v>787</v>
      </c>
      <c r="D2768" s="12">
        <v>59631</v>
      </c>
      <c r="E2768" s="47" t="s">
        <v>8541</v>
      </c>
      <c r="F2768" s="14">
        <v>3641.2</v>
      </c>
      <c r="G2768" s="57">
        <v>42451</v>
      </c>
      <c r="H2768" s="98">
        <f t="shared" si="127"/>
        <v>3641.2</v>
      </c>
      <c r="I2768" s="140">
        <f t="shared" si="128"/>
        <v>0</v>
      </c>
      <c r="J2768" s="112"/>
      <c r="K2768" s="2"/>
    </row>
    <row r="2769" spans="1:11" x14ac:dyDescent="0.25">
      <c r="A2769" s="17">
        <v>42451</v>
      </c>
      <c r="B2769" s="18">
        <f t="shared" si="129"/>
        <v>9632</v>
      </c>
      <c r="C2769" s="11" t="s">
        <v>787</v>
      </c>
      <c r="D2769" s="12">
        <v>59632</v>
      </c>
      <c r="E2769" s="47" t="s">
        <v>8542</v>
      </c>
      <c r="F2769" s="14">
        <v>130070.8</v>
      </c>
      <c r="G2769" s="92">
        <v>42472</v>
      </c>
      <c r="H2769" s="101">
        <v>130070.8</v>
      </c>
      <c r="I2769" s="140">
        <f t="shared" si="128"/>
        <v>0</v>
      </c>
      <c r="J2769" s="112"/>
      <c r="K2769" s="2"/>
    </row>
    <row r="2770" spans="1:11" x14ac:dyDescent="0.25">
      <c r="A2770" s="17">
        <v>42451</v>
      </c>
      <c r="B2770" s="18">
        <f t="shared" si="129"/>
        <v>9633</v>
      </c>
      <c r="C2770" s="11" t="s">
        <v>787</v>
      </c>
      <c r="D2770" s="12">
        <v>59633</v>
      </c>
      <c r="E2770" s="47" t="s">
        <v>8542</v>
      </c>
      <c r="F2770" s="14">
        <v>1575</v>
      </c>
      <c r="G2770" s="92">
        <v>42472</v>
      </c>
      <c r="H2770" s="101">
        <v>1575</v>
      </c>
      <c r="I2770" s="140">
        <f t="shared" si="128"/>
        <v>0</v>
      </c>
      <c r="J2770" s="112"/>
      <c r="K2770" s="2"/>
    </row>
    <row r="2771" spans="1:11" x14ac:dyDescent="0.25">
      <c r="A2771" s="17">
        <v>42451</v>
      </c>
      <c r="B2771" s="18">
        <f t="shared" si="129"/>
        <v>9634</v>
      </c>
      <c r="C2771" s="11" t="s">
        <v>787</v>
      </c>
      <c r="D2771" s="12">
        <v>59634</v>
      </c>
      <c r="E2771" s="47" t="s">
        <v>8543</v>
      </c>
      <c r="F2771" s="14">
        <v>35854</v>
      </c>
      <c r="G2771" s="57">
        <v>42458</v>
      </c>
      <c r="H2771" s="98">
        <v>35854</v>
      </c>
      <c r="I2771" s="140">
        <f t="shared" si="128"/>
        <v>0</v>
      </c>
      <c r="J2771" s="112"/>
      <c r="K2771" s="2"/>
    </row>
    <row r="2772" spans="1:11" x14ac:dyDescent="0.25">
      <c r="A2772" s="17">
        <v>42451</v>
      </c>
      <c r="B2772" s="18">
        <f t="shared" si="129"/>
        <v>9635</v>
      </c>
      <c r="C2772" s="11" t="s">
        <v>787</v>
      </c>
      <c r="D2772" s="12">
        <v>59635</v>
      </c>
      <c r="E2772" s="47" t="s">
        <v>8544</v>
      </c>
      <c r="F2772" s="14">
        <v>817</v>
      </c>
      <c r="G2772" s="57">
        <v>42451</v>
      </c>
      <c r="H2772" s="98">
        <f t="shared" si="127"/>
        <v>817</v>
      </c>
      <c r="I2772" s="140">
        <f t="shared" si="128"/>
        <v>0</v>
      </c>
      <c r="J2772" s="112"/>
      <c r="K2772" s="2"/>
    </row>
    <row r="2773" spans="1:11" x14ac:dyDescent="0.25">
      <c r="A2773" s="17">
        <v>42451</v>
      </c>
      <c r="B2773" s="18">
        <f t="shared" si="129"/>
        <v>9636</v>
      </c>
      <c r="C2773" s="11" t="s">
        <v>787</v>
      </c>
      <c r="D2773" s="12">
        <v>59636</v>
      </c>
      <c r="E2773" s="49" t="s">
        <v>105</v>
      </c>
      <c r="F2773" s="14">
        <v>0</v>
      </c>
      <c r="G2773" s="57"/>
      <c r="H2773" s="98"/>
      <c r="I2773" s="140">
        <f t="shared" si="128"/>
        <v>0</v>
      </c>
      <c r="J2773" s="112"/>
      <c r="K2773" s="2"/>
    </row>
    <row r="2774" spans="1:11" x14ac:dyDescent="0.25">
      <c r="A2774" s="17">
        <v>42451</v>
      </c>
      <c r="B2774" s="18">
        <f t="shared" si="129"/>
        <v>9637</v>
      </c>
      <c r="C2774" s="11" t="s">
        <v>787</v>
      </c>
      <c r="D2774" s="12">
        <v>59637</v>
      </c>
      <c r="E2774" s="47" t="s">
        <v>8542</v>
      </c>
      <c r="F2774" s="14">
        <v>2427.6</v>
      </c>
      <c r="G2774" s="92">
        <v>42472</v>
      </c>
      <c r="H2774" s="101">
        <v>2427.6</v>
      </c>
      <c r="I2774" s="140">
        <f t="shared" si="128"/>
        <v>0</v>
      </c>
      <c r="J2774" s="112"/>
      <c r="K2774" s="2"/>
    </row>
    <row r="2775" spans="1:11" x14ac:dyDescent="0.25">
      <c r="A2775" s="17">
        <v>42451</v>
      </c>
      <c r="B2775" s="18">
        <f t="shared" si="129"/>
        <v>9638</v>
      </c>
      <c r="C2775" s="11" t="s">
        <v>787</v>
      </c>
      <c r="D2775" s="12">
        <v>59638</v>
      </c>
      <c r="E2775" s="47" t="s">
        <v>8545</v>
      </c>
      <c r="F2775" s="14">
        <v>38887</v>
      </c>
      <c r="G2775" s="92">
        <v>42464</v>
      </c>
      <c r="H2775" s="101">
        <v>38887</v>
      </c>
      <c r="I2775" s="140">
        <f t="shared" si="128"/>
        <v>0</v>
      </c>
      <c r="J2775" s="112"/>
      <c r="K2775" s="2"/>
    </row>
    <row r="2776" spans="1:11" x14ac:dyDescent="0.25">
      <c r="A2776" s="17">
        <v>42451</v>
      </c>
      <c r="B2776" s="18">
        <f t="shared" si="129"/>
        <v>9639</v>
      </c>
      <c r="C2776" s="11" t="s">
        <v>787</v>
      </c>
      <c r="D2776" s="12">
        <v>59639</v>
      </c>
      <c r="E2776" s="47" t="s">
        <v>8546</v>
      </c>
      <c r="F2776" s="14">
        <v>5611</v>
      </c>
      <c r="G2776" s="57">
        <v>42451</v>
      </c>
      <c r="H2776" s="98">
        <f t="shared" si="127"/>
        <v>5611</v>
      </c>
      <c r="I2776" s="140">
        <f t="shared" si="128"/>
        <v>0</v>
      </c>
      <c r="J2776" s="112"/>
      <c r="K2776" s="2"/>
    </row>
    <row r="2777" spans="1:11" x14ac:dyDescent="0.25">
      <c r="A2777" s="17">
        <v>42451</v>
      </c>
      <c r="B2777" s="18">
        <f t="shared" si="129"/>
        <v>9640</v>
      </c>
      <c r="C2777" s="11" t="s">
        <v>787</v>
      </c>
      <c r="D2777" s="12">
        <v>59640</v>
      </c>
      <c r="E2777" s="47" t="s">
        <v>8516</v>
      </c>
      <c r="F2777" s="14">
        <v>2690.8</v>
      </c>
      <c r="G2777" s="57">
        <v>42451</v>
      </c>
      <c r="H2777" s="98">
        <f t="shared" si="127"/>
        <v>2690.8</v>
      </c>
      <c r="I2777" s="140">
        <f t="shared" si="128"/>
        <v>0</v>
      </c>
      <c r="J2777" s="112"/>
      <c r="K2777" s="2"/>
    </row>
    <row r="2778" spans="1:11" x14ac:dyDescent="0.25">
      <c r="A2778" s="17">
        <v>42451</v>
      </c>
      <c r="B2778" s="18">
        <f t="shared" si="129"/>
        <v>9641</v>
      </c>
      <c r="C2778" s="11" t="s">
        <v>787</v>
      </c>
      <c r="D2778" s="12">
        <v>59641</v>
      </c>
      <c r="E2778" s="47" t="s">
        <v>8547</v>
      </c>
      <c r="F2778" s="14">
        <v>1276.8</v>
      </c>
      <c r="G2778" s="57">
        <v>42460</v>
      </c>
      <c r="H2778" s="98">
        <v>1276.8</v>
      </c>
      <c r="I2778" s="140">
        <f t="shared" si="128"/>
        <v>0</v>
      </c>
      <c r="J2778" s="112"/>
      <c r="K2778" s="2"/>
    </row>
    <row r="2779" spans="1:11" x14ac:dyDescent="0.25">
      <c r="A2779" s="17">
        <v>42451</v>
      </c>
      <c r="B2779" s="18">
        <f t="shared" si="129"/>
        <v>9642</v>
      </c>
      <c r="C2779" s="11" t="s">
        <v>787</v>
      </c>
      <c r="D2779" s="12">
        <v>59642</v>
      </c>
      <c r="E2779" s="47" t="s">
        <v>8548</v>
      </c>
      <c r="F2779" s="14">
        <v>11000</v>
      </c>
      <c r="G2779" s="57">
        <v>42451</v>
      </c>
      <c r="H2779" s="98">
        <f t="shared" si="127"/>
        <v>11000</v>
      </c>
      <c r="I2779" s="140">
        <f t="shared" si="128"/>
        <v>0</v>
      </c>
      <c r="J2779" s="112"/>
      <c r="K2779" s="2"/>
    </row>
    <row r="2780" spans="1:11" x14ac:dyDescent="0.25">
      <c r="A2780" s="17">
        <v>42451</v>
      </c>
      <c r="B2780" s="18">
        <f t="shared" si="129"/>
        <v>9643</v>
      </c>
      <c r="C2780" s="11" t="s">
        <v>787</v>
      </c>
      <c r="D2780" s="12">
        <v>59643</v>
      </c>
      <c r="E2780" s="47" t="s">
        <v>8549</v>
      </c>
      <c r="F2780" s="14">
        <v>166425</v>
      </c>
      <c r="G2780" s="57">
        <v>42460</v>
      </c>
      <c r="H2780" s="98">
        <v>166425</v>
      </c>
      <c r="I2780" s="140">
        <f t="shared" si="128"/>
        <v>0</v>
      </c>
      <c r="J2780" s="112"/>
      <c r="K2780" s="2"/>
    </row>
    <row r="2781" spans="1:11" x14ac:dyDescent="0.25">
      <c r="A2781" s="17">
        <v>42451</v>
      </c>
      <c r="B2781" s="18">
        <f t="shared" si="129"/>
        <v>9644</v>
      </c>
      <c r="C2781" s="11" t="s">
        <v>787</v>
      </c>
      <c r="D2781" s="12">
        <v>59644</v>
      </c>
      <c r="E2781" s="47" t="s">
        <v>8509</v>
      </c>
      <c r="F2781" s="14">
        <v>13000.4</v>
      </c>
      <c r="G2781" s="57">
        <v>42460</v>
      </c>
      <c r="H2781" s="98">
        <v>13000.4</v>
      </c>
      <c r="I2781" s="140">
        <f t="shared" si="128"/>
        <v>0</v>
      </c>
      <c r="J2781" s="112"/>
      <c r="K2781" s="2"/>
    </row>
    <row r="2782" spans="1:11" x14ac:dyDescent="0.25">
      <c r="A2782" s="17">
        <v>42451</v>
      </c>
      <c r="B2782" s="18">
        <f t="shared" si="129"/>
        <v>9645</v>
      </c>
      <c r="C2782" s="11" t="s">
        <v>787</v>
      </c>
      <c r="D2782" s="12">
        <v>59645</v>
      </c>
      <c r="E2782" s="47" t="s">
        <v>8550</v>
      </c>
      <c r="F2782" s="14">
        <v>10015.120000000001</v>
      </c>
      <c r="G2782" s="57">
        <v>42460</v>
      </c>
      <c r="H2782" s="98">
        <v>10015.120000000001</v>
      </c>
      <c r="I2782" s="140">
        <f t="shared" si="128"/>
        <v>0</v>
      </c>
      <c r="J2782" s="112"/>
      <c r="K2782" s="2"/>
    </row>
    <row r="2783" spans="1:11" x14ac:dyDescent="0.25">
      <c r="A2783" s="17">
        <v>42451</v>
      </c>
      <c r="B2783" s="18">
        <f t="shared" si="129"/>
        <v>9646</v>
      </c>
      <c r="C2783" s="11" t="s">
        <v>787</v>
      </c>
      <c r="D2783" s="12">
        <v>59646</v>
      </c>
      <c r="E2783" s="47" t="s">
        <v>8551</v>
      </c>
      <c r="F2783" s="14">
        <v>159821.9</v>
      </c>
      <c r="G2783" s="57">
        <v>42458</v>
      </c>
      <c r="H2783" s="98">
        <v>159821.9</v>
      </c>
      <c r="I2783" s="140">
        <f t="shared" si="128"/>
        <v>0</v>
      </c>
      <c r="J2783" s="112"/>
      <c r="K2783" s="2"/>
    </row>
    <row r="2784" spans="1:11" x14ac:dyDescent="0.25">
      <c r="A2784" s="17">
        <v>42451</v>
      </c>
      <c r="B2784" s="18">
        <f t="shared" si="129"/>
        <v>9647</v>
      </c>
      <c r="C2784" s="11" t="s">
        <v>787</v>
      </c>
      <c r="D2784" s="12">
        <v>59647</v>
      </c>
      <c r="E2784" s="47" t="s">
        <v>8552</v>
      </c>
      <c r="F2784" s="14">
        <v>7410.9</v>
      </c>
      <c r="G2784" s="57">
        <v>42451</v>
      </c>
      <c r="H2784" s="98">
        <f t="shared" si="127"/>
        <v>7410.9</v>
      </c>
      <c r="I2784" s="140">
        <f t="shared" si="128"/>
        <v>0</v>
      </c>
      <c r="J2784" s="112"/>
      <c r="K2784" s="2"/>
    </row>
    <row r="2785" spans="1:11" x14ac:dyDescent="0.25">
      <c r="A2785" s="17">
        <v>42451</v>
      </c>
      <c r="B2785" s="18">
        <f t="shared" si="129"/>
        <v>9648</v>
      </c>
      <c r="C2785" s="11" t="s">
        <v>787</v>
      </c>
      <c r="D2785" s="12">
        <v>59648</v>
      </c>
      <c r="E2785" s="47" t="s">
        <v>8553</v>
      </c>
      <c r="F2785" s="14">
        <v>3218.6</v>
      </c>
      <c r="G2785" s="57">
        <v>42451</v>
      </c>
      <c r="H2785" s="98">
        <f t="shared" si="127"/>
        <v>3218.6</v>
      </c>
      <c r="I2785" s="140">
        <f t="shared" si="128"/>
        <v>0</v>
      </c>
      <c r="J2785" s="112"/>
      <c r="K2785" s="2"/>
    </row>
    <row r="2786" spans="1:11" x14ac:dyDescent="0.25">
      <c r="A2786" s="17">
        <v>42451</v>
      </c>
      <c r="B2786" s="18">
        <f t="shared" si="129"/>
        <v>9649</v>
      </c>
      <c r="C2786" s="11" t="s">
        <v>787</v>
      </c>
      <c r="D2786" s="12">
        <v>59649</v>
      </c>
      <c r="E2786" s="47" t="s">
        <v>8554</v>
      </c>
      <c r="F2786" s="14">
        <v>208800</v>
      </c>
      <c r="G2786" s="57">
        <v>42453</v>
      </c>
      <c r="H2786" s="98">
        <v>208800</v>
      </c>
      <c r="I2786" s="140">
        <f t="shared" si="128"/>
        <v>0</v>
      </c>
      <c r="J2786" s="112"/>
      <c r="K2786" s="2"/>
    </row>
    <row r="2787" spans="1:11" x14ac:dyDescent="0.25">
      <c r="A2787" s="17">
        <v>42451</v>
      </c>
      <c r="B2787" s="18">
        <f t="shared" si="129"/>
        <v>9650</v>
      </c>
      <c r="C2787" s="11" t="s">
        <v>787</v>
      </c>
      <c r="D2787" s="12">
        <v>59650</v>
      </c>
      <c r="E2787" s="47" t="s">
        <v>8554</v>
      </c>
      <c r="F2787" s="14">
        <v>16120.8</v>
      </c>
      <c r="G2787" s="57">
        <v>42453</v>
      </c>
      <c r="H2787" s="98">
        <v>16120.8</v>
      </c>
      <c r="I2787" s="140">
        <f t="shared" si="128"/>
        <v>0</v>
      </c>
      <c r="J2787" s="112"/>
      <c r="K2787" s="2"/>
    </row>
    <row r="2788" spans="1:11" x14ac:dyDescent="0.25">
      <c r="A2788" s="17">
        <v>42451</v>
      </c>
      <c r="B2788" s="18">
        <f t="shared" si="129"/>
        <v>9651</v>
      </c>
      <c r="C2788" s="11" t="s">
        <v>787</v>
      </c>
      <c r="D2788" s="12">
        <v>59651</v>
      </c>
      <c r="E2788" s="47" t="s">
        <v>8516</v>
      </c>
      <c r="F2788" s="14">
        <v>7971</v>
      </c>
      <c r="G2788" s="57">
        <v>42451</v>
      </c>
      <c r="H2788" s="98">
        <f t="shared" si="127"/>
        <v>7971</v>
      </c>
      <c r="I2788" s="140">
        <f t="shared" si="128"/>
        <v>0</v>
      </c>
      <c r="J2788" s="112"/>
      <c r="K2788" s="2"/>
    </row>
    <row r="2789" spans="1:11" x14ac:dyDescent="0.25">
      <c r="A2789" s="17">
        <v>42451</v>
      </c>
      <c r="B2789" s="18">
        <f t="shared" si="129"/>
        <v>9652</v>
      </c>
      <c r="C2789" s="11" t="s">
        <v>787</v>
      </c>
      <c r="D2789" s="12">
        <v>59652</v>
      </c>
      <c r="E2789" s="47" t="s">
        <v>8555</v>
      </c>
      <c r="F2789" s="14">
        <v>2024.1</v>
      </c>
      <c r="G2789" s="57">
        <v>42452</v>
      </c>
      <c r="H2789" s="98">
        <v>2024.1</v>
      </c>
      <c r="I2789" s="140">
        <f t="shared" si="128"/>
        <v>0</v>
      </c>
      <c r="J2789" s="112"/>
      <c r="K2789" s="2"/>
    </row>
    <row r="2790" spans="1:11" x14ac:dyDescent="0.25">
      <c r="A2790" s="17">
        <v>42451</v>
      </c>
      <c r="B2790" s="18">
        <f t="shared" si="129"/>
        <v>9653</v>
      </c>
      <c r="C2790" s="11" t="s">
        <v>787</v>
      </c>
      <c r="D2790" s="12">
        <v>59653</v>
      </c>
      <c r="E2790" s="47" t="s">
        <v>8556</v>
      </c>
      <c r="F2790" s="14">
        <v>2074.8000000000002</v>
      </c>
      <c r="G2790" s="57">
        <v>42452</v>
      </c>
      <c r="H2790" s="98">
        <v>2074.8000000000002</v>
      </c>
      <c r="I2790" s="140">
        <f t="shared" si="128"/>
        <v>0</v>
      </c>
      <c r="J2790" s="112"/>
      <c r="K2790" s="2"/>
    </row>
    <row r="2791" spans="1:11" x14ac:dyDescent="0.25">
      <c r="A2791" s="17">
        <v>42451</v>
      </c>
      <c r="B2791" s="18">
        <f t="shared" si="129"/>
        <v>9654</v>
      </c>
      <c r="C2791" s="11" t="s">
        <v>787</v>
      </c>
      <c r="D2791" s="113">
        <v>59654</v>
      </c>
      <c r="E2791" s="42" t="s">
        <v>8517</v>
      </c>
      <c r="F2791" s="19">
        <v>2214.4</v>
      </c>
      <c r="G2791" s="57">
        <v>42451</v>
      </c>
      <c r="H2791" s="98">
        <f t="shared" si="127"/>
        <v>2214.4</v>
      </c>
      <c r="I2791" s="140">
        <f t="shared" si="128"/>
        <v>0</v>
      </c>
      <c r="J2791" s="112"/>
      <c r="K2791" s="2"/>
    </row>
    <row r="2792" spans="1:11" x14ac:dyDescent="0.25">
      <c r="A2792" s="17">
        <v>42451</v>
      </c>
      <c r="B2792" s="18">
        <f t="shared" si="129"/>
        <v>9655</v>
      </c>
      <c r="C2792" s="11" t="s">
        <v>787</v>
      </c>
      <c r="D2792" s="20">
        <v>59655</v>
      </c>
      <c r="E2792" s="45" t="s">
        <v>8516</v>
      </c>
      <c r="F2792" s="22">
        <v>4952.8</v>
      </c>
      <c r="G2792" s="57">
        <v>42452</v>
      </c>
      <c r="H2792" s="98">
        <v>4952.8</v>
      </c>
      <c r="I2792" s="140">
        <f t="shared" si="128"/>
        <v>0</v>
      </c>
      <c r="J2792" s="112"/>
      <c r="K2792" s="2"/>
    </row>
    <row r="2793" spans="1:11" x14ac:dyDescent="0.25">
      <c r="A2793" s="17">
        <v>42451</v>
      </c>
      <c r="B2793" s="18">
        <f t="shared" si="129"/>
        <v>9656</v>
      </c>
      <c r="C2793" s="11" t="s">
        <v>787</v>
      </c>
      <c r="D2793" s="12">
        <v>59656</v>
      </c>
      <c r="E2793" s="47" t="s">
        <v>8516</v>
      </c>
      <c r="F2793" s="14">
        <v>51799.98</v>
      </c>
      <c r="G2793" s="57">
        <v>42451</v>
      </c>
      <c r="H2793" s="98">
        <v>51799.98</v>
      </c>
      <c r="I2793" s="140">
        <f t="shared" si="128"/>
        <v>0</v>
      </c>
      <c r="J2793" s="112"/>
      <c r="K2793" s="2"/>
    </row>
    <row r="2794" spans="1:11" x14ac:dyDescent="0.25">
      <c r="A2794" s="17">
        <v>42451</v>
      </c>
      <c r="B2794" s="18">
        <f t="shared" si="129"/>
        <v>9657</v>
      </c>
      <c r="C2794" s="11" t="s">
        <v>787</v>
      </c>
      <c r="D2794" s="12">
        <v>59657</v>
      </c>
      <c r="E2794" s="47" t="s">
        <v>8557</v>
      </c>
      <c r="F2794" s="14">
        <v>2441.6</v>
      </c>
      <c r="G2794" s="57">
        <v>42451</v>
      </c>
      <c r="H2794" s="98">
        <f t="shared" si="127"/>
        <v>2441.6</v>
      </c>
      <c r="I2794" s="140">
        <f t="shared" si="128"/>
        <v>0</v>
      </c>
      <c r="J2794" s="112"/>
      <c r="K2794" s="2"/>
    </row>
    <row r="2795" spans="1:11" x14ac:dyDescent="0.25">
      <c r="A2795" s="17">
        <v>42451</v>
      </c>
      <c r="B2795" s="18">
        <f t="shared" si="129"/>
        <v>9658</v>
      </c>
      <c r="C2795" s="11" t="s">
        <v>787</v>
      </c>
      <c r="D2795" s="12">
        <v>59658</v>
      </c>
      <c r="E2795" s="47" t="s">
        <v>8558</v>
      </c>
      <c r="F2795" s="14">
        <v>5109</v>
      </c>
      <c r="G2795" s="57">
        <v>42451</v>
      </c>
      <c r="H2795" s="98">
        <f t="shared" si="127"/>
        <v>5109</v>
      </c>
      <c r="I2795" s="140">
        <f t="shared" si="128"/>
        <v>0</v>
      </c>
      <c r="J2795" s="112"/>
      <c r="K2795" s="2"/>
    </row>
    <row r="2796" spans="1:11" x14ac:dyDescent="0.25">
      <c r="A2796" s="17">
        <v>42451</v>
      </c>
      <c r="B2796" s="18">
        <f t="shared" si="129"/>
        <v>9659</v>
      </c>
      <c r="C2796" s="11" t="s">
        <v>787</v>
      </c>
      <c r="D2796" s="12">
        <v>59659</v>
      </c>
      <c r="E2796" s="47" t="s">
        <v>8542</v>
      </c>
      <c r="F2796" s="14">
        <v>96850.1</v>
      </c>
      <c r="G2796" s="92">
        <v>42472</v>
      </c>
      <c r="H2796" s="101">
        <v>96850.1</v>
      </c>
      <c r="I2796" s="140">
        <f t="shared" si="128"/>
        <v>0</v>
      </c>
      <c r="J2796" s="112"/>
      <c r="K2796" s="2"/>
    </row>
    <row r="2797" spans="1:11" x14ac:dyDescent="0.25">
      <c r="A2797" s="17">
        <v>42451</v>
      </c>
      <c r="B2797" s="18">
        <f t="shared" si="129"/>
        <v>9660</v>
      </c>
      <c r="C2797" s="11" t="s">
        <v>787</v>
      </c>
      <c r="D2797" s="12">
        <v>59660</v>
      </c>
      <c r="E2797" s="47" t="s">
        <v>8516</v>
      </c>
      <c r="F2797" s="14">
        <v>502.4</v>
      </c>
      <c r="G2797" s="57">
        <v>42451</v>
      </c>
      <c r="H2797" s="98">
        <f t="shared" ref="H2797:H2864" si="130">F2797</f>
        <v>502.4</v>
      </c>
      <c r="I2797" s="140">
        <f t="shared" si="128"/>
        <v>0</v>
      </c>
      <c r="J2797" s="112"/>
      <c r="K2797" s="2"/>
    </row>
    <row r="2798" spans="1:11" x14ac:dyDescent="0.25">
      <c r="A2798" s="17">
        <v>42451</v>
      </c>
      <c r="B2798" s="18">
        <f t="shared" si="129"/>
        <v>9661</v>
      </c>
      <c r="C2798" s="11" t="s">
        <v>787</v>
      </c>
      <c r="D2798" s="12">
        <v>59661</v>
      </c>
      <c r="E2798" s="47" t="s">
        <v>8559</v>
      </c>
      <c r="F2798" s="14">
        <v>873.1</v>
      </c>
      <c r="G2798" s="57">
        <v>42452</v>
      </c>
      <c r="H2798" s="98">
        <v>873.1</v>
      </c>
      <c r="I2798" s="140">
        <f t="shared" si="128"/>
        <v>0</v>
      </c>
      <c r="J2798" s="112"/>
      <c r="K2798" s="2"/>
    </row>
    <row r="2799" spans="1:11" x14ac:dyDescent="0.25">
      <c r="A2799" s="17">
        <v>42451</v>
      </c>
      <c r="B2799" s="18">
        <f t="shared" si="129"/>
        <v>9662</v>
      </c>
      <c r="C2799" s="11" t="s">
        <v>787</v>
      </c>
      <c r="D2799" s="12">
        <v>59662</v>
      </c>
      <c r="E2799" s="47" t="s">
        <v>8545</v>
      </c>
      <c r="F2799" s="14">
        <v>6444</v>
      </c>
      <c r="G2799" s="57">
        <v>42460</v>
      </c>
      <c r="H2799" s="98">
        <v>6444</v>
      </c>
      <c r="I2799" s="140">
        <f t="shared" si="128"/>
        <v>0</v>
      </c>
      <c r="J2799" s="112"/>
      <c r="K2799" s="2"/>
    </row>
    <row r="2800" spans="1:11" x14ac:dyDescent="0.25">
      <c r="A2800" s="17">
        <v>42451</v>
      </c>
      <c r="B2800" s="18">
        <f t="shared" si="129"/>
        <v>9663</v>
      </c>
      <c r="C2800" s="11" t="s">
        <v>787</v>
      </c>
      <c r="D2800" s="12">
        <v>59663</v>
      </c>
      <c r="E2800" s="47" t="s">
        <v>7557</v>
      </c>
      <c r="F2800" s="14">
        <v>49828</v>
      </c>
      <c r="G2800" s="92">
        <v>42472</v>
      </c>
      <c r="H2800" s="101">
        <v>49828</v>
      </c>
      <c r="I2800" s="140">
        <f t="shared" si="128"/>
        <v>0</v>
      </c>
      <c r="J2800" s="112"/>
      <c r="K2800" s="2"/>
    </row>
    <row r="2801" spans="1:11" x14ac:dyDescent="0.25">
      <c r="A2801" s="17">
        <v>42451</v>
      </c>
      <c r="B2801" s="18">
        <f t="shared" si="129"/>
        <v>9664</v>
      </c>
      <c r="C2801" s="11" t="s">
        <v>787</v>
      </c>
      <c r="D2801" s="12">
        <v>59664</v>
      </c>
      <c r="E2801" s="47" t="s">
        <v>8560</v>
      </c>
      <c r="F2801" s="14">
        <v>1099.8</v>
      </c>
      <c r="G2801" s="57">
        <v>42451</v>
      </c>
      <c r="H2801" s="98">
        <f t="shared" si="130"/>
        <v>1099.8</v>
      </c>
      <c r="I2801" s="140">
        <f t="shared" si="128"/>
        <v>0</v>
      </c>
      <c r="J2801" s="112"/>
      <c r="K2801" s="2"/>
    </row>
    <row r="2802" spans="1:11" x14ac:dyDescent="0.25">
      <c r="A2802" s="17">
        <v>42451</v>
      </c>
      <c r="B2802" s="18">
        <f t="shared" si="129"/>
        <v>9665</v>
      </c>
      <c r="C2802" s="11" t="s">
        <v>787</v>
      </c>
      <c r="D2802" s="12">
        <v>59665</v>
      </c>
      <c r="E2802" s="47" t="s">
        <v>8516</v>
      </c>
      <c r="F2802" s="14">
        <v>93</v>
      </c>
      <c r="G2802" s="57">
        <v>42451</v>
      </c>
      <c r="H2802" s="98">
        <f t="shared" si="130"/>
        <v>93</v>
      </c>
      <c r="I2802" s="140">
        <f t="shared" si="128"/>
        <v>0</v>
      </c>
      <c r="J2802" s="112"/>
      <c r="K2802" s="2"/>
    </row>
    <row r="2803" spans="1:11" x14ac:dyDescent="0.25">
      <c r="A2803" s="17">
        <v>42451</v>
      </c>
      <c r="B2803" s="18">
        <f t="shared" si="129"/>
        <v>9666</v>
      </c>
      <c r="C2803" s="11" t="s">
        <v>787</v>
      </c>
      <c r="D2803" s="12">
        <v>59666</v>
      </c>
      <c r="E2803" s="47" t="s">
        <v>7557</v>
      </c>
      <c r="F2803" s="14">
        <v>9276.7999999999993</v>
      </c>
      <c r="G2803" s="92">
        <v>42472</v>
      </c>
      <c r="H2803" s="101">
        <v>9276.7999999999993</v>
      </c>
      <c r="I2803" s="140">
        <f t="shared" si="128"/>
        <v>0</v>
      </c>
      <c r="J2803" s="112"/>
      <c r="K2803" s="2"/>
    </row>
    <row r="2804" spans="1:11" x14ac:dyDescent="0.25">
      <c r="A2804" s="17">
        <v>42451</v>
      </c>
      <c r="B2804" s="18">
        <f t="shared" si="129"/>
        <v>9667</v>
      </c>
      <c r="C2804" s="11" t="s">
        <v>787</v>
      </c>
      <c r="D2804" s="12">
        <v>59667</v>
      </c>
      <c r="E2804" s="47" t="s">
        <v>8516</v>
      </c>
      <c r="F2804" s="14">
        <v>9721.6</v>
      </c>
      <c r="G2804" s="57">
        <v>42452</v>
      </c>
      <c r="H2804" s="98">
        <v>9721.6</v>
      </c>
      <c r="I2804" s="140">
        <f t="shared" si="128"/>
        <v>0</v>
      </c>
      <c r="J2804" s="112"/>
      <c r="K2804" s="2"/>
    </row>
    <row r="2805" spans="1:11" x14ac:dyDescent="0.25">
      <c r="A2805" s="17">
        <v>42452</v>
      </c>
      <c r="B2805" s="18">
        <f t="shared" si="129"/>
        <v>9668</v>
      </c>
      <c r="C2805" s="11" t="s">
        <v>787</v>
      </c>
      <c r="D2805" s="12">
        <v>59668</v>
      </c>
      <c r="E2805" s="47" t="s">
        <v>8561</v>
      </c>
      <c r="F2805" s="14">
        <v>1600</v>
      </c>
      <c r="G2805" s="57"/>
      <c r="H2805" s="98"/>
      <c r="I2805" s="140">
        <f t="shared" si="128"/>
        <v>1600</v>
      </c>
      <c r="J2805" s="112"/>
      <c r="K2805" s="2"/>
    </row>
    <row r="2806" spans="1:11" x14ac:dyDescent="0.25">
      <c r="A2806" s="17">
        <v>42452</v>
      </c>
      <c r="B2806" s="18">
        <f t="shared" si="129"/>
        <v>9669</v>
      </c>
      <c r="C2806" s="11" t="s">
        <v>787</v>
      </c>
      <c r="D2806" s="12">
        <v>59669</v>
      </c>
      <c r="E2806" s="47" t="s">
        <v>8562</v>
      </c>
      <c r="F2806" s="14">
        <v>56894.3</v>
      </c>
      <c r="G2806" s="92">
        <v>42481</v>
      </c>
      <c r="H2806" s="101">
        <f t="shared" si="130"/>
        <v>56894.3</v>
      </c>
      <c r="I2806" s="140">
        <f t="shared" si="128"/>
        <v>0</v>
      </c>
      <c r="J2806" s="112"/>
      <c r="K2806" s="2"/>
    </row>
    <row r="2807" spans="1:11" x14ac:dyDescent="0.25">
      <c r="A2807" s="17">
        <v>42452</v>
      </c>
      <c r="B2807" s="18">
        <f t="shared" si="129"/>
        <v>9670</v>
      </c>
      <c r="C2807" s="11" t="s">
        <v>787</v>
      </c>
      <c r="D2807" s="12">
        <v>59670</v>
      </c>
      <c r="E2807" s="47" t="s">
        <v>8563</v>
      </c>
      <c r="F2807" s="14">
        <v>3200</v>
      </c>
      <c r="G2807" s="57">
        <v>42452</v>
      </c>
      <c r="H2807" s="98">
        <f t="shared" si="130"/>
        <v>3200</v>
      </c>
      <c r="I2807" s="140">
        <f t="shared" si="128"/>
        <v>0</v>
      </c>
      <c r="J2807" s="112"/>
      <c r="K2807" s="2"/>
    </row>
    <row r="2808" spans="1:11" x14ac:dyDescent="0.25">
      <c r="A2808" s="17">
        <v>42452</v>
      </c>
      <c r="B2808" s="18">
        <f t="shared" si="129"/>
        <v>9671</v>
      </c>
      <c r="C2808" s="11" t="s">
        <v>787</v>
      </c>
      <c r="D2808" s="12">
        <v>59671</v>
      </c>
      <c r="E2808" s="47" t="s">
        <v>8564</v>
      </c>
      <c r="F2808" s="14">
        <v>2176</v>
      </c>
      <c r="G2808" s="57">
        <v>42452</v>
      </c>
      <c r="H2808" s="98">
        <f t="shared" si="130"/>
        <v>2176</v>
      </c>
      <c r="I2808" s="140">
        <f t="shared" si="128"/>
        <v>0</v>
      </c>
      <c r="J2808" s="112"/>
      <c r="K2808" s="2"/>
    </row>
    <row r="2809" spans="1:11" x14ac:dyDescent="0.25">
      <c r="A2809" s="17">
        <v>42452</v>
      </c>
      <c r="B2809" s="18">
        <f t="shared" si="129"/>
        <v>9672</v>
      </c>
      <c r="C2809" s="11" t="s">
        <v>787</v>
      </c>
      <c r="D2809" s="12">
        <v>59672</v>
      </c>
      <c r="E2809" s="47" t="s">
        <v>8565</v>
      </c>
      <c r="F2809" s="14">
        <v>4518</v>
      </c>
      <c r="G2809" s="57">
        <v>42452</v>
      </c>
      <c r="H2809" s="98">
        <f t="shared" si="130"/>
        <v>4518</v>
      </c>
      <c r="I2809" s="140">
        <f t="shared" si="128"/>
        <v>0</v>
      </c>
      <c r="J2809" s="112"/>
      <c r="K2809" s="2"/>
    </row>
    <row r="2810" spans="1:11" x14ac:dyDescent="0.25">
      <c r="A2810" s="17">
        <v>42452</v>
      </c>
      <c r="B2810" s="18">
        <f t="shared" si="129"/>
        <v>9673</v>
      </c>
      <c r="C2810" s="11" t="s">
        <v>787</v>
      </c>
      <c r="D2810" s="12">
        <v>59673</v>
      </c>
      <c r="E2810" s="47" t="s">
        <v>8566</v>
      </c>
      <c r="F2810" s="14">
        <v>2964</v>
      </c>
      <c r="G2810" s="57">
        <v>42452</v>
      </c>
      <c r="H2810" s="98">
        <f t="shared" si="130"/>
        <v>2964</v>
      </c>
      <c r="I2810" s="140">
        <f t="shared" si="128"/>
        <v>0</v>
      </c>
      <c r="J2810" s="112"/>
      <c r="K2810" s="2"/>
    </row>
    <row r="2811" spans="1:11" x14ac:dyDescent="0.25">
      <c r="A2811" s="17">
        <v>42452</v>
      </c>
      <c r="B2811" s="18">
        <f t="shared" si="129"/>
        <v>9674</v>
      </c>
      <c r="C2811" s="11" t="s">
        <v>787</v>
      </c>
      <c r="D2811" s="12">
        <v>59674</v>
      </c>
      <c r="E2811" s="47" t="s">
        <v>8567</v>
      </c>
      <c r="F2811" s="14">
        <v>10272.9</v>
      </c>
      <c r="G2811" s="57">
        <v>42452</v>
      </c>
      <c r="H2811" s="98">
        <f t="shared" si="130"/>
        <v>10272.9</v>
      </c>
      <c r="I2811" s="140">
        <f t="shared" si="128"/>
        <v>0</v>
      </c>
      <c r="J2811" s="112"/>
      <c r="K2811" s="2"/>
    </row>
    <row r="2812" spans="1:11" x14ac:dyDescent="0.25">
      <c r="A2812" s="17">
        <v>42452</v>
      </c>
      <c r="B2812" s="18">
        <f t="shared" si="129"/>
        <v>9675</v>
      </c>
      <c r="C2812" s="11" t="s">
        <v>787</v>
      </c>
      <c r="D2812" s="12">
        <v>59675</v>
      </c>
      <c r="E2812" s="47" t="s">
        <v>8568</v>
      </c>
      <c r="F2812" s="14">
        <v>7254</v>
      </c>
      <c r="G2812" s="57">
        <v>42457</v>
      </c>
      <c r="H2812" s="98">
        <v>7254</v>
      </c>
      <c r="I2812" s="140">
        <f t="shared" si="128"/>
        <v>0</v>
      </c>
      <c r="J2812" s="112"/>
      <c r="K2812" s="2"/>
    </row>
    <row r="2813" spans="1:11" x14ac:dyDescent="0.25">
      <c r="A2813" s="17">
        <v>42452</v>
      </c>
      <c r="B2813" s="18">
        <f t="shared" si="129"/>
        <v>9676</v>
      </c>
      <c r="C2813" s="11" t="s">
        <v>787</v>
      </c>
      <c r="D2813" s="12">
        <v>59676</v>
      </c>
      <c r="E2813" s="47" t="s">
        <v>8568</v>
      </c>
      <c r="F2813" s="14">
        <v>3328</v>
      </c>
      <c r="G2813" s="57">
        <v>42452</v>
      </c>
      <c r="H2813" s="98">
        <f t="shared" si="130"/>
        <v>3328</v>
      </c>
      <c r="I2813" s="140">
        <f t="shared" si="128"/>
        <v>0</v>
      </c>
      <c r="J2813" s="112"/>
      <c r="K2813" s="2"/>
    </row>
    <row r="2814" spans="1:11" x14ac:dyDescent="0.25">
      <c r="A2814" s="17">
        <v>42452</v>
      </c>
      <c r="B2814" s="18">
        <f t="shared" si="129"/>
        <v>9677</v>
      </c>
      <c r="C2814" s="11" t="s">
        <v>787</v>
      </c>
      <c r="D2814" s="20">
        <v>59677</v>
      </c>
      <c r="E2814" s="45" t="s">
        <v>105</v>
      </c>
      <c r="F2814" s="22">
        <v>0</v>
      </c>
      <c r="G2814" s="57"/>
      <c r="H2814" s="98">
        <f t="shared" si="130"/>
        <v>0</v>
      </c>
      <c r="I2814" s="140">
        <f t="shared" ref="I2814:I2881" si="131">F2814-H2814</f>
        <v>0</v>
      </c>
      <c r="J2814" s="112"/>
      <c r="K2814" s="2"/>
    </row>
    <row r="2815" spans="1:11" x14ac:dyDescent="0.25">
      <c r="A2815" s="17">
        <v>42452</v>
      </c>
      <c r="B2815" s="18">
        <f t="shared" si="129"/>
        <v>9678</v>
      </c>
      <c r="C2815" s="11" t="s">
        <v>787</v>
      </c>
      <c r="D2815" s="12">
        <v>59678</v>
      </c>
      <c r="E2815" s="47" t="s">
        <v>8569</v>
      </c>
      <c r="F2815" s="14">
        <v>656.8</v>
      </c>
      <c r="G2815" s="57">
        <v>42452</v>
      </c>
      <c r="H2815" s="98">
        <f t="shared" si="130"/>
        <v>656.8</v>
      </c>
      <c r="I2815" s="140">
        <f t="shared" si="131"/>
        <v>0</v>
      </c>
      <c r="J2815" s="112"/>
      <c r="K2815" s="2"/>
    </row>
    <row r="2816" spans="1:11" x14ac:dyDescent="0.25">
      <c r="A2816" s="17">
        <v>42452</v>
      </c>
      <c r="B2816" s="18">
        <f t="shared" si="129"/>
        <v>9679</v>
      </c>
      <c r="C2816" s="11" t="s">
        <v>787</v>
      </c>
      <c r="D2816" s="12">
        <v>59679</v>
      </c>
      <c r="E2816" s="47" t="s">
        <v>8569</v>
      </c>
      <c r="F2816" s="14">
        <v>2702.2</v>
      </c>
      <c r="G2816" s="57">
        <v>42452</v>
      </c>
      <c r="H2816" s="98">
        <f t="shared" si="130"/>
        <v>2702.2</v>
      </c>
      <c r="I2816" s="140">
        <f t="shared" si="131"/>
        <v>0</v>
      </c>
      <c r="J2816" s="112"/>
      <c r="K2816" s="2"/>
    </row>
    <row r="2817" spans="1:11" x14ac:dyDescent="0.25">
      <c r="A2817" s="17">
        <v>42452</v>
      </c>
      <c r="B2817" s="18">
        <f t="shared" si="129"/>
        <v>9680</v>
      </c>
      <c r="C2817" s="11" t="s">
        <v>787</v>
      </c>
      <c r="D2817" s="12">
        <v>59680</v>
      </c>
      <c r="E2817" s="47" t="s">
        <v>8570</v>
      </c>
      <c r="F2817" s="14">
        <v>4457.8999999999996</v>
      </c>
      <c r="G2817" s="57">
        <v>42452</v>
      </c>
      <c r="H2817" s="98">
        <f t="shared" si="130"/>
        <v>4457.8999999999996</v>
      </c>
      <c r="I2817" s="140">
        <f t="shared" si="131"/>
        <v>0</v>
      </c>
      <c r="J2817" s="112"/>
      <c r="K2817" s="2"/>
    </row>
    <row r="2818" spans="1:11" x14ac:dyDescent="0.25">
      <c r="A2818" s="17">
        <v>42452</v>
      </c>
      <c r="B2818" s="18">
        <f t="shared" si="129"/>
        <v>9681</v>
      </c>
      <c r="C2818" s="11" t="s">
        <v>787</v>
      </c>
      <c r="D2818" s="12">
        <v>59681</v>
      </c>
      <c r="E2818" s="47" t="s">
        <v>8569</v>
      </c>
      <c r="F2818" s="14">
        <v>6968.5</v>
      </c>
      <c r="G2818" s="57">
        <v>42452</v>
      </c>
      <c r="H2818" s="98">
        <f t="shared" si="130"/>
        <v>6968.5</v>
      </c>
      <c r="I2818" s="140">
        <f t="shared" si="131"/>
        <v>0</v>
      </c>
      <c r="J2818" s="112"/>
      <c r="K2818" s="2"/>
    </row>
    <row r="2819" spans="1:11" x14ac:dyDescent="0.25">
      <c r="A2819" s="17">
        <v>42452</v>
      </c>
      <c r="B2819" s="18">
        <f t="shared" si="129"/>
        <v>9682</v>
      </c>
      <c r="C2819" s="11" t="s">
        <v>787</v>
      </c>
      <c r="D2819" s="12">
        <v>59682</v>
      </c>
      <c r="E2819" s="47" t="s">
        <v>8571</v>
      </c>
      <c r="F2819" s="14">
        <v>1313.2</v>
      </c>
      <c r="G2819" s="57">
        <v>42452</v>
      </c>
      <c r="H2819" s="98">
        <f t="shared" si="130"/>
        <v>1313.2</v>
      </c>
      <c r="I2819" s="140">
        <f t="shared" si="131"/>
        <v>0</v>
      </c>
      <c r="J2819" s="112"/>
      <c r="K2819" s="2"/>
    </row>
    <row r="2820" spans="1:11" x14ac:dyDescent="0.25">
      <c r="A2820" s="17">
        <v>42452</v>
      </c>
      <c r="B2820" s="18">
        <f t="shared" si="129"/>
        <v>9683</v>
      </c>
      <c r="C2820" s="11" t="s">
        <v>787</v>
      </c>
      <c r="D2820" s="12">
        <v>59683</v>
      </c>
      <c r="E2820" s="47" t="s">
        <v>8572</v>
      </c>
      <c r="F2820" s="14">
        <v>5273.1</v>
      </c>
      <c r="G2820" s="57">
        <v>42452</v>
      </c>
      <c r="H2820" s="98">
        <f t="shared" si="130"/>
        <v>5273.1</v>
      </c>
      <c r="I2820" s="140">
        <f t="shared" si="131"/>
        <v>0</v>
      </c>
      <c r="J2820" s="112"/>
      <c r="K2820" s="2"/>
    </row>
    <row r="2821" spans="1:11" x14ac:dyDescent="0.25">
      <c r="A2821" s="17">
        <v>42452</v>
      </c>
      <c r="B2821" s="18">
        <f t="shared" si="129"/>
        <v>9684</v>
      </c>
      <c r="C2821" s="11" t="s">
        <v>787</v>
      </c>
      <c r="D2821" s="12">
        <v>59684</v>
      </c>
      <c r="E2821" s="47" t="s">
        <v>8573</v>
      </c>
      <c r="F2821" s="14">
        <v>51577.4</v>
      </c>
      <c r="G2821" s="57">
        <v>42457</v>
      </c>
      <c r="H2821" s="98">
        <v>51577.4</v>
      </c>
      <c r="I2821" s="140">
        <f t="shared" si="131"/>
        <v>0</v>
      </c>
      <c r="J2821" s="112"/>
      <c r="K2821" s="2"/>
    </row>
    <row r="2822" spans="1:11" x14ac:dyDescent="0.25">
      <c r="A2822" s="17">
        <v>42452</v>
      </c>
      <c r="B2822" s="18">
        <f t="shared" ref="B2822:B2885" si="132">B2821+1</f>
        <v>9685</v>
      </c>
      <c r="C2822" s="11" t="s">
        <v>787</v>
      </c>
      <c r="D2822" s="12">
        <v>59685</v>
      </c>
      <c r="E2822" s="47" t="s">
        <v>8574</v>
      </c>
      <c r="F2822" s="14">
        <v>2238</v>
      </c>
      <c r="G2822" s="57">
        <v>42452</v>
      </c>
      <c r="H2822" s="98">
        <f t="shared" si="130"/>
        <v>2238</v>
      </c>
      <c r="I2822" s="140">
        <f t="shared" si="131"/>
        <v>0</v>
      </c>
      <c r="J2822" s="112"/>
      <c r="K2822" s="2"/>
    </row>
    <row r="2823" spans="1:11" x14ac:dyDescent="0.25">
      <c r="A2823" s="17">
        <v>42452</v>
      </c>
      <c r="B2823" s="18">
        <f t="shared" si="132"/>
        <v>9686</v>
      </c>
      <c r="C2823" s="11" t="s">
        <v>787</v>
      </c>
      <c r="D2823" s="12">
        <v>59686</v>
      </c>
      <c r="E2823" s="47" t="s">
        <v>8575</v>
      </c>
      <c r="F2823" s="14">
        <v>16808.400000000001</v>
      </c>
      <c r="G2823" s="57">
        <v>42452</v>
      </c>
      <c r="H2823" s="98">
        <f t="shared" si="130"/>
        <v>16808.400000000001</v>
      </c>
      <c r="I2823" s="140">
        <f t="shared" si="131"/>
        <v>0</v>
      </c>
      <c r="J2823" s="112"/>
      <c r="K2823" s="2"/>
    </row>
    <row r="2824" spans="1:11" x14ac:dyDescent="0.25">
      <c r="A2824" s="17">
        <v>42452</v>
      </c>
      <c r="B2824" s="18">
        <f t="shared" si="132"/>
        <v>9687</v>
      </c>
      <c r="C2824" s="11" t="s">
        <v>787</v>
      </c>
      <c r="D2824" s="12">
        <v>59687</v>
      </c>
      <c r="E2824" s="47" t="s">
        <v>8576</v>
      </c>
      <c r="F2824" s="14">
        <v>2642.4</v>
      </c>
      <c r="G2824" s="57">
        <v>42452</v>
      </c>
      <c r="H2824" s="98">
        <f t="shared" si="130"/>
        <v>2642.4</v>
      </c>
      <c r="I2824" s="140">
        <f t="shared" si="131"/>
        <v>0</v>
      </c>
      <c r="J2824" s="112"/>
      <c r="K2824" s="2"/>
    </row>
    <row r="2825" spans="1:11" x14ac:dyDescent="0.25">
      <c r="A2825" s="17">
        <v>42452</v>
      </c>
      <c r="B2825" s="18">
        <f t="shared" si="132"/>
        <v>9688</v>
      </c>
      <c r="C2825" s="11" t="s">
        <v>787</v>
      </c>
      <c r="D2825" s="12">
        <v>59688</v>
      </c>
      <c r="E2825" s="47" t="s">
        <v>8565</v>
      </c>
      <c r="F2825" s="14">
        <v>6628.6</v>
      </c>
      <c r="G2825" s="57">
        <v>42452</v>
      </c>
      <c r="H2825" s="98">
        <f t="shared" si="130"/>
        <v>6628.6</v>
      </c>
      <c r="I2825" s="140">
        <f t="shared" si="131"/>
        <v>0</v>
      </c>
      <c r="J2825" s="112"/>
      <c r="K2825" s="2"/>
    </row>
    <row r="2826" spans="1:11" x14ac:dyDescent="0.25">
      <c r="A2826" s="17">
        <v>42452</v>
      </c>
      <c r="B2826" s="18">
        <f t="shared" si="132"/>
        <v>9689</v>
      </c>
      <c r="C2826" s="11" t="s">
        <v>787</v>
      </c>
      <c r="D2826" s="12">
        <v>59689</v>
      </c>
      <c r="E2826" s="47" t="s">
        <v>8577</v>
      </c>
      <c r="F2826" s="14">
        <v>4481.8999999999996</v>
      </c>
      <c r="G2826" s="57">
        <v>42452</v>
      </c>
      <c r="H2826" s="98">
        <f t="shared" si="130"/>
        <v>4481.8999999999996</v>
      </c>
      <c r="I2826" s="140">
        <f t="shared" si="131"/>
        <v>0</v>
      </c>
      <c r="J2826" s="112"/>
      <c r="K2826" s="2"/>
    </row>
    <row r="2827" spans="1:11" x14ac:dyDescent="0.25">
      <c r="A2827" s="17">
        <v>42452</v>
      </c>
      <c r="B2827" s="18">
        <f t="shared" si="132"/>
        <v>9690</v>
      </c>
      <c r="C2827" s="11" t="s">
        <v>787</v>
      </c>
      <c r="D2827" s="12">
        <v>59690</v>
      </c>
      <c r="E2827" s="47" t="s">
        <v>8578</v>
      </c>
      <c r="F2827" s="14">
        <v>8269.7999999999993</v>
      </c>
      <c r="G2827" s="57">
        <v>42453</v>
      </c>
      <c r="H2827" s="98">
        <v>8269.7999999999993</v>
      </c>
      <c r="I2827" s="140">
        <f t="shared" si="131"/>
        <v>0</v>
      </c>
      <c r="J2827" s="112"/>
      <c r="K2827" s="2"/>
    </row>
    <row r="2828" spans="1:11" x14ac:dyDescent="0.25">
      <c r="A2828" s="17">
        <v>42452</v>
      </c>
      <c r="B2828" s="18">
        <f t="shared" si="132"/>
        <v>9691</v>
      </c>
      <c r="C2828" s="11" t="s">
        <v>787</v>
      </c>
      <c r="D2828" s="12">
        <v>59691</v>
      </c>
      <c r="E2828" s="47" t="s">
        <v>8579</v>
      </c>
      <c r="F2828" s="14">
        <v>2777.6</v>
      </c>
      <c r="G2828" s="57">
        <v>42452</v>
      </c>
      <c r="H2828" s="98">
        <f t="shared" si="130"/>
        <v>2777.6</v>
      </c>
      <c r="I2828" s="140">
        <f t="shared" si="131"/>
        <v>0</v>
      </c>
      <c r="J2828" s="112"/>
      <c r="K2828" s="2"/>
    </row>
    <row r="2829" spans="1:11" x14ac:dyDescent="0.25">
      <c r="A2829" s="17">
        <v>42452</v>
      </c>
      <c r="B2829" s="18">
        <f t="shared" si="132"/>
        <v>9692</v>
      </c>
      <c r="C2829" s="11" t="s">
        <v>787</v>
      </c>
      <c r="D2829" s="12">
        <v>59692</v>
      </c>
      <c r="E2829" s="47" t="s">
        <v>8580</v>
      </c>
      <c r="F2829" s="14">
        <v>41741.4</v>
      </c>
      <c r="G2829" s="57">
        <v>42460</v>
      </c>
      <c r="H2829" s="98">
        <v>41741.4</v>
      </c>
      <c r="I2829" s="140">
        <f t="shared" si="131"/>
        <v>0</v>
      </c>
      <c r="J2829" s="112"/>
      <c r="K2829" s="2"/>
    </row>
    <row r="2830" spans="1:11" x14ac:dyDescent="0.25">
      <c r="A2830" s="17">
        <v>42452</v>
      </c>
      <c r="B2830" s="18">
        <f t="shared" si="132"/>
        <v>9693</v>
      </c>
      <c r="C2830" s="11" t="s">
        <v>787</v>
      </c>
      <c r="D2830" s="12">
        <v>59693</v>
      </c>
      <c r="E2830" s="47" t="s">
        <v>8581</v>
      </c>
      <c r="F2830" s="14">
        <v>40510.6</v>
      </c>
      <c r="G2830" s="92">
        <v>42478</v>
      </c>
      <c r="H2830" s="101">
        <v>40510.6</v>
      </c>
      <c r="I2830" s="140">
        <f t="shared" si="131"/>
        <v>0</v>
      </c>
      <c r="J2830" s="112"/>
      <c r="K2830" s="2"/>
    </row>
    <row r="2831" spans="1:11" x14ac:dyDescent="0.25">
      <c r="A2831" s="17">
        <v>42452</v>
      </c>
      <c r="B2831" s="18">
        <f t="shared" si="132"/>
        <v>9694</v>
      </c>
      <c r="C2831" s="11" t="s">
        <v>787</v>
      </c>
      <c r="D2831" s="12">
        <v>59694</v>
      </c>
      <c r="E2831" s="47" t="s">
        <v>8569</v>
      </c>
      <c r="F2831" s="14">
        <v>1116.02</v>
      </c>
      <c r="G2831" s="57">
        <v>42453</v>
      </c>
      <c r="H2831" s="98">
        <v>1116.02</v>
      </c>
      <c r="I2831" s="140">
        <f t="shared" si="131"/>
        <v>0</v>
      </c>
      <c r="J2831" s="112"/>
      <c r="K2831" s="2"/>
    </row>
    <row r="2832" spans="1:11" x14ac:dyDescent="0.25">
      <c r="A2832" s="17">
        <v>42452</v>
      </c>
      <c r="B2832" s="18">
        <f t="shared" si="132"/>
        <v>9695</v>
      </c>
      <c r="C2832" s="11" t="s">
        <v>787</v>
      </c>
      <c r="D2832" s="12">
        <v>59695</v>
      </c>
      <c r="E2832" s="47" t="s">
        <v>8582</v>
      </c>
      <c r="F2832" s="14">
        <v>5005.2</v>
      </c>
      <c r="G2832" s="57">
        <v>42453</v>
      </c>
      <c r="H2832" s="98">
        <v>5005.2</v>
      </c>
      <c r="I2832" s="140">
        <f t="shared" si="131"/>
        <v>0</v>
      </c>
      <c r="J2832" s="112"/>
      <c r="K2832" s="2"/>
    </row>
    <row r="2833" spans="1:11" x14ac:dyDescent="0.25">
      <c r="A2833" s="17">
        <v>42452</v>
      </c>
      <c r="B2833" s="18">
        <f t="shared" si="132"/>
        <v>9696</v>
      </c>
      <c r="C2833" s="11" t="s">
        <v>787</v>
      </c>
      <c r="D2833" s="12">
        <v>59696</v>
      </c>
      <c r="E2833" s="47" t="s">
        <v>8583</v>
      </c>
      <c r="F2833" s="14">
        <v>382.2</v>
      </c>
      <c r="G2833" s="57">
        <v>42453</v>
      </c>
      <c r="H2833" s="98">
        <v>382.2</v>
      </c>
      <c r="I2833" s="140">
        <f t="shared" si="131"/>
        <v>0</v>
      </c>
      <c r="J2833" s="112"/>
      <c r="K2833" s="2"/>
    </row>
    <row r="2834" spans="1:11" x14ac:dyDescent="0.25">
      <c r="A2834" s="17">
        <v>42452</v>
      </c>
      <c r="B2834" s="18">
        <f t="shared" si="132"/>
        <v>9697</v>
      </c>
      <c r="C2834" s="11" t="s">
        <v>787</v>
      </c>
      <c r="D2834" s="12">
        <v>59697</v>
      </c>
      <c r="E2834" s="47" t="s">
        <v>8584</v>
      </c>
      <c r="F2834" s="14">
        <v>2214.5</v>
      </c>
      <c r="G2834" s="57">
        <v>42453</v>
      </c>
      <c r="H2834" s="98">
        <v>2214.5</v>
      </c>
      <c r="I2834" s="140">
        <f t="shared" si="131"/>
        <v>0</v>
      </c>
      <c r="J2834" s="112"/>
      <c r="K2834" s="2"/>
    </row>
    <row r="2835" spans="1:11" x14ac:dyDescent="0.25">
      <c r="A2835" s="17">
        <v>42452</v>
      </c>
      <c r="B2835" s="18">
        <f t="shared" si="132"/>
        <v>9698</v>
      </c>
      <c r="C2835" s="11" t="s">
        <v>787</v>
      </c>
      <c r="D2835" s="12">
        <v>59698</v>
      </c>
      <c r="E2835" s="47" t="s">
        <v>8585</v>
      </c>
      <c r="F2835" s="14">
        <v>1200</v>
      </c>
      <c r="G2835" s="57">
        <v>42453</v>
      </c>
      <c r="H2835" s="98">
        <v>1200</v>
      </c>
      <c r="I2835" s="140">
        <f t="shared" si="131"/>
        <v>0</v>
      </c>
      <c r="J2835" s="112"/>
      <c r="K2835" s="2"/>
    </row>
    <row r="2836" spans="1:11" x14ac:dyDescent="0.25">
      <c r="A2836" s="17">
        <v>42452</v>
      </c>
      <c r="B2836" s="18">
        <f t="shared" si="132"/>
        <v>9699</v>
      </c>
      <c r="C2836" s="11" t="s">
        <v>787</v>
      </c>
      <c r="D2836" s="113">
        <v>59699</v>
      </c>
      <c r="E2836" s="42" t="s">
        <v>8586</v>
      </c>
      <c r="F2836" s="19">
        <v>1520</v>
      </c>
      <c r="G2836" s="57">
        <v>42453</v>
      </c>
      <c r="H2836" s="98">
        <v>1520</v>
      </c>
      <c r="I2836" s="140">
        <f t="shared" si="131"/>
        <v>0</v>
      </c>
      <c r="J2836" s="112"/>
      <c r="K2836" s="2"/>
    </row>
    <row r="2837" spans="1:11" x14ac:dyDescent="0.25">
      <c r="A2837" s="17">
        <v>42452</v>
      </c>
      <c r="B2837" s="18">
        <f t="shared" si="132"/>
        <v>9700</v>
      </c>
      <c r="C2837" s="11" t="s">
        <v>787</v>
      </c>
      <c r="D2837" s="20">
        <v>59700</v>
      </c>
      <c r="E2837" s="45" t="s">
        <v>8587</v>
      </c>
      <c r="F2837" s="22">
        <v>2291.9</v>
      </c>
      <c r="G2837" s="57">
        <v>42453</v>
      </c>
      <c r="H2837" s="98">
        <v>2291.9</v>
      </c>
      <c r="I2837" s="140">
        <f t="shared" si="131"/>
        <v>0</v>
      </c>
      <c r="J2837" s="112"/>
      <c r="K2837" s="2"/>
    </row>
    <row r="2838" spans="1:11" x14ac:dyDescent="0.25">
      <c r="A2838" s="17">
        <v>42452</v>
      </c>
      <c r="B2838" s="18">
        <f t="shared" si="132"/>
        <v>9701</v>
      </c>
      <c r="C2838" s="11" t="s">
        <v>787</v>
      </c>
      <c r="D2838" s="12">
        <v>59701</v>
      </c>
      <c r="E2838" s="47" t="s">
        <v>8106</v>
      </c>
      <c r="F2838" s="14">
        <v>1204.5</v>
      </c>
      <c r="G2838" s="57">
        <v>42452</v>
      </c>
      <c r="H2838" s="98">
        <v>1204.5</v>
      </c>
      <c r="I2838" s="140">
        <f t="shared" si="131"/>
        <v>0</v>
      </c>
      <c r="J2838" s="112"/>
      <c r="K2838" s="2"/>
    </row>
    <row r="2839" spans="1:11" x14ac:dyDescent="0.25">
      <c r="A2839" s="17">
        <v>42452</v>
      </c>
      <c r="B2839" s="18">
        <f t="shared" si="132"/>
        <v>9702</v>
      </c>
      <c r="C2839" s="11" t="s">
        <v>787</v>
      </c>
      <c r="D2839" s="12">
        <v>59702</v>
      </c>
      <c r="E2839" s="47" t="s">
        <v>8588</v>
      </c>
      <c r="F2839" s="14">
        <v>9750</v>
      </c>
      <c r="G2839" s="57">
        <v>42452</v>
      </c>
      <c r="H2839" s="98">
        <f t="shared" si="130"/>
        <v>9750</v>
      </c>
      <c r="I2839" s="140">
        <f t="shared" si="131"/>
        <v>0</v>
      </c>
      <c r="J2839" s="112"/>
      <c r="K2839" s="2"/>
    </row>
    <row r="2840" spans="1:11" x14ac:dyDescent="0.25">
      <c r="A2840" s="17">
        <v>42452</v>
      </c>
      <c r="B2840" s="18">
        <f t="shared" si="132"/>
        <v>9703</v>
      </c>
      <c r="C2840" s="11" t="s">
        <v>787</v>
      </c>
      <c r="D2840" s="12">
        <v>59703</v>
      </c>
      <c r="E2840" s="47" t="s">
        <v>8589</v>
      </c>
      <c r="F2840" s="14">
        <v>200</v>
      </c>
      <c r="G2840" s="57">
        <v>42452</v>
      </c>
      <c r="H2840" s="98">
        <f t="shared" si="130"/>
        <v>200</v>
      </c>
      <c r="I2840" s="140">
        <f t="shared" si="131"/>
        <v>0</v>
      </c>
      <c r="J2840" s="112"/>
      <c r="K2840" s="2"/>
    </row>
    <row r="2841" spans="1:11" x14ac:dyDescent="0.25">
      <c r="A2841" s="17">
        <v>42452</v>
      </c>
      <c r="B2841" s="18">
        <f t="shared" si="132"/>
        <v>9704</v>
      </c>
      <c r="C2841" s="11" t="s">
        <v>787</v>
      </c>
      <c r="D2841" s="12">
        <v>59704</v>
      </c>
      <c r="E2841" s="47" t="s">
        <v>8590</v>
      </c>
      <c r="F2841" s="14">
        <v>4040.4</v>
      </c>
      <c r="G2841" s="57">
        <v>42453</v>
      </c>
      <c r="H2841" s="98">
        <v>4040.4</v>
      </c>
      <c r="I2841" s="140">
        <f t="shared" si="131"/>
        <v>0</v>
      </c>
      <c r="J2841" s="112"/>
      <c r="K2841" s="2"/>
    </row>
    <row r="2842" spans="1:11" x14ac:dyDescent="0.25">
      <c r="A2842" s="17">
        <v>42452</v>
      </c>
      <c r="B2842" s="18">
        <f t="shared" si="132"/>
        <v>9705</v>
      </c>
      <c r="C2842" s="11" t="s">
        <v>787</v>
      </c>
      <c r="D2842" s="12">
        <v>59705</v>
      </c>
      <c r="E2842" s="47" t="s">
        <v>8591</v>
      </c>
      <c r="F2842" s="14">
        <v>6530.4</v>
      </c>
      <c r="G2842" s="57">
        <v>42452</v>
      </c>
      <c r="H2842" s="98">
        <f t="shared" si="130"/>
        <v>6530.4</v>
      </c>
      <c r="I2842" s="140">
        <f t="shared" si="131"/>
        <v>0</v>
      </c>
      <c r="J2842" s="112"/>
      <c r="K2842" s="2"/>
    </row>
    <row r="2843" spans="1:11" x14ac:dyDescent="0.25">
      <c r="A2843" s="17">
        <v>42452</v>
      </c>
      <c r="B2843" s="18">
        <f t="shared" si="132"/>
        <v>9706</v>
      </c>
      <c r="C2843" s="11" t="s">
        <v>787</v>
      </c>
      <c r="D2843" s="12">
        <v>59706</v>
      </c>
      <c r="E2843" s="47" t="s">
        <v>8592</v>
      </c>
      <c r="F2843" s="14">
        <v>1019.5</v>
      </c>
      <c r="G2843" s="57">
        <v>42452</v>
      </c>
      <c r="H2843" s="98">
        <f t="shared" si="130"/>
        <v>1019.5</v>
      </c>
      <c r="I2843" s="140">
        <f t="shared" si="131"/>
        <v>0</v>
      </c>
      <c r="J2843" s="112"/>
      <c r="K2843" s="2"/>
    </row>
    <row r="2844" spans="1:11" x14ac:dyDescent="0.25">
      <c r="A2844" s="17">
        <v>42452</v>
      </c>
      <c r="B2844" s="18">
        <f t="shared" si="132"/>
        <v>9707</v>
      </c>
      <c r="C2844" s="11" t="s">
        <v>787</v>
      </c>
      <c r="D2844" s="12">
        <v>59707</v>
      </c>
      <c r="E2844" s="47" t="s">
        <v>8593</v>
      </c>
      <c r="F2844" s="14">
        <v>610.6</v>
      </c>
      <c r="G2844" s="57">
        <v>42452</v>
      </c>
      <c r="H2844" s="98">
        <f t="shared" si="130"/>
        <v>610.6</v>
      </c>
      <c r="I2844" s="140">
        <f t="shared" si="131"/>
        <v>0</v>
      </c>
      <c r="J2844" s="112"/>
      <c r="K2844" s="2"/>
    </row>
    <row r="2845" spans="1:11" x14ac:dyDescent="0.25">
      <c r="A2845" s="17">
        <v>42452</v>
      </c>
      <c r="B2845" s="18">
        <f t="shared" si="132"/>
        <v>9708</v>
      </c>
      <c r="C2845" s="11" t="s">
        <v>787</v>
      </c>
      <c r="D2845" s="12">
        <v>59708</v>
      </c>
      <c r="E2845" s="47" t="s">
        <v>8594</v>
      </c>
      <c r="F2845" s="14">
        <v>40867.1</v>
      </c>
      <c r="G2845" s="130">
        <v>42461</v>
      </c>
      <c r="H2845" s="166">
        <v>40867.1</v>
      </c>
      <c r="I2845" s="140">
        <f t="shared" si="131"/>
        <v>0</v>
      </c>
      <c r="J2845" s="112"/>
      <c r="K2845" s="2"/>
    </row>
    <row r="2846" spans="1:11" x14ac:dyDescent="0.25">
      <c r="A2846" s="17">
        <v>42452</v>
      </c>
      <c r="B2846" s="18">
        <f t="shared" si="132"/>
        <v>9709</v>
      </c>
      <c r="C2846" s="11" t="s">
        <v>787</v>
      </c>
      <c r="D2846" s="12">
        <v>59709</v>
      </c>
      <c r="E2846" s="47" t="s">
        <v>8347</v>
      </c>
      <c r="F2846" s="14">
        <v>3281.4</v>
      </c>
      <c r="G2846" s="57">
        <v>42452</v>
      </c>
      <c r="H2846" s="98">
        <v>3281.4</v>
      </c>
      <c r="I2846" s="140">
        <f t="shared" si="131"/>
        <v>0</v>
      </c>
      <c r="J2846" s="112"/>
      <c r="K2846" s="2"/>
    </row>
    <row r="2847" spans="1:11" x14ac:dyDescent="0.25">
      <c r="A2847" s="17">
        <v>42452</v>
      </c>
      <c r="B2847" s="18">
        <f t="shared" si="132"/>
        <v>9710</v>
      </c>
      <c r="C2847" s="11" t="s">
        <v>787</v>
      </c>
      <c r="D2847" s="12">
        <v>59710</v>
      </c>
      <c r="E2847" s="47" t="s">
        <v>8595</v>
      </c>
      <c r="F2847" s="14">
        <v>12660.3</v>
      </c>
      <c r="G2847" s="57">
        <v>42453</v>
      </c>
      <c r="H2847" s="98">
        <v>12660.3</v>
      </c>
      <c r="I2847" s="140">
        <f t="shared" si="131"/>
        <v>0</v>
      </c>
      <c r="J2847" s="112"/>
      <c r="K2847" s="2"/>
    </row>
    <row r="2848" spans="1:11" x14ac:dyDescent="0.25">
      <c r="A2848" s="17">
        <v>42452</v>
      </c>
      <c r="B2848" s="18">
        <f t="shared" si="132"/>
        <v>9711</v>
      </c>
      <c r="C2848" s="11" t="s">
        <v>787</v>
      </c>
      <c r="D2848" s="12">
        <v>59711</v>
      </c>
      <c r="E2848" s="47" t="s">
        <v>8596</v>
      </c>
      <c r="F2848" s="14">
        <v>2833.7</v>
      </c>
      <c r="G2848" s="57">
        <v>42453</v>
      </c>
      <c r="H2848" s="98">
        <v>2833.7</v>
      </c>
      <c r="I2848" s="140">
        <f t="shared" si="131"/>
        <v>0</v>
      </c>
      <c r="J2848" s="112"/>
      <c r="K2848" s="2"/>
    </row>
    <row r="2849" spans="1:11" x14ac:dyDescent="0.25">
      <c r="A2849" s="17">
        <v>42452</v>
      </c>
      <c r="B2849" s="18">
        <f t="shared" si="132"/>
        <v>9712</v>
      </c>
      <c r="C2849" s="11" t="s">
        <v>787</v>
      </c>
      <c r="D2849" s="12">
        <v>59712</v>
      </c>
      <c r="E2849" s="47" t="s">
        <v>8562</v>
      </c>
      <c r="F2849" s="14">
        <v>36325.800000000003</v>
      </c>
      <c r="G2849" s="92">
        <v>42481</v>
      </c>
      <c r="H2849" s="101">
        <v>36325.800000000003</v>
      </c>
      <c r="I2849" s="140">
        <f t="shared" si="131"/>
        <v>0</v>
      </c>
      <c r="J2849" s="112"/>
      <c r="K2849" s="2"/>
    </row>
    <row r="2850" spans="1:11" x14ac:dyDescent="0.25">
      <c r="A2850" s="17">
        <v>42452</v>
      </c>
      <c r="B2850" s="18">
        <f t="shared" si="132"/>
        <v>9713</v>
      </c>
      <c r="C2850" s="11" t="s">
        <v>787</v>
      </c>
      <c r="D2850" s="12">
        <v>59713</v>
      </c>
      <c r="E2850" s="47" t="s">
        <v>8597</v>
      </c>
      <c r="F2850" s="14">
        <v>4049.3</v>
      </c>
      <c r="G2850" s="57">
        <v>42452</v>
      </c>
      <c r="H2850" s="98">
        <f t="shared" si="130"/>
        <v>4049.3</v>
      </c>
      <c r="I2850" s="140">
        <f t="shared" si="131"/>
        <v>0</v>
      </c>
      <c r="J2850" s="112"/>
      <c r="K2850" s="2"/>
    </row>
    <row r="2851" spans="1:11" x14ac:dyDescent="0.25">
      <c r="A2851" s="17">
        <v>42452</v>
      </c>
      <c r="B2851" s="18">
        <f t="shared" si="132"/>
        <v>9714</v>
      </c>
      <c r="C2851" s="11" t="s">
        <v>787</v>
      </c>
      <c r="D2851" s="12">
        <v>59714</v>
      </c>
      <c r="E2851" s="47" t="s">
        <v>8598</v>
      </c>
      <c r="F2851" s="14">
        <v>4344</v>
      </c>
      <c r="G2851" s="92">
        <v>42472</v>
      </c>
      <c r="H2851" s="101">
        <v>4344</v>
      </c>
      <c r="I2851" s="140">
        <f t="shared" si="131"/>
        <v>0</v>
      </c>
      <c r="J2851" s="112"/>
      <c r="K2851" s="2"/>
    </row>
    <row r="2852" spans="1:11" x14ac:dyDescent="0.25">
      <c r="A2852" s="17">
        <v>42452</v>
      </c>
      <c r="B2852" s="18">
        <f t="shared" si="132"/>
        <v>9715</v>
      </c>
      <c r="C2852" s="11" t="s">
        <v>787</v>
      </c>
      <c r="D2852" s="12">
        <v>59715</v>
      </c>
      <c r="E2852" s="47" t="s">
        <v>8599</v>
      </c>
      <c r="F2852" s="14">
        <v>2952</v>
      </c>
      <c r="G2852" s="57">
        <v>42452</v>
      </c>
      <c r="H2852" s="98">
        <f t="shared" si="130"/>
        <v>2952</v>
      </c>
      <c r="I2852" s="140">
        <f t="shared" si="131"/>
        <v>0</v>
      </c>
      <c r="J2852" s="112"/>
      <c r="K2852" s="2"/>
    </row>
    <row r="2853" spans="1:11" x14ac:dyDescent="0.25">
      <c r="A2853" s="17">
        <v>42452</v>
      </c>
      <c r="B2853" s="18">
        <f t="shared" si="132"/>
        <v>9716</v>
      </c>
      <c r="C2853" s="11" t="s">
        <v>787</v>
      </c>
      <c r="D2853" s="12">
        <v>59716</v>
      </c>
      <c r="E2853" s="47" t="s">
        <v>8599</v>
      </c>
      <c r="F2853" s="14">
        <v>2664</v>
      </c>
      <c r="G2853" s="57">
        <v>42452</v>
      </c>
      <c r="H2853" s="98">
        <f t="shared" si="130"/>
        <v>2664</v>
      </c>
      <c r="I2853" s="140">
        <f t="shared" si="131"/>
        <v>0</v>
      </c>
      <c r="J2853" s="112"/>
      <c r="K2853" s="2"/>
    </row>
    <row r="2854" spans="1:11" x14ac:dyDescent="0.25">
      <c r="A2854" s="17">
        <v>42452</v>
      </c>
      <c r="B2854" s="18">
        <f t="shared" si="132"/>
        <v>9717</v>
      </c>
      <c r="C2854" s="11" t="s">
        <v>787</v>
      </c>
      <c r="D2854" s="12">
        <v>59717</v>
      </c>
      <c r="E2854" s="47" t="s">
        <v>8600</v>
      </c>
      <c r="F2854" s="14">
        <v>3059.7</v>
      </c>
      <c r="G2854" s="57">
        <v>42452</v>
      </c>
      <c r="H2854" s="98">
        <f t="shared" si="130"/>
        <v>3059.7</v>
      </c>
      <c r="I2854" s="140">
        <f t="shared" si="131"/>
        <v>0</v>
      </c>
      <c r="J2854" s="112"/>
      <c r="K2854" s="2"/>
    </row>
    <row r="2855" spans="1:11" x14ac:dyDescent="0.25">
      <c r="A2855" s="17">
        <v>42452</v>
      </c>
      <c r="B2855" s="18">
        <f t="shared" si="132"/>
        <v>9718</v>
      </c>
      <c r="C2855" s="11" t="s">
        <v>787</v>
      </c>
      <c r="D2855" s="12">
        <v>59718</v>
      </c>
      <c r="E2855" s="47" t="s">
        <v>8601</v>
      </c>
      <c r="F2855" s="14">
        <v>1609.7</v>
      </c>
      <c r="G2855" s="57">
        <v>42452</v>
      </c>
      <c r="H2855" s="98">
        <f t="shared" si="130"/>
        <v>1609.7</v>
      </c>
      <c r="I2855" s="140">
        <f t="shared" si="131"/>
        <v>0</v>
      </c>
      <c r="J2855" s="112"/>
      <c r="K2855" s="2"/>
    </row>
    <row r="2856" spans="1:11" x14ac:dyDescent="0.25">
      <c r="A2856" s="17">
        <v>42452</v>
      </c>
      <c r="B2856" s="18">
        <f t="shared" si="132"/>
        <v>9719</v>
      </c>
      <c r="C2856" s="11" t="s">
        <v>787</v>
      </c>
      <c r="D2856" s="12">
        <v>59719</v>
      </c>
      <c r="E2856" s="47" t="s">
        <v>8589</v>
      </c>
      <c r="F2856" s="14">
        <v>535.45000000000005</v>
      </c>
      <c r="G2856" s="57">
        <v>42452</v>
      </c>
      <c r="H2856" s="98">
        <f t="shared" si="130"/>
        <v>535.45000000000005</v>
      </c>
      <c r="I2856" s="140">
        <f t="shared" si="131"/>
        <v>0</v>
      </c>
      <c r="J2856" s="112"/>
      <c r="K2856" s="2"/>
    </row>
    <row r="2857" spans="1:11" x14ac:dyDescent="0.25">
      <c r="A2857" s="17">
        <v>42452</v>
      </c>
      <c r="B2857" s="18">
        <f t="shared" si="132"/>
        <v>9720</v>
      </c>
      <c r="C2857" s="11" t="s">
        <v>787</v>
      </c>
      <c r="D2857" s="12">
        <v>59720</v>
      </c>
      <c r="E2857" s="47" t="s">
        <v>8602</v>
      </c>
      <c r="F2857" s="14">
        <v>27057.4</v>
      </c>
      <c r="G2857" s="57">
        <v>42458</v>
      </c>
      <c r="H2857" s="98">
        <v>27057.4</v>
      </c>
      <c r="I2857" s="140">
        <f t="shared" si="131"/>
        <v>0</v>
      </c>
      <c r="J2857" s="112"/>
      <c r="K2857" s="2"/>
    </row>
    <row r="2858" spans="1:11" x14ac:dyDescent="0.25">
      <c r="A2858" s="17">
        <v>42452</v>
      </c>
      <c r="B2858" s="18">
        <f t="shared" si="132"/>
        <v>9721</v>
      </c>
      <c r="C2858" s="11" t="s">
        <v>787</v>
      </c>
      <c r="D2858" s="12">
        <v>59721</v>
      </c>
      <c r="E2858" s="47" t="s">
        <v>8603</v>
      </c>
      <c r="F2858" s="14">
        <v>787.5</v>
      </c>
      <c r="G2858" s="57">
        <v>42452</v>
      </c>
      <c r="H2858" s="98">
        <f t="shared" si="130"/>
        <v>787.5</v>
      </c>
      <c r="I2858" s="140">
        <f t="shared" si="131"/>
        <v>0</v>
      </c>
      <c r="J2858" s="112"/>
      <c r="K2858" s="2"/>
    </row>
    <row r="2859" spans="1:11" x14ac:dyDescent="0.25">
      <c r="A2859" s="17">
        <v>42452</v>
      </c>
      <c r="B2859" s="18">
        <f t="shared" si="132"/>
        <v>9722</v>
      </c>
      <c r="C2859" s="11" t="s">
        <v>787</v>
      </c>
      <c r="D2859" s="12">
        <v>59722</v>
      </c>
      <c r="E2859" s="47" t="s">
        <v>8604</v>
      </c>
      <c r="F2859" s="14">
        <v>913</v>
      </c>
      <c r="G2859" s="57">
        <v>42452</v>
      </c>
      <c r="H2859" s="98">
        <f t="shared" si="130"/>
        <v>913</v>
      </c>
      <c r="I2859" s="140">
        <f t="shared" si="131"/>
        <v>0</v>
      </c>
      <c r="J2859" s="112"/>
      <c r="K2859" s="2"/>
    </row>
    <row r="2860" spans="1:11" x14ac:dyDescent="0.25">
      <c r="A2860" s="17">
        <v>42452</v>
      </c>
      <c r="B2860" s="18">
        <f t="shared" si="132"/>
        <v>9723</v>
      </c>
      <c r="C2860" s="11" t="s">
        <v>787</v>
      </c>
      <c r="D2860" s="12">
        <v>59723</v>
      </c>
      <c r="E2860" s="47" t="s">
        <v>8605</v>
      </c>
      <c r="F2860" s="14">
        <v>4446</v>
      </c>
      <c r="G2860" s="57">
        <v>42452</v>
      </c>
      <c r="H2860" s="98">
        <f t="shared" si="130"/>
        <v>4446</v>
      </c>
      <c r="I2860" s="140">
        <f t="shared" si="131"/>
        <v>0</v>
      </c>
      <c r="J2860" s="112"/>
      <c r="K2860" s="2"/>
    </row>
    <row r="2861" spans="1:11" x14ac:dyDescent="0.25">
      <c r="A2861" s="17">
        <v>42452</v>
      </c>
      <c r="B2861" s="18">
        <f t="shared" si="132"/>
        <v>9724</v>
      </c>
      <c r="C2861" s="11" t="s">
        <v>787</v>
      </c>
      <c r="D2861" s="12">
        <v>59724</v>
      </c>
      <c r="E2861" s="47" t="s">
        <v>8606</v>
      </c>
      <c r="F2861" s="14">
        <v>14097.9</v>
      </c>
      <c r="G2861" s="57">
        <v>42455</v>
      </c>
      <c r="H2861" s="98">
        <v>14097.9</v>
      </c>
      <c r="I2861" s="140">
        <f t="shared" si="131"/>
        <v>0</v>
      </c>
      <c r="J2861" s="112"/>
      <c r="K2861" s="2"/>
    </row>
    <row r="2862" spans="1:11" x14ac:dyDescent="0.25">
      <c r="A2862" s="17">
        <v>42452</v>
      </c>
      <c r="B2862" s="18">
        <f t="shared" si="132"/>
        <v>9725</v>
      </c>
      <c r="C2862" s="11" t="s">
        <v>787</v>
      </c>
      <c r="D2862" s="12">
        <v>59725</v>
      </c>
      <c r="E2862" s="47" t="s">
        <v>8607</v>
      </c>
      <c r="F2862" s="14">
        <v>3752.4</v>
      </c>
      <c r="G2862" s="57">
        <v>42452</v>
      </c>
      <c r="H2862" s="98">
        <f t="shared" si="130"/>
        <v>3752.4</v>
      </c>
      <c r="I2862" s="140">
        <f t="shared" si="131"/>
        <v>0</v>
      </c>
      <c r="J2862" s="112"/>
      <c r="K2862" s="2"/>
    </row>
    <row r="2863" spans="1:11" x14ac:dyDescent="0.25">
      <c r="A2863" s="17">
        <v>42452</v>
      </c>
      <c r="B2863" s="18">
        <f t="shared" si="132"/>
        <v>9726</v>
      </c>
      <c r="C2863" s="11" t="s">
        <v>787</v>
      </c>
      <c r="D2863" s="12">
        <v>59726</v>
      </c>
      <c r="E2863" s="47" t="s">
        <v>8608</v>
      </c>
      <c r="F2863" s="14">
        <v>1452</v>
      </c>
      <c r="G2863" s="57">
        <v>42452</v>
      </c>
      <c r="H2863" s="98">
        <f t="shared" si="130"/>
        <v>1452</v>
      </c>
      <c r="I2863" s="140">
        <f t="shared" si="131"/>
        <v>0</v>
      </c>
      <c r="J2863" s="112"/>
      <c r="K2863" s="2"/>
    </row>
    <row r="2864" spans="1:11" x14ac:dyDescent="0.25">
      <c r="A2864" s="17">
        <v>42452</v>
      </c>
      <c r="B2864" s="18">
        <f t="shared" si="132"/>
        <v>9727</v>
      </c>
      <c r="C2864" s="11" t="s">
        <v>787</v>
      </c>
      <c r="D2864" s="12">
        <v>59727</v>
      </c>
      <c r="E2864" s="47" t="s">
        <v>8609</v>
      </c>
      <c r="F2864" s="14">
        <v>1412.8</v>
      </c>
      <c r="G2864" s="57">
        <v>42452</v>
      </c>
      <c r="H2864" s="98">
        <f t="shared" si="130"/>
        <v>1412.8</v>
      </c>
      <c r="I2864" s="140">
        <f t="shared" si="131"/>
        <v>0</v>
      </c>
      <c r="J2864" s="112"/>
      <c r="K2864" s="2"/>
    </row>
    <row r="2865" spans="1:11" x14ac:dyDescent="0.25">
      <c r="A2865" s="17">
        <v>42452</v>
      </c>
      <c r="B2865" s="18">
        <f t="shared" si="132"/>
        <v>9728</v>
      </c>
      <c r="C2865" s="11" t="s">
        <v>787</v>
      </c>
      <c r="D2865" s="12">
        <v>59728</v>
      </c>
      <c r="E2865" s="47" t="s">
        <v>8610</v>
      </c>
      <c r="F2865" s="14">
        <v>1831.6</v>
      </c>
      <c r="G2865" s="57">
        <v>42452</v>
      </c>
      <c r="H2865" s="98">
        <f t="shared" ref="H2865:H3117" si="133">F2865</f>
        <v>1831.6</v>
      </c>
      <c r="I2865" s="140">
        <f t="shared" si="131"/>
        <v>0</v>
      </c>
      <c r="J2865" s="112"/>
      <c r="K2865" s="2"/>
    </row>
    <row r="2866" spans="1:11" x14ac:dyDescent="0.25">
      <c r="A2866" s="17">
        <v>42452</v>
      </c>
      <c r="B2866" s="18">
        <f t="shared" si="132"/>
        <v>9729</v>
      </c>
      <c r="C2866" s="11" t="s">
        <v>787</v>
      </c>
      <c r="D2866" s="12">
        <v>59729</v>
      </c>
      <c r="E2866" s="47" t="s">
        <v>8611</v>
      </c>
      <c r="F2866" s="14">
        <v>2340</v>
      </c>
      <c r="G2866" s="57">
        <v>42452</v>
      </c>
      <c r="H2866" s="98">
        <f t="shared" si="133"/>
        <v>2340</v>
      </c>
      <c r="I2866" s="140">
        <f t="shared" si="131"/>
        <v>0</v>
      </c>
      <c r="J2866" s="112"/>
      <c r="K2866" s="2"/>
    </row>
    <row r="2867" spans="1:11" x14ac:dyDescent="0.25">
      <c r="A2867" s="17">
        <v>42452</v>
      </c>
      <c r="B2867" s="18">
        <f t="shared" si="132"/>
        <v>9730</v>
      </c>
      <c r="C2867" s="11" t="s">
        <v>787</v>
      </c>
      <c r="D2867" s="12">
        <v>59730</v>
      </c>
      <c r="E2867" s="47" t="s">
        <v>8569</v>
      </c>
      <c r="F2867" s="14">
        <v>941.4</v>
      </c>
      <c r="G2867" s="57">
        <v>42452</v>
      </c>
      <c r="H2867" s="98">
        <f t="shared" si="133"/>
        <v>941.4</v>
      </c>
      <c r="I2867" s="140">
        <f t="shared" si="131"/>
        <v>0</v>
      </c>
      <c r="J2867" s="112"/>
      <c r="K2867" s="2"/>
    </row>
    <row r="2868" spans="1:11" x14ac:dyDescent="0.25">
      <c r="A2868" s="17">
        <v>42452</v>
      </c>
      <c r="B2868" s="18">
        <f t="shared" si="132"/>
        <v>9731</v>
      </c>
      <c r="C2868" s="11" t="s">
        <v>787</v>
      </c>
      <c r="D2868" s="12">
        <v>59731</v>
      </c>
      <c r="E2868" s="47" t="s">
        <v>8612</v>
      </c>
      <c r="F2868" s="14">
        <v>5255.9</v>
      </c>
      <c r="G2868" s="57">
        <v>42452</v>
      </c>
      <c r="H2868" s="98">
        <f t="shared" si="133"/>
        <v>5255.9</v>
      </c>
      <c r="I2868" s="140">
        <f t="shared" si="131"/>
        <v>0</v>
      </c>
      <c r="J2868" s="112"/>
      <c r="K2868" s="2"/>
    </row>
    <row r="2869" spans="1:11" x14ac:dyDescent="0.25">
      <c r="A2869" s="17">
        <v>42452</v>
      </c>
      <c r="B2869" s="18">
        <f t="shared" si="132"/>
        <v>9732</v>
      </c>
      <c r="C2869" s="11" t="s">
        <v>787</v>
      </c>
      <c r="D2869" s="12">
        <v>59732</v>
      </c>
      <c r="E2869" s="47" t="s">
        <v>8613</v>
      </c>
      <c r="F2869" s="14">
        <v>2285.9499999999998</v>
      </c>
      <c r="G2869" s="57">
        <v>42460</v>
      </c>
      <c r="H2869" s="98">
        <v>2285.9499999999998</v>
      </c>
      <c r="I2869" s="140">
        <f t="shared" si="131"/>
        <v>0</v>
      </c>
      <c r="J2869" s="112"/>
      <c r="K2869" s="2"/>
    </row>
    <row r="2870" spans="1:11" x14ac:dyDescent="0.25">
      <c r="A2870" s="17">
        <v>42452</v>
      </c>
      <c r="B2870" s="18">
        <f t="shared" si="132"/>
        <v>9733</v>
      </c>
      <c r="C2870" s="11" t="s">
        <v>787</v>
      </c>
      <c r="D2870" s="12">
        <v>59733</v>
      </c>
      <c r="E2870" s="47" t="s">
        <v>8614</v>
      </c>
      <c r="F2870" s="14">
        <v>27905.4</v>
      </c>
      <c r="G2870" s="92">
        <v>42464</v>
      </c>
      <c r="H2870" s="101">
        <v>27905.4</v>
      </c>
      <c r="I2870" s="140">
        <f t="shared" si="131"/>
        <v>0</v>
      </c>
      <c r="J2870" s="112"/>
      <c r="K2870" s="2"/>
    </row>
    <row r="2871" spans="1:11" x14ac:dyDescent="0.25">
      <c r="A2871" s="17">
        <v>42452</v>
      </c>
      <c r="B2871" s="18">
        <f t="shared" si="132"/>
        <v>9734</v>
      </c>
      <c r="C2871" s="11" t="s">
        <v>787</v>
      </c>
      <c r="D2871" s="12">
        <v>59734</v>
      </c>
      <c r="E2871" s="47" t="s">
        <v>4311</v>
      </c>
      <c r="F2871" s="14">
        <v>1161.3499999999999</v>
      </c>
      <c r="G2871" s="57" t="s">
        <v>8615</v>
      </c>
      <c r="H2871" s="98">
        <f>1000+161.35</f>
        <v>1161.3499999999999</v>
      </c>
      <c r="I2871" s="140">
        <f t="shared" si="131"/>
        <v>0</v>
      </c>
      <c r="J2871" s="112"/>
      <c r="K2871" s="2"/>
    </row>
    <row r="2872" spans="1:11" x14ac:dyDescent="0.25">
      <c r="A2872" s="17">
        <v>42452</v>
      </c>
      <c r="B2872" s="18">
        <f t="shared" si="132"/>
        <v>9735</v>
      </c>
      <c r="C2872" s="11" t="s">
        <v>787</v>
      </c>
      <c r="D2872" s="12">
        <v>59735</v>
      </c>
      <c r="E2872" s="47" t="s">
        <v>8616</v>
      </c>
      <c r="F2872" s="14">
        <v>1112</v>
      </c>
      <c r="G2872" s="57">
        <v>42458</v>
      </c>
      <c r="H2872" s="98">
        <v>1112</v>
      </c>
      <c r="I2872" s="140">
        <f t="shared" si="131"/>
        <v>0</v>
      </c>
      <c r="J2872" s="112"/>
      <c r="K2872" s="2"/>
    </row>
    <row r="2873" spans="1:11" x14ac:dyDescent="0.25">
      <c r="A2873" s="17">
        <v>42452</v>
      </c>
      <c r="B2873" s="18">
        <f t="shared" si="132"/>
        <v>9736</v>
      </c>
      <c r="C2873" s="11" t="s">
        <v>787</v>
      </c>
      <c r="D2873" s="12">
        <v>59736</v>
      </c>
      <c r="E2873" s="47" t="s">
        <v>8383</v>
      </c>
      <c r="F2873" s="14">
        <v>8067</v>
      </c>
      <c r="G2873" s="57">
        <v>42458</v>
      </c>
      <c r="H2873" s="98">
        <v>8067</v>
      </c>
      <c r="I2873" s="140">
        <f t="shared" si="131"/>
        <v>0</v>
      </c>
      <c r="J2873" s="112"/>
      <c r="K2873" s="2"/>
    </row>
    <row r="2874" spans="1:11" x14ac:dyDescent="0.25">
      <c r="A2874" s="17">
        <v>42452</v>
      </c>
      <c r="B2874" s="18">
        <f t="shared" si="132"/>
        <v>9737</v>
      </c>
      <c r="C2874" s="11" t="s">
        <v>787</v>
      </c>
      <c r="D2874" s="12">
        <v>59737</v>
      </c>
      <c r="E2874" s="47" t="s">
        <v>8617</v>
      </c>
      <c r="F2874" s="14">
        <v>13485.6</v>
      </c>
      <c r="G2874" s="57">
        <v>42458</v>
      </c>
      <c r="H2874" s="98">
        <v>13485.6</v>
      </c>
      <c r="I2874" s="140">
        <f t="shared" si="131"/>
        <v>0</v>
      </c>
      <c r="J2874" s="112"/>
      <c r="K2874" s="2"/>
    </row>
    <row r="2875" spans="1:11" x14ac:dyDescent="0.25">
      <c r="A2875" s="17">
        <v>42452</v>
      </c>
      <c r="B2875" s="18">
        <f t="shared" si="132"/>
        <v>9738</v>
      </c>
      <c r="C2875" s="11" t="s">
        <v>787</v>
      </c>
      <c r="D2875" s="12">
        <v>59738</v>
      </c>
      <c r="E2875" s="47" t="s">
        <v>8618</v>
      </c>
      <c r="F2875" s="14">
        <v>2425.3000000000002</v>
      </c>
      <c r="G2875" s="57">
        <v>42458</v>
      </c>
      <c r="H2875" s="98">
        <v>2425.3000000000002</v>
      </c>
      <c r="I2875" s="140">
        <f t="shared" si="131"/>
        <v>0</v>
      </c>
      <c r="J2875" s="112"/>
      <c r="K2875" s="2"/>
    </row>
    <row r="2876" spans="1:11" x14ac:dyDescent="0.25">
      <c r="A2876" s="17">
        <v>42452</v>
      </c>
      <c r="B2876" s="18">
        <f t="shared" si="132"/>
        <v>9739</v>
      </c>
      <c r="C2876" s="11" t="s">
        <v>787</v>
      </c>
      <c r="D2876" s="12">
        <v>59739</v>
      </c>
      <c r="E2876" s="47" t="s">
        <v>8619</v>
      </c>
      <c r="F2876" s="14">
        <v>12012</v>
      </c>
      <c r="G2876" s="57">
        <v>42458</v>
      </c>
      <c r="H2876" s="98">
        <v>12012</v>
      </c>
      <c r="I2876" s="140">
        <f t="shared" si="131"/>
        <v>0</v>
      </c>
      <c r="J2876" s="112"/>
      <c r="K2876" s="2"/>
    </row>
    <row r="2877" spans="1:11" x14ac:dyDescent="0.25">
      <c r="A2877" s="17">
        <v>42452</v>
      </c>
      <c r="B2877" s="18">
        <f t="shared" si="132"/>
        <v>9740</v>
      </c>
      <c r="C2877" s="11" t="s">
        <v>787</v>
      </c>
      <c r="D2877" s="12">
        <v>59740</v>
      </c>
      <c r="E2877" s="47" t="s">
        <v>8565</v>
      </c>
      <c r="F2877" s="14">
        <v>435.4</v>
      </c>
      <c r="G2877" s="57">
        <v>42452</v>
      </c>
      <c r="H2877" s="98">
        <f t="shared" si="133"/>
        <v>435.4</v>
      </c>
      <c r="I2877" s="140">
        <f t="shared" si="131"/>
        <v>0</v>
      </c>
      <c r="J2877" s="112"/>
      <c r="K2877" s="2"/>
    </row>
    <row r="2878" spans="1:11" x14ac:dyDescent="0.25">
      <c r="A2878" s="17">
        <v>42452</v>
      </c>
      <c r="B2878" s="18">
        <f t="shared" si="132"/>
        <v>9741</v>
      </c>
      <c r="C2878" s="11" t="s">
        <v>787</v>
      </c>
      <c r="D2878" s="12">
        <v>59741</v>
      </c>
      <c r="E2878" s="47" t="s">
        <v>8569</v>
      </c>
      <c r="F2878" s="14">
        <v>183</v>
      </c>
      <c r="G2878" s="57">
        <v>42452</v>
      </c>
      <c r="H2878" s="98">
        <f t="shared" si="133"/>
        <v>183</v>
      </c>
      <c r="I2878" s="140">
        <f t="shared" si="131"/>
        <v>0</v>
      </c>
      <c r="J2878" s="112"/>
      <c r="K2878" s="2"/>
    </row>
    <row r="2879" spans="1:11" x14ac:dyDescent="0.25">
      <c r="A2879" s="17">
        <v>42452</v>
      </c>
      <c r="B2879" s="18">
        <f t="shared" si="132"/>
        <v>9742</v>
      </c>
      <c r="C2879" s="11" t="s">
        <v>787</v>
      </c>
      <c r="D2879" s="12">
        <v>59742</v>
      </c>
      <c r="E2879" s="47" t="s">
        <v>8565</v>
      </c>
      <c r="F2879" s="14">
        <v>185</v>
      </c>
      <c r="G2879" s="57">
        <v>42452</v>
      </c>
      <c r="H2879" s="98">
        <f t="shared" si="133"/>
        <v>185</v>
      </c>
      <c r="I2879" s="140">
        <f t="shared" si="131"/>
        <v>0</v>
      </c>
      <c r="J2879" s="112"/>
      <c r="K2879" s="2"/>
    </row>
    <row r="2880" spans="1:11" x14ac:dyDescent="0.25">
      <c r="A2880" s="17">
        <v>42452</v>
      </c>
      <c r="B2880" s="18">
        <f t="shared" si="132"/>
        <v>9743</v>
      </c>
      <c r="C2880" s="11" t="s">
        <v>787</v>
      </c>
      <c r="D2880" s="12">
        <v>59743</v>
      </c>
      <c r="E2880" s="47" t="s">
        <v>8620</v>
      </c>
      <c r="F2880" s="14">
        <v>4185.6000000000004</v>
      </c>
      <c r="G2880" s="57">
        <v>42452</v>
      </c>
      <c r="H2880" s="98">
        <f t="shared" si="133"/>
        <v>4185.6000000000004</v>
      </c>
      <c r="I2880" s="140">
        <f t="shared" si="131"/>
        <v>0</v>
      </c>
      <c r="J2880" s="112"/>
      <c r="K2880" s="2"/>
    </row>
    <row r="2881" spans="1:11" x14ac:dyDescent="0.25">
      <c r="A2881" s="17">
        <v>42452</v>
      </c>
      <c r="B2881" s="18">
        <f t="shared" si="132"/>
        <v>9744</v>
      </c>
      <c r="C2881" s="11" t="s">
        <v>787</v>
      </c>
      <c r="D2881" s="12">
        <v>59744</v>
      </c>
      <c r="E2881" s="47" t="s">
        <v>8621</v>
      </c>
      <c r="F2881" s="14">
        <v>2738.4</v>
      </c>
      <c r="G2881" s="57">
        <v>42452</v>
      </c>
      <c r="H2881" s="98">
        <f t="shared" si="133"/>
        <v>2738.4</v>
      </c>
      <c r="I2881" s="140">
        <f t="shared" si="131"/>
        <v>0</v>
      </c>
      <c r="J2881" s="112"/>
      <c r="K2881" s="2"/>
    </row>
    <row r="2882" spans="1:11" x14ac:dyDescent="0.25">
      <c r="A2882" s="17">
        <v>42452</v>
      </c>
      <c r="B2882" s="18">
        <f t="shared" si="132"/>
        <v>9745</v>
      </c>
      <c r="C2882" s="11" t="s">
        <v>787</v>
      </c>
      <c r="D2882" s="113">
        <v>59745</v>
      </c>
      <c r="E2882" s="42" t="s">
        <v>8622</v>
      </c>
      <c r="F2882" s="19">
        <v>1187.0999999999999</v>
      </c>
      <c r="G2882" s="57">
        <v>42452</v>
      </c>
      <c r="H2882" s="98">
        <f t="shared" si="133"/>
        <v>1187.0999999999999</v>
      </c>
      <c r="I2882" s="140">
        <f t="shared" ref="I2882:I2946" si="134">F2882-H2882</f>
        <v>0</v>
      </c>
      <c r="J2882" s="112"/>
      <c r="K2882" s="2"/>
    </row>
    <row r="2883" spans="1:11" x14ac:dyDescent="0.25">
      <c r="A2883" s="17">
        <v>42452</v>
      </c>
      <c r="B2883" s="18">
        <f t="shared" si="132"/>
        <v>9746</v>
      </c>
      <c r="C2883" s="11" t="s">
        <v>787</v>
      </c>
      <c r="D2883" s="20">
        <v>59746</v>
      </c>
      <c r="E2883" s="45" t="s">
        <v>8568</v>
      </c>
      <c r="F2883" s="22">
        <v>2396.4</v>
      </c>
      <c r="G2883" s="57">
        <v>42452</v>
      </c>
      <c r="H2883" s="98">
        <f t="shared" si="133"/>
        <v>2396.4</v>
      </c>
      <c r="I2883" s="140">
        <f t="shared" si="134"/>
        <v>0</v>
      </c>
      <c r="J2883" s="112"/>
      <c r="K2883" s="2"/>
    </row>
    <row r="2884" spans="1:11" x14ac:dyDescent="0.25">
      <c r="A2884" s="17">
        <v>42452</v>
      </c>
      <c r="B2884" s="18">
        <f t="shared" si="132"/>
        <v>9747</v>
      </c>
      <c r="C2884" s="11" t="s">
        <v>787</v>
      </c>
      <c r="D2884" s="12">
        <v>59747</v>
      </c>
      <c r="E2884" s="47" t="s">
        <v>8623</v>
      </c>
      <c r="F2884" s="14">
        <v>3934</v>
      </c>
      <c r="G2884" s="57">
        <v>42453</v>
      </c>
      <c r="H2884" s="98">
        <v>3934</v>
      </c>
      <c r="I2884" s="140">
        <f t="shared" si="134"/>
        <v>0</v>
      </c>
      <c r="J2884" s="112"/>
      <c r="K2884" s="2"/>
    </row>
    <row r="2885" spans="1:11" x14ac:dyDescent="0.25">
      <c r="A2885" s="17">
        <v>42452</v>
      </c>
      <c r="B2885" s="18">
        <f t="shared" si="132"/>
        <v>9748</v>
      </c>
      <c r="C2885" s="11" t="s">
        <v>787</v>
      </c>
      <c r="D2885" s="12">
        <v>59748</v>
      </c>
      <c r="E2885" s="47" t="s">
        <v>8624</v>
      </c>
      <c r="F2885" s="14">
        <v>4656.1000000000004</v>
      </c>
      <c r="G2885" s="57">
        <v>42459</v>
      </c>
      <c r="H2885" s="98">
        <v>4656.1000000000004</v>
      </c>
      <c r="I2885" s="140">
        <f t="shared" si="134"/>
        <v>0</v>
      </c>
      <c r="J2885" s="112"/>
      <c r="K2885" s="2"/>
    </row>
    <row r="2886" spans="1:11" x14ac:dyDescent="0.25">
      <c r="A2886" s="17">
        <v>42452</v>
      </c>
      <c r="B2886" s="18">
        <f t="shared" ref="B2886:B2949" si="135">B2885+1</f>
        <v>9749</v>
      </c>
      <c r="C2886" s="11" t="s">
        <v>787</v>
      </c>
      <c r="D2886" s="12">
        <v>59749</v>
      </c>
      <c r="E2886" s="47" t="s">
        <v>8625</v>
      </c>
      <c r="F2886" s="14">
        <v>34402.9</v>
      </c>
      <c r="G2886" s="57">
        <v>42453</v>
      </c>
      <c r="H2886" s="98">
        <v>34402.9</v>
      </c>
      <c r="I2886" s="140">
        <f t="shared" si="134"/>
        <v>0</v>
      </c>
      <c r="J2886" s="112"/>
      <c r="K2886" s="2"/>
    </row>
    <row r="2887" spans="1:11" x14ac:dyDescent="0.25">
      <c r="A2887" s="17">
        <v>42452</v>
      </c>
      <c r="B2887" s="18">
        <f t="shared" si="135"/>
        <v>9750</v>
      </c>
      <c r="C2887" s="11" t="s">
        <v>787</v>
      </c>
      <c r="D2887" s="12">
        <v>59750</v>
      </c>
      <c r="E2887" s="47" t="s">
        <v>4311</v>
      </c>
      <c r="F2887" s="14">
        <v>16660.8</v>
      </c>
      <c r="G2887" s="57">
        <v>42453</v>
      </c>
      <c r="H2887" s="98">
        <v>16660.8</v>
      </c>
      <c r="I2887" s="140">
        <f t="shared" si="134"/>
        <v>0</v>
      </c>
      <c r="J2887" s="112"/>
      <c r="K2887" s="2"/>
    </row>
    <row r="2888" spans="1:11" x14ac:dyDescent="0.25">
      <c r="A2888" s="17">
        <v>42452</v>
      </c>
      <c r="B2888" s="18">
        <f t="shared" si="135"/>
        <v>9751</v>
      </c>
      <c r="C2888" s="11" t="s">
        <v>787</v>
      </c>
      <c r="D2888" s="12">
        <v>59751</v>
      </c>
      <c r="E2888" s="47" t="s">
        <v>8626</v>
      </c>
      <c r="F2888" s="14">
        <v>1551.54</v>
      </c>
      <c r="G2888" s="57">
        <v>42453</v>
      </c>
      <c r="H2888" s="98">
        <v>1551.54</v>
      </c>
      <c r="I2888" s="140">
        <f t="shared" si="134"/>
        <v>0</v>
      </c>
      <c r="J2888" s="112"/>
      <c r="K2888" s="2"/>
    </row>
    <row r="2889" spans="1:11" x14ac:dyDescent="0.25">
      <c r="A2889" s="17">
        <v>42452</v>
      </c>
      <c r="B2889" s="18">
        <f t="shared" si="135"/>
        <v>9752</v>
      </c>
      <c r="C2889" s="11" t="s">
        <v>787</v>
      </c>
      <c r="D2889" s="12">
        <v>59752</v>
      </c>
      <c r="E2889" s="47" t="s">
        <v>8626</v>
      </c>
      <c r="F2889" s="14">
        <v>2003.76</v>
      </c>
      <c r="G2889" s="57">
        <v>42453</v>
      </c>
      <c r="H2889" s="98">
        <v>2003.76</v>
      </c>
      <c r="I2889" s="140">
        <f t="shared" si="134"/>
        <v>0</v>
      </c>
      <c r="J2889" s="112"/>
      <c r="K2889" s="2"/>
    </row>
    <row r="2890" spans="1:11" x14ac:dyDescent="0.25">
      <c r="A2890" s="17">
        <v>42452</v>
      </c>
      <c r="B2890" s="18">
        <f t="shared" si="135"/>
        <v>9753</v>
      </c>
      <c r="C2890" s="11" t="s">
        <v>787</v>
      </c>
      <c r="D2890" s="12">
        <v>59753</v>
      </c>
      <c r="E2890" s="47" t="s">
        <v>8627</v>
      </c>
      <c r="F2890" s="14">
        <v>3331.52</v>
      </c>
      <c r="G2890" s="57">
        <v>42453</v>
      </c>
      <c r="H2890" s="98">
        <v>3331.52</v>
      </c>
      <c r="I2890" s="140">
        <f t="shared" si="134"/>
        <v>0</v>
      </c>
      <c r="J2890" s="112"/>
      <c r="K2890" s="2"/>
    </row>
    <row r="2891" spans="1:11" x14ac:dyDescent="0.25">
      <c r="A2891" s="17">
        <v>42452</v>
      </c>
      <c r="B2891" s="18">
        <f t="shared" si="135"/>
        <v>9754</v>
      </c>
      <c r="C2891" s="11" t="s">
        <v>787</v>
      </c>
      <c r="D2891" s="12">
        <v>59754</v>
      </c>
      <c r="E2891" s="47" t="s">
        <v>8628</v>
      </c>
      <c r="F2891" s="14">
        <v>1536</v>
      </c>
      <c r="G2891" s="57">
        <v>42452</v>
      </c>
      <c r="H2891" s="98">
        <f t="shared" si="133"/>
        <v>1536</v>
      </c>
      <c r="I2891" s="140">
        <f t="shared" si="134"/>
        <v>0</v>
      </c>
      <c r="J2891" s="112"/>
      <c r="K2891" s="2"/>
    </row>
    <row r="2892" spans="1:11" x14ac:dyDescent="0.25">
      <c r="A2892" s="17">
        <v>42452</v>
      </c>
      <c r="B2892" s="18">
        <f t="shared" si="135"/>
        <v>9755</v>
      </c>
      <c r="C2892" s="11" t="s">
        <v>787</v>
      </c>
      <c r="D2892" s="12">
        <v>59755</v>
      </c>
      <c r="E2892" s="47" t="s">
        <v>8629</v>
      </c>
      <c r="F2892" s="14">
        <v>20715.8</v>
      </c>
      <c r="G2892" s="57">
        <v>42453</v>
      </c>
      <c r="H2892" s="148">
        <v>15715.8</v>
      </c>
      <c r="I2892" s="149">
        <f t="shared" si="134"/>
        <v>5000</v>
      </c>
      <c r="J2892" s="112"/>
      <c r="K2892" s="2"/>
    </row>
    <row r="2893" spans="1:11" x14ac:dyDescent="0.25">
      <c r="A2893" s="17">
        <v>42452</v>
      </c>
      <c r="B2893" s="18">
        <f t="shared" si="135"/>
        <v>9756</v>
      </c>
      <c r="C2893" s="11" t="s">
        <v>787</v>
      </c>
      <c r="D2893" s="12">
        <v>59756</v>
      </c>
      <c r="E2893" s="47" t="s">
        <v>8630</v>
      </c>
      <c r="F2893" s="14">
        <v>1528</v>
      </c>
      <c r="G2893" s="57">
        <v>42424</v>
      </c>
      <c r="H2893" s="98">
        <v>1528</v>
      </c>
      <c r="I2893" s="140">
        <f t="shared" si="134"/>
        <v>0</v>
      </c>
      <c r="J2893" s="112"/>
      <c r="K2893" s="2"/>
    </row>
    <row r="2894" spans="1:11" x14ac:dyDescent="0.25">
      <c r="A2894" s="17">
        <v>42452</v>
      </c>
      <c r="B2894" s="18">
        <f t="shared" si="135"/>
        <v>9757</v>
      </c>
      <c r="C2894" s="11" t="s">
        <v>787</v>
      </c>
      <c r="D2894" s="12">
        <v>59757</v>
      </c>
      <c r="E2894" s="47" t="s">
        <v>8631</v>
      </c>
      <c r="F2894" s="14">
        <v>18869.400000000001</v>
      </c>
      <c r="G2894" s="92">
        <v>42469</v>
      </c>
      <c r="H2894" s="101">
        <v>18869.400000000001</v>
      </c>
      <c r="I2894" s="140">
        <f t="shared" si="134"/>
        <v>0</v>
      </c>
      <c r="J2894" s="112"/>
      <c r="K2894" s="2"/>
    </row>
    <row r="2895" spans="1:11" x14ac:dyDescent="0.25">
      <c r="A2895" s="17">
        <v>42452</v>
      </c>
      <c r="B2895" s="18">
        <f t="shared" si="135"/>
        <v>9758</v>
      </c>
      <c r="C2895" s="11" t="s">
        <v>787</v>
      </c>
      <c r="D2895" s="12">
        <v>59758</v>
      </c>
      <c r="E2895" s="47" t="s">
        <v>8632</v>
      </c>
      <c r="F2895" s="14">
        <v>14388.12</v>
      </c>
      <c r="G2895" s="130">
        <v>42461</v>
      </c>
      <c r="H2895" s="166">
        <v>14388.12</v>
      </c>
      <c r="I2895" s="140">
        <f t="shared" si="134"/>
        <v>0</v>
      </c>
      <c r="J2895" s="112"/>
      <c r="K2895" s="2"/>
    </row>
    <row r="2896" spans="1:11" x14ac:dyDescent="0.25">
      <c r="A2896" s="17">
        <v>42452</v>
      </c>
      <c r="B2896" s="18">
        <f t="shared" si="135"/>
        <v>9759</v>
      </c>
      <c r="C2896" s="11" t="s">
        <v>787</v>
      </c>
      <c r="D2896" s="12">
        <v>59759</v>
      </c>
      <c r="E2896" s="47" t="s">
        <v>8633</v>
      </c>
      <c r="F2896" s="14">
        <v>346.5</v>
      </c>
      <c r="G2896" s="57">
        <v>42452</v>
      </c>
      <c r="H2896" s="98">
        <f t="shared" si="133"/>
        <v>346.5</v>
      </c>
      <c r="I2896" s="140">
        <f t="shared" si="134"/>
        <v>0</v>
      </c>
      <c r="J2896" s="112"/>
      <c r="K2896" s="2"/>
    </row>
    <row r="2897" spans="1:11" x14ac:dyDescent="0.25">
      <c r="A2897" s="17">
        <v>42452</v>
      </c>
      <c r="B2897" s="18">
        <f t="shared" si="135"/>
        <v>9760</v>
      </c>
      <c r="C2897" s="11" t="s">
        <v>787</v>
      </c>
      <c r="D2897" s="12">
        <v>59760</v>
      </c>
      <c r="E2897" s="47" t="s">
        <v>8634</v>
      </c>
      <c r="F2897" s="14">
        <v>9360</v>
      </c>
      <c r="G2897" s="57">
        <v>42453</v>
      </c>
      <c r="H2897" s="98">
        <v>9360</v>
      </c>
      <c r="I2897" s="140">
        <f t="shared" si="134"/>
        <v>0</v>
      </c>
      <c r="J2897" s="112"/>
      <c r="K2897" s="2"/>
    </row>
    <row r="2898" spans="1:11" x14ac:dyDescent="0.25">
      <c r="A2898" s="17">
        <v>42452</v>
      </c>
      <c r="B2898" s="18">
        <f t="shared" si="135"/>
        <v>9761</v>
      </c>
      <c r="C2898" s="11" t="s">
        <v>787</v>
      </c>
      <c r="D2898" s="12">
        <v>59761</v>
      </c>
      <c r="E2898" s="47" t="s">
        <v>8635</v>
      </c>
      <c r="F2898" s="14">
        <v>2277.6</v>
      </c>
      <c r="G2898" s="57">
        <v>42453</v>
      </c>
      <c r="H2898" s="98">
        <v>2277.6</v>
      </c>
      <c r="I2898" s="140">
        <f t="shared" si="134"/>
        <v>0</v>
      </c>
      <c r="J2898" s="112"/>
      <c r="K2898" s="2"/>
    </row>
    <row r="2899" spans="1:11" x14ac:dyDescent="0.25">
      <c r="A2899" s="17">
        <v>42452</v>
      </c>
      <c r="B2899" s="18">
        <f t="shared" si="135"/>
        <v>9762</v>
      </c>
      <c r="C2899" s="11" t="s">
        <v>787</v>
      </c>
      <c r="D2899" s="12">
        <v>59762</v>
      </c>
      <c r="E2899" s="47" t="s">
        <v>8636</v>
      </c>
      <c r="F2899" s="14">
        <v>3903.2</v>
      </c>
      <c r="G2899" s="57">
        <v>42452</v>
      </c>
      <c r="H2899" s="98">
        <f t="shared" si="133"/>
        <v>3903.2</v>
      </c>
      <c r="I2899" s="140">
        <f t="shared" si="134"/>
        <v>0</v>
      </c>
      <c r="J2899" s="112"/>
      <c r="K2899" s="2"/>
    </row>
    <row r="2900" spans="1:11" x14ac:dyDescent="0.25">
      <c r="A2900" s="17">
        <v>42452</v>
      </c>
      <c r="B2900" s="18">
        <f t="shared" si="135"/>
        <v>9763</v>
      </c>
      <c r="C2900" s="11" t="s">
        <v>787</v>
      </c>
      <c r="D2900" s="12">
        <v>59763</v>
      </c>
      <c r="E2900" s="47" t="s">
        <v>8637</v>
      </c>
      <c r="F2900" s="14">
        <v>1922.7</v>
      </c>
      <c r="G2900" s="57">
        <v>42453</v>
      </c>
      <c r="H2900" s="98">
        <v>1922.7</v>
      </c>
      <c r="I2900" s="140">
        <f t="shared" si="134"/>
        <v>0</v>
      </c>
      <c r="J2900" s="112"/>
      <c r="K2900" s="2"/>
    </row>
    <row r="2901" spans="1:11" x14ac:dyDescent="0.25">
      <c r="A2901" s="17">
        <v>42452</v>
      </c>
      <c r="B2901" s="18">
        <f t="shared" si="135"/>
        <v>9764</v>
      </c>
      <c r="C2901" s="11" t="s">
        <v>787</v>
      </c>
      <c r="D2901" s="12">
        <v>59764</v>
      </c>
      <c r="E2901" s="47" t="s">
        <v>8569</v>
      </c>
      <c r="F2901" s="14">
        <v>6600</v>
      </c>
      <c r="G2901" s="57">
        <v>42452</v>
      </c>
      <c r="H2901" s="98">
        <f t="shared" si="133"/>
        <v>6600</v>
      </c>
      <c r="I2901" s="140">
        <f t="shared" si="134"/>
        <v>0</v>
      </c>
      <c r="J2901" s="112"/>
      <c r="K2901" s="2"/>
    </row>
    <row r="2902" spans="1:11" x14ac:dyDescent="0.25">
      <c r="A2902" s="17">
        <v>42452</v>
      </c>
      <c r="B2902" s="18">
        <f t="shared" si="135"/>
        <v>9765</v>
      </c>
      <c r="C2902" s="11" t="s">
        <v>787</v>
      </c>
      <c r="D2902" s="12">
        <v>59765</v>
      </c>
      <c r="E2902" s="47" t="s">
        <v>8638</v>
      </c>
      <c r="F2902" s="14">
        <v>5572.2</v>
      </c>
      <c r="G2902" s="57">
        <v>42457</v>
      </c>
      <c r="H2902" s="98">
        <v>5572.2</v>
      </c>
      <c r="I2902" s="140">
        <f t="shared" si="134"/>
        <v>0</v>
      </c>
      <c r="J2902" s="112"/>
      <c r="K2902" s="2"/>
    </row>
    <row r="2903" spans="1:11" x14ac:dyDescent="0.25">
      <c r="A2903" s="17">
        <v>42452</v>
      </c>
      <c r="B2903" s="18">
        <f t="shared" si="135"/>
        <v>9766</v>
      </c>
      <c r="C2903" s="11" t="s">
        <v>787</v>
      </c>
      <c r="D2903" s="12">
        <v>59766</v>
      </c>
      <c r="E2903" s="47" t="s">
        <v>8639</v>
      </c>
      <c r="F2903" s="14">
        <v>14626.8</v>
      </c>
      <c r="G2903" s="57">
        <v>42453</v>
      </c>
      <c r="H2903" s="98">
        <v>14626.8</v>
      </c>
      <c r="I2903" s="140">
        <f t="shared" si="134"/>
        <v>0</v>
      </c>
      <c r="J2903" s="112"/>
      <c r="K2903" s="2"/>
    </row>
    <row r="2904" spans="1:11" x14ac:dyDescent="0.25">
      <c r="A2904" s="17">
        <v>42452</v>
      </c>
      <c r="B2904" s="18">
        <f t="shared" si="135"/>
        <v>9767</v>
      </c>
      <c r="C2904" s="11" t="s">
        <v>787</v>
      </c>
      <c r="D2904" s="12">
        <v>59767</v>
      </c>
      <c r="E2904" s="47" t="s">
        <v>8640</v>
      </c>
      <c r="F2904" s="14">
        <v>3148.8</v>
      </c>
      <c r="G2904" s="57">
        <v>42453</v>
      </c>
      <c r="H2904" s="98">
        <v>3148.8</v>
      </c>
      <c r="I2904" s="140">
        <f t="shared" si="134"/>
        <v>0</v>
      </c>
      <c r="J2904" s="112"/>
      <c r="K2904" s="2"/>
    </row>
    <row r="2905" spans="1:11" x14ac:dyDescent="0.25">
      <c r="A2905" s="17">
        <v>42452</v>
      </c>
      <c r="B2905" s="18">
        <f t="shared" si="135"/>
        <v>9768</v>
      </c>
      <c r="C2905" s="11" t="s">
        <v>787</v>
      </c>
      <c r="D2905" s="12">
        <v>59768</v>
      </c>
      <c r="E2905" s="47" t="s">
        <v>8641</v>
      </c>
      <c r="F2905" s="14">
        <v>7793.8</v>
      </c>
      <c r="G2905" s="57">
        <v>42457</v>
      </c>
      <c r="H2905" s="98">
        <v>7793.8</v>
      </c>
      <c r="I2905" s="140">
        <f t="shared" si="134"/>
        <v>0</v>
      </c>
      <c r="J2905" s="112"/>
      <c r="K2905" s="2"/>
    </row>
    <row r="2906" spans="1:11" x14ac:dyDescent="0.25">
      <c r="A2906" s="17">
        <v>42452</v>
      </c>
      <c r="B2906" s="18">
        <f t="shared" si="135"/>
        <v>9769</v>
      </c>
      <c r="C2906" s="11" t="s">
        <v>787</v>
      </c>
      <c r="D2906" s="12">
        <v>59769</v>
      </c>
      <c r="E2906" s="47" t="s">
        <v>8602</v>
      </c>
      <c r="F2906" s="14">
        <v>8190</v>
      </c>
      <c r="G2906" s="57">
        <v>42458</v>
      </c>
      <c r="H2906" s="98">
        <v>8190</v>
      </c>
      <c r="I2906" s="140">
        <f t="shared" si="134"/>
        <v>0</v>
      </c>
      <c r="J2906" s="112"/>
      <c r="K2906" s="2"/>
    </row>
    <row r="2907" spans="1:11" x14ac:dyDescent="0.25">
      <c r="A2907" s="17">
        <v>42452</v>
      </c>
      <c r="B2907" s="18">
        <f t="shared" si="135"/>
        <v>9770</v>
      </c>
      <c r="C2907" s="11" t="s">
        <v>787</v>
      </c>
      <c r="D2907" s="12">
        <v>59770</v>
      </c>
      <c r="E2907" s="47" t="s">
        <v>8642</v>
      </c>
      <c r="F2907" s="14">
        <v>2643.56</v>
      </c>
      <c r="G2907" s="57">
        <v>42453</v>
      </c>
      <c r="H2907" s="98">
        <v>2643.56</v>
      </c>
      <c r="I2907" s="140">
        <f t="shared" si="134"/>
        <v>0</v>
      </c>
      <c r="J2907" s="112"/>
      <c r="K2907" s="2"/>
    </row>
    <row r="2908" spans="1:11" x14ac:dyDescent="0.25">
      <c r="A2908" s="17">
        <v>42452</v>
      </c>
      <c r="B2908" s="18">
        <f t="shared" si="135"/>
        <v>9771</v>
      </c>
      <c r="C2908" s="11" t="s">
        <v>787</v>
      </c>
      <c r="D2908" s="12">
        <v>59771</v>
      </c>
      <c r="E2908" s="47" t="s">
        <v>8643</v>
      </c>
      <c r="F2908" s="14">
        <v>516.79999999999995</v>
      </c>
      <c r="G2908" s="57">
        <v>42453</v>
      </c>
      <c r="H2908" s="98">
        <v>516.79999999999995</v>
      </c>
      <c r="I2908" s="140">
        <f t="shared" si="134"/>
        <v>0</v>
      </c>
      <c r="J2908" s="112"/>
      <c r="K2908" s="2"/>
    </row>
    <row r="2909" spans="1:11" x14ac:dyDescent="0.25">
      <c r="A2909" s="17">
        <v>42452</v>
      </c>
      <c r="B2909" s="18">
        <f t="shared" si="135"/>
        <v>9772</v>
      </c>
      <c r="C2909" s="11" t="s">
        <v>787</v>
      </c>
      <c r="D2909" s="12">
        <v>59772</v>
      </c>
      <c r="E2909" s="47" t="s">
        <v>8607</v>
      </c>
      <c r="F2909" s="14">
        <v>1719.9</v>
      </c>
      <c r="G2909" s="57">
        <v>42453</v>
      </c>
      <c r="H2909" s="98">
        <v>1719.9</v>
      </c>
      <c r="I2909" s="140">
        <f t="shared" si="134"/>
        <v>0</v>
      </c>
      <c r="J2909" s="112"/>
      <c r="K2909" s="2"/>
    </row>
    <row r="2910" spans="1:11" x14ac:dyDescent="0.25">
      <c r="A2910" s="17">
        <v>42452</v>
      </c>
      <c r="B2910" s="18">
        <f t="shared" si="135"/>
        <v>9773</v>
      </c>
      <c r="C2910" s="11" t="s">
        <v>787</v>
      </c>
      <c r="D2910" s="12">
        <v>59773</v>
      </c>
      <c r="E2910" s="47" t="s">
        <v>8644</v>
      </c>
      <c r="F2910" s="14">
        <v>1428.3</v>
      </c>
      <c r="G2910" s="57">
        <v>42453</v>
      </c>
      <c r="H2910" s="98">
        <v>1428.3</v>
      </c>
      <c r="I2910" s="140">
        <f t="shared" si="134"/>
        <v>0</v>
      </c>
      <c r="J2910" s="112"/>
      <c r="K2910" s="2"/>
    </row>
    <row r="2911" spans="1:11" x14ac:dyDescent="0.25">
      <c r="A2911" s="17">
        <v>42452</v>
      </c>
      <c r="B2911" s="18">
        <f t="shared" si="135"/>
        <v>9774</v>
      </c>
      <c r="C2911" s="11" t="s">
        <v>787</v>
      </c>
      <c r="D2911" s="12">
        <v>59774</v>
      </c>
      <c r="E2911" s="47" t="s">
        <v>8569</v>
      </c>
      <c r="F2911" s="14">
        <v>4544.3999999999996</v>
      </c>
      <c r="G2911" s="57">
        <v>42452</v>
      </c>
      <c r="H2911" s="98">
        <f t="shared" si="133"/>
        <v>4544.3999999999996</v>
      </c>
      <c r="I2911" s="140">
        <f t="shared" si="134"/>
        <v>0</v>
      </c>
      <c r="J2911" s="112"/>
      <c r="K2911" s="2"/>
    </row>
    <row r="2912" spans="1:11" x14ac:dyDescent="0.25">
      <c r="A2912" s="17">
        <v>42452</v>
      </c>
      <c r="B2912" s="18">
        <f t="shared" si="135"/>
        <v>9775</v>
      </c>
      <c r="C2912" s="11" t="s">
        <v>787</v>
      </c>
      <c r="D2912" s="12">
        <v>59775</v>
      </c>
      <c r="E2912" s="47" t="s">
        <v>8645</v>
      </c>
      <c r="F2912" s="14">
        <v>42741.8</v>
      </c>
      <c r="G2912" s="92">
        <v>42464</v>
      </c>
      <c r="H2912" s="101">
        <v>42741.8</v>
      </c>
      <c r="I2912" s="140">
        <f t="shared" si="134"/>
        <v>0</v>
      </c>
      <c r="J2912" s="112"/>
      <c r="K2912" s="2"/>
    </row>
    <row r="2913" spans="1:11" x14ac:dyDescent="0.25">
      <c r="A2913" s="17">
        <v>42452</v>
      </c>
      <c r="B2913" s="18">
        <f t="shared" si="135"/>
        <v>9776</v>
      </c>
      <c r="C2913" s="11" t="s">
        <v>787</v>
      </c>
      <c r="D2913" s="12">
        <v>59776</v>
      </c>
      <c r="E2913" s="47" t="s">
        <v>8646</v>
      </c>
      <c r="F2913" s="14">
        <v>16139.2</v>
      </c>
      <c r="G2913" s="57">
        <v>42458</v>
      </c>
      <c r="H2913" s="98">
        <v>16139.2</v>
      </c>
      <c r="I2913" s="140">
        <f t="shared" si="134"/>
        <v>0</v>
      </c>
      <c r="J2913" s="112"/>
      <c r="K2913" s="2"/>
    </row>
    <row r="2914" spans="1:11" x14ac:dyDescent="0.25">
      <c r="A2914" s="17">
        <v>42452</v>
      </c>
      <c r="B2914" s="18">
        <f t="shared" si="135"/>
        <v>9777</v>
      </c>
      <c r="C2914" s="11" t="s">
        <v>787</v>
      </c>
      <c r="D2914" s="12">
        <v>59777</v>
      </c>
      <c r="E2914" s="47" t="s">
        <v>8647</v>
      </c>
      <c r="F2914" s="14">
        <v>27591.35</v>
      </c>
      <c r="G2914" s="57">
        <v>42453</v>
      </c>
      <c r="H2914" s="98">
        <v>27591.35</v>
      </c>
      <c r="I2914" s="140">
        <f t="shared" si="134"/>
        <v>0</v>
      </c>
      <c r="J2914" s="112"/>
      <c r="K2914" s="2"/>
    </row>
    <row r="2915" spans="1:11" x14ac:dyDescent="0.25">
      <c r="A2915" s="17">
        <v>42452</v>
      </c>
      <c r="B2915" s="18">
        <f t="shared" si="135"/>
        <v>9778</v>
      </c>
      <c r="C2915" s="11" t="s">
        <v>787</v>
      </c>
      <c r="D2915" s="12">
        <v>59778</v>
      </c>
      <c r="E2915" s="47" t="s">
        <v>8582</v>
      </c>
      <c r="F2915" s="14">
        <v>924</v>
      </c>
      <c r="G2915" s="57">
        <v>42453</v>
      </c>
      <c r="H2915" s="98">
        <v>924</v>
      </c>
      <c r="I2915" s="140">
        <f t="shared" si="134"/>
        <v>0</v>
      </c>
      <c r="J2915" s="112"/>
      <c r="K2915" s="2"/>
    </row>
    <row r="2916" spans="1:11" x14ac:dyDescent="0.25">
      <c r="A2916" s="17">
        <v>42452</v>
      </c>
      <c r="B2916" s="18">
        <f t="shared" si="135"/>
        <v>9779</v>
      </c>
      <c r="C2916" s="11" t="s">
        <v>787</v>
      </c>
      <c r="D2916" s="12">
        <v>59779</v>
      </c>
      <c r="E2916" s="47" t="s">
        <v>8589</v>
      </c>
      <c r="F2916" s="14">
        <v>654.29999999999995</v>
      </c>
      <c r="G2916" s="57">
        <v>42452</v>
      </c>
      <c r="H2916" s="98">
        <f t="shared" si="133"/>
        <v>654.29999999999995</v>
      </c>
      <c r="I2916" s="140">
        <f t="shared" si="134"/>
        <v>0</v>
      </c>
      <c r="J2916" s="112"/>
      <c r="K2916" s="2"/>
    </row>
    <row r="2917" spans="1:11" x14ac:dyDescent="0.25">
      <c r="A2917" s="17">
        <v>42452</v>
      </c>
      <c r="B2917" s="18">
        <f t="shared" si="135"/>
        <v>9780</v>
      </c>
      <c r="C2917" s="11" t="s">
        <v>787</v>
      </c>
      <c r="D2917" s="12">
        <v>59780</v>
      </c>
      <c r="E2917" s="47" t="s">
        <v>8648</v>
      </c>
      <c r="F2917" s="14">
        <v>7761.6</v>
      </c>
      <c r="G2917" s="57">
        <v>42453</v>
      </c>
      <c r="H2917" s="98">
        <v>7761.6</v>
      </c>
      <c r="I2917" s="140">
        <f t="shared" si="134"/>
        <v>0</v>
      </c>
      <c r="J2917" s="112"/>
      <c r="K2917" s="2"/>
    </row>
    <row r="2918" spans="1:11" x14ac:dyDescent="0.25">
      <c r="A2918" s="17">
        <v>42452</v>
      </c>
      <c r="B2918" s="18">
        <f t="shared" si="135"/>
        <v>9781</v>
      </c>
      <c r="C2918" s="11" t="s">
        <v>787</v>
      </c>
      <c r="D2918" s="12">
        <v>59781</v>
      </c>
      <c r="E2918" s="47" t="s">
        <v>8598</v>
      </c>
      <c r="F2918" s="14">
        <v>141460.4</v>
      </c>
      <c r="G2918" s="92">
        <v>42472</v>
      </c>
      <c r="H2918" s="101">
        <v>141460.4</v>
      </c>
      <c r="I2918" s="140">
        <f t="shared" si="134"/>
        <v>0</v>
      </c>
      <c r="J2918" s="112"/>
      <c r="K2918" s="2"/>
    </row>
    <row r="2919" spans="1:11" x14ac:dyDescent="0.25">
      <c r="A2919" s="17">
        <v>42452</v>
      </c>
      <c r="B2919" s="18">
        <f t="shared" si="135"/>
        <v>9782</v>
      </c>
      <c r="C2919" s="11" t="s">
        <v>787</v>
      </c>
      <c r="D2919" s="12">
        <v>59782</v>
      </c>
      <c r="E2919" s="47" t="s">
        <v>8649</v>
      </c>
      <c r="F2919" s="14">
        <v>363</v>
      </c>
      <c r="G2919" s="57">
        <v>42452</v>
      </c>
      <c r="H2919" s="98">
        <f t="shared" si="133"/>
        <v>363</v>
      </c>
      <c r="I2919" s="140">
        <f t="shared" si="134"/>
        <v>0</v>
      </c>
      <c r="J2919" s="112"/>
      <c r="K2919" s="2"/>
    </row>
    <row r="2920" spans="1:11" x14ac:dyDescent="0.25">
      <c r="A2920" s="17">
        <v>42452</v>
      </c>
      <c r="B2920" s="18">
        <f t="shared" si="135"/>
        <v>9783</v>
      </c>
      <c r="C2920" s="11" t="s">
        <v>787</v>
      </c>
      <c r="D2920" s="12">
        <v>59783</v>
      </c>
      <c r="E2920" s="47" t="s">
        <v>8596</v>
      </c>
      <c r="F2920" s="14">
        <v>3336.8</v>
      </c>
      <c r="G2920" s="57">
        <v>42453</v>
      </c>
      <c r="H2920" s="98">
        <v>3336.8</v>
      </c>
      <c r="I2920" s="140">
        <f t="shared" si="134"/>
        <v>0</v>
      </c>
      <c r="J2920" s="112"/>
      <c r="K2920" s="2"/>
    </row>
    <row r="2921" spans="1:11" x14ac:dyDescent="0.25">
      <c r="A2921" s="17">
        <v>42452</v>
      </c>
      <c r="B2921" s="18">
        <f t="shared" si="135"/>
        <v>9784</v>
      </c>
      <c r="C2921" s="11" t="s">
        <v>787</v>
      </c>
      <c r="D2921" s="12">
        <v>59784</v>
      </c>
      <c r="E2921" s="47" t="s">
        <v>8598</v>
      </c>
      <c r="F2921" s="14">
        <v>8815.7999999999993</v>
      </c>
      <c r="G2921" s="92">
        <v>42472</v>
      </c>
      <c r="H2921" s="101">
        <v>8815.7999999999993</v>
      </c>
      <c r="I2921" s="140">
        <f t="shared" si="134"/>
        <v>0</v>
      </c>
      <c r="J2921" s="112"/>
      <c r="K2921" s="2"/>
    </row>
    <row r="2922" spans="1:11" x14ac:dyDescent="0.25">
      <c r="A2922" s="17">
        <v>42452</v>
      </c>
      <c r="B2922" s="18">
        <f t="shared" si="135"/>
        <v>9785</v>
      </c>
      <c r="C2922" s="11" t="s">
        <v>787</v>
      </c>
      <c r="D2922" s="12">
        <v>59785</v>
      </c>
      <c r="E2922" s="47" t="s">
        <v>8650</v>
      </c>
      <c r="F2922" s="14">
        <v>2549.9</v>
      </c>
      <c r="G2922" s="57">
        <v>42455</v>
      </c>
      <c r="H2922" s="98">
        <v>2549.9</v>
      </c>
      <c r="I2922" s="140">
        <f t="shared" si="134"/>
        <v>0</v>
      </c>
      <c r="J2922" s="112"/>
      <c r="K2922" s="2"/>
    </row>
    <row r="2923" spans="1:11" x14ac:dyDescent="0.25">
      <c r="A2923" s="17">
        <v>42452</v>
      </c>
      <c r="B2923" s="18">
        <f t="shared" si="135"/>
        <v>9786</v>
      </c>
      <c r="C2923" s="11" t="s">
        <v>787</v>
      </c>
      <c r="D2923" s="12">
        <v>59786</v>
      </c>
      <c r="E2923" s="47" t="s">
        <v>8651</v>
      </c>
      <c r="F2923" s="14">
        <v>8745</v>
      </c>
      <c r="G2923" s="57">
        <v>42457</v>
      </c>
      <c r="H2923" s="98">
        <v>8745</v>
      </c>
      <c r="I2923" s="140">
        <f t="shared" si="134"/>
        <v>0</v>
      </c>
      <c r="J2923" s="112"/>
      <c r="K2923" s="2"/>
    </row>
    <row r="2924" spans="1:11" x14ac:dyDescent="0.25">
      <c r="A2924" s="17">
        <v>42452</v>
      </c>
      <c r="B2924" s="18">
        <f t="shared" si="135"/>
        <v>9787</v>
      </c>
      <c r="C2924" s="11" t="s">
        <v>787</v>
      </c>
      <c r="D2924" s="12">
        <v>59787</v>
      </c>
      <c r="E2924" s="47" t="s">
        <v>8598</v>
      </c>
      <c r="F2924" s="14">
        <v>32976</v>
      </c>
      <c r="G2924" s="92">
        <v>42472</v>
      </c>
      <c r="H2924" s="101">
        <v>32976</v>
      </c>
      <c r="I2924" s="140">
        <f t="shared" si="134"/>
        <v>0</v>
      </c>
      <c r="J2924" s="112"/>
      <c r="K2924" s="2"/>
    </row>
    <row r="2925" spans="1:11" x14ac:dyDescent="0.25">
      <c r="A2925" s="17">
        <v>42452</v>
      </c>
      <c r="B2925" s="18">
        <f t="shared" si="135"/>
        <v>9788</v>
      </c>
      <c r="C2925" s="11" t="s">
        <v>787</v>
      </c>
      <c r="D2925" s="12">
        <v>59788</v>
      </c>
      <c r="E2925" s="47" t="s">
        <v>8624</v>
      </c>
      <c r="F2925" s="14">
        <v>1032.4000000000001</v>
      </c>
      <c r="G2925" s="57">
        <v>42459</v>
      </c>
      <c r="H2925" s="98">
        <v>1032.4000000000001</v>
      </c>
      <c r="I2925" s="140">
        <f t="shared" si="134"/>
        <v>0</v>
      </c>
      <c r="J2925" s="112"/>
      <c r="K2925" s="2"/>
    </row>
    <row r="2926" spans="1:11" x14ac:dyDescent="0.25">
      <c r="A2926" s="17">
        <v>42452</v>
      </c>
      <c r="B2926" s="18">
        <f t="shared" si="135"/>
        <v>9789</v>
      </c>
      <c r="C2926" s="11" t="s">
        <v>787</v>
      </c>
      <c r="D2926" s="12">
        <v>59789</v>
      </c>
      <c r="E2926" s="47" t="s">
        <v>8620</v>
      </c>
      <c r="F2926" s="14">
        <v>200</v>
      </c>
      <c r="G2926" s="57">
        <v>42452</v>
      </c>
      <c r="H2926" s="98">
        <f t="shared" si="133"/>
        <v>200</v>
      </c>
      <c r="I2926" s="140">
        <f t="shared" si="134"/>
        <v>0</v>
      </c>
      <c r="J2926" s="112"/>
      <c r="K2926" s="2"/>
    </row>
    <row r="2927" spans="1:11" x14ac:dyDescent="0.25">
      <c r="A2927" s="17">
        <v>42452</v>
      </c>
      <c r="B2927" s="18">
        <f t="shared" si="135"/>
        <v>9790</v>
      </c>
      <c r="C2927" s="11" t="s">
        <v>787</v>
      </c>
      <c r="D2927" s="12">
        <v>59790</v>
      </c>
      <c r="E2927" s="47" t="s">
        <v>8602</v>
      </c>
      <c r="F2927" s="14">
        <v>204768</v>
      </c>
      <c r="G2927" s="57">
        <v>42458</v>
      </c>
      <c r="H2927" s="98">
        <v>204768</v>
      </c>
      <c r="I2927" s="140">
        <f t="shared" si="134"/>
        <v>0</v>
      </c>
      <c r="J2927" s="112"/>
      <c r="K2927" s="2"/>
    </row>
    <row r="2928" spans="1:11" x14ac:dyDescent="0.25">
      <c r="A2928" s="17">
        <v>42452</v>
      </c>
      <c r="B2928" s="18">
        <f t="shared" si="135"/>
        <v>9791</v>
      </c>
      <c r="C2928" s="11" t="s">
        <v>787</v>
      </c>
      <c r="D2928" s="12">
        <v>59791</v>
      </c>
      <c r="E2928" s="47" t="s">
        <v>8652</v>
      </c>
      <c r="F2928" s="14">
        <v>945.1</v>
      </c>
      <c r="G2928" s="57">
        <v>42453</v>
      </c>
      <c r="H2928" s="98">
        <v>945.1</v>
      </c>
      <c r="I2928" s="140">
        <f t="shared" si="134"/>
        <v>0</v>
      </c>
      <c r="J2928" s="112"/>
      <c r="K2928" s="2"/>
    </row>
    <row r="2929" spans="1:11" x14ac:dyDescent="0.25">
      <c r="A2929" s="17">
        <v>42453</v>
      </c>
      <c r="B2929" s="18">
        <f t="shared" si="135"/>
        <v>9792</v>
      </c>
      <c r="C2929" s="11" t="s">
        <v>787</v>
      </c>
      <c r="D2929" s="12">
        <v>59792</v>
      </c>
      <c r="E2929" s="47" t="s">
        <v>8653</v>
      </c>
      <c r="F2929" s="14">
        <v>12445.6</v>
      </c>
      <c r="G2929" s="57">
        <v>42457</v>
      </c>
      <c r="H2929" s="98">
        <v>12445.6</v>
      </c>
      <c r="I2929" s="140">
        <f t="shared" si="134"/>
        <v>0</v>
      </c>
      <c r="J2929" s="112"/>
      <c r="K2929" s="2"/>
    </row>
    <row r="2930" spans="1:11" x14ac:dyDescent="0.25">
      <c r="A2930" s="17">
        <v>42453</v>
      </c>
      <c r="B2930" s="18">
        <f t="shared" si="135"/>
        <v>9793</v>
      </c>
      <c r="C2930" s="11" t="s">
        <v>787</v>
      </c>
      <c r="D2930" s="12">
        <v>59793</v>
      </c>
      <c r="E2930" s="47" t="s">
        <v>8654</v>
      </c>
      <c r="F2930" s="14">
        <v>19267.2</v>
      </c>
      <c r="G2930" s="57">
        <v>42453</v>
      </c>
      <c r="H2930" s="98">
        <f t="shared" si="133"/>
        <v>19267.2</v>
      </c>
      <c r="I2930" s="140">
        <f t="shared" si="134"/>
        <v>0</v>
      </c>
      <c r="J2930" s="112"/>
      <c r="K2930" s="2"/>
    </row>
    <row r="2931" spans="1:11" x14ac:dyDescent="0.25">
      <c r="A2931" s="17">
        <v>42453</v>
      </c>
      <c r="B2931" s="18">
        <f t="shared" si="135"/>
        <v>9794</v>
      </c>
      <c r="C2931" s="11" t="s">
        <v>787</v>
      </c>
      <c r="D2931" s="12">
        <v>59794</v>
      </c>
      <c r="E2931" s="47" t="s">
        <v>8655</v>
      </c>
      <c r="F2931" s="14">
        <v>4140.5</v>
      </c>
      <c r="G2931" s="57">
        <v>42453</v>
      </c>
      <c r="H2931" s="98">
        <f t="shared" si="133"/>
        <v>4140.5</v>
      </c>
      <c r="I2931" s="140">
        <f t="shared" si="134"/>
        <v>0</v>
      </c>
      <c r="J2931" s="112"/>
      <c r="K2931" s="2"/>
    </row>
    <row r="2932" spans="1:11" x14ac:dyDescent="0.25">
      <c r="A2932" s="17">
        <v>42453</v>
      </c>
      <c r="B2932" s="18">
        <f t="shared" si="135"/>
        <v>9795</v>
      </c>
      <c r="C2932" s="11" t="s">
        <v>787</v>
      </c>
      <c r="D2932" s="12">
        <v>59795</v>
      </c>
      <c r="E2932" s="47" t="s">
        <v>8656</v>
      </c>
      <c r="F2932" s="14">
        <v>277.2</v>
      </c>
      <c r="G2932" s="57">
        <v>42453</v>
      </c>
      <c r="H2932" s="98">
        <f t="shared" si="133"/>
        <v>277.2</v>
      </c>
      <c r="I2932" s="140">
        <f t="shared" si="134"/>
        <v>0</v>
      </c>
      <c r="J2932" s="112"/>
      <c r="K2932" s="2"/>
    </row>
    <row r="2933" spans="1:11" x14ac:dyDescent="0.25">
      <c r="A2933" s="17">
        <v>42453</v>
      </c>
      <c r="B2933" s="18">
        <f t="shared" si="135"/>
        <v>9796</v>
      </c>
      <c r="C2933" s="11" t="s">
        <v>787</v>
      </c>
      <c r="D2933" s="12">
        <v>59796</v>
      </c>
      <c r="E2933" s="47" t="s">
        <v>8657</v>
      </c>
      <c r="F2933" s="14">
        <v>32923.599999999999</v>
      </c>
      <c r="G2933" s="57">
        <v>42458</v>
      </c>
      <c r="H2933" s="98">
        <v>32923.599999999999</v>
      </c>
      <c r="I2933" s="140">
        <f t="shared" si="134"/>
        <v>0</v>
      </c>
      <c r="J2933" s="112"/>
      <c r="K2933" s="2"/>
    </row>
    <row r="2934" spans="1:11" x14ac:dyDescent="0.25">
      <c r="A2934" s="17">
        <v>42453</v>
      </c>
      <c r="B2934" s="18">
        <f t="shared" si="135"/>
        <v>9797</v>
      </c>
      <c r="C2934" s="11" t="s">
        <v>787</v>
      </c>
      <c r="D2934" s="12">
        <v>59797</v>
      </c>
      <c r="E2934" s="47" t="s">
        <v>8658</v>
      </c>
      <c r="F2934" s="14">
        <v>34673.35</v>
      </c>
      <c r="G2934" s="57">
        <v>42458</v>
      </c>
      <c r="H2934" s="98">
        <v>34673.35</v>
      </c>
      <c r="I2934" s="140">
        <f t="shared" si="134"/>
        <v>0</v>
      </c>
      <c r="J2934" s="112"/>
      <c r="K2934" s="2"/>
    </row>
    <row r="2935" spans="1:11" x14ac:dyDescent="0.25">
      <c r="A2935" s="17">
        <v>42453</v>
      </c>
      <c r="B2935" s="18">
        <f t="shared" si="135"/>
        <v>9798</v>
      </c>
      <c r="C2935" s="11" t="s">
        <v>787</v>
      </c>
      <c r="D2935" s="12">
        <v>59798</v>
      </c>
      <c r="E2935" s="47" t="s">
        <v>8659</v>
      </c>
      <c r="F2935" s="14">
        <v>10565.36</v>
      </c>
      <c r="G2935" s="57">
        <v>42458</v>
      </c>
      <c r="H2935" s="98">
        <v>10565.36</v>
      </c>
      <c r="I2935" s="140">
        <f t="shared" si="134"/>
        <v>0</v>
      </c>
      <c r="J2935" s="112"/>
      <c r="K2935" s="2"/>
    </row>
    <row r="2936" spans="1:11" x14ac:dyDescent="0.25">
      <c r="A2936" s="17">
        <v>42453</v>
      </c>
      <c r="B2936" s="18">
        <f t="shared" si="135"/>
        <v>9799</v>
      </c>
      <c r="C2936" s="11" t="s">
        <v>787</v>
      </c>
      <c r="D2936" s="12">
        <v>59799</v>
      </c>
      <c r="E2936" s="47" t="s">
        <v>8660</v>
      </c>
      <c r="F2936" s="14">
        <v>87444.800000000003</v>
      </c>
      <c r="G2936" s="92">
        <v>42481</v>
      </c>
      <c r="H2936" s="101">
        <v>87444.800000000003</v>
      </c>
      <c r="I2936" s="140">
        <f t="shared" si="134"/>
        <v>0</v>
      </c>
      <c r="J2936" s="112"/>
      <c r="K2936" s="2"/>
    </row>
    <row r="2937" spans="1:11" x14ac:dyDescent="0.25">
      <c r="A2937" s="17">
        <v>42453</v>
      </c>
      <c r="B2937" s="18">
        <f t="shared" si="135"/>
        <v>9800</v>
      </c>
      <c r="C2937" s="11" t="s">
        <v>787</v>
      </c>
      <c r="D2937" s="113">
        <v>59800</v>
      </c>
      <c r="E2937" s="42" t="s">
        <v>8661</v>
      </c>
      <c r="F2937" s="19">
        <v>47964.55</v>
      </c>
      <c r="G2937" s="130">
        <v>42461</v>
      </c>
      <c r="H2937" s="166">
        <v>47964.55</v>
      </c>
      <c r="I2937" s="140">
        <f t="shared" si="134"/>
        <v>0</v>
      </c>
      <c r="J2937" s="112"/>
      <c r="K2937" s="2"/>
    </row>
    <row r="2938" spans="1:11" x14ac:dyDescent="0.25">
      <c r="A2938" s="17">
        <v>42453</v>
      </c>
      <c r="B2938" s="18">
        <f t="shared" si="135"/>
        <v>9801</v>
      </c>
      <c r="C2938" s="11" t="s">
        <v>787</v>
      </c>
      <c r="D2938" s="141">
        <v>59801</v>
      </c>
      <c r="E2938" s="43" t="s">
        <v>8662</v>
      </c>
      <c r="F2938" s="142">
        <v>2842.2</v>
      </c>
      <c r="G2938" s="57">
        <v>42453</v>
      </c>
      <c r="H2938" s="98">
        <f t="shared" si="133"/>
        <v>2842.2</v>
      </c>
      <c r="I2938" s="140">
        <f t="shared" si="134"/>
        <v>0</v>
      </c>
      <c r="J2938" s="112"/>
      <c r="K2938" s="2"/>
    </row>
    <row r="2939" spans="1:11" x14ac:dyDescent="0.25">
      <c r="A2939" s="17">
        <v>42453</v>
      </c>
      <c r="B2939" s="18">
        <f t="shared" si="135"/>
        <v>9802</v>
      </c>
      <c r="C2939" s="11" t="s">
        <v>787</v>
      </c>
      <c r="D2939" s="20">
        <v>59802</v>
      </c>
      <c r="E2939" s="45" t="s">
        <v>8663</v>
      </c>
      <c r="F2939" s="22">
        <v>1231.6500000000001</v>
      </c>
      <c r="G2939" s="57">
        <v>42453</v>
      </c>
      <c r="H2939" s="98">
        <f t="shared" si="133"/>
        <v>1231.6500000000001</v>
      </c>
      <c r="I2939" s="140">
        <f t="shared" si="134"/>
        <v>0</v>
      </c>
      <c r="J2939" s="112"/>
      <c r="K2939" s="2"/>
    </row>
    <row r="2940" spans="1:11" x14ac:dyDescent="0.25">
      <c r="A2940" s="17">
        <v>42453</v>
      </c>
      <c r="B2940" s="18">
        <f t="shared" si="135"/>
        <v>9803</v>
      </c>
      <c r="C2940" s="11" t="s">
        <v>787</v>
      </c>
      <c r="D2940" s="12">
        <v>59803</v>
      </c>
      <c r="E2940" s="47" t="s">
        <v>8664</v>
      </c>
      <c r="F2940" s="14">
        <v>4531.8</v>
      </c>
      <c r="G2940" s="57">
        <v>42453</v>
      </c>
      <c r="H2940" s="98">
        <f t="shared" si="133"/>
        <v>4531.8</v>
      </c>
      <c r="I2940" s="140">
        <f t="shared" si="134"/>
        <v>0</v>
      </c>
      <c r="J2940" s="112"/>
      <c r="K2940" s="2"/>
    </row>
    <row r="2941" spans="1:11" x14ac:dyDescent="0.25">
      <c r="A2941" s="17">
        <v>42453</v>
      </c>
      <c r="B2941" s="18">
        <f t="shared" si="135"/>
        <v>9804</v>
      </c>
      <c r="C2941" s="11" t="s">
        <v>787</v>
      </c>
      <c r="D2941" s="12">
        <v>59804</v>
      </c>
      <c r="E2941" s="13" t="s">
        <v>8665</v>
      </c>
      <c r="F2941" s="14">
        <v>1353</v>
      </c>
      <c r="G2941" s="57">
        <v>42453</v>
      </c>
      <c r="H2941" s="98">
        <f t="shared" si="133"/>
        <v>1353</v>
      </c>
      <c r="I2941" s="140">
        <f t="shared" si="134"/>
        <v>0</v>
      </c>
      <c r="J2941" s="112"/>
      <c r="K2941" s="2"/>
    </row>
    <row r="2942" spans="1:11" x14ac:dyDescent="0.25">
      <c r="A2942" s="17">
        <v>42453</v>
      </c>
      <c r="B2942" s="18">
        <f t="shared" si="135"/>
        <v>9805</v>
      </c>
      <c r="C2942" s="11" t="s">
        <v>787</v>
      </c>
      <c r="D2942" s="12">
        <v>59805</v>
      </c>
      <c r="E2942" s="47" t="s">
        <v>8666</v>
      </c>
      <c r="F2942" s="14">
        <v>1573</v>
      </c>
      <c r="G2942" s="57">
        <v>42453</v>
      </c>
      <c r="H2942" s="98">
        <f t="shared" si="133"/>
        <v>1573</v>
      </c>
      <c r="I2942" s="140">
        <f t="shared" si="134"/>
        <v>0</v>
      </c>
      <c r="J2942" s="112"/>
      <c r="K2942" s="2"/>
    </row>
    <row r="2943" spans="1:11" x14ac:dyDescent="0.25">
      <c r="A2943" s="17">
        <v>42453</v>
      </c>
      <c r="B2943" s="18">
        <f t="shared" si="135"/>
        <v>9806</v>
      </c>
      <c r="C2943" s="11" t="s">
        <v>787</v>
      </c>
      <c r="D2943" s="12">
        <v>59806</v>
      </c>
      <c r="E2943" s="47" t="s">
        <v>8667</v>
      </c>
      <c r="F2943" s="14">
        <v>5716</v>
      </c>
      <c r="G2943" s="57">
        <v>42453</v>
      </c>
      <c r="H2943" s="98">
        <f t="shared" si="133"/>
        <v>5716</v>
      </c>
      <c r="I2943" s="140">
        <f t="shared" si="134"/>
        <v>0</v>
      </c>
      <c r="J2943" s="112"/>
      <c r="K2943" s="2"/>
    </row>
    <row r="2944" spans="1:11" x14ac:dyDescent="0.25">
      <c r="A2944" s="17">
        <v>42453</v>
      </c>
      <c r="B2944" s="18">
        <f t="shared" si="135"/>
        <v>9807</v>
      </c>
      <c r="C2944" s="11" t="s">
        <v>787</v>
      </c>
      <c r="D2944" s="12">
        <v>59807</v>
      </c>
      <c r="E2944" s="47" t="s">
        <v>8668</v>
      </c>
      <c r="F2944" s="14">
        <v>7875</v>
      </c>
      <c r="G2944" s="57">
        <v>42453</v>
      </c>
      <c r="H2944" s="98">
        <f t="shared" si="133"/>
        <v>7875</v>
      </c>
      <c r="I2944" s="140">
        <f t="shared" si="134"/>
        <v>0</v>
      </c>
      <c r="J2944" s="112"/>
      <c r="K2944" s="2"/>
    </row>
    <row r="2945" spans="1:11" x14ac:dyDescent="0.25">
      <c r="A2945" s="17">
        <v>42453</v>
      </c>
      <c r="B2945" s="18">
        <f t="shared" si="135"/>
        <v>9808</v>
      </c>
      <c r="C2945" s="11" t="s">
        <v>787</v>
      </c>
      <c r="D2945" s="12">
        <v>59808</v>
      </c>
      <c r="E2945" s="47" t="s">
        <v>8669</v>
      </c>
      <c r="F2945" s="14">
        <v>2929.5</v>
      </c>
      <c r="G2945" s="57">
        <v>42453</v>
      </c>
      <c r="H2945" s="98">
        <f t="shared" si="133"/>
        <v>2929.5</v>
      </c>
      <c r="I2945" s="140">
        <f t="shared" si="134"/>
        <v>0</v>
      </c>
      <c r="J2945" s="112"/>
      <c r="K2945" s="2"/>
    </row>
    <row r="2946" spans="1:11" x14ac:dyDescent="0.25">
      <c r="A2946" s="17">
        <v>42453</v>
      </c>
      <c r="B2946" s="18">
        <f t="shared" si="135"/>
        <v>9809</v>
      </c>
      <c r="C2946" s="11" t="s">
        <v>787</v>
      </c>
      <c r="D2946" s="12">
        <v>59809</v>
      </c>
      <c r="E2946" s="47" t="s">
        <v>8661</v>
      </c>
      <c r="F2946" s="14">
        <v>38642.550000000003</v>
      </c>
      <c r="G2946" s="130">
        <v>42461</v>
      </c>
      <c r="H2946" s="166">
        <v>38642.550000000003</v>
      </c>
      <c r="I2946" s="140">
        <f t="shared" si="134"/>
        <v>0</v>
      </c>
      <c r="J2946" s="112"/>
      <c r="K2946" s="2"/>
    </row>
    <row r="2947" spans="1:11" x14ac:dyDescent="0.25">
      <c r="A2947" s="17">
        <v>42453</v>
      </c>
      <c r="B2947" s="18">
        <f t="shared" si="135"/>
        <v>9810</v>
      </c>
      <c r="C2947" s="11" t="s">
        <v>787</v>
      </c>
      <c r="D2947" s="12">
        <v>59810</v>
      </c>
      <c r="E2947" s="47" t="s">
        <v>8670</v>
      </c>
      <c r="F2947" s="14">
        <v>8684.2000000000007</v>
      </c>
      <c r="G2947" s="57">
        <v>42453</v>
      </c>
      <c r="H2947" s="98">
        <f t="shared" si="133"/>
        <v>8684.2000000000007</v>
      </c>
      <c r="I2947" s="140">
        <f t="shared" ref="I2947:I3012" si="136">F2947-H2947</f>
        <v>0</v>
      </c>
      <c r="J2947" s="112"/>
      <c r="K2947" s="2"/>
    </row>
    <row r="2948" spans="1:11" x14ac:dyDescent="0.25">
      <c r="A2948" s="17">
        <v>42453</v>
      </c>
      <c r="B2948" s="18">
        <f t="shared" si="135"/>
        <v>9811</v>
      </c>
      <c r="C2948" s="11" t="s">
        <v>787</v>
      </c>
      <c r="D2948" s="12">
        <v>59811</v>
      </c>
      <c r="E2948" s="47" t="s">
        <v>8671</v>
      </c>
      <c r="F2948" s="14">
        <v>5381.8</v>
      </c>
      <c r="G2948" s="57">
        <v>42453</v>
      </c>
      <c r="H2948" s="98">
        <f t="shared" si="133"/>
        <v>5381.8</v>
      </c>
      <c r="I2948" s="140">
        <f t="shared" si="136"/>
        <v>0</v>
      </c>
      <c r="J2948" s="112"/>
      <c r="K2948" s="2"/>
    </row>
    <row r="2949" spans="1:11" x14ac:dyDescent="0.25">
      <c r="A2949" s="17">
        <v>42453</v>
      </c>
      <c r="B2949" s="18">
        <f t="shared" si="135"/>
        <v>9812</v>
      </c>
      <c r="C2949" s="11" t="s">
        <v>787</v>
      </c>
      <c r="D2949" s="12">
        <v>59812</v>
      </c>
      <c r="E2949" s="47" t="s">
        <v>8672</v>
      </c>
      <c r="F2949" s="14">
        <v>205.7</v>
      </c>
      <c r="G2949" s="57">
        <v>42453</v>
      </c>
      <c r="H2949" s="98">
        <f t="shared" si="133"/>
        <v>205.7</v>
      </c>
      <c r="I2949" s="140">
        <f t="shared" si="136"/>
        <v>0</v>
      </c>
      <c r="J2949" s="112"/>
      <c r="K2949" s="2"/>
    </row>
    <row r="2950" spans="1:11" x14ac:dyDescent="0.25">
      <c r="A2950" s="17">
        <v>42453</v>
      </c>
      <c r="B2950" s="18">
        <f t="shared" ref="B2950:B3013" si="137">B2949+1</f>
        <v>9813</v>
      </c>
      <c r="C2950" s="11" t="s">
        <v>787</v>
      </c>
      <c r="D2950" s="12">
        <v>59813</v>
      </c>
      <c r="E2950" s="47" t="s">
        <v>8673</v>
      </c>
      <c r="F2950" s="14">
        <v>1436.2</v>
      </c>
      <c r="G2950" s="57">
        <v>42453</v>
      </c>
      <c r="H2950" s="98">
        <f t="shared" si="133"/>
        <v>1436.2</v>
      </c>
      <c r="I2950" s="140">
        <f t="shared" si="136"/>
        <v>0</v>
      </c>
      <c r="J2950" s="112"/>
      <c r="K2950" s="2"/>
    </row>
    <row r="2951" spans="1:11" x14ac:dyDescent="0.25">
      <c r="A2951" s="17">
        <v>42453</v>
      </c>
      <c r="B2951" s="18">
        <f t="shared" si="137"/>
        <v>9814</v>
      </c>
      <c r="C2951" s="11" t="s">
        <v>787</v>
      </c>
      <c r="D2951" s="12">
        <v>59814</v>
      </c>
      <c r="E2951" s="47" t="s">
        <v>8674</v>
      </c>
      <c r="F2951" s="14">
        <v>1115.4000000000001</v>
      </c>
      <c r="G2951" s="57">
        <v>42453</v>
      </c>
      <c r="H2951" s="98">
        <f t="shared" si="133"/>
        <v>1115.4000000000001</v>
      </c>
      <c r="I2951" s="140">
        <f t="shared" si="136"/>
        <v>0</v>
      </c>
      <c r="J2951" s="112"/>
      <c r="K2951" s="2"/>
    </row>
    <row r="2952" spans="1:11" x14ac:dyDescent="0.25">
      <c r="A2952" s="17">
        <v>42453</v>
      </c>
      <c r="B2952" s="18">
        <f t="shared" si="137"/>
        <v>9815</v>
      </c>
      <c r="C2952" s="11" t="s">
        <v>787</v>
      </c>
      <c r="D2952" s="12">
        <v>59815</v>
      </c>
      <c r="E2952" s="47" t="s">
        <v>8667</v>
      </c>
      <c r="F2952" s="14">
        <v>709.8</v>
      </c>
      <c r="G2952" s="57">
        <v>42453</v>
      </c>
      <c r="H2952" s="98">
        <f t="shared" si="133"/>
        <v>709.8</v>
      </c>
      <c r="I2952" s="140">
        <f t="shared" si="136"/>
        <v>0</v>
      </c>
      <c r="J2952" s="112"/>
      <c r="K2952" s="2"/>
    </row>
    <row r="2953" spans="1:11" x14ac:dyDescent="0.25">
      <c r="A2953" s="17">
        <v>42453</v>
      </c>
      <c r="B2953" s="18">
        <f t="shared" si="137"/>
        <v>9816</v>
      </c>
      <c r="C2953" s="11" t="s">
        <v>787</v>
      </c>
      <c r="D2953" s="12">
        <v>59816</v>
      </c>
      <c r="E2953" s="47" t="s">
        <v>8675</v>
      </c>
      <c r="F2953" s="14">
        <v>1593.6</v>
      </c>
      <c r="G2953" s="57">
        <v>42453</v>
      </c>
      <c r="H2953" s="98">
        <f t="shared" si="133"/>
        <v>1593.6</v>
      </c>
      <c r="I2953" s="140">
        <f t="shared" si="136"/>
        <v>0</v>
      </c>
      <c r="J2953" s="112"/>
      <c r="K2953" s="2"/>
    </row>
    <row r="2954" spans="1:11" x14ac:dyDescent="0.25">
      <c r="A2954" s="17">
        <v>42453</v>
      </c>
      <c r="B2954" s="18">
        <f t="shared" si="137"/>
        <v>9817</v>
      </c>
      <c r="C2954" s="11" t="s">
        <v>787</v>
      </c>
      <c r="D2954" s="12">
        <v>59817</v>
      </c>
      <c r="E2954" s="47" t="s">
        <v>8676</v>
      </c>
      <c r="F2954" s="14">
        <v>27378</v>
      </c>
      <c r="G2954" s="57">
        <v>42453</v>
      </c>
      <c r="H2954" s="98">
        <f t="shared" si="133"/>
        <v>27378</v>
      </c>
      <c r="I2954" s="140">
        <f t="shared" si="136"/>
        <v>0</v>
      </c>
      <c r="J2954" s="112"/>
      <c r="K2954" s="2"/>
    </row>
    <row r="2955" spans="1:11" x14ac:dyDescent="0.25">
      <c r="A2955" s="17">
        <v>42453</v>
      </c>
      <c r="B2955" s="18">
        <f t="shared" si="137"/>
        <v>9818</v>
      </c>
      <c r="C2955" s="11" t="s">
        <v>787</v>
      </c>
      <c r="D2955" s="12">
        <v>59818</v>
      </c>
      <c r="E2955" s="47" t="s">
        <v>8677</v>
      </c>
      <c r="F2955" s="14">
        <v>4000</v>
      </c>
      <c r="G2955" s="57">
        <v>42453</v>
      </c>
      <c r="H2955" s="98">
        <f t="shared" si="133"/>
        <v>4000</v>
      </c>
      <c r="I2955" s="140">
        <f t="shared" si="136"/>
        <v>0</v>
      </c>
      <c r="J2955" s="112"/>
      <c r="K2955" s="2"/>
    </row>
    <row r="2956" spans="1:11" x14ac:dyDescent="0.25">
      <c r="A2956" s="17">
        <v>42453</v>
      </c>
      <c r="B2956" s="18">
        <f t="shared" si="137"/>
        <v>9819</v>
      </c>
      <c r="C2956" s="11" t="s">
        <v>787</v>
      </c>
      <c r="D2956" s="12">
        <v>59819</v>
      </c>
      <c r="E2956" s="47" t="s">
        <v>8678</v>
      </c>
      <c r="F2956" s="14">
        <v>2920.6</v>
      </c>
      <c r="G2956" s="57">
        <v>42453</v>
      </c>
      <c r="H2956" s="98">
        <f t="shared" si="133"/>
        <v>2920.6</v>
      </c>
      <c r="I2956" s="140">
        <f t="shared" si="136"/>
        <v>0</v>
      </c>
      <c r="J2956" s="112"/>
      <c r="K2956" s="2"/>
    </row>
    <row r="2957" spans="1:11" x14ac:dyDescent="0.25">
      <c r="A2957" s="17">
        <v>42453</v>
      </c>
      <c r="B2957" s="18">
        <f t="shared" si="137"/>
        <v>9820</v>
      </c>
      <c r="C2957" s="11" t="s">
        <v>787</v>
      </c>
      <c r="D2957" s="12">
        <v>59820</v>
      </c>
      <c r="E2957" s="47" t="s">
        <v>8679</v>
      </c>
      <c r="F2957" s="14">
        <v>1056</v>
      </c>
      <c r="G2957" s="57">
        <v>42453</v>
      </c>
      <c r="H2957" s="98">
        <f t="shared" si="133"/>
        <v>1056</v>
      </c>
      <c r="I2957" s="140">
        <f t="shared" si="136"/>
        <v>0</v>
      </c>
      <c r="J2957" s="112"/>
      <c r="K2957" s="2"/>
    </row>
    <row r="2958" spans="1:11" x14ac:dyDescent="0.25">
      <c r="A2958" s="17">
        <v>42453</v>
      </c>
      <c r="B2958" s="18">
        <f t="shared" si="137"/>
        <v>9821</v>
      </c>
      <c r="C2958" s="11" t="s">
        <v>787</v>
      </c>
      <c r="D2958" s="12">
        <v>59821</v>
      </c>
      <c r="E2958" s="47" t="s">
        <v>8680</v>
      </c>
      <c r="F2958" s="14">
        <v>1600</v>
      </c>
      <c r="G2958" s="57">
        <v>42453</v>
      </c>
      <c r="H2958" s="98">
        <f t="shared" si="133"/>
        <v>1600</v>
      </c>
      <c r="I2958" s="140">
        <f t="shared" si="136"/>
        <v>0</v>
      </c>
      <c r="J2958" s="112"/>
      <c r="K2958" s="2"/>
    </row>
    <row r="2959" spans="1:11" x14ac:dyDescent="0.25">
      <c r="A2959" s="17">
        <v>42453</v>
      </c>
      <c r="B2959" s="18">
        <f t="shared" si="137"/>
        <v>9822</v>
      </c>
      <c r="C2959" s="11" t="s">
        <v>787</v>
      </c>
      <c r="D2959" s="12">
        <v>59822</v>
      </c>
      <c r="E2959" s="47" t="s">
        <v>8681</v>
      </c>
      <c r="F2959" s="14">
        <v>1800</v>
      </c>
      <c r="G2959" s="57">
        <v>42453</v>
      </c>
      <c r="H2959" s="98">
        <f t="shared" si="133"/>
        <v>1800</v>
      </c>
      <c r="I2959" s="140">
        <f t="shared" si="136"/>
        <v>0</v>
      </c>
      <c r="J2959" s="112"/>
      <c r="K2959" s="2"/>
    </row>
    <row r="2960" spans="1:11" x14ac:dyDescent="0.25">
      <c r="A2960" s="17">
        <v>42453</v>
      </c>
      <c r="B2960" s="18">
        <f t="shared" si="137"/>
        <v>9823</v>
      </c>
      <c r="C2960" s="11" t="s">
        <v>787</v>
      </c>
      <c r="D2960" s="12">
        <v>59823</v>
      </c>
      <c r="E2960" s="47" t="s">
        <v>8682</v>
      </c>
      <c r="F2960" s="14">
        <v>1422</v>
      </c>
      <c r="G2960" s="57">
        <v>42453</v>
      </c>
      <c r="H2960" s="98">
        <f t="shared" si="133"/>
        <v>1422</v>
      </c>
      <c r="I2960" s="140">
        <f t="shared" si="136"/>
        <v>0</v>
      </c>
      <c r="J2960" s="112"/>
      <c r="K2960" s="2"/>
    </row>
    <row r="2961" spans="1:11" x14ac:dyDescent="0.25">
      <c r="A2961" s="17">
        <v>42453</v>
      </c>
      <c r="B2961" s="18">
        <f t="shared" si="137"/>
        <v>9824</v>
      </c>
      <c r="C2961" s="11" t="s">
        <v>787</v>
      </c>
      <c r="D2961" s="12">
        <v>59824</v>
      </c>
      <c r="E2961" s="47" t="s">
        <v>8666</v>
      </c>
      <c r="F2961" s="14">
        <v>6372.6</v>
      </c>
      <c r="G2961" s="57">
        <v>42453</v>
      </c>
      <c r="H2961" s="98">
        <f t="shared" si="133"/>
        <v>6372.6</v>
      </c>
      <c r="I2961" s="140">
        <f t="shared" si="136"/>
        <v>0</v>
      </c>
      <c r="J2961" s="112"/>
      <c r="K2961" s="2"/>
    </row>
    <row r="2962" spans="1:11" x14ac:dyDescent="0.25">
      <c r="A2962" s="17">
        <v>42453</v>
      </c>
      <c r="B2962" s="18">
        <f t="shared" si="137"/>
        <v>9825</v>
      </c>
      <c r="C2962" s="11" t="s">
        <v>787</v>
      </c>
      <c r="D2962" s="12">
        <v>59825</v>
      </c>
      <c r="E2962" s="47" t="s">
        <v>8683</v>
      </c>
      <c r="F2962" s="14">
        <v>1024.8</v>
      </c>
      <c r="G2962" s="57">
        <v>42453</v>
      </c>
      <c r="H2962" s="98">
        <f t="shared" si="133"/>
        <v>1024.8</v>
      </c>
      <c r="I2962" s="140">
        <f t="shared" si="136"/>
        <v>0</v>
      </c>
      <c r="J2962" s="112"/>
      <c r="K2962" s="2"/>
    </row>
    <row r="2963" spans="1:11" x14ac:dyDescent="0.25">
      <c r="A2963" s="17">
        <v>42453</v>
      </c>
      <c r="B2963" s="18">
        <f t="shared" si="137"/>
        <v>9826</v>
      </c>
      <c r="C2963" s="11" t="s">
        <v>787</v>
      </c>
      <c r="D2963" s="12">
        <v>59826</v>
      </c>
      <c r="E2963" s="47" t="s">
        <v>8684</v>
      </c>
      <c r="F2963" s="14">
        <v>600</v>
      </c>
      <c r="G2963" s="57">
        <v>42453</v>
      </c>
      <c r="H2963" s="98">
        <f t="shared" si="133"/>
        <v>600</v>
      </c>
      <c r="I2963" s="140">
        <f t="shared" si="136"/>
        <v>0</v>
      </c>
      <c r="J2963" s="112"/>
      <c r="K2963" s="2"/>
    </row>
    <row r="2964" spans="1:11" x14ac:dyDescent="0.25">
      <c r="A2964" s="17">
        <v>42453</v>
      </c>
      <c r="B2964" s="18">
        <f t="shared" si="137"/>
        <v>9827</v>
      </c>
      <c r="C2964" s="11" t="s">
        <v>787</v>
      </c>
      <c r="D2964" s="12">
        <v>59827</v>
      </c>
      <c r="E2964" s="47" t="s">
        <v>8685</v>
      </c>
      <c r="F2964" s="14">
        <v>2175.8000000000002</v>
      </c>
      <c r="G2964" s="57">
        <v>42453</v>
      </c>
      <c r="H2964" s="98">
        <f t="shared" si="133"/>
        <v>2175.8000000000002</v>
      </c>
      <c r="I2964" s="140">
        <f t="shared" si="136"/>
        <v>0</v>
      </c>
      <c r="J2964" s="112"/>
      <c r="K2964" s="2"/>
    </row>
    <row r="2965" spans="1:11" x14ac:dyDescent="0.25">
      <c r="A2965" s="17">
        <v>42453</v>
      </c>
      <c r="B2965" s="18">
        <f t="shared" si="137"/>
        <v>9828</v>
      </c>
      <c r="C2965" s="11" t="s">
        <v>787</v>
      </c>
      <c r="D2965" s="12">
        <v>59828</v>
      </c>
      <c r="E2965" s="47" t="s">
        <v>8682</v>
      </c>
      <c r="F2965" s="14">
        <v>73859.399999999994</v>
      </c>
      <c r="G2965" s="92">
        <v>42464</v>
      </c>
      <c r="H2965" s="101">
        <v>73859.399999999994</v>
      </c>
      <c r="I2965" s="140">
        <f t="shared" si="136"/>
        <v>0</v>
      </c>
      <c r="J2965" s="112"/>
      <c r="K2965" s="2"/>
    </row>
    <row r="2966" spans="1:11" x14ac:dyDescent="0.25">
      <c r="A2966" s="17">
        <v>42453</v>
      </c>
      <c r="B2966" s="18">
        <f t="shared" si="137"/>
        <v>9829</v>
      </c>
      <c r="C2966" s="11" t="s">
        <v>787</v>
      </c>
      <c r="D2966" s="12">
        <v>59829</v>
      </c>
      <c r="E2966" s="47" t="s">
        <v>8686</v>
      </c>
      <c r="F2966" s="14">
        <v>480.3</v>
      </c>
      <c r="G2966" s="57">
        <v>42453</v>
      </c>
      <c r="H2966" s="98">
        <f t="shared" si="133"/>
        <v>480.3</v>
      </c>
      <c r="I2966" s="140">
        <f t="shared" si="136"/>
        <v>0</v>
      </c>
      <c r="J2966" s="112"/>
      <c r="K2966" s="2"/>
    </row>
    <row r="2967" spans="1:11" x14ac:dyDescent="0.25">
      <c r="A2967" s="17">
        <v>42453</v>
      </c>
      <c r="B2967" s="18">
        <f t="shared" si="137"/>
        <v>9830</v>
      </c>
      <c r="C2967" s="11" t="s">
        <v>787</v>
      </c>
      <c r="D2967" s="12">
        <v>59830</v>
      </c>
      <c r="E2967" s="47" t="s">
        <v>8687</v>
      </c>
      <c r="F2967" s="14">
        <v>5108.3999999999996</v>
      </c>
      <c r="G2967" s="57">
        <v>42453</v>
      </c>
      <c r="H2967" s="98">
        <f t="shared" si="133"/>
        <v>5108.3999999999996</v>
      </c>
      <c r="I2967" s="140">
        <f t="shared" si="136"/>
        <v>0</v>
      </c>
      <c r="J2967" s="112"/>
      <c r="K2967" s="2"/>
    </row>
    <row r="2968" spans="1:11" x14ac:dyDescent="0.25">
      <c r="A2968" s="17">
        <v>42453</v>
      </c>
      <c r="B2968" s="18">
        <f t="shared" si="137"/>
        <v>9831</v>
      </c>
      <c r="C2968" s="11" t="s">
        <v>787</v>
      </c>
      <c r="D2968" s="12">
        <v>59831</v>
      </c>
      <c r="E2968" s="47" t="s">
        <v>8688</v>
      </c>
      <c r="F2968" s="14">
        <v>52821.9</v>
      </c>
      <c r="G2968" s="57">
        <v>42458</v>
      </c>
      <c r="H2968" s="98">
        <v>52821.9</v>
      </c>
      <c r="I2968" s="140">
        <f t="shared" si="136"/>
        <v>0</v>
      </c>
      <c r="J2968" s="112"/>
      <c r="K2968" s="2"/>
    </row>
    <row r="2969" spans="1:11" x14ac:dyDescent="0.25">
      <c r="A2969" s="17">
        <v>42453</v>
      </c>
      <c r="B2969" s="18">
        <f t="shared" si="137"/>
        <v>9832</v>
      </c>
      <c r="C2969" s="11" t="s">
        <v>787</v>
      </c>
      <c r="D2969" s="12">
        <v>59832</v>
      </c>
      <c r="E2969" s="47" t="s">
        <v>8661</v>
      </c>
      <c r="F2969" s="14">
        <v>52072.35</v>
      </c>
      <c r="G2969" s="130">
        <v>42461</v>
      </c>
      <c r="H2969" s="166">
        <v>52072.35</v>
      </c>
      <c r="I2969" s="140">
        <f t="shared" si="136"/>
        <v>0</v>
      </c>
      <c r="J2969" s="112"/>
      <c r="K2969" s="2"/>
    </row>
    <row r="2970" spans="1:11" x14ac:dyDescent="0.25">
      <c r="A2970" s="17">
        <v>42453</v>
      </c>
      <c r="B2970" s="18">
        <f t="shared" si="137"/>
        <v>9833</v>
      </c>
      <c r="C2970" s="11" t="s">
        <v>787</v>
      </c>
      <c r="D2970" s="12">
        <v>59833</v>
      </c>
      <c r="E2970" s="47" t="s">
        <v>8689</v>
      </c>
      <c r="F2970" s="14">
        <v>24822.400000000001</v>
      </c>
      <c r="G2970" s="57">
        <v>42455</v>
      </c>
      <c r="H2970" s="98">
        <v>24822.400000000001</v>
      </c>
      <c r="I2970" s="140">
        <f t="shared" si="136"/>
        <v>0</v>
      </c>
      <c r="J2970" s="112"/>
      <c r="K2970" s="2"/>
    </row>
    <row r="2971" spans="1:11" x14ac:dyDescent="0.25">
      <c r="A2971" s="17">
        <v>42453</v>
      </c>
      <c r="B2971" s="18">
        <f t="shared" si="137"/>
        <v>9834</v>
      </c>
      <c r="C2971" s="11" t="s">
        <v>787</v>
      </c>
      <c r="D2971" s="12">
        <v>59834</v>
      </c>
      <c r="E2971" s="47" t="s">
        <v>8690</v>
      </c>
      <c r="F2971" s="14">
        <v>4601.5</v>
      </c>
      <c r="G2971" s="57">
        <v>42453</v>
      </c>
      <c r="H2971" s="98">
        <f t="shared" si="133"/>
        <v>4601.5</v>
      </c>
      <c r="I2971" s="140">
        <f t="shared" si="136"/>
        <v>0</v>
      </c>
      <c r="J2971" s="112"/>
      <c r="K2971" s="2"/>
    </row>
    <row r="2972" spans="1:11" x14ac:dyDescent="0.25">
      <c r="A2972" s="17">
        <v>42453</v>
      </c>
      <c r="B2972" s="18">
        <f t="shared" si="137"/>
        <v>9835</v>
      </c>
      <c r="C2972" s="11" t="s">
        <v>787</v>
      </c>
      <c r="D2972" s="12">
        <v>59835</v>
      </c>
      <c r="E2972" s="47" t="s">
        <v>8691</v>
      </c>
      <c r="F2972" s="14">
        <v>507.5</v>
      </c>
      <c r="G2972" s="92">
        <v>42472</v>
      </c>
      <c r="H2972" s="101">
        <v>507.5</v>
      </c>
      <c r="I2972" s="140">
        <f t="shared" si="136"/>
        <v>0</v>
      </c>
      <c r="J2972" s="112"/>
      <c r="K2972" s="2"/>
    </row>
    <row r="2973" spans="1:11" x14ac:dyDescent="0.25">
      <c r="A2973" s="17">
        <v>42453</v>
      </c>
      <c r="B2973" s="18">
        <f t="shared" si="137"/>
        <v>9836</v>
      </c>
      <c r="C2973" s="11" t="s">
        <v>787</v>
      </c>
      <c r="D2973" s="12">
        <v>59836</v>
      </c>
      <c r="E2973" s="47" t="s">
        <v>8692</v>
      </c>
      <c r="F2973" s="14">
        <v>0</v>
      </c>
      <c r="G2973" s="57"/>
      <c r="H2973" s="98"/>
      <c r="I2973" s="140">
        <f t="shared" si="136"/>
        <v>0</v>
      </c>
      <c r="J2973" s="112"/>
      <c r="K2973" s="2"/>
    </row>
    <row r="2974" spans="1:11" x14ac:dyDescent="0.25">
      <c r="A2974" s="17">
        <v>42453</v>
      </c>
      <c r="B2974" s="18">
        <f t="shared" si="137"/>
        <v>9837</v>
      </c>
      <c r="C2974" s="11" t="s">
        <v>787</v>
      </c>
      <c r="D2974" s="12">
        <v>59837</v>
      </c>
      <c r="E2974" s="47" t="s">
        <v>8688</v>
      </c>
      <c r="F2974" s="14">
        <v>52719.3</v>
      </c>
      <c r="G2974" s="57">
        <v>42458</v>
      </c>
      <c r="H2974" s="98">
        <v>52719.3</v>
      </c>
      <c r="I2974" s="140">
        <f t="shared" si="136"/>
        <v>0</v>
      </c>
      <c r="J2974" s="112"/>
      <c r="K2974" s="2"/>
    </row>
    <row r="2975" spans="1:11" x14ac:dyDescent="0.25">
      <c r="A2975" s="17">
        <v>42453</v>
      </c>
      <c r="B2975" s="18">
        <f t="shared" si="137"/>
        <v>9838</v>
      </c>
      <c r="C2975" s="11" t="s">
        <v>787</v>
      </c>
      <c r="D2975" s="12">
        <v>59838</v>
      </c>
      <c r="E2975" s="47" t="s">
        <v>8693</v>
      </c>
      <c r="F2975" s="14">
        <v>4591.1000000000004</v>
      </c>
      <c r="G2975" s="57">
        <v>42453</v>
      </c>
      <c r="H2975" s="98">
        <f t="shared" si="133"/>
        <v>4591.1000000000004</v>
      </c>
      <c r="I2975" s="140">
        <f t="shared" si="136"/>
        <v>0</v>
      </c>
      <c r="J2975" s="112"/>
      <c r="K2975" s="2"/>
    </row>
    <row r="2976" spans="1:11" x14ac:dyDescent="0.25">
      <c r="A2976" s="17">
        <v>42453</v>
      </c>
      <c r="B2976" s="18">
        <f t="shared" si="137"/>
        <v>9839</v>
      </c>
      <c r="C2976" s="11" t="s">
        <v>787</v>
      </c>
      <c r="D2976" s="12">
        <v>59839</v>
      </c>
      <c r="E2976" s="47" t="s">
        <v>8694</v>
      </c>
      <c r="F2976" s="14">
        <v>2532.0500000000002</v>
      </c>
      <c r="G2976" s="57">
        <v>42453</v>
      </c>
      <c r="H2976" s="98">
        <f t="shared" si="133"/>
        <v>2532.0500000000002</v>
      </c>
      <c r="I2976" s="140">
        <f t="shared" si="136"/>
        <v>0</v>
      </c>
      <c r="J2976" s="112"/>
      <c r="K2976" s="2"/>
    </row>
    <row r="2977" spans="1:11" x14ac:dyDescent="0.25">
      <c r="A2977" s="17">
        <v>42453</v>
      </c>
      <c r="B2977" s="18">
        <f t="shared" si="137"/>
        <v>9840</v>
      </c>
      <c r="C2977" s="11" t="s">
        <v>787</v>
      </c>
      <c r="D2977" s="12">
        <v>59840</v>
      </c>
      <c r="E2977" s="47" t="s">
        <v>8695</v>
      </c>
      <c r="F2977" s="14">
        <v>35528.5</v>
      </c>
      <c r="G2977" s="92">
        <v>42469</v>
      </c>
      <c r="H2977" s="101">
        <v>35528.5</v>
      </c>
      <c r="I2977" s="140">
        <f t="shared" si="136"/>
        <v>0</v>
      </c>
      <c r="J2977" s="112"/>
      <c r="K2977" s="2"/>
    </row>
    <row r="2978" spans="1:11" x14ac:dyDescent="0.25">
      <c r="A2978" s="17">
        <v>42453</v>
      </c>
      <c r="B2978" s="18">
        <f t="shared" si="137"/>
        <v>9841</v>
      </c>
      <c r="C2978" s="11" t="s">
        <v>787</v>
      </c>
      <c r="D2978" s="12">
        <v>59841</v>
      </c>
      <c r="E2978" s="47" t="s">
        <v>8696</v>
      </c>
      <c r="F2978" s="14">
        <v>29170</v>
      </c>
      <c r="G2978" s="57">
        <v>42456</v>
      </c>
      <c r="H2978" s="98">
        <v>29170</v>
      </c>
      <c r="I2978" s="140">
        <f t="shared" si="136"/>
        <v>0</v>
      </c>
      <c r="J2978" s="112"/>
      <c r="K2978" s="2"/>
    </row>
    <row r="2979" spans="1:11" x14ac:dyDescent="0.25">
      <c r="A2979" s="17">
        <v>42453</v>
      </c>
      <c r="B2979" s="18">
        <f t="shared" si="137"/>
        <v>9842</v>
      </c>
      <c r="C2979" s="11" t="s">
        <v>787</v>
      </c>
      <c r="D2979" s="12">
        <v>59842</v>
      </c>
      <c r="E2979" s="47" t="s">
        <v>8697</v>
      </c>
      <c r="F2979" s="14">
        <v>41664.199999999997</v>
      </c>
      <c r="G2979" s="130">
        <v>42461</v>
      </c>
      <c r="H2979" s="166">
        <v>41664.199999999997</v>
      </c>
      <c r="I2979" s="140">
        <f t="shared" si="136"/>
        <v>0</v>
      </c>
      <c r="J2979" s="112"/>
      <c r="K2979" s="2"/>
    </row>
    <row r="2980" spans="1:11" x14ac:dyDescent="0.25">
      <c r="A2980" s="17">
        <v>42453</v>
      </c>
      <c r="B2980" s="18">
        <f t="shared" si="137"/>
        <v>9843</v>
      </c>
      <c r="C2980" s="11" t="s">
        <v>787</v>
      </c>
      <c r="D2980" s="12">
        <v>59843</v>
      </c>
      <c r="E2980" s="47" t="s">
        <v>8698</v>
      </c>
      <c r="F2980" s="14">
        <v>38925.599999999999</v>
      </c>
      <c r="G2980" s="57">
        <v>42453</v>
      </c>
      <c r="H2980" s="98">
        <f t="shared" si="133"/>
        <v>38925.599999999999</v>
      </c>
      <c r="I2980" s="140">
        <f t="shared" si="136"/>
        <v>0</v>
      </c>
      <c r="J2980" s="112"/>
      <c r="K2980" s="2"/>
    </row>
    <row r="2981" spans="1:11" x14ac:dyDescent="0.25">
      <c r="A2981" s="17">
        <v>42453</v>
      </c>
      <c r="B2981" s="18">
        <f t="shared" si="137"/>
        <v>9844</v>
      </c>
      <c r="C2981" s="11" t="s">
        <v>787</v>
      </c>
      <c r="D2981" s="12">
        <v>59844</v>
      </c>
      <c r="E2981" s="47" t="s">
        <v>8699</v>
      </c>
      <c r="F2981" s="14">
        <v>17850.400000000001</v>
      </c>
      <c r="G2981" s="57" t="s">
        <v>8700</v>
      </c>
      <c r="H2981" s="98">
        <f>12500+5350.4</f>
        <v>17850.400000000001</v>
      </c>
      <c r="I2981" s="140">
        <f t="shared" si="136"/>
        <v>0</v>
      </c>
      <c r="J2981" s="112"/>
      <c r="K2981" s="2"/>
    </row>
    <row r="2982" spans="1:11" x14ac:dyDescent="0.25">
      <c r="A2982" s="17">
        <v>42453</v>
      </c>
      <c r="B2982" s="18">
        <f t="shared" si="137"/>
        <v>9845</v>
      </c>
      <c r="C2982" s="11" t="s">
        <v>787</v>
      </c>
      <c r="D2982" s="12">
        <v>59845</v>
      </c>
      <c r="E2982" s="47" t="s">
        <v>8701</v>
      </c>
      <c r="F2982" s="14">
        <v>3705.6</v>
      </c>
      <c r="G2982" s="57">
        <v>42454</v>
      </c>
      <c r="H2982" s="98">
        <v>3705.6</v>
      </c>
      <c r="I2982" s="140">
        <f t="shared" si="136"/>
        <v>0</v>
      </c>
      <c r="J2982" s="112"/>
      <c r="K2982" s="2"/>
    </row>
    <row r="2983" spans="1:11" x14ac:dyDescent="0.25">
      <c r="A2983" s="17">
        <v>42453</v>
      </c>
      <c r="B2983" s="18">
        <f t="shared" si="137"/>
        <v>9846</v>
      </c>
      <c r="C2983" s="11" t="s">
        <v>787</v>
      </c>
      <c r="D2983" s="12">
        <v>59846</v>
      </c>
      <c r="E2983" s="47" t="s">
        <v>105</v>
      </c>
      <c r="F2983" s="14">
        <v>0</v>
      </c>
      <c r="G2983" s="57"/>
      <c r="H2983" s="98"/>
      <c r="I2983" s="140">
        <f t="shared" si="136"/>
        <v>0</v>
      </c>
      <c r="J2983" s="112"/>
      <c r="K2983" s="2"/>
    </row>
    <row r="2984" spans="1:11" x14ac:dyDescent="0.25">
      <c r="A2984" s="17">
        <v>42453</v>
      </c>
      <c r="B2984" s="18">
        <f t="shared" si="137"/>
        <v>9847</v>
      </c>
      <c r="C2984" s="11" t="s">
        <v>787</v>
      </c>
      <c r="D2984" s="113">
        <v>59847</v>
      </c>
      <c r="E2984" s="42" t="s">
        <v>8702</v>
      </c>
      <c r="F2984" s="19">
        <v>3848</v>
      </c>
      <c r="G2984" s="57">
        <v>42458</v>
      </c>
      <c r="H2984" s="98">
        <v>3848</v>
      </c>
      <c r="I2984" s="140">
        <f t="shared" si="136"/>
        <v>0</v>
      </c>
      <c r="J2984" s="112"/>
      <c r="K2984" s="2"/>
    </row>
    <row r="2985" spans="1:11" x14ac:dyDescent="0.25">
      <c r="A2985" s="17">
        <v>42453</v>
      </c>
      <c r="B2985" s="18">
        <f t="shared" si="137"/>
        <v>9848</v>
      </c>
      <c r="C2985" s="11" t="s">
        <v>787</v>
      </c>
      <c r="D2985" s="141">
        <v>59848</v>
      </c>
      <c r="E2985" s="43" t="s">
        <v>8703</v>
      </c>
      <c r="F2985" s="142">
        <v>8921.6</v>
      </c>
      <c r="G2985" s="57">
        <v>42454</v>
      </c>
      <c r="H2985" s="98">
        <v>8921.6</v>
      </c>
      <c r="I2985" s="140">
        <f t="shared" si="136"/>
        <v>0</v>
      </c>
      <c r="J2985" s="112"/>
      <c r="K2985" s="2"/>
    </row>
    <row r="2986" spans="1:11" x14ac:dyDescent="0.25">
      <c r="A2986" s="17">
        <v>42453</v>
      </c>
      <c r="B2986" s="18">
        <f t="shared" si="137"/>
        <v>9849</v>
      </c>
      <c r="C2986" s="11" t="s">
        <v>787</v>
      </c>
      <c r="D2986" s="20">
        <v>59849</v>
      </c>
      <c r="E2986" s="45" t="s">
        <v>8653</v>
      </c>
      <c r="F2986" s="22">
        <v>6973.6</v>
      </c>
      <c r="G2986" s="57">
        <v>42457</v>
      </c>
      <c r="H2986" s="98">
        <v>6973.6</v>
      </c>
      <c r="I2986" s="140">
        <f t="shared" si="136"/>
        <v>0</v>
      </c>
      <c r="J2986" s="112"/>
      <c r="K2986" s="2"/>
    </row>
    <row r="2987" spans="1:11" x14ac:dyDescent="0.25">
      <c r="A2987" s="17">
        <v>42453</v>
      </c>
      <c r="B2987" s="18">
        <f t="shared" si="137"/>
        <v>9850</v>
      </c>
      <c r="C2987" s="11" t="s">
        <v>787</v>
      </c>
      <c r="D2987" s="12">
        <v>59850</v>
      </c>
      <c r="E2987" s="47" t="s">
        <v>8704</v>
      </c>
      <c r="F2987" s="14">
        <v>4846.2</v>
      </c>
      <c r="G2987" s="57">
        <v>42453</v>
      </c>
      <c r="H2987" s="98">
        <f t="shared" si="133"/>
        <v>4846.2</v>
      </c>
      <c r="I2987" s="140">
        <f t="shared" si="136"/>
        <v>0</v>
      </c>
      <c r="J2987" s="112"/>
      <c r="K2987" s="2"/>
    </row>
    <row r="2988" spans="1:11" x14ac:dyDescent="0.25">
      <c r="A2988" s="17">
        <v>42453</v>
      </c>
      <c r="B2988" s="18">
        <f t="shared" si="137"/>
        <v>9851</v>
      </c>
      <c r="C2988" s="11" t="s">
        <v>787</v>
      </c>
      <c r="D2988" s="12">
        <v>59851</v>
      </c>
      <c r="E2988" s="47" t="s">
        <v>8705</v>
      </c>
      <c r="F2988" s="14">
        <v>3808</v>
      </c>
      <c r="G2988" s="57">
        <v>42457</v>
      </c>
      <c r="H2988" s="98">
        <v>3808</v>
      </c>
      <c r="I2988" s="140">
        <f t="shared" si="136"/>
        <v>0</v>
      </c>
      <c r="J2988" s="112"/>
      <c r="K2988" s="2"/>
    </row>
    <row r="2989" spans="1:11" x14ac:dyDescent="0.25">
      <c r="A2989" s="17">
        <v>42453</v>
      </c>
      <c r="B2989" s="18">
        <f t="shared" si="137"/>
        <v>9852</v>
      </c>
      <c r="C2989" s="11" t="s">
        <v>787</v>
      </c>
      <c r="D2989" s="12">
        <v>59852</v>
      </c>
      <c r="E2989" s="47" t="s">
        <v>8699</v>
      </c>
      <c r="F2989" s="14">
        <v>1920</v>
      </c>
      <c r="G2989" s="57">
        <v>42454</v>
      </c>
      <c r="H2989" s="98">
        <v>1920</v>
      </c>
      <c r="I2989" s="140">
        <f t="shared" si="136"/>
        <v>0</v>
      </c>
      <c r="J2989" s="112"/>
      <c r="K2989" s="2"/>
    </row>
    <row r="2990" spans="1:11" x14ac:dyDescent="0.25">
      <c r="A2990" s="17">
        <v>42453</v>
      </c>
      <c r="B2990" s="18">
        <f t="shared" si="137"/>
        <v>9853</v>
      </c>
      <c r="C2990" s="11" t="s">
        <v>787</v>
      </c>
      <c r="D2990" s="12">
        <v>59853</v>
      </c>
      <c r="E2990" s="47" t="s">
        <v>8706</v>
      </c>
      <c r="F2990" s="14">
        <v>36759</v>
      </c>
      <c r="G2990" s="57">
        <v>42453</v>
      </c>
      <c r="H2990" s="98">
        <f t="shared" si="133"/>
        <v>36759</v>
      </c>
      <c r="I2990" s="140">
        <f t="shared" si="136"/>
        <v>0</v>
      </c>
      <c r="J2990" s="112"/>
      <c r="K2990" s="2"/>
    </row>
    <row r="2991" spans="1:11" x14ac:dyDescent="0.25">
      <c r="A2991" s="17">
        <v>42453</v>
      </c>
      <c r="B2991" s="18">
        <f t="shared" si="137"/>
        <v>9854</v>
      </c>
      <c r="C2991" s="11" t="s">
        <v>787</v>
      </c>
      <c r="D2991" s="12">
        <v>59854</v>
      </c>
      <c r="E2991" s="47" t="s">
        <v>8707</v>
      </c>
      <c r="F2991" s="14">
        <v>15808.4</v>
      </c>
      <c r="G2991" s="57">
        <v>42454</v>
      </c>
      <c r="H2991" s="98">
        <v>15808.4</v>
      </c>
      <c r="I2991" s="140">
        <f t="shared" si="136"/>
        <v>0</v>
      </c>
      <c r="J2991" s="112"/>
      <c r="K2991" s="2"/>
    </row>
    <row r="2992" spans="1:11" x14ac:dyDescent="0.25">
      <c r="A2992" s="17">
        <v>42453</v>
      </c>
      <c r="B2992" s="18">
        <f t="shared" si="137"/>
        <v>9855</v>
      </c>
      <c r="C2992" s="11" t="s">
        <v>787</v>
      </c>
      <c r="D2992" s="12">
        <v>59855</v>
      </c>
      <c r="E2992" s="47" t="s">
        <v>8708</v>
      </c>
      <c r="F2992" s="14">
        <v>8186.4</v>
      </c>
      <c r="G2992" s="57">
        <v>42453</v>
      </c>
      <c r="H2992" s="98">
        <f t="shared" si="133"/>
        <v>8186.4</v>
      </c>
      <c r="I2992" s="140">
        <f t="shared" si="136"/>
        <v>0</v>
      </c>
      <c r="J2992" s="112"/>
      <c r="K2992" s="2"/>
    </row>
    <row r="2993" spans="1:11" x14ac:dyDescent="0.25">
      <c r="A2993" s="17">
        <v>42453</v>
      </c>
      <c r="B2993" s="18">
        <f t="shared" si="137"/>
        <v>9856</v>
      </c>
      <c r="C2993" s="11" t="s">
        <v>787</v>
      </c>
      <c r="D2993" s="12">
        <v>59856</v>
      </c>
      <c r="E2993" s="47" t="s">
        <v>8709</v>
      </c>
      <c r="F2993" s="14">
        <v>42</v>
      </c>
      <c r="G2993" s="57">
        <v>42453</v>
      </c>
      <c r="H2993" s="98">
        <f t="shared" si="133"/>
        <v>42</v>
      </c>
      <c r="I2993" s="140">
        <f t="shared" si="136"/>
        <v>0</v>
      </c>
      <c r="J2993" s="112"/>
      <c r="K2993" s="2"/>
    </row>
    <row r="2994" spans="1:11" x14ac:dyDescent="0.25">
      <c r="A2994" s="17">
        <v>42453</v>
      </c>
      <c r="B2994" s="18">
        <f t="shared" si="137"/>
        <v>9857</v>
      </c>
      <c r="C2994" s="11" t="s">
        <v>787</v>
      </c>
      <c r="D2994" s="12">
        <v>59857</v>
      </c>
      <c r="E2994" s="47" t="s">
        <v>8710</v>
      </c>
      <c r="F2994" s="14">
        <v>9643.2000000000007</v>
      </c>
      <c r="G2994" s="57">
        <v>42453</v>
      </c>
      <c r="H2994" s="98">
        <f t="shared" si="133"/>
        <v>9643.2000000000007</v>
      </c>
      <c r="I2994" s="140">
        <f t="shared" si="136"/>
        <v>0</v>
      </c>
      <c r="J2994" s="112"/>
      <c r="K2994" s="2"/>
    </row>
    <row r="2995" spans="1:11" x14ac:dyDescent="0.25">
      <c r="A2995" s="17">
        <v>42453</v>
      </c>
      <c r="B2995" s="18">
        <f t="shared" si="137"/>
        <v>9858</v>
      </c>
      <c r="C2995" s="11" t="s">
        <v>787</v>
      </c>
      <c r="D2995" s="12">
        <v>59858</v>
      </c>
      <c r="E2995" s="47" t="s">
        <v>8711</v>
      </c>
      <c r="F2995" s="14">
        <v>12778.8</v>
      </c>
      <c r="G2995" s="57">
        <v>42453</v>
      </c>
      <c r="H2995" s="98">
        <f t="shared" si="133"/>
        <v>12778.8</v>
      </c>
      <c r="I2995" s="140">
        <f t="shared" si="136"/>
        <v>0</v>
      </c>
      <c r="J2995" s="112"/>
      <c r="K2995" s="2"/>
    </row>
    <row r="2996" spans="1:11" x14ac:dyDescent="0.25">
      <c r="A2996" s="17">
        <v>42453</v>
      </c>
      <c r="B2996" s="18">
        <f t="shared" si="137"/>
        <v>9859</v>
      </c>
      <c r="C2996" s="11" t="s">
        <v>787</v>
      </c>
      <c r="D2996" s="12">
        <v>59859</v>
      </c>
      <c r="E2996" s="47" t="s">
        <v>8712</v>
      </c>
      <c r="F2996" s="14">
        <v>802.4</v>
      </c>
      <c r="G2996" s="57">
        <v>42453</v>
      </c>
      <c r="H2996" s="98">
        <f t="shared" si="133"/>
        <v>802.4</v>
      </c>
      <c r="I2996" s="140">
        <f t="shared" si="136"/>
        <v>0</v>
      </c>
      <c r="J2996" s="112"/>
      <c r="K2996" s="2"/>
    </row>
    <row r="2997" spans="1:11" x14ac:dyDescent="0.25">
      <c r="A2997" s="17">
        <v>42453</v>
      </c>
      <c r="B2997" s="18">
        <f t="shared" si="137"/>
        <v>9860</v>
      </c>
      <c r="C2997" s="11" t="s">
        <v>787</v>
      </c>
      <c r="D2997" s="12">
        <v>59860</v>
      </c>
      <c r="E2997" s="47" t="s">
        <v>8713</v>
      </c>
      <c r="F2997" s="14">
        <v>2049.6</v>
      </c>
      <c r="G2997" s="57">
        <v>42453</v>
      </c>
      <c r="H2997" s="98">
        <f t="shared" si="133"/>
        <v>2049.6</v>
      </c>
      <c r="I2997" s="140">
        <f t="shared" si="136"/>
        <v>0</v>
      </c>
      <c r="J2997" s="112"/>
      <c r="K2997" s="2"/>
    </row>
    <row r="2998" spans="1:11" x14ac:dyDescent="0.25">
      <c r="A2998" s="17">
        <v>42453</v>
      </c>
      <c r="B2998" s="18">
        <f t="shared" si="137"/>
        <v>9861</v>
      </c>
      <c r="C2998" s="11" t="s">
        <v>787</v>
      </c>
      <c r="D2998" s="12">
        <v>59861</v>
      </c>
      <c r="E2998" s="47" t="s">
        <v>8714</v>
      </c>
      <c r="F2998" s="14">
        <v>38798.199999999997</v>
      </c>
      <c r="G2998" s="57">
        <v>42457</v>
      </c>
      <c r="H2998" s="98">
        <v>38798.199999999997</v>
      </c>
      <c r="I2998" s="140">
        <f t="shared" si="136"/>
        <v>0</v>
      </c>
      <c r="J2998" s="112"/>
      <c r="K2998" s="2"/>
    </row>
    <row r="2999" spans="1:11" x14ac:dyDescent="0.25">
      <c r="A2999" s="17">
        <v>42453</v>
      </c>
      <c r="B2999" s="18">
        <f t="shared" si="137"/>
        <v>9862</v>
      </c>
      <c r="C2999" s="11" t="s">
        <v>787</v>
      </c>
      <c r="D2999" s="12">
        <v>59862</v>
      </c>
      <c r="E2999" s="47" t="s">
        <v>8691</v>
      </c>
      <c r="F2999" s="14">
        <v>167211</v>
      </c>
      <c r="G2999" s="92">
        <v>42472</v>
      </c>
      <c r="H2999" s="101">
        <v>167211</v>
      </c>
      <c r="I2999" s="140">
        <f t="shared" si="136"/>
        <v>0</v>
      </c>
      <c r="J2999" s="112"/>
      <c r="K2999" s="2"/>
    </row>
    <row r="3000" spans="1:11" x14ac:dyDescent="0.25">
      <c r="A3000" s="17">
        <v>42453</v>
      </c>
      <c r="B3000" s="18">
        <f t="shared" si="137"/>
        <v>9863</v>
      </c>
      <c r="C3000" s="11" t="s">
        <v>787</v>
      </c>
      <c r="D3000" s="12">
        <v>59863</v>
      </c>
      <c r="E3000" s="47" t="s">
        <v>8715</v>
      </c>
      <c r="F3000" s="14">
        <v>1957.8</v>
      </c>
      <c r="G3000" s="57">
        <v>42453</v>
      </c>
      <c r="H3000" s="98">
        <f t="shared" si="133"/>
        <v>1957.8</v>
      </c>
      <c r="I3000" s="140">
        <f t="shared" si="136"/>
        <v>0</v>
      </c>
      <c r="J3000" s="112"/>
      <c r="K3000" s="2"/>
    </row>
    <row r="3001" spans="1:11" x14ac:dyDescent="0.25">
      <c r="A3001" s="17">
        <v>42453</v>
      </c>
      <c r="B3001" s="18">
        <f t="shared" si="137"/>
        <v>9864</v>
      </c>
      <c r="C3001" s="11" t="s">
        <v>787</v>
      </c>
      <c r="D3001" s="12">
        <v>59864</v>
      </c>
      <c r="E3001" s="47" t="s">
        <v>8716</v>
      </c>
      <c r="F3001" s="14">
        <v>3182.8</v>
      </c>
      <c r="G3001" s="57">
        <v>42453</v>
      </c>
      <c r="H3001" s="98">
        <f t="shared" si="133"/>
        <v>3182.8</v>
      </c>
      <c r="I3001" s="140">
        <f t="shared" si="136"/>
        <v>0</v>
      </c>
      <c r="J3001" s="112"/>
      <c r="K3001" s="2"/>
    </row>
    <row r="3002" spans="1:11" x14ac:dyDescent="0.25">
      <c r="A3002" s="17">
        <v>42453</v>
      </c>
      <c r="B3002" s="18">
        <f t="shared" si="137"/>
        <v>9865</v>
      </c>
      <c r="C3002" s="11" t="s">
        <v>787</v>
      </c>
      <c r="D3002" s="12">
        <v>59865</v>
      </c>
      <c r="E3002" s="47" t="s">
        <v>8717</v>
      </c>
      <c r="F3002" s="14">
        <v>6846.1</v>
      </c>
      <c r="G3002" s="57">
        <v>42459</v>
      </c>
      <c r="H3002" s="98">
        <v>6846.1</v>
      </c>
      <c r="I3002" s="140">
        <f t="shared" si="136"/>
        <v>0</v>
      </c>
      <c r="J3002" s="112"/>
      <c r="K3002" s="2"/>
    </row>
    <row r="3003" spans="1:11" x14ac:dyDescent="0.25">
      <c r="A3003" s="17">
        <v>42453</v>
      </c>
      <c r="B3003" s="18">
        <f t="shared" si="137"/>
        <v>9866</v>
      </c>
      <c r="C3003" s="11" t="s">
        <v>787</v>
      </c>
      <c r="D3003" s="12">
        <v>59866</v>
      </c>
      <c r="E3003" s="47" t="s">
        <v>8660</v>
      </c>
      <c r="F3003" s="14">
        <v>65741.7</v>
      </c>
      <c r="G3003" s="92">
        <v>42481</v>
      </c>
      <c r="H3003" s="101">
        <v>65741.7</v>
      </c>
      <c r="I3003" s="140">
        <f t="shared" si="136"/>
        <v>0</v>
      </c>
      <c r="J3003" s="112"/>
      <c r="K3003" s="2"/>
    </row>
    <row r="3004" spans="1:11" x14ac:dyDescent="0.25">
      <c r="A3004" s="17">
        <v>42453</v>
      </c>
      <c r="B3004" s="18">
        <f t="shared" si="137"/>
        <v>9867</v>
      </c>
      <c r="C3004" s="11" t="s">
        <v>787</v>
      </c>
      <c r="D3004" s="12">
        <v>59867</v>
      </c>
      <c r="E3004" s="47" t="s">
        <v>8718</v>
      </c>
      <c r="F3004" s="14">
        <v>20352.2</v>
      </c>
      <c r="G3004" s="57">
        <v>42458</v>
      </c>
      <c r="H3004" s="98">
        <v>20352.2</v>
      </c>
      <c r="I3004" s="140">
        <f t="shared" si="136"/>
        <v>0</v>
      </c>
      <c r="J3004" s="112"/>
      <c r="K3004" s="2"/>
    </row>
    <row r="3005" spans="1:11" x14ac:dyDescent="0.25">
      <c r="A3005" s="17">
        <v>42453</v>
      </c>
      <c r="B3005" s="18">
        <f t="shared" si="137"/>
        <v>9868</v>
      </c>
      <c r="C3005" s="11" t="s">
        <v>787</v>
      </c>
      <c r="D3005" s="12">
        <v>59868</v>
      </c>
      <c r="E3005" s="47" t="s">
        <v>8719</v>
      </c>
      <c r="F3005" s="14">
        <v>5306.1</v>
      </c>
      <c r="G3005" s="57">
        <v>42460</v>
      </c>
      <c r="H3005" s="98">
        <v>5306.1</v>
      </c>
      <c r="I3005" s="140">
        <f t="shared" si="136"/>
        <v>0</v>
      </c>
      <c r="J3005" s="112"/>
      <c r="K3005" s="2"/>
    </row>
    <row r="3006" spans="1:11" x14ac:dyDescent="0.25">
      <c r="A3006" s="17">
        <v>42453</v>
      </c>
      <c r="B3006" s="18">
        <f t="shared" si="137"/>
        <v>9869</v>
      </c>
      <c r="C3006" s="11" t="s">
        <v>787</v>
      </c>
      <c r="D3006" s="12">
        <v>59869</v>
      </c>
      <c r="E3006" s="47" t="s">
        <v>8667</v>
      </c>
      <c r="F3006" s="14">
        <v>1220.8</v>
      </c>
      <c r="G3006" s="57">
        <v>42453</v>
      </c>
      <c r="H3006" s="98">
        <f t="shared" si="133"/>
        <v>1220.8</v>
      </c>
      <c r="I3006" s="140">
        <f t="shared" si="136"/>
        <v>0</v>
      </c>
      <c r="J3006" s="112"/>
      <c r="K3006" s="2"/>
    </row>
    <row r="3007" spans="1:11" x14ac:dyDescent="0.25">
      <c r="A3007" s="17">
        <v>42453</v>
      </c>
      <c r="B3007" s="18">
        <f t="shared" si="137"/>
        <v>9870</v>
      </c>
      <c r="C3007" s="11" t="s">
        <v>787</v>
      </c>
      <c r="D3007" s="12">
        <v>59870</v>
      </c>
      <c r="E3007" s="47" t="s">
        <v>8720</v>
      </c>
      <c r="F3007" s="14">
        <v>4858.5</v>
      </c>
      <c r="G3007" s="57">
        <v>42453</v>
      </c>
      <c r="H3007" s="98">
        <f t="shared" si="133"/>
        <v>4858.5</v>
      </c>
      <c r="I3007" s="140">
        <f t="shared" si="136"/>
        <v>0</v>
      </c>
      <c r="J3007" s="112"/>
      <c r="K3007" s="2"/>
    </row>
    <row r="3008" spans="1:11" x14ac:dyDescent="0.25">
      <c r="A3008" s="17">
        <v>42453</v>
      </c>
      <c r="B3008" s="18">
        <f t="shared" si="137"/>
        <v>9871</v>
      </c>
      <c r="C3008" s="11" t="s">
        <v>787</v>
      </c>
      <c r="D3008" s="12">
        <v>59871</v>
      </c>
      <c r="E3008" s="47" t="s">
        <v>8691</v>
      </c>
      <c r="F3008" s="14">
        <v>177469.05</v>
      </c>
      <c r="G3008" s="92">
        <v>42472</v>
      </c>
      <c r="H3008" s="101">
        <v>177469.05</v>
      </c>
      <c r="I3008" s="140">
        <f t="shared" si="136"/>
        <v>0</v>
      </c>
      <c r="J3008" s="112"/>
      <c r="K3008" s="2"/>
    </row>
    <row r="3009" spans="1:11" x14ac:dyDescent="0.25">
      <c r="A3009" s="17">
        <v>42453</v>
      </c>
      <c r="B3009" s="18">
        <f t="shared" si="137"/>
        <v>9872</v>
      </c>
      <c r="C3009" s="11" t="s">
        <v>787</v>
      </c>
      <c r="D3009" s="12">
        <v>59872</v>
      </c>
      <c r="E3009" s="47" t="s">
        <v>8691</v>
      </c>
      <c r="F3009" s="14">
        <v>16282.6</v>
      </c>
      <c r="G3009" s="92">
        <v>42472</v>
      </c>
      <c r="H3009" s="101">
        <v>16282.6</v>
      </c>
      <c r="I3009" s="140">
        <f t="shared" si="136"/>
        <v>0</v>
      </c>
      <c r="J3009" s="112"/>
      <c r="K3009" s="2"/>
    </row>
    <row r="3010" spans="1:11" x14ac:dyDescent="0.25">
      <c r="A3010" s="17">
        <v>42453</v>
      </c>
      <c r="B3010" s="18">
        <f t="shared" si="137"/>
        <v>9873</v>
      </c>
      <c r="C3010" s="11" t="s">
        <v>787</v>
      </c>
      <c r="D3010" s="12">
        <v>59873</v>
      </c>
      <c r="E3010" s="47" t="s">
        <v>8721</v>
      </c>
      <c r="F3010" s="14">
        <v>965.6</v>
      </c>
      <c r="G3010" s="57">
        <v>42453</v>
      </c>
      <c r="H3010" s="98">
        <f t="shared" si="133"/>
        <v>965.6</v>
      </c>
      <c r="I3010" s="140">
        <f t="shared" si="136"/>
        <v>0</v>
      </c>
      <c r="J3010" s="112"/>
      <c r="K3010" s="2"/>
    </row>
    <row r="3011" spans="1:11" x14ac:dyDescent="0.25">
      <c r="A3011" s="17">
        <v>42453</v>
      </c>
      <c r="B3011" s="18">
        <f t="shared" si="137"/>
        <v>9874</v>
      </c>
      <c r="C3011" s="11" t="s">
        <v>787</v>
      </c>
      <c r="D3011" s="12">
        <v>59874</v>
      </c>
      <c r="E3011" s="47" t="s">
        <v>8722</v>
      </c>
      <c r="F3011" s="14">
        <v>80326.5</v>
      </c>
      <c r="G3011" s="92">
        <v>42480</v>
      </c>
      <c r="H3011" s="101">
        <v>80326.5</v>
      </c>
      <c r="I3011" s="140">
        <f t="shared" si="136"/>
        <v>0</v>
      </c>
      <c r="J3011" s="112"/>
      <c r="K3011" s="2"/>
    </row>
    <row r="3012" spans="1:11" x14ac:dyDescent="0.25">
      <c r="A3012" s="17">
        <v>42453</v>
      </c>
      <c r="B3012" s="18">
        <f t="shared" si="137"/>
        <v>9875</v>
      </c>
      <c r="C3012" s="11" t="s">
        <v>787</v>
      </c>
      <c r="D3012" s="12">
        <v>59875</v>
      </c>
      <c r="E3012" s="47" t="s">
        <v>8661</v>
      </c>
      <c r="F3012" s="14">
        <v>13763.2</v>
      </c>
      <c r="G3012" s="130">
        <v>42461</v>
      </c>
      <c r="H3012" s="166">
        <v>13763.2</v>
      </c>
      <c r="I3012" s="140">
        <f t="shared" si="136"/>
        <v>0</v>
      </c>
      <c r="J3012" s="112"/>
      <c r="K3012" s="2"/>
    </row>
    <row r="3013" spans="1:11" x14ac:dyDescent="0.25">
      <c r="A3013" s="17">
        <v>42453</v>
      </c>
      <c r="B3013" s="18">
        <f t="shared" si="137"/>
        <v>9876</v>
      </c>
      <c r="C3013" s="11" t="s">
        <v>787</v>
      </c>
      <c r="D3013" s="12">
        <v>59876</v>
      </c>
      <c r="E3013" s="47" t="s">
        <v>8688</v>
      </c>
      <c r="F3013" s="14">
        <v>119019</v>
      </c>
      <c r="G3013" s="57">
        <v>42458</v>
      </c>
      <c r="H3013" s="98">
        <v>119019</v>
      </c>
      <c r="I3013" s="140">
        <f t="shared" ref="I3013:I3080" si="138">F3013-H3013</f>
        <v>0</v>
      </c>
      <c r="J3013" s="112"/>
      <c r="K3013" s="2"/>
    </row>
    <row r="3014" spans="1:11" x14ac:dyDescent="0.25">
      <c r="A3014" s="17">
        <v>42453</v>
      </c>
      <c r="B3014" s="18">
        <f t="shared" ref="B3014:B3077" si="139">B3013+1</f>
        <v>9877</v>
      </c>
      <c r="C3014" s="11" t="s">
        <v>787</v>
      </c>
      <c r="D3014" s="12">
        <v>59877</v>
      </c>
      <c r="E3014" s="47" t="s">
        <v>8723</v>
      </c>
      <c r="F3014" s="14">
        <v>2589.6</v>
      </c>
      <c r="G3014" s="57">
        <v>42454</v>
      </c>
      <c r="H3014" s="98">
        <v>2589.6</v>
      </c>
      <c r="I3014" s="140">
        <f t="shared" si="138"/>
        <v>0</v>
      </c>
      <c r="J3014" s="112"/>
      <c r="K3014" s="2"/>
    </row>
    <row r="3015" spans="1:11" x14ac:dyDescent="0.25">
      <c r="A3015" s="17">
        <v>42453</v>
      </c>
      <c r="B3015" s="18">
        <f t="shared" si="139"/>
        <v>9878</v>
      </c>
      <c r="C3015" s="11" t="s">
        <v>787</v>
      </c>
      <c r="D3015" s="12">
        <v>59878</v>
      </c>
      <c r="E3015" s="47" t="s">
        <v>8724</v>
      </c>
      <c r="F3015" s="14">
        <v>3248.7</v>
      </c>
      <c r="G3015" s="57">
        <v>42454</v>
      </c>
      <c r="H3015" s="98">
        <v>3248.7</v>
      </c>
      <c r="I3015" s="140">
        <f t="shared" si="138"/>
        <v>0</v>
      </c>
      <c r="J3015" s="112"/>
      <c r="K3015" s="2"/>
    </row>
    <row r="3016" spans="1:11" x14ac:dyDescent="0.25">
      <c r="A3016" s="17">
        <v>42453</v>
      </c>
      <c r="B3016" s="18">
        <f t="shared" si="139"/>
        <v>9879</v>
      </c>
      <c r="C3016" s="11" t="s">
        <v>787</v>
      </c>
      <c r="D3016" s="12">
        <v>59879</v>
      </c>
      <c r="E3016" s="47" t="s">
        <v>8725</v>
      </c>
      <c r="F3016" s="14">
        <v>430</v>
      </c>
      <c r="G3016" s="57">
        <v>42454</v>
      </c>
      <c r="H3016" s="98">
        <v>430</v>
      </c>
      <c r="I3016" s="140">
        <f t="shared" si="138"/>
        <v>0</v>
      </c>
      <c r="J3016" s="112"/>
      <c r="K3016" s="2"/>
    </row>
    <row r="3017" spans="1:11" x14ac:dyDescent="0.25">
      <c r="A3017" s="17">
        <v>42453</v>
      </c>
      <c r="B3017" s="18">
        <f t="shared" si="139"/>
        <v>9880</v>
      </c>
      <c r="C3017" s="11" t="s">
        <v>787</v>
      </c>
      <c r="D3017" s="12">
        <v>59880</v>
      </c>
      <c r="E3017" s="47" t="s">
        <v>8726</v>
      </c>
      <c r="F3017" s="14">
        <v>34555.1</v>
      </c>
      <c r="G3017" s="57">
        <v>42460</v>
      </c>
      <c r="H3017" s="98">
        <v>34555.1</v>
      </c>
      <c r="I3017" s="140">
        <f t="shared" si="138"/>
        <v>0</v>
      </c>
      <c r="J3017" s="112"/>
      <c r="K3017" s="2"/>
    </row>
    <row r="3018" spans="1:11" x14ac:dyDescent="0.25">
      <c r="A3018" s="17">
        <v>42453</v>
      </c>
      <c r="B3018" s="18">
        <f t="shared" si="139"/>
        <v>9881</v>
      </c>
      <c r="C3018" s="11" t="s">
        <v>787</v>
      </c>
      <c r="D3018" s="12">
        <v>59881</v>
      </c>
      <c r="E3018" s="47" t="s">
        <v>8727</v>
      </c>
      <c r="F3018" s="14">
        <v>1542.15</v>
      </c>
      <c r="G3018" s="57">
        <v>42453</v>
      </c>
      <c r="H3018" s="98">
        <f t="shared" si="133"/>
        <v>1542.15</v>
      </c>
      <c r="I3018" s="140">
        <f t="shared" si="138"/>
        <v>0</v>
      </c>
      <c r="J3018" s="112"/>
      <c r="K3018" s="2"/>
    </row>
    <row r="3019" spans="1:11" x14ac:dyDescent="0.25">
      <c r="A3019" s="17">
        <v>42453</v>
      </c>
      <c r="B3019" s="18">
        <f t="shared" si="139"/>
        <v>9882</v>
      </c>
      <c r="C3019" s="11" t="s">
        <v>787</v>
      </c>
      <c r="D3019" s="12">
        <v>59882</v>
      </c>
      <c r="E3019" s="47" t="s">
        <v>8682</v>
      </c>
      <c r="F3019" s="14">
        <v>12150</v>
      </c>
      <c r="G3019" s="57">
        <v>42454</v>
      </c>
      <c r="H3019" s="98">
        <v>12150</v>
      </c>
      <c r="I3019" s="140">
        <f t="shared" si="138"/>
        <v>0</v>
      </c>
      <c r="J3019" s="112"/>
      <c r="K3019" s="2"/>
    </row>
    <row r="3020" spans="1:11" x14ac:dyDescent="0.25">
      <c r="A3020" s="17">
        <v>42453</v>
      </c>
      <c r="B3020" s="18">
        <f t="shared" si="139"/>
        <v>9883</v>
      </c>
      <c r="C3020" s="11" t="s">
        <v>787</v>
      </c>
      <c r="D3020" s="12">
        <v>59883</v>
      </c>
      <c r="E3020" s="47" t="s">
        <v>8728</v>
      </c>
      <c r="F3020" s="14">
        <v>27864</v>
      </c>
      <c r="G3020" s="57">
        <v>42454</v>
      </c>
      <c r="H3020" s="98">
        <v>27864</v>
      </c>
      <c r="I3020" s="140">
        <f t="shared" si="138"/>
        <v>0</v>
      </c>
      <c r="J3020" s="112"/>
      <c r="K3020" s="2"/>
    </row>
    <row r="3021" spans="1:11" x14ac:dyDescent="0.25">
      <c r="A3021" s="17">
        <v>42453</v>
      </c>
      <c r="B3021" s="18">
        <f t="shared" si="139"/>
        <v>9884</v>
      </c>
      <c r="C3021" s="11" t="s">
        <v>787</v>
      </c>
      <c r="D3021" s="12">
        <v>59884</v>
      </c>
      <c r="E3021" s="47" t="s">
        <v>8722</v>
      </c>
      <c r="F3021" s="14">
        <v>355.25</v>
      </c>
      <c r="G3021" s="92">
        <v>42480</v>
      </c>
      <c r="H3021" s="101">
        <v>355.25</v>
      </c>
      <c r="I3021" s="140">
        <f t="shared" si="138"/>
        <v>0</v>
      </c>
      <c r="J3021" s="112"/>
      <c r="K3021" s="2"/>
    </row>
    <row r="3022" spans="1:11" x14ac:dyDescent="0.25">
      <c r="A3022" s="17">
        <v>42453</v>
      </c>
      <c r="B3022" s="18">
        <f t="shared" si="139"/>
        <v>9885</v>
      </c>
      <c r="C3022" s="11" t="s">
        <v>787</v>
      </c>
      <c r="D3022" s="12">
        <v>59885</v>
      </c>
      <c r="E3022" s="47" t="s">
        <v>8660</v>
      </c>
      <c r="F3022" s="14">
        <v>44734.6</v>
      </c>
      <c r="G3022" s="92">
        <v>42481</v>
      </c>
      <c r="H3022" s="101">
        <v>44734.6</v>
      </c>
      <c r="I3022" s="140">
        <f t="shared" si="138"/>
        <v>0</v>
      </c>
      <c r="J3022" s="112"/>
      <c r="K3022" s="2"/>
    </row>
    <row r="3023" spans="1:11" x14ac:dyDescent="0.25">
      <c r="A3023" s="17">
        <v>42454</v>
      </c>
      <c r="B3023" s="18">
        <f t="shared" si="139"/>
        <v>9886</v>
      </c>
      <c r="C3023" s="11" t="s">
        <v>787</v>
      </c>
      <c r="D3023" s="12">
        <v>59886</v>
      </c>
      <c r="E3023" s="47" t="s">
        <v>8729</v>
      </c>
      <c r="F3023" s="14">
        <v>7051.2</v>
      </c>
      <c r="G3023" s="57">
        <v>42454</v>
      </c>
      <c r="H3023" s="98">
        <f t="shared" si="133"/>
        <v>7051.2</v>
      </c>
      <c r="I3023" s="140">
        <f t="shared" si="138"/>
        <v>0</v>
      </c>
      <c r="J3023" s="112"/>
      <c r="K3023" s="2"/>
    </row>
    <row r="3024" spans="1:11" x14ac:dyDescent="0.25">
      <c r="A3024" s="17">
        <v>42454</v>
      </c>
      <c r="B3024" s="18">
        <f t="shared" si="139"/>
        <v>9887</v>
      </c>
      <c r="C3024" s="11" t="s">
        <v>787</v>
      </c>
      <c r="D3024" s="12">
        <v>59887</v>
      </c>
      <c r="E3024" s="47" t="s">
        <v>8730</v>
      </c>
      <c r="F3024" s="14">
        <v>3022</v>
      </c>
      <c r="G3024" s="57">
        <v>42454</v>
      </c>
      <c r="H3024" s="98">
        <f t="shared" si="133"/>
        <v>3022</v>
      </c>
      <c r="I3024" s="140">
        <f t="shared" si="138"/>
        <v>0</v>
      </c>
      <c r="J3024" s="112"/>
      <c r="K3024" s="2"/>
    </row>
    <row r="3025" spans="1:11" x14ac:dyDescent="0.25">
      <c r="A3025" s="17">
        <v>42454</v>
      </c>
      <c r="B3025" s="18">
        <f t="shared" si="139"/>
        <v>9888</v>
      </c>
      <c r="C3025" s="11" t="s">
        <v>787</v>
      </c>
      <c r="D3025" s="12">
        <v>59888</v>
      </c>
      <c r="E3025" s="47" t="s">
        <v>8731</v>
      </c>
      <c r="F3025" s="14">
        <v>6995</v>
      </c>
      <c r="G3025" s="92">
        <v>42472</v>
      </c>
      <c r="H3025" s="101">
        <v>6995</v>
      </c>
      <c r="I3025" s="140">
        <f t="shared" si="138"/>
        <v>0</v>
      </c>
      <c r="J3025" s="112"/>
      <c r="K3025" s="2"/>
    </row>
    <row r="3026" spans="1:11" x14ac:dyDescent="0.25">
      <c r="A3026" s="17">
        <v>42454</v>
      </c>
      <c r="B3026" s="18">
        <f t="shared" si="139"/>
        <v>9889</v>
      </c>
      <c r="C3026" s="11" t="s">
        <v>787</v>
      </c>
      <c r="D3026" s="12">
        <v>59889</v>
      </c>
      <c r="E3026" s="47" t="s">
        <v>8732</v>
      </c>
      <c r="F3026" s="14">
        <v>88210.5</v>
      </c>
      <c r="G3026" s="57">
        <v>42458</v>
      </c>
      <c r="H3026" s="98">
        <v>88210.5</v>
      </c>
      <c r="I3026" s="140">
        <f t="shared" si="138"/>
        <v>0</v>
      </c>
      <c r="J3026" s="112"/>
      <c r="K3026" s="2"/>
    </row>
    <row r="3027" spans="1:11" x14ac:dyDescent="0.25">
      <c r="A3027" s="17">
        <v>42454</v>
      </c>
      <c r="B3027" s="18">
        <f t="shared" si="139"/>
        <v>9890</v>
      </c>
      <c r="C3027" s="11" t="s">
        <v>787</v>
      </c>
      <c r="D3027" s="12">
        <v>59890</v>
      </c>
      <c r="E3027" s="47" t="s">
        <v>8733</v>
      </c>
      <c r="F3027" s="14">
        <v>37433</v>
      </c>
      <c r="G3027" s="57">
        <v>42458</v>
      </c>
      <c r="H3027" s="98">
        <v>37433</v>
      </c>
      <c r="I3027" s="140">
        <f t="shared" si="138"/>
        <v>0</v>
      </c>
      <c r="J3027" s="112"/>
      <c r="K3027" s="2"/>
    </row>
    <row r="3028" spans="1:11" x14ac:dyDescent="0.25">
      <c r="A3028" s="17">
        <v>42454</v>
      </c>
      <c r="B3028" s="18">
        <f t="shared" si="139"/>
        <v>9891</v>
      </c>
      <c r="C3028" s="11" t="s">
        <v>787</v>
      </c>
      <c r="D3028" s="12">
        <v>59891</v>
      </c>
      <c r="E3028" s="47" t="s">
        <v>8734</v>
      </c>
      <c r="F3028" s="14">
        <v>27591.35</v>
      </c>
      <c r="G3028" s="57">
        <v>42458</v>
      </c>
      <c r="H3028" s="98">
        <v>27591.35</v>
      </c>
      <c r="I3028" s="140">
        <f t="shared" si="138"/>
        <v>0</v>
      </c>
      <c r="J3028" s="112"/>
      <c r="K3028" s="2"/>
    </row>
    <row r="3029" spans="1:11" x14ac:dyDescent="0.25">
      <c r="A3029" s="17">
        <v>42454</v>
      </c>
      <c r="B3029" s="18">
        <f t="shared" si="139"/>
        <v>9892</v>
      </c>
      <c r="C3029" s="11" t="s">
        <v>787</v>
      </c>
      <c r="D3029" s="113">
        <v>59892</v>
      </c>
      <c r="E3029" s="42" t="s">
        <v>8735</v>
      </c>
      <c r="F3029" s="19">
        <v>13770.1</v>
      </c>
      <c r="G3029" s="57">
        <v>42458</v>
      </c>
      <c r="H3029" s="98">
        <v>13770.1</v>
      </c>
      <c r="I3029" s="140">
        <f t="shared" si="138"/>
        <v>0</v>
      </c>
      <c r="J3029" s="112"/>
      <c r="K3029" s="2"/>
    </row>
    <row r="3030" spans="1:11" x14ac:dyDescent="0.25">
      <c r="A3030" s="17">
        <v>42454</v>
      </c>
      <c r="B3030" s="18">
        <f t="shared" si="139"/>
        <v>9893</v>
      </c>
      <c r="C3030" s="11" t="s">
        <v>787</v>
      </c>
      <c r="D3030" s="141">
        <v>59893</v>
      </c>
      <c r="E3030" s="43" t="s">
        <v>8736</v>
      </c>
      <c r="F3030" s="142">
        <v>22400.6</v>
      </c>
      <c r="G3030" s="92">
        <v>42478</v>
      </c>
      <c r="H3030" s="101">
        <v>22400.6</v>
      </c>
      <c r="I3030" s="140">
        <f t="shared" si="138"/>
        <v>0</v>
      </c>
      <c r="J3030" s="112"/>
      <c r="K3030" s="2"/>
    </row>
    <row r="3031" spans="1:11" x14ac:dyDescent="0.25">
      <c r="A3031" s="17">
        <v>42454</v>
      </c>
      <c r="B3031" s="18">
        <f t="shared" si="139"/>
        <v>9894</v>
      </c>
      <c r="C3031" s="11" t="s">
        <v>787</v>
      </c>
      <c r="D3031" s="20">
        <v>59894</v>
      </c>
      <c r="E3031" s="45" t="s">
        <v>8737</v>
      </c>
      <c r="F3031" s="22">
        <v>11253.6</v>
      </c>
      <c r="G3031" s="57">
        <v>42456</v>
      </c>
      <c r="H3031" s="98">
        <v>11253.6</v>
      </c>
      <c r="I3031" s="140">
        <f t="shared" si="138"/>
        <v>0</v>
      </c>
      <c r="J3031" s="112"/>
      <c r="K3031" s="2"/>
    </row>
    <row r="3032" spans="1:11" x14ac:dyDescent="0.25">
      <c r="A3032" s="17">
        <v>42454</v>
      </c>
      <c r="B3032" s="18">
        <f t="shared" si="139"/>
        <v>9895</v>
      </c>
      <c r="C3032" s="11" t="s">
        <v>787</v>
      </c>
      <c r="D3032" s="12">
        <v>59895</v>
      </c>
      <c r="E3032" s="47" t="s">
        <v>8738</v>
      </c>
      <c r="F3032" s="14">
        <v>1632</v>
      </c>
      <c r="G3032" s="57">
        <v>42454</v>
      </c>
      <c r="H3032" s="98">
        <f t="shared" si="133"/>
        <v>1632</v>
      </c>
      <c r="I3032" s="140">
        <f t="shared" si="138"/>
        <v>0</v>
      </c>
      <c r="J3032" s="112"/>
      <c r="K3032" s="2"/>
    </row>
    <row r="3033" spans="1:11" x14ac:dyDescent="0.25">
      <c r="A3033" s="17">
        <v>42454</v>
      </c>
      <c r="B3033" s="18">
        <f t="shared" si="139"/>
        <v>9896</v>
      </c>
      <c r="C3033" s="11" t="s">
        <v>787</v>
      </c>
      <c r="D3033" s="12">
        <v>59896</v>
      </c>
      <c r="E3033" s="47" t="s">
        <v>8739</v>
      </c>
      <c r="F3033" s="14">
        <v>2000</v>
      </c>
      <c r="G3033" s="57">
        <v>42454</v>
      </c>
      <c r="H3033" s="98">
        <f t="shared" si="133"/>
        <v>2000</v>
      </c>
      <c r="I3033" s="140">
        <f t="shared" si="138"/>
        <v>0</v>
      </c>
      <c r="J3033" s="112"/>
      <c r="K3033" s="2"/>
    </row>
    <row r="3034" spans="1:11" x14ac:dyDescent="0.25">
      <c r="A3034" s="17">
        <v>42454</v>
      </c>
      <c r="B3034" s="18">
        <f t="shared" si="139"/>
        <v>9897</v>
      </c>
      <c r="C3034" s="11" t="s">
        <v>787</v>
      </c>
      <c r="D3034" s="12">
        <v>59897</v>
      </c>
      <c r="E3034" s="47" t="s">
        <v>8731</v>
      </c>
      <c r="F3034" s="14">
        <v>1564.8</v>
      </c>
      <c r="G3034" s="92">
        <v>42472</v>
      </c>
      <c r="H3034" s="101">
        <v>1564.8</v>
      </c>
      <c r="I3034" s="140">
        <f t="shared" si="138"/>
        <v>0</v>
      </c>
      <c r="J3034" s="112"/>
      <c r="K3034" s="2"/>
    </row>
    <row r="3035" spans="1:11" x14ac:dyDescent="0.25">
      <c r="A3035" s="17">
        <v>42454</v>
      </c>
      <c r="B3035" s="18">
        <f t="shared" si="139"/>
        <v>9898</v>
      </c>
      <c r="C3035" s="11" t="s">
        <v>787</v>
      </c>
      <c r="D3035" s="12">
        <v>59898</v>
      </c>
      <c r="E3035" s="47" t="s">
        <v>8736</v>
      </c>
      <c r="F3035" s="14">
        <v>3315</v>
      </c>
      <c r="G3035" s="92">
        <v>42478</v>
      </c>
      <c r="H3035" s="101">
        <v>3315</v>
      </c>
      <c r="I3035" s="140">
        <f t="shared" si="138"/>
        <v>0</v>
      </c>
      <c r="J3035" s="112"/>
      <c r="K3035" s="2"/>
    </row>
    <row r="3036" spans="1:11" x14ac:dyDescent="0.25">
      <c r="A3036" s="17">
        <v>42454</v>
      </c>
      <c r="B3036" s="18">
        <f t="shared" si="139"/>
        <v>9899</v>
      </c>
      <c r="C3036" s="11" t="s">
        <v>787</v>
      </c>
      <c r="D3036" s="12">
        <v>59899</v>
      </c>
      <c r="E3036" s="47" t="s">
        <v>8740</v>
      </c>
      <c r="F3036" s="14">
        <v>56040.6</v>
      </c>
      <c r="G3036" s="92" t="s">
        <v>9345</v>
      </c>
      <c r="H3036" s="101">
        <f>42016.5+14024.1</f>
        <v>56040.6</v>
      </c>
      <c r="I3036" s="140">
        <f t="shared" si="138"/>
        <v>0</v>
      </c>
      <c r="J3036" s="112"/>
      <c r="K3036" s="2"/>
    </row>
    <row r="3037" spans="1:11" x14ac:dyDescent="0.25">
      <c r="A3037" s="17">
        <v>42454</v>
      </c>
      <c r="B3037" s="18">
        <f t="shared" si="139"/>
        <v>9900</v>
      </c>
      <c r="C3037" s="11" t="s">
        <v>787</v>
      </c>
      <c r="D3037" s="12">
        <v>59900</v>
      </c>
      <c r="E3037" s="47" t="s">
        <v>8741</v>
      </c>
      <c r="F3037" s="14">
        <v>348.4</v>
      </c>
      <c r="G3037" s="57">
        <v>42454</v>
      </c>
      <c r="H3037" s="98">
        <f t="shared" si="133"/>
        <v>348.4</v>
      </c>
      <c r="I3037" s="140">
        <f t="shared" si="138"/>
        <v>0</v>
      </c>
      <c r="J3037" s="112"/>
      <c r="K3037" s="2"/>
    </row>
    <row r="3038" spans="1:11" x14ac:dyDescent="0.25">
      <c r="A3038" s="17">
        <v>42454</v>
      </c>
      <c r="B3038" s="18">
        <f t="shared" si="139"/>
        <v>9901</v>
      </c>
      <c r="C3038" s="11" t="s">
        <v>787</v>
      </c>
      <c r="D3038" s="12">
        <v>59901</v>
      </c>
      <c r="E3038" s="47" t="s">
        <v>8742</v>
      </c>
      <c r="F3038" s="14">
        <v>33718.400000000001</v>
      </c>
      <c r="G3038" s="57">
        <v>42456</v>
      </c>
      <c r="H3038" s="98">
        <v>33718.400000000001</v>
      </c>
      <c r="I3038" s="140">
        <f t="shared" si="138"/>
        <v>0</v>
      </c>
      <c r="J3038" s="112"/>
      <c r="K3038" s="2"/>
    </row>
    <row r="3039" spans="1:11" x14ac:dyDescent="0.25">
      <c r="A3039" s="17">
        <v>42454</v>
      </c>
      <c r="B3039" s="18">
        <f t="shared" si="139"/>
        <v>9902</v>
      </c>
      <c r="C3039" s="11" t="s">
        <v>787</v>
      </c>
      <c r="D3039" s="12">
        <v>59902</v>
      </c>
      <c r="E3039" s="47" t="s">
        <v>8740</v>
      </c>
      <c r="F3039" s="14">
        <v>37704.300000000003</v>
      </c>
      <c r="G3039" s="92">
        <v>42474</v>
      </c>
      <c r="H3039" s="101">
        <v>37704.300000000003</v>
      </c>
      <c r="I3039" s="140">
        <f t="shared" si="138"/>
        <v>0</v>
      </c>
      <c r="J3039" s="112"/>
      <c r="K3039" s="2"/>
    </row>
    <row r="3040" spans="1:11" x14ac:dyDescent="0.25">
      <c r="A3040" s="17">
        <v>42454</v>
      </c>
      <c r="B3040" s="18">
        <f t="shared" si="139"/>
        <v>9903</v>
      </c>
      <c r="C3040" s="11" t="s">
        <v>787</v>
      </c>
      <c r="D3040" s="12">
        <v>59903</v>
      </c>
      <c r="E3040" s="47" t="s">
        <v>8692</v>
      </c>
      <c r="F3040" s="14">
        <v>0</v>
      </c>
      <c r="G3040" s="57"/>
      <c r="H3040" s="98"/>
      <c r="I3040" s="140">
        <f t="shared" si="138"/>
        <v>0</v>
      </c>
      <c r="J3040" s="112"/>
      <c r="K3040" s="2"/>
    </row>
    <row r="3041" spans="1:11" x14ac:dyDescent="0.25">
      <c r="A3041" s="17">
        <v>42454</v>
      </c>
      <c r="B3041" s="18">
        <f t="shared" si="139"/>
        <v>9904</v>
      </c>
      <c r="C3041" s="11" t="s">
        <v>787</v>
      </c>
      <c r="D3041" s="12">
        <v>59904</v>
      </c>
      <c r="E3041" s="47" t="s">
        <v>8743</v>
      </c>
      <c r="F3041" s="14">
        <v>12458.9</v>
      </c>
      <c r="G3041" s="57">
        <v>42455</v>
      </c>
      <c r="H3041" s="98">
        <v>12458.9</v>
      </c>
      <c r="I3041" s="140">
        <f t="shared" si="138"/>
        <v>0</v>
      </c>
      <c r="J3041" s="112"/>
      <c r="K3041" s="2"/>
    </row>
    <row r="3042" spans="1:11" x14ac:dyDescent="0.25">
      <c r="A3042" s="17">
        <v>42454</v>
      </c>
      <c r="B3042" s="18">
        <f t="shared" si="139"/>
        <v>9905</v>
      </c>
      <c r="C3042" s="11" t="s">
        <v>787</v>
      </c>
      <c r="D3042" s="12">
        <v>59905</v>
      </c>
      <c r="E3042" s="47" t="s">
        <v>8744</v>
      </c>
      <c r="F3042" s="14">
        <v>667.8</v>
      </c>
      <c r="G3042" s="57">
        <v>42455</v>
      </c>
      <c r="H3042" s="98">
        <v>667.8</v>
      </c>
      <c r="I3042" s="140">
        <f t="shared" si="138"/>
        <v>0</v>
      </c>
      <c r="J3042" s="112"/>
      <c r="K3042" s="2"/>
    </row>
    <row r="3043" spans="1:11" x14ac:dyDescent="0.25">
      <c r="A3043" s="17">
        <v>42454</v>
      </c>
      <c r="B3043" s="18">
        <f t="shared" si="139"/>
        <v>9906</v>
      </c>
      <c r="C3043" s="11" t="s">
        <v>787</v>
      </c>
      <c r="D3043" s="12">
        <v>59906</v>
      </c>
      <c r="E3043" s="47" t="s">
        <v>8745</v>
      </c>
      <c r="F3043" s="14">
        <v>37769.599999999999</v>
      </c>
      <c r="G3043" s="57" t="s">
        <v>8746</v>
      </c>
      <c r="H3043" s="98">
        <f>30000+6330+1439.6</f>
        <v>37769.599999999999</v>
      </c>
      <c r="I3043" s="140">
        <f t="shared" si="138"/>
        <v>0</v>
      </c>
      <c r="J3043" s="112"/>
      <c r="K3043" s="2"/>
    </row>
    <row r="3044" spans="1:11" x14ac:dyDescent="0.25">
      <c r="A3044" s="17">
        <v>42454</v>
      </c>
      <c r="B3044" s="18">
        <f t="shared" si="139"/>
        <v>9907</v>
      </c>
      <c r="C3044" s="11" t="s">
        <v>787</v>
      </c>
      <c r="D3044" s="12">
        <v>59907</v>
      </c>
      <c r="E3044" s="47" t="s">
        <v>8747</v>
      </c>
      <c r="F3044" s="14">
        <v>28086</v>
      </c>
      <c r="G3044" s="57">
        <v>42454</v>
      </c>
      <c r="H3044" s="98">
        <f t="shared" si="133"/>
        <v>28086</v>
      </c>
      <c r="I3044" s="140">
        <f t="shared" si="138"/>
        <v>0</v>
      </c>
      <c r="J3044" s="112"/>
      <c r="K3044" s="2"/>
    </row>
    <row r="3045" spans="1:11" x14ac:dyDescent="0.25">
      <c r="A3045" s="17">
        <v>42454</v>
      </c>
      <c r="B3045" s="18">
        <f t="shared" si="139"/>
        <v>9908</v>
      </c>
      <c r="C3045" s="11" t="s">
        <v>787</v>
      </c>
      <c r="D3045" s="12">
        <v>59908</v>
      </c>
      <c r="E3045" s="47" t="s">
        <v>8748</v>
      </c>
      <c r="F3045" s="14">
        <v>3268</v>
      </c>
      <c r="G3045" s="57">
        <v>42459</v>
      </c>
      <c r="H3045" s="98">
        <v>3268</v>
      </c>
      <c r="I3045" s="140">
        <f t="shared" si="138"/>
        <v>0</v>
      </c>
      <c r="J3045" s="112"/>
      <c r="K3045" s="2"/>
    </row>
    <row r="3046" spans="1:11" x14ac:dyDescent="0.25">
      <c r="A3046" s="17">
        <v>42454</v>
      </c>
      <c r="B3046" s="18">
        <f t="shared" si="139"/>
        <v>9909</v>
      </c>
      <c r="C3046" s="11" t="s">
        <v>787</v>
      </c>
      <c r="D3046" s="12">
        <v>59909</v>
      </c>
      <c r="E3046" s="47" t="s">
        <v>8749</v>
      </c>
      <c r="F3046" s="14">
        <v>29490.9</v>
      </c>
      <c r="G3046" s="92">
        <v>42464</v>
      </c>
      <c r="H3046" s="101">
        <v>29490.9</v>
      </c>
      <c r="I3046" s="140">
        <f t="shared" si="138"/>
        <v>0</v>
      </c>
      <c r="J3046" s="112"/>
      <c r="K3046" s="2"/>
    </row>
    <row r="3047" spans="1:11" x14ac:dyDescent="0.25">
      <c r="A3047" s="17">
        <v>42454</v>
      </c>
      <c r="B3047" s="18">
        <f t="shared" si="139"/>
        <v>9910</v>
      </c>
      <c r="C3047" s="11" t="s">
        <v>787</v>
      </c>
      <c r="D3047" s="12">
        <v>59910</v>
      </c>
      <c r="E3047" s="47" t="s">
        <v>8731</v>
      </c>
      <c r="F3047" s="14">
        <v>163164.70000000001</v>
      </c>
      <c r="G3047" s="92">
        <v>42472</v>
      </c>
      <c r="H3047" s="101">
        <v>163164.70000000001</v>
      </c>
      <c r="I3047" s="140">
        <f t="shared" si="138"/>
        <v>0</v>
      </c>
      <c r="J3047" s="112"/>
      <c r="K3047" s="2"/>
    </row>
    <row r="3048" spans="1:11" x14ac:dyDescent="0.25">
      <c r="A3048" s="17">
        <v>42454</v>
      </c>
      <c r="B3048" s="18">
        <f t="shared" si="139"/>
        <v>9911</v>
      </c>
      <c r="C3048" s="11" t="s">
        <v>787</v>
      </c>
      <c r="D3048" s="12">
        <v>59911</v>
      </c>
      <c r="E3048" s="47" t="s">
        <v>8750</v>
      </c>
      <c r="F3048" s="14">
        <v>6129.9</v>
      </c>
      <c r="G3048" s="57">
        <v>42457</v>
      </c>
      <c r="H3048" s="98">
        <v>6129.9</v>
      </c>
      <c r="I3048" s="140">
        <f t="shared" si="138"/>
        <v>0</v>
      </c>
      <c r="J3048" s="112"/>
      <c r="K3048" s="2"/>
    </row>
    <row r="3049" spans="1:11" x14ac:dyDescent="0.25">
      <c r="A3049" s="17">
        <v>42454</v>
      </c>
      <c r="B3049" s="18">
        <f t="shared" si="139"/>
        <v>9912</v>
      </c>
      <c r="C3049" s="11" t="s">
        <v>787</v>
      </c>
      <c r="D3049" s="12">
        <v>59912</v>
      </c>
      <c r="E3049" s="47" t="s">
        <v>8751</v>
      </c>
      <c r="F3049" s="14">
        <v>190</v>
      </c>
      <c r="G3049" s="92">
        <v>42464</v>
      </c>
      <c r="H3049" s="101">
        <v>190</v>
      </c>
      <c r="I3049" s="140">
        <f t="shared" si="138"/>
        <v>0</v>
      </c>
      <c r="J3049" s="112"/>
      <c r="K3049" s="2"/>
    </row>
    <row r="3050" spans="1:11" x14ac:dyDescent="0.25">
      <c r="A3050" s="17">
        <v>42454</v>
      </c>
      <c r="B3050" s="18">
        <f t="shared" si="139"/>
        <v>9913</v>
      </c>
      <c r="C3050" s="11" t="s">
        <v>787</v>
      </c>
      <c r="D3050" s="12">
        <v>59913</v>
      </c>
      <c r="E3050" s="47" t="s">
        <v>8751</v>
      </c>
      <c r="F3050" s="14">
        <v>135.19999999999999</v>
      </c>
      <c r="G3050" s="92">
        <v>42464</v>
      </c>
      <c r="H3050" s="101">
        <v>135.19999999999999</v>
      </c>
      <c r="I3050" s="140">
        <f t="shared" si="138"/>
        <v>0</v>
      </c>
      <c r="J3050" s="112"/>
      <c r="K3050" s="2"/>
    </row>
    <row r="3051" spans="1:11" x14ac:dyDescent="0.25">
      <c r="A3051" s="17">
        <v>42454</v>
      </c>
      <c r="B3051" s="18">
        <f t="shared" si="139"/>
        <v>9914</v>
      </c>
      <c r="C3051" s="11" t="s">
        <v>787</v>
      </c>
      <c r="D3051" s="12">
        <v>59914</v>
      </c>
      <c r="E3051" s="47" t="s">
        <v>8692</v>
      </c>
      <c r="F3051" s="14">
        <v>0</v>
      </c>
      <c r="G3051" s="57"/>
      <c r="H3051" s="98"/>
      <c r="I3051" s="140">
        <f t="shared" si="138"/>
        <v>0</v>
      </c>
      <c r="J3051" s="112"/>
      <c r="K3051" s="2"/>
    </row>
    <row r="3052" spans="1:11" x14ac:dyDescent="0.25">
      <c r="A3052" s="17">
        <v>42454</v>
      </c>
      <c r="B3052" s="18">
        <f t="shared" si="139"/>
        <v>9915</v>
      </c>
      <c r="C3052" s="11" t="s">
        <v>787</v>
      </c>
      <c r="D3052" s="12">
        <v>59915</v>
      </c>
      <c r="E3052" s="47" t="s">
        <v>8752</v>
      </c>
      <c r="F3052" s="14">
        <v>1008.6</v>
      </c>
      <c r="G3052" s="57">
        <v>42457</v>
      </c>
      <c r="H3052" s="98">
        <v>1008.6</v>
      </c>
      <c r="I3052" s="140">
        <f t="shared" si="138"/>
        <v>0</v>
      </c>
      <c r="J3052" s="112"/>
      <c r="K3052" s="2"/>
    </row>
    <row r="3053" spans="1:11" x14ac:dyDescent="0.25">
      <c r="A3053" s="17">
        <v>42454</v>
      </c>
      <c r="B3053" s="18">
        <f t="shared" si="139"/>
        <v>9916</v>
      </c>
      <c r="C3053" s="11" t="s">
        <v>787</v>
      </c>
      <c r="D3053" s="12">
        <v>59916</v>
      </c>
      <c r="E3053" s="47" t="s">
        <v>8753</v>
      </c>
      <c r="F3053" s="14">
        <v>1267.2</v>
      </c>
      <c r="G3053" s="57">
        <v>42457</v>
      </c>
      <c r="H3053" s="98">
        <v>1267.2</v>
      </c>
      <c r="I3053" s="140">
        <f t="shared" si="138"/>
        <v>0</v>
      </c>
      <c r="J3053" s="112"/>
      <c r="K3053" s="2"/>
    </row>
    <row r="3054" spans="1:11" x14ac:dyDescent="0.25">
      <c r="A3054" s="17">
        <v>42454</v>
      </c>
      <c r="B3054" s="18">
        <f t="shared" si="139"/>
        <v>9917</v>
      </c>
      <c r="C3054" s="11" t="s">
        <v>787</v>
      </c>
      <c r="D3054" s="12">
        <v>59917</v>
      </c>
      <c r="E3054" s="47" t="s">
        <v>8754</v>
      </c>
      <c r="F3054" s="14">
        <v>58545.2</v>
      </c>
      <c r="G3054" s="130">
        <v>42462</v>
      </c>
      <c r="H3054" s="166">
        <v>58545.2</v>
      </c>
      <c r="I3054" s="140">
        <f t="shared" si="138"/>
        <v>0</v>
      </c>
      <c r="J3054" s="112"/>
      <c r="K3054" s="2"/>
    </row>
    <row r="3055" spans="1:11" x14ac:dyDescent="0.25">
      <c r="A3055" s="17">
        <v>42454</v>
      </c>
      <c r="B3055" s="18">
        <f t="shared" si="139"/>
        <v>9918</v>
      </c>
      <c r="C3055" s="11" t="s">
        <v>787</v>
      </c>
      <c r="D3055" s="12">
        <v>59918</v>
      </c>
      <c r="E3055" s="47" t="s">
        <v>8755</v>
      </c>
      <c r="F3055" s="14">
        <v>84688.71</v>
      </c>
      <c r="G3055" s="57">
        <v>42459</v>
      </c>
      <c r="H3055" s="98">
        <v>84688.71</v>
      </c>
      <c r="I3055" s="140">
        <f t="shared" si="138"/>
        <v>0</v>
      </c>
      <c r="J3055" s="112"/>
      <c r="K3055" s="2"/>
    </row>
    <row r="3056" spans="1:11" x14ac:dyDescent="0.25">
      <c r="A3056" s="17">
        <v>42454</v>
      </c>
      <c r="B3056" s="18">
        <f t="shared" si="139"/>
        <v>9919</v>
      </c>
      <c r="C3056" s="11" t="s">
        <v>787</v>
      </c>
      <c r="D3056" s="12">
        <v>59919</v>
      </c>
      <c r="E3056" s="47" t="s">
        <v>8755</v>
      </c>
      <c r="F3056" s="14">
        <v>339.3</v>
      </c>
      <c r="G3056" s="57">
        <v>42459</v>
      </c>
      <c r="H3056" s="98">
        <v>339.3</v>
      </c>
      <c r="I3056" s="140">
        <f t="shared" si="138"/>
        <v>0</v>
      </c>
      <c r="J3056" s="112"/>
      <c r="K3056" s="2"/>
    </row>
    <row r="3057" spans="1:11" x14ac:dyDescent="0.25">
      <c r="A3057" s="17">
        <v>42454</v>
      </c>
      <c r="B3057" s="18">
        <f t="shared" si="139"/>
        <v>9920</v>
      </c>
      <c r="C3057" s="11" t="s">
        <v>787</v>
      </c>
      <c r="D3057" s="12">
        <v>59920</v>
      </c>
      <c r="E3057" s="47" t="s">
        <v>8756</v>
      </c>
      <c r="F3057" s="14">
        <v>5196</v>
      </c>
      <c r="G3057" s="57">
        <v>42457</v>
      </c>
      <c r="H3057" s="98">
        <v>5196</v>
      </c>
      <c r="I3057" s="140">
        <f t="shared" si="138"/>
        <v>0</v>
      </c>
      <c r="J3057" s="112"/>
      <c r="K3057" s="2"/>
    </row>
    <row r="3058" spans="1:11" x14ac:dyDescent="0.25">
      <c r="A3058" s="17">
        <v>42455</v>
      </c>
      <c r="B3058" s="18">
        <f t="shared" si="139"/>
        <v>9921</v>
      </c>
      <c r="C3058" s="11" t="s">
        <v>787</v>
      </c>
      <c r="D3058" s="12">
        <v>59921</v>
      </c>
      <c r="E3058" s="47" t="s">
        <v>8757</v>
      </c>
      <c r="F3058" s="14">
        <v>8210.2000000000007</v>
      </c>
      <c r="G3058" s="57">
        <v>42455</v>
      </c>
      <c r="H3058" s="98">
        <f t="shared" si="133"/>
        <v>8210.2000000000007</v>
      </c>
      <c r="I3058" s="140">
        <f t="shared" si="138"/>
        <v>0</v>
      </c>
      <c r="J3058" s="112"/>
      <c r="K3058" s="2"/>
    </row>
    <row r="3059" spans="1:11" x14ac:dyDescent="0.25">
      <c r="A3059" s="17">
        <v>42455</v>
      </c>
      <c r="B3059" s="18">
        <f t="shared" si="139"/>
        <v>9922</v>
      </c>
      <c r="C3059" s="11" t="s">
        <v>787</v>
      </c>
      <c r="D3059" s="12">
        <v>59922</v>
      </c>
      <c r="E3059" s="49" t="s">
        <v>8692</v>
      </c>
      <c r="F3059" s="14">
        <v>0</v>
      </c>
      <c r="G3059" s="57"/>
      <c r="H3059" s="98"/>
      <c r="I3059" s="140"/>
      <c r="J3059" s="112"/>
      <c r="K3059" s="2"/>
    </row>
    <row r="3060" spans="1:11" x14ac:dyDescent="0.25">
      <c r="A3060" s="17">
        <v>42455</v>
      </c>
      <c r="B3060" s="18">
        <f t="shared" si="139"/>
        <v>9923</v>
      </c>
      <c r="C3060" s="11" t="s">
        <v>787</v>
      </c>
      <c r="D3060" s="12">
        <v>59923</v>
      </c>
      <c r="E3060" s="47" t="s">
        <v>8758</v>
      </c>
      <c r="F3060" s="14">
        <v>8424</v>
      </c>
      <c r="G3060" s="57">
        <v>42456</v>
      </c>
      <c r="H3060" s="98">
        <v>8424</v>
      </c>
      <c r="I3060" s="140">
        <f t="shared" si="138"/>
        <v>0</v>
      </c>
      <c r="J3060" s="112"/>
      <c r="K3060" s="2"/>
    </row>
    <row r="3061" spans="1:11" x14ac:dyDescent="0.25">
      <c r="A3061" s="17">
        <v>42455</v>
      </c>
      <c r="B3061" s="18">
        <f t="shared" si="139"/>
        <v>9924</v>
      </c>
      <c r="C3061" s="11" t="s">
        <v>787</v>
      </c>
      <c r="D3061" s="12">
        <v>59924</v>
      </c>
      <c r="E3061" s="47" t="s">
        <v>8758</v>
      </c>
      <c r="F3061" s="14">
        <v>21391.7</v>
      </c>
      <c r="G3061" s="57">
        <v>42456</v>
      </c>
      <c r="H3061" s="98">
        <v>21391.7</v>
      </c>
      <c r="I3061" s="140">
        <f t="shared" si="138"/>
        <v>0</v>
      </c>
      <c r="J3061" s="112"/>
      <c r="K3061" s="2"/>
    </row>
    <row r="3062" spans="1:11" x14ac:dyDescent="0.25">
      <c r="A3062" s="17">
        <v>42455</v>
      </c>
      <c r="B3062" s="18">
        <f t="shared" si="139"/>
        <v>9925</v>
      </c>
      <c r="C3062" s="11" t="s">
        <v>787</v>
      </c>
      <c r="D3062" s="12">
        <v>59925</v>
      </c>
      <c r="E3062" s="47" t="s">
        <v>8758</v>
      </c>
      <c r="F3062" s="14">
        <v>574</v>
      </c>
      <c r="G3062" s="57">
        <v>42455</v>
      </c>
      <c r="H3062" s="98">
        <f t="shared" si="133"/>
        <v>574</v>
      </c>
      <c r="I3062" s="140">
        <f t="shared" si="138"/>
        <v>0</v>
      </c>
      <c r="J3062" s="112"/>
      <c r="K3062" s="2"/>
    </row>
    <row r="3063" spans="1:11" x14ac:dyDescent="0.25">
      <c r="A3063" s="17">
        <v>42455</v>
      </c>
      <c r="B3063" s="18">
        <f t="shared" si="139"/>
        <v>9926</v>
      </c>
      <c r="C3063" s="11" t="s">
        <v>787</v>
      </c>
      <c r="D3063" s="12">
        <v>59926</v>
      </c>
      <c r="E3063" s="47" t="s">
        <v>8759</v>
      </c>
      <c r="F3063" s="14">
        <v>21961.3</v>
      </c>
      <c r="G3063" s="57">
        <v>42455</v>
      </c>
      <c r="H3063" s="98">
        <f t="shared" si="133"/>
        <v>21961.3</v>
      </c>
      <c r="I3063" s="140">
        <f t="shared" si="138"/>
        <v>0</v>
      </c>
      <c r="J3063" s="112"/>
      <c r="K3063" s="2"/>
    </row>
    <row r="3064" spans="1:11" x14ac:dyDescent="0.25">
      <c r="A3064" s="17">
        <v>42455</v>
      </c>
      <c r="B3064" s="18">
        <f t="shared" si="139"/>
        <v>9927</v>
      </c>
      <c r="C3064" s="11" t="s">
        <v>787</v>
      </c>
      <c r="D3064" s="12">
        <v>59927</v>
      </c>
      <c r="E3064" s="47" t="s">
        <v>8760</v>
      </c>
      <c r="F3064" s="14">
        <v>18525.599999999999</v>
      </c>
      <c r="G3064" s="57">
        <v>42455</v>
      </c>
      <c r="H3064" s="98">
        <f t="shared" si="133"/>
        <v>18525.599999999999</v>
      </c>
      <c r="I3064" s="140">
        <f t="shared" si="138"/>
        <v>0</v>
      </c>
      <c r="J3064" s="112"/>
      <c r="K3064" s="2"/>
    </row>
    <row r="3065" spans="1:11" x14ac:dyDescent="0.25">
      <c r="A3065" s="17">
        <v>42455</v>
      </c>
      <c r="B3065" s="18">
        <f t="shared" si="139"/>
        <v>9928</v>
      </c>
      <c r="C3065" s="11" t="s">
        <v>787</v>
      </c>
      <c r="D3065" s="12">
        <v>59928</v>
      </c>
      <c r="E3065" s="47" t="s">
        <v>8761</v>
      </c>
      <c r="F3065" s="14">
        <v>4055.9</v>
      </c>
      <c r="G3065" s="57">
        <v>42455</v>
      </c>
      <c r="H3065" s="98">
        <f t="shared" si="133"/>
        <v>4055.9</v>
      </c>
      <c r="I3065" s="140">
        <f t="shared" si="138"/>
        <v>0</v>
      </c>
      <c r="J3065" s="112"/>
      <c r="K3065" s="2"/>
    </row>
    <row r="3066" spans="1:11" x14ac:dyDescent="0.25">
      <c r="A3066" s="17">
        <v>42455</v>
      </c>
      <c r="B3066" s="18">
        <f t="shared" si="139"/>
        <v>9929</v>
      </c>
      <c r="C3066" s="11" t="s">
        <v>787</v>
      </c>
      <c r="D3066" s="12">
        <v>59929</v>
      </c>
      <c r="E3066" s="47" t="s">
        <v>8762</v>
      </c>
      <c r="F3066" s="14">
        <v>10239.299999999999</v>
      </c>
      <c r="G3066" s="57">
        <v>42455</v>
      </c>
      <c r="H3066" s="98">
        <f t="shared" si="133"/>
        <v>10239.299999999999</v>
      </c>
      <c r="I3066" s="140">
        <f t="shared" si="138"/>
        <v>0</v>
      </c>
      <c r="J3066" s="112"/>
      <c r="K3066" s="2"/>
    </row>
    <row r="3067" spans="1:11" x14ac:dyDescent="0.25">
      <c r="A3067" s="17">
        <v>42455</v>
      </c>
      <c r="B3067" s="18">
        <f t="shared" si="139"/>
        <v>9930</v>
      </c>
      <c r="C3067" s="11" t="s">
        <v>787</v>
      </c>
      <c r="D3067" s="12">
        <v>59930</v>
      </c>
      <c r="E3067" s="47" t="s">
        <v>8763</v>
      </c>
      <c r="F3067" s="14">
        <v>4000</v>
      </c>
      <c r="G3067" s="57">
        <v>42455</v>
      </c>
      <c r="H3067" s="98">
        <f t="shared" si="133"/>
        <v>4000</v>
      </c>
      <c r="I3067" s="140">
        <f t="shared" si="138"/>
        <v>0</v>
      </c>
      <c r="J3067" s="112"/>
      <c r="K3067" s="2"/>
    </row>
    <row r="3068" spans="1:11" x14ac:dyDescent="0.25">
      <c r="A3068" s="17">
        <v>42455</v>
      </c>
      <c r="B3068" s="18">
        <f t="shared" si="139"/>
        <v>9931</v>
      </c>
      <c r="C3068" s="11" t="s">
        <v>787</v>
      </c>
      <c r="D3068" s="12">
        <v>59931</v>
      </c>
      <c r="E3068" s="47" t="s">
        <v>8764</v>
      </c>
      <c r="F3068" s="14">
        <v>4774.7</v>
      </c>
      <c r="G3068" s="57">
        <v>42455</v>
      </c>
      <c r="H3068" s="98">
        <f t="shared" si="133"/>
        <v>4774.7</v>
      </c>
      <c r="I3068" s="140">
        <f t="shared" si="138"/>
        <v>0</v>
      </c>
      <c r="J3068" s="112"/>
      <c r="K3068" s="2"/>
    </row>
    <row r="3069" spans="1:11" x14ac:dyDescent="0.25">
      <c r="A3069" s="17">
        <v>42455</v>
      </c>
      <c r="B3069" s="18">
        <f t="shared" si="139"/>
        <v>9932</v>
      </c>
      <c r="C3069" s="11" t="s">
        <v>787</v>
      </c>
      <c r="D3069" s="12">
        <v>59932</v>
      </c>
      <c r="E3069" s="47" t="s">
        <v>8765</v>
      </c>
      <c r="F3069" s="14">
        <v>1342.6</v>
      </c>
      <c r="G3069" s="57">
        <v>42455</v>
      </c>
      <c r="H3069" s="98">
        <f t="shared" si="133"/>
        <v>1342.6</v>
      </c>
      <c r="I3069" s="140">
        <f t="shared" si="138"/>
        <v>0</v>
      </c>
      <c r="J3069" s="112"/>
      <c r="K3069" s="2"/>
    </row>
    <row r="3070" spans="1:11" x14ac:dyDescent="0.25">
      <c r="A3070" s="17">
        <v>42455</v>
      </c>
      <c r="B3070" s="18">
        <f t="shared" si="139"/>
        <v>9933</v>
      </c>
      <c r="C3070" s="11" t="s">
        <v>787</v>
      </c>
      <c r="D3070" s="12">
        <v>59933</v>
      </c>
      <c r="E3070" s="47" t="s">
        <v>8766</v>
      </c>
      <c r="F3070" s="14">
        <v>8753.1</v>
      </c>
      <c r="G3070" s="57">
        <v>42455</v>
      </c>
      <c r="H3070" s="98">
        <f t="shared" si="133"/>
        <v>8753.1</v>
      </c>
      <c r="I3070" s="140">
        <f t="shared" si="138"/>
        <v>0</v>
      </c>
      <c r="J3070" s="112"/>
      <c r="K3070" s="2"/>
    </row>
    <row r="3071" spans="1:11" x14ac:dyDescent="0.25">
      <c r="A3071" s="17">
        <v>42455</v>
      </c>
      <c r="B3071" s="18">
        <f t="shared" si="139"/>
        <v>9934</v>
      </c>
      <c r="C3071" s="11" t="s">
        <v>787</v>
      </c>
      <c r="D3071" s="12">
        <v>59934</v>
      </c>
      <c r="E3071" s="47" t="s">
        <v>8765</v>
      </c>
      <c r="F3071" s="14">
        <v>1450.15</v>
      </c>
      <c r="G3071" s="57">
        <v>42455</v>
      </c>
      <c r="H3071" s="98">
        <f t="shared" si="133"/>
        <v>1450.15</v>
      </c>
      <c r="I3071" s="140">
        <f t="shared" si="138"/>
        <v>0</v>
      </c>
      <c r="J3071" s="112"/>
      <c r="K3071" s="2"/>
    </row>
    <row r="3072" spans="1:11" x14ac:dyDescent="0.25">
      <c r="A3072" s="17">
        <v>42455</v>
      </c>
      <c r="B3072" s="18">
        <f t="shared" si="139"/>
        <v>9935</v>
      </c>
      <c r="C3072" s="11" t="s">
        <v>787</v>
      </c>
      <c r="D3072" s="12">
        <v>59935</v>
      </c>
      <c r="E3072" s="47" t="s">
        <v>8762</v>
      </c>
      <c r="F3072" s="14">
        <v>1171.8</v>
      </c>
      <c r="G3072" s="57">
        <v>42455</v>
      </c>
      <c r="H3072" s="98">
        <f t="shared" si="133"/>
        <v>1171.8</v>
      </c>
      <c r="I3072" s="140">
        <f t="shared" si="138"/>
        <v>0</v>
      </c>
      <c r="J3072" s="112"/>
      <c r="K3072" s="2"/>
    </row>
    <row r="3073" spans="1:11" x14ac:dyDescent="0.25">
      <c r="A3073" s="17">
        <v>42455</v>
      </c>
      <c r="B3073" s="18">
        <f t="shared" si="139"/>
        <v>9936</v>
      </c>
      <c r="C3073" s="11" t="s">
        <v>787</v>
      </c>
      <c r="D3073" s="12">
        <v>59936</v>
      </c>
      <c r="E3073" s="49" t="s">
        <v>105</v>
      </c>
      <c r="F3073" s="14">
        <v>0</v>
      </c>
      <c r="G3073" s="57"/>
      <c r="H3073" s="98">
        <f t="shared" si="133"/>
        <v>0</v>
      </c>
      <c r="I3073" s="140">
        <f t="shared" si="138"/>
        <v>0</v>
      </c>
      <c r="J3073" s="112"/>
      <c r="K3073" s="2"/>
    </row>
    <row r="3074" spans="1:11" x14ac:dyDescent="0.25">
      <c r="A3074" s="17">
        <v>42455</v>
      </c>
      <c r="B3074" s="18">
        <f t="shared" si="139"/>
        <v>9937</v>
      </c>
      <c r="C3074" s="11" t="s">
        <v>787</v>
      </c>
      <c r="D3074" s="12">
        <v>59937</v>
      </c>
      <c r="E3074" s="47" t="s">
        <v>8767</v>
      </c>
      <c r="F3074" s="14">
        <v>19539</v>
      </c>
      <c r="G3074" s="57">
        <v>42455</v>
      </c>
      <c r="H3074" s="98">
        <f t="shared" si="133"/>
        <v>19539</v>
      </c>
      <c r="I3074" s="140">
        <f t="shared" si="138"/>
        <v>0</v>
      </c>
      <c r="J3074" s="112"/>
      <c r="K3074" s="2"/>
    </row>
    <row r="3075" spans="1:11" x14ac:dyDescent="0.25">
      <c r="A3075" s="17">
        <v>42455</v>
      </c>
      <c r="B3075" s="18">
        <f t="shared" si="139"/>
        <v>9938</v>
      </c>
      <c r="C3075" s="11" t="s">
        <v>787</v>
      </c>
      <c r="D3075" s="12">
        <v>59938</v>
      </c>
      <c r="E3075" s="47" t="s">
        <v>8768</v>
      </c>
      <c r="F3075" s="14">
        <v>20448</v>
      </c>
      <c r="G3075" s="57">
        <v>42457</v>
      </c>
      <c r="H3075" s="98">
        <v>20448</v>
      </c>
      <c r="I3075" s="140">
        <f t="shared" si="138"/>
        <v>0</v>
      </c>
      <c r="J3075" s="112"/>
      <c r="K3075" s="2"/>
    </row>
    <row r="3076" spans="1:11" x14ac:dyDescent="0.25">
      <c r="A3076" s="17">
        <v>42455</v>
      </c>
      <c r="B3076" s="18">
        <f t="shared" si="139"/>
        <v>9939</v>
      </c>
      <c r="C3076" s="11" t="s">
        <v>787</v>
      </c>
      <c r="D3076" s="12">
        <v>59939</v>
      </c>
      <c r="E3076" s="47" t="s">
        <v>8769</v>
      </c>
      <c r="F3076" s="14">
        <v>1439.1</v>
      </c>
      <c r="G3076" s="57">
        <v>42455</v>
      </c>
      <c r="H3076" s="98">
        <f t="shared" si="133"/>
        <v>1439.1</v>
      </c>
      <c r="I3076" s="140">
        <f t="shared" si="138"/>
        <v>0</v>
      </c>
      <c r="J3076" s="112"/>
      <c r="K3076" s="2"/>
    </row>
    <row r="3077" spans="1:11" x14ac:dyDescent="0.25">
      <c r="A3077" s="17">
        <v>42455</v>
      </c>
      <c r="B3077" s="18">
        <f t="shared" si="139"/>
        <v>9940</v>
      </c>
      <c r="C3077" s="11" t="s">
        <v>787</v>
      </c>
      <c r="D3077" s="12">
        <v>59940</v>
      </c>
      <c r="E3077" s="47" t="s">
        <v>8769</v>
      </c>
      <c r="F3077" s="14">
        <v>1033.5999999999999</v>
      </c>
      <c r="G3077" s="57">
        <v>42455</v>
      </c>
      <c r="H3077" s="98">
        <f t="shared" si="133"/>
        <v>1033.5999999999999</v>
      </c>
      <c r="I3077" s="140">
        <f t="shared" si="138"/>
        <v>0</v>
      </c>
      <c r="J3077" s="112"/>
      <c r="K3077" s="2"/>
    </row>
    <row r="3078" spans="1:11" x14ac:dyDescent="0.25">
      <c r="A3078" s="17">
        <v>42455</v>
      </c>
      <c r="B3078" s="18">
        <f t="shared" ref="B3078:B3141" si="140">B3077+1</f>
        <v>9941</v>
      </c>
      <c r="C3078" s="11" t="s">
        <v>787</v>
      </c>
      <c r="D3078" s="113">
        <v>59941</v>
      </c>
      <c r="E3078" s="42" t="s">
        <v>8765</v>
      </c>
      <c r="F3078" s="19">
        <v>2022.4</v>
      </c>
      <c r="G3078" s="57">
        <v>42455</v>
      </c>
      <c r="H3078" s="98">
        <f t="shared" si="133"/>
        <v>2022.4</v>
      </c>
      <c r="I3078" s="140">
        <f t="shared" si="138"/>
        <v>0</v>
      </c>
      <c r="J3078" s="112"/>
      <c r="K3078" s="2"/>
    </row>
    <row r="3079" spans="1:11" x14ac:dyDescent="0.25">
      <c r="A3079" s="17">
        <v>42455</v>
      </c>
      <c r="B3079" s="18">
        <f t="shared" si="140"/>
        <v>9942</v>
      </c>
      <c r="C3079" s="11" t="s">
        <v>787</v>
      </c>
      <c r="D3079" s="141">
        <v>59942</v>
      </c>
      <c r="E3079" s="43" t="s">
        <v>8770</v>
      </c>
      <c r="F3079" s="142">
        <v>40000</v>
      </c>
      <c r="G3079" s="130">
        <v>42462</v>
      </c>
      <c r="H3079" s="166">
        <v>40000</v>
      </c>
      <c r="I3079" s="140">
        <f t="shared" si="138"/>
        <v>0</v>
      </c>
      <c r="J3079" s="112"/>
      <c r="K3079" s="2"/>
    </row>
    <row r="3080" spans="1:11" x14ac:dyDescent="0.25">
      <c r="A3080" s="17">
        <v>42455</v>
      </c>
      <c r="B3080" s="18">
        <f t="shared" si="140"/>
        <v>9943</v>
      </c>
      <c r="C3080" s="11" t="s">
        <v>787</v>
      </c>
      <c r="D3080" s="20">
        <v>59943</v>
      </c>
      <c r="E3080" s="45" t="s">
        <v>8771</v>
      </c>
      <c r="F3080" s="22">
        <v>9616.2000000000007</v>
      </c>
      <c r="G3080" s="57">
        <v>42455</v>
      </c>
      <c r="H3080" s="98">
        <f t="shared" si="133"/>
        <v>9616.2000000000007</v>
      </c>
      <c r="I3080" s="140">
        <f t="shared" si="138"/>
        <v>0</v>
      </c>
      <c r="J3080" s="112"/>
      <c r="K3080" s="2"/>
    </row>
    <row r="3081" spans="1:11" x14ac:dyDescent="0.25">
      <c r="A3081" s="17">
        <v>42455</v>
      </c>
      <c r="B3081" s="18">
        <f t="shared" si="140"/>
        <v>9944</v>
      </c>
      <c r="C3081" s="11" t="s">
        <v>787</v>
      </c>
      <c r="D3081" s="12">
        <v>59944</v>
      </c>
      <c r="E3081" s="47" t="s">
        <v>8765</v>
      </c>
      <c r="F3081" s="14">
        <v>2485.91</v>
      </c>
      <c r="G3081" s="57">
        <v>42455</v>
      </c>
      <c r="H3081" s="98">
        <f t="shared" si="133"/>
        <v>2485.91</v>
      </c>
      <c r="I3081" s="140">
        <f t="shared" ref="I3081:I3146" si="141">F3081-H3081</f>
        <v>0</v>
      </c>
      <c r="J3081" s="112"/>
      <c r="K3081" s="2"/>
    </row>
    <row r="3082" spans="1:11" x14ac:dyDescent="0.25">
      <c r="A3082" s="17">
        <v>42455</v>
      </c>
      <c r="B3082" s="18">
        <f t="shared" si="140"/>
        <v>9945</v>
      </c>
      <c r="C3082" s="11" t="s">
        <v>787</v>
      </c>
      <c r="D3082" s="12">
        <v>59945</v>
      </c>
      <c r="E3082" s="47" t="s">
        <v>8772</v>
      </c>
      <c r="F3082" s="14">
        <v>4896</v>
      </c>
      <c r="G3082" s="57">
        <v>42455</v>
      </c>
      <c r="H3082" s="98">
        <f t="shared" si="133"/>
        <v>4896</v>
      </c>
      <c r="I3082" s="140">
        <f t="shared" si="141"/>
        <v>0</v>
      </c>
      <c r="J3082" s="112"/>
      <c r="K3082" s="2"/>
    </row>
    <row r="3083" spans="1:11" x14ac:dyDescent="0.25">
      <c r="A3083" s="17">
        <v>42455</v>
      </c>
      <c r="B3083" s="18">
        <f t="shared" si="140"/>
        <v>9946</v>
      </c>
      <c r="C3083" s="11" t="s">
        <v>787</v>
      </c>
      <c r="D3083" s="12">
        <v>59946</v>
      </c>
      <c r="E3083" s="47" t="s">
        <v>8773</v>
      </c>
      <c r="F3083" s="14">
        <v>77428.7</v>
      </c>
      <c r="G3083" s="92">
        <v>42481</v>
      </c>
      <c r="H3083" s="101">
        <v>77428.7</v>
      </c>
      <c r="I3083" s="140">
        <f t="shared" si="141"/>
        <v>0</v>
      </c>
      <c r="J3083" s="112"/>
      <c r="K3083" s="2"/>
    </row>
    <row r="3084" spans="1:11" x14ac:dyDescent="0.25">
      <c r="A3084" s="17">
        <v>42455</v>
      </c>
      <c r="B3084" s="18">
        <f t="shared" si="140"/>
        <v>9947</v>
      </c>
      <c r="C3084" s="11" t="s">
        <v>787</v>
      </c>
      <c r="D3084" s="12">
        <v>59947</v>
      </c>
      <c r="E3084" s="47" t="s">
        <v>8765</v>
      </c>
      <c r="F3084" s="14">
        <v>7770.2</v>
      </c>
      <c r="G3084" s="57">
        <v>42455</v>
      </c>
      <c r="H3084" s="98">
        <f t="shared" si="133"/>
        <v>7770.2</v>
      </c>
      <c r="I3084" s="140">
        <f t="shared" si="141"/>
        <v>0</v>
      </c>
      <c r="J3084" s="112"/>
      <c r="K3084" s="2"/>
    </row>
    <row r="3085" spans="1:11" x14ac:dyDescent="0.25">
      <c r="A3085" s="17">
        <v>42455</v>
      </c>
      <c r="B3085" s="18">
        <f t="shared" si="140"/>
        <v>9948</v>
      </c>
      <c r="C3085" s="11" t="s">
        <v>787</v>
      </c>
      <c r="D3085" s="12">
        <v>59948</v>
      </c>
      <c r="E3085" s="47" t="s">
        <v>8774</v>
      </c>
      <c r="F3085" s="14">
        <v>10216.5</v>
      </c>
      <c r="G3085" s="57">
        <v>42458</v>
      </c>
      <c r="H3085" s="98">
        <v>10216.5</v>
      </c>
      <c r="I3085" s="140">
        <f t="shared" si="141"/>
        <v>0</v>
      </c>
      <c r="J3085" s="112"/>
      <c r="K3085" s="2"/>
    </row>
    <row r="3086" spans="1:11" x14ac:dyDescent="0.25">
      <c r="A3086" s="17">
        <v>42455</v>
      </c>
      <c r="B3086" s="18">
        <f t="shared" si="140"/>
        <v>9949</v>
      </c>
      <c r="C3086" s="11" t="s">
        <v>787</v>
      </c>
      <c r="D3086" s="12">
        <v>59949</v>
      </c>
      <c r="E3086" s="47" t="s">
        <v>8775</v>
      </c>
      <c r="F3086" s="14">
        <v>4252.1000000000004</v>
      </c>
      <c r="G3086" s="57">
        <v>42455</v>
      </c>
      <c r="H3086" s="98">
        <f t="shared" si="133"/>
        <v>4252.1000000000004</v>
      </c>
      <c r="I3086" s="140">
        <f t="shared" si="141"/>
        <v>0</v>
      </c>
      <c r="J3086" s="112"/>
      <c r="K3086" s="2"/>
    </row>
    <row r="3087" spans="1:11" x14ac:dyDescent="0.25">
      <c r="A3087" s="17">
        <v>42455</v>
      </c>
      <c r="B3087" s="18">
        <f t="shared" si="140"/>
        <v>9950</v>
      </c>
      <c r="C3087" s="11" t="s">
        <v>787</v>
      </c>
      <c r="D3087" s="12">
        <v>59950</v>
      </c>
      <c r="E3087" s="47" t="s">
        <v>8776</v>
      </c>
      <c r="F3087" s="14">
        <v>1908</v>
      </c>
      <c r="G3087" s="57">
        <v>42455</v>
      </c>
      <c r="H3087" s="98">
        <f t="shared" si="133"/>
        <v>1908</v>
      </c>
      <c r="I3087" s="140">
        <f t="shared" si="141"/>
        <v>0</v>
      </c>
      <c r="J3087" s="112"/>
      <c r="K3087" s="2"/>
    </row>
    <row r="3088" spans="1:11" x14ac:dyDescent="0.25">
      <c r="A3088" s="17">
        <v>42455</v>
      </c>
      <c r="B3088" s="18">
        <f t="shared" si="140"/>
        <v>9951</v>
      </c>
      <c r="C3088" s="11" t="s">
        <v>787</v>
      </c>
      <c r="D3088" s="12">
        <v>59951</v>
      </c>
      <c r="E3088" s="47" t="s">
        <v>8777</v>
      </c>
      <c r="F3088" s="14">
        <v>11268</v>
      </c>
      <c r="G3088" s="57">
        <v>42455</v>
      </c>
      <c r="H3088" s="98">
        <f t="shared" si="133"/>
        <v>11268</v>
      </c>
      <c r="I3088" s="140">
        <f t="shared" si="141"/>
        <v>0</v>
      </c>
      <c r="J3088" s="112"/>
      <c r="K3088" s="2"/>
    </row>
    <row r="3089" spans="1:11" x14ac:dyDescent="0.25">
      <c r="A3089" s="17">
        <v>42455</v>
      </c>
      <c r="B3089" s="18">
        <f t="shared" si="140"/>
        <v>9952</v>
      </c>
      <c r="C3089" s="11" t="s">
        <v>787</v>
      </c>
      <c r="D3089" s="12">
        <v>59952</v>
      </c>
      <c r="E3089" s="47" t="s">
        <v>8778</v>
      </c>
      <c r="F3089" s="14">
        <v>1478.3</v>
      </c>
      <c r="G3089" s="57">
        <v>42455</v>
      </c>
      <c r="H3089" s="98">
        <f t="shared" si="133"/>
        <v>1478.3</v>
      </c>
      <c r="I3089" s="140">
        <f t="shared" si="141"/>
        <v>0</v>
      </c>
      <c r="J3089" s="112"/>
      <c r="K3089" s="2"/>
    </row>
    <row r="3090" spans="1:11" x14ac:dyDescent="0.25">
      <c r="A3090" s="17">
        <v>42455</v>
      </c>
      <c r="B3090" s="18">
        <f t="shared" si="140"/>
        <v>9953</v>
      </c>
      <c r="C3090" s="11" t="s">
        <v>787</v>
      </c>
      <c r="D3090" s="12">
        <v>59953</v>
      </c>
      <c r="E3090" s="47" t="s">
        <v>8779</v>
      </c>
      <c r="F3090" s="14">
        <v>42268</v>
      </c>
      <c r="G3090" s="92">
        <v>42465</v>
      </c>
      <c r="H3090" s="101">
        <v>42268</v>
      </c>
      <c r="I3090" s="140">
        <f t="shared" si="141"/>
        <v>0</v>
      </c>
      <c r="J3090" s="112"/>
      <c r="K3090" s="2"/>
    </row>
    <row r="3091" spans="1:11" x14ac:dyDescent="0.25">
      <c r="A3091" s="17">
        <v>42455</v>
      </c>
      <c r="B3091" s="18">
        <f t="shared" si="140"/>
        <v>9954</v>
      </c>
      <c r="C3091" s="11" t="s">
        <v>787</v>
      </c>
      <c r="D3091" s="12">
        <v>59954</v>
      </c>
      <c r="E3091" s="47" t="s">
        <v>8780</v>
      </c>
      <c r="F3091" s="14">
        <v>22946.400000000001</v>
      </c>
      <c r="G3091" s="57">
        <v>42455</v>
      </c>
      <c r="H3091" s="98">
        <f t="shared" si="133"/>
        <v>22946.400000000001</v>
      </c>
      <c r="I3091" s="140">
        <f t="shared" si="141"/>
        <v>0</v>
      </c>
      <c r="J3091" s="112"/>
      <c r="K3091" s="2"/>
    </row>
    <row r="3092" spans="1:11" x14ac:dyDescent="0.25">
      <c r="A3092" s="17">
        <v>42455</v>
      </c>
      <c r="B3092" s="18">
        <f t="shared" si="140"/>
        <v>9955</v>
      </c>
      <c r="C3092" s="11" t="s">
        <v>787</v>
      </c>
      <c r="D3092" s="12">
        <v>59955</v>
      </c>
      <c r="E3092" s="47" t="s">
        <v>8781</v>
      </c>
      <c r="F3092" s="14">
        <v>9915.9</v>
      </c>
      <c r="G3092" s="57">
        <v>42456</v>
      </c>
      <c r="H3092" s="98">
        <v>9915.9</v>
      </c>
      <c r="I3092" s="140">
        <f t="shared" si="141"/>
        <v>0</v>
      </c>
      <c r="J3092" s="112"/>
      <c r="K3092" s="2"/>
    </row>
    <row r="3093" spans="1:11" x14ac:dyDescent="0.25">
      <c r="A3093" s="17">
        <v>42455</v>
      </c>
      <c r="B3093" s="18">
        <f t="shared" si="140"/>
        <v>9956</v>
      </c>
      <c r="C3093" s="11" t="s">
        <v>787</v>
      </c>
      <c r="D3093" s="12">
        <v>59956</v>
      </c>
      <c r="E3093" s="47" t="s">
        <v>8782</v>
      </c>
      <c r="F3093" s="14">
        <v>4523.6000000000004</v>
      </c>
      <c r="G3093" s="57">
        <v>42456</v>
      </c>
      <c r="H3093" s="98">
        <v>4523.6000000000004</v>
      </c>
      <c r="I3093" s="140">
        <f t="shared" si="141"/>
        <v>0</v>
      </c>
      <c r="J3093" s="112"/>
      <c r="K3093" s="2"/>
    </row>
    <row r="3094" spans="1:11" x14ac:dyDescent="0.25">
      <c r="A3094" s="17">
        <v>42455</v>
      </c>
      <c r="B3094" s="18">
        <f t="shared" si="140"/>
        <v>9957</v>
      </c>
      <c r="C3094" s="11" t="s">
        <v>787</v>
      </c>
      <c r="D3094" s="12">
        <v>59957</v>
      </c>
      <c r="E3094" s="47" t="s">
        <v>8783</v>
      </c>
      <c r="F3094" s="14">
        <v>3934.5</v>
      </c>
      <c r="G3094" s="57">
        <v>42456</v>
      </c>
      <c r="H3094" s="98">
        <v>3934.5</v>
      </c>
      <c r="I3094" s="140">
        <f t="shared" si="141"/>
        <v>0</v>
      </c>
      <c r="J3094" s="112"/>
      <c r="K3094" s="2"/>
    </row>
    <row r="3095" spans="1:11" x14ac:dyDescent="0.25">
      <c r="A3095" s="17">
        <v>42455</v>
      </c>
      <c r="B3095" s="18">
        <f t="shared" si="140"/>
        <v>9958</v>
      </c>
      <c r="C3095" s="11" t="s">
        <v>787</v>
      </c>
      <c r="D3095" s="12">
        <v>59958</v>
      </c>
      <c r="E3095" s="47" t="s">
        <v>8784</v>
      </c>
      <c r="F3095" s="14">
        <v>1600</v>
      </c>
      <c r="G3095" s="57">
        <v>42456</v>
      </c>
      <c r="H3095" s="98">
        <v>1600</v>
      </c>
      <c r="I3095" s="140">
        <f t="shared" si="141"/>
        <v>0</v>
      </c>
      <c r="J3095" s="112"/>
      <c r="K3095" s="2"/>
    </row>
    <row r="3096" spans="1:11" x14ac:dyDescent="0.25">
      <c r="A3096" s="17">
        <v>42455</v>
      </c>
      <c r="B3096" s="18">
        <f t="shared" si="140"/>
        <v>9959</v>
      </c>
      <c r="C3096" s="11" t="s">
        <v>787</v>
      </c>
      <c r="D3096" s="12">
        <v>59959</v>
      </c>
      <c r="E3096" s="47" t="s">
        <v>8785</v>
      </c>
      <c r="F3096" s="14">
        <v>20363.599999999999</v>
      </c>
      <c r="G3096" s="57">
        <v>42459</v>
      </c>
      <c r="H3096" s="98">
        <v>20363.599999999999</v>
      </c>
      <c r="I3096" s="140">
        <f t="shared" si="141"/>
        <v>0</v>
      </c>
      <c r="J3096" s="112"/>
      <c r="K3096" s="2"/>
    </row>
    <row r="3097" spans="1:11" x14ac:dyDescent="0.25">
      <c r="A3097" s="17">
        <v>42455</v>
      </c>
      <c r="B3097" s="18">
        <f t="shared" si="140"/>
        <v>9960</v>
      </c>
      <c r="C3097" s="11" t="s">
        <v>787</v>
      </c>
      <c r="D3097" s="12">
        <v>59960</v>
      </c>
      <c r="E3097" s="47" t="s">
        <v>8786</v>
      </c>
      <c r="F3097" s="14">
        <v>1862.2</v>
      </c>
      <c r="G3097" s="57">
        <v>42455</v>
      </c>
      <c r="H3097" s="98">
        <f t="shared" si="133"/>
        <v>1862.2</v>
      </c>
      <c r="I3097" s="140">
        <f t="shared" si="141"/>
        <v>0</v>
      </c>
      <c r="J3097" s="112"/>
      <c r="K3097" s="2"/>
    </row>
    <row r="3098" spans="1:11" x14ac:dyDescent="0.25">
      <c r="A3098" s="17">
        <v>42455</v>
      </c>
      <c r="B3098" s="18">
        <f t="shared" si="140"/>
        <v>9961</v>
      </c>
      <c r="C3098" s="11" t="s">
        <v>787</v>
      </c>
      <c r="D3098" s="12">
        <v>59961</v>
      </c>
      <c r="E3098" s="47" t="s">
        <v>8765</v>
      </c>
      <c r="F3098" s="14">
        <v>2734.2</v>
      </c>
      <c r="G3098" s="57">
        <v>42455</v>
      </c>
      <c r="H3098" s="98">
        <f t="shared" si="133"/>
        <v>2734.2</v>
      </c>
      <c r="I3098" s="140">
        <f t="shared" si="141"/>
        <v>0</v>
      </c>
      <c r="J3098" s="112"/>
      <c r="K3098" s="2"/>
    </row>
    <row r="3099" spans="1:11" x14ac:dyDescent="0.25">
      <c r="A3099" s="17">
        <v>42455</v>
      </c>
      <c r="B3099" s="18">
        <f t="shared" si="140"/>
        <v>9962</v>
      </c>
      <c r="C3099" s="11" t="s">
        <v>787</v>
      </c>
      <c r="D3099" s="12">
        <v>59962</v>
      </c>
      <c r="E3099" s="47" t="s">
        <v>8787</v>
      </c>
      <c r="F3099" s="14">
        <v>4908.8999999999996</v>
      </c>
      <c r="G3099" s="57">
        <v>42455</v>
      </c>
      <c r="H3099" s="98">
        <f t="shared" si="133"/>
        <v>4908.8999999999996</v>
      </c>
      <c r="I3099" s="140">
        <f t="shared" si="141"/>
        <v>0</v>
      </c>
      <c r="J3099" s="112"/>
      <c r="K3099" s="2"/>
    </row>
    <row r="3100" spans="1:11" x14ac:dyDescent="0.25">
      <c r="A3100" s="17">
        <v>42455</v>
      </c>
      <c r="B3100" s="18">
        <f t="shared" si="140"/>
        <v>9963</v>
      </c>
      <c r="C3100" s="11" t="s">
        <v>787</v>
      </c>
      <c r="D3100" s="12">
        <v>59963</v>
      </c>
      <c r="E3100" s="47" t="s">
        <v>8788</v>
      </c>
      <c r="F3100" s="14">
        <v>938</v>
      </c>
      <c r="G3100" s="57">
        <v>42455</v>
      </c>
      <c r="H3100" s="98">
        <f t="shared" si="133"/>
        <v>938</v>
      </c>
      <c r="I3100" s="140">
        <f t="shared" si="141"/>
        <v>0</v>
      </c>
      <c r="J3100" s="112"/>
      <c r="K3100" s="2"/>
    </row>
    <row r="3101" spans="1:11" x14ac:dyDescent="0.25">
      <c r="A3101" s="17">
        <v>42455</v>
      </c>
      <c r="B3101" s="18">
        <f t="shared" si="140"/>
        <v>9964</v>
      </c>
      <c r="C3101" s="11" t="s">
        <v>787</v>
      </c>
      <c r="D3101" s="12">
        <v>59964</v>
      </c>
      <c r="E3101" s="47" t="s">
        <v>8789</v>
      </c>
      <c r="F3101" s="14">
        <v>584.79999999999995</v>
      </c>
      <c r="G3101" s="57">
        <v>42460</v>
      </c>
      <c r="H3101" s="98">
        <v>584.79999999999995</v>
      </c>
      <c r="I3101" s="140">
        <f t="shared" si="141"/>
        <v>0</v>
      </c>
      <c r="J3101" s="112"/>
      <c r="K3101" s="2"/>
    </row>
    <row r="3102" spans="1:11" x14ac:dyDescent="0.25">
      <c r="A3102" s="17">
        <v>42455</v>
      </c>
      <c r="B3102" s="18">
        <f t="shared" si="140"/>
        <v>9965</v>
      </c>
      <c r="C3102" s="11" t="s">
        <v>787</v>
      </c>
      <c r="D3102" s="12">
        <v>59965</v>
      </c>
      <c r="E3102" s="47" t="s">
        <v>8790</v>
      </c>
      <c r="F3102" s="14">
        <v>4299</v>
      </c>
      <c r="G3102" s="57">
        <v>42455</v>
      </c>
      <c r="H3102" s="98">
        <f t="shared" si="133"/>
        <v>4299</v>
      </c>
      <c r="I3102" s="140">
        <f t="shared" si="141"/>
        <v>0</v>
      </c>
      <c r="J3102" s="112"/>
      <c r="K3102" s="2"/>
    </row>
    <row r="3103" spans="1:11" x14ac:dyDescent="0.25">
      <c r="A3103" s="17">
        <v>42455</v>
      </c>
      <c r="B3103" s="18">
        <f t="shared" si="140"/>
        <v>9966</v>
      </c>
      <c r="C3103" s="11" t="s">
        <v>787</v>
      </c>
      <c r="D3103" s="12">
        <v>59966</v>
      </c>
      <c r="E3103" s="47" t="s">
        <v>8791</v>
      </c>
      <c r="F3103" s="14">
        <v>2501.1</v>
      </c>
      <c r="G3103" s="57">
        <v>42455</v>
      </c>
      <c r="H3103" s="98">
        <f t="shared" si="133"/>
        <v>2501.1</v>
      </c>
      <c r="I3103" s="140">
        <f t="shared" si="141"/>
        <v>0</v>
      </c>
      <c r="J3103" s="112"/>
      <c r="K3103" s="2"/>
    </row>
    <row r="3104" spans="1:11" x14ac:dyDescent="0.25">
      <c r="A3104" s="17">
        <v>42455</v>
      </c>
      <c r="B3104" s="18">
        <f t="shared" si="140"/>
        <v>9967</v>
      </c>
      <c r="C3104" s="11" t="s">
        <v>787</v>
      </c>
      <c r="D3104" s="12">
        <v>59967</v>
      </c>
      <c r="E3104" s="47" t="s">
        <v>8792</v>
      </c>
      <c r="F3104" s="14">
        <v>3465.6</v>
      </c>
      <c r="G3104" s="57">
        <v>42456</v>
      </c>
      <c r="H3104" s="98">
        <v>3465.6</v>
      </c>
      <c r="I3104" s="140">
        <f t="shared" si="141"/>
        <v>0</v>
      </c>
      <c r="J3104" s="112"/>
      <c r="K3104" s="2"/>
    </row>
    <row r="3105" spans="1:11" x14ac:dyDescent="0.25">
      <c r="A3105" s="17">
        <v>42455</v>
      </c>
      <c r="B3105" s="18">
        <f t="shared" si="140"/>
        <v>9968</v>
      </c>
      <c r="C3105" s="11" t="s">
        <v>787</v>
      </c>
      <c r="D3105" s="12">
        <v>59968</v>
      </c>
      <c r="E3105" s="47" t="s">
        <v>8793</v>
      </c>
      <c r="F3105" s="14">
        <v>1848.6</v>
      </c>
      <c r="G3105" s="57">
        <v>42455</v>
      </c>
      <c r="H3105" s="98">
        <f t="shared" si="133"/>
        <v>1848.6</v>
      </c>
      <c r="I3105" s="140">
        <f t="shared" si="141"/>
        <v>0</v>
      </c>
      <c r="J3105" s="112"/>
      <c r="K3105" s="2"/>
    </row>
    <row r="3106" spans="1:11" x14ac:dyDescent="0.25">
      <c r="A3106" s="17">
        <v>42455</v>
      </c>
      <c r="B3106" s="18">
        <f t="shared" si="140"/>
        <v>9969</v>
      </c>
      <c r="C3106" s="11" t="s">
        <v>787</v>
      </c>
      <c r="D3106" s="12">
        <v>59969</v>
      </c>
      <c r="E3106" s="47" t="s">
        <v>8790</v>
      </c>
      <c r="F3106" s="14">
        <v>1884</v>
      </c>
      <c r="G3106" s="57">
        <v>42455</v>
      </c>
      <c r="H3106" s="98">
        <f t="shared" si="133"/>
        <v>1884</v>
      </c>
      <c r="I3106" s="140">
        <f t="shared" si="141"/>
        <v>0</v>
      </c>
      <c r="J3106" s="112"/>
      <c r="K3106" s="2"/>
    </row>
    <row r="3107" spans="1:11" x14ac:dyDescent="0.25">
      <c r="A3107" s="17">
        <v>42455</v>
      </c>
      <c r="B3107" s="18">
        <f t="shared" si="140"/>
        <v>9970</v>
      </c>
      <c r="C3107" s="11" t="s">
        <v>787</v>
      </c>
      <c r="D3107" s="12">
        <v>59970</v>
      </c>
      <c r="E3107" s="47" t="s">
        <v>8794</v>
      </c>
      <c r="F3107" s="14">
        <v>2291.1999999999998</v>
      </c>
      <c r="G3107" s="57">
        <v>42455</v>
      </c>
      <c r="H3107" s="98">
        <f t="shared" si="133"/>
        <v>2291.1999999999998</v>
      </c>
      <c r="I3107" s="140">
        <f t="shared" si="141"/>
        <v>0</v>
      </c>
      <c r="J3107" s="112"/>
      <c r="K3107" s="2"/>
    </row>
    <row r="3108" spans="1:11" x14ac:dyDescent="0.25">
      <c r="A3108" s="17">
        <v>42455</v>
      </c>
      <c r="B3108" s="18">
        <f t="shared" si="140"/>
        <v>9971</v>
      </c>
      <c r="C3108" s="11" t="s">
        <v>787</v>
      </c>
      <c r="D3108" s="12">
        <v>59971</v>
      </c>
      <c r="E3108" s="47" t="s">
        <v>8795</v>
      </c>
      <c r="F3108" s="14">
        <v>9672</v>
      </c>
      <c r="G3108" s="57">
        <v>42455</v>
      </c>
      <c r="H3108" s="98">
        <f t="shared" si="133"/>
        <v>9672</v>
      </c>
      <c r="I3108" s="140">
        <f t="shared" si="141"/>
        <v>0</v>
      </c>
      <c r="J3108" s="112"/>
      <c r="K3108" s="2"/>
    </row>
    <row r="3109" spans="1:11" x14ac:dyDescent="0.25">
      <c r="A3109" s="17">
        <v>42455</v>
      </c>
      <c r="B3109" s="18">
        <f t="shared" si="140"/>
        <v>9972</v>
      </c>
      <c r="C3109" s="11" t="s">
        <v>787</v>
      </c>
      <c r="D3109" s="12">
        <v>59972</v>
      </c>
      <c r="E3109" s="47" t="s">
        <v>8796</v>
      </c>
      <c r="F3109" s="14">
        <v>600</v>
      </c>
      <c r="G3109" s="57">
        <v>42455</v>
      </c>
      <c r="H3109" s="98">
        <f t="shared" si="133"/>
        <v>600</v>
      </c>
      <c r="I3109" s="140">
        <f t="shared" si="141"/>
        <v>0</v>
      </c>
      <c r="J3109" s="112"/>
      <c r="K3109" s="2"/>
    </row>
    <row r="3110" spans="1:11" x14ac:dyDescent="0.25">
      <c r="A3110" s="17">
        <v>42455</v>
      </c>
      <c r="B3110" s="18">
        <f t="shared" si="140"/>
        <v>9973</v>
      </c>
      <c r="C3110" s="11" t="s">
        <v>787</v>
      </c>
      <c r="D3110" s="12">
        <v>59973</v>
      </c>
      <c r="E3110" s="47" t="s">
        <v>8797</v>
      </c>
      <c r="F3110" s="14">
        <v>6361</v>
      </c>
      <c r="G3110" s="57">
        <v>42455</v>
      </c>
      <c r="H3110" s="98">
        <f t="shared" si="133"/>
        <v>6361</v>
      </c>
      <c r="I3110" s="140">
        <f t="shared" si="141"/>
        <v>0</v>
      </c>
      <c r="J3110" s="112"/>
      <c r="K3110" s="2"/>
    </row>
    <row r="3111" spans="1:11" x14ac:dyDescent="0.25">
      <c r="A3111" s="17">
        <v>42455</v>
      </c>
      <c r="B3111" s="18">
        <f t="shared" si="140"/>
        <v>9974</v>
      </c>
      <c r="C3111" s="11" t="s">
        <v>787</v>
      </c>
      <c r="D3111" s="12">
        <v>59974</v>
      </c>
      <c r="E3111" s="47" t="s">
        <v>8798</v>
      </c>
      <c r="F3111" s="14">
        <v>1621</v>
      </c>
      <c r="G3111" s="57">
        <v>42455</v>
      </c>
      <c r="H3111" s="98">
        <f t="shared" si="133"/>
        <v>1621</v>
      </c>
      <c r="I3111" s="140">
        <f t="shared" si="141"/>
        <v>0</v>
      </c>
      <c r="J3111" s="112"/>
      <c r="K3111" s="2"/>
    </row>
    <row r="3112" spans="1:11" x14ac:dyDescent="0.25">
      <c r="A3112" s="17">
        <v>42455</v>
      </c>
      <c r="B3112" s="18">
        <f t="shared" si="140"/>
        <v>9975</v>
      </c>
      <c r="C3112" s="11" t="s">
        <v>787</v>
      </c>
      <c r="D3112" s="12">
        <v>59975</v>
      </c>
      <c r="E3112" s="47" t="s">
        <v>8787</v>
      </c>
      <c r="F3112" s="14">
        <v>3584.7</v>
      </c>
      <c r="G3112" s="57">
        <v>42455</v>
      </c>
      <c r="H3112" s="98">
        <f t="shared" si="133"/>
        <v>3584.7</v>
      </c>
      <c r="I3112" s="140">
        <f t="shared" si="141"/>
        <v>0</v>
      </c>
      <c r="J3112" s="112"/>
      <c r="K3112" s="2"/>
    </row>
    <row r="3113" spans="1:11" x14ac:dyDescent="0.25">
      <c r="A3113" s="17">
        <v>42455</v>
      </c>
      <c r="B3113" s="18">
        <f t="shared" si="140"/>
        <v>9976</v>
      </c>
      <c r="C3113" s="11" t="s">
        <v>787</v>
      </c>
      <c r="D3113" s="12">
        <v>59976</v>
      </c>
      <c r="E3113" s="47" t="s">
        <v>8799</v>
      </c>
      <c r="F3113" s="14">
        <v>12636</v>
      </c>
      <c r="G3113" s="57">
        <v>42458</v>
      </c>
      <c r="H3113" s="98">
        <v>12636</v>
      </c>
      <c r="I3113" s="140">
        <f t="shared" si="141"/>
        <v>0</v>
      </c>
      <c r="J3113" s="112"/>
      <c r="K3113" s="2"/>
    </row>
    <row r="3114" spans="1:11" x14ac:dyDescent="0.25">
      <c r="A3114" s="17">
        <v>42455</v>
      </c>
      <c r="B3114" s="18">
        <f t="shared" si="140"/>
        <v>9977</v>
      </c>
      <c r="C3114" s="11" t="s">
        <v>787</v>
      </c>
      <c r="D3114" s="12">
        <v>59977</v>
      </c>
      <c r="E3114" s="47" t="s">
        <v>8800</v>
      </c>
      <c r="F3114" s="14">
        <v>15686.6</v>
      </c>
      <c r="G3114" s="57">
        <v>42460</v>
      </c>
      <c r="H3114" s="98">
        <v>15686.6</v>
      </c>
      <c r="I3114" s="140">
        <f t="shared" si="141"/>
        <v>0</v>
      </c>
      <c r="J3114" s="112"/>
      <c r="K3114" s="2"/>
    </row>
    <row r="3115" spans="1:11" x14ac:dyDescent="0.25">
      <c r="A3115" s="17">
        <v>42455</v>
      </c>
      <c r="B3115" s="18">
        <f t="shared" si="140"/>
        <v>9978</v>
      </c>
      <c r="C3115" s="11" t="s">
        <v>787</v>
      </c>
      <c r="D3115" s="12">
        <v>59978</v>
      </c>
      <c r="E3115" s="47" t="s">
        <v>8801</v>
      </c>
      <c r="F3115" s="14">
        <v>245.7</v>
      </c>
      <c r="G3115" s="57">
        <v>42458</v>
      </c>
      <c r="H3115" s="98">
        <v>245.7</v>
      </c>
      <c r="I3115" s="140">
        <f t="shared" si="141"/>
        <v>0</v>
      </c>
      <c r="J3115" s="112"/>
      <c r="K3115" s="2"/>
    </row>
    <row r="3116" spans="1:11" x14ac:dyDescent="0.25">
      <c r="A3116" s="17">
        <v>42455</v>
      </c>
      <c r="B3116" s="18">
        <f t="shared" si="140"/>
        <v>9979</v>
      </c>
      <c r="C3116" s="11" t="s">
        <v>787</v>
      </c>
      <c r="D3116" s="12">
        <v>59979</v>
      </c>
      <c r="E3116" s="47" t="s">
        <v>8802</v>
      </c>
      <c r="F3116" s="14">
        <v>6357</v>
      </c>
      <c r="G3116" s="57">
        <v>42458</v>
      </c>
      <c r="H3116" s="98">
        <v>6357</v>
      </c>
      <c r="I3116" s="140">
        <f t="shared" si="141"/>
        <v>0</v>
      </c>
      <c r="J3116" s="112"/>
      <c r="K3116" s="2"/>
    </row>
    <row r="3117" spans="1:11" x14ac:dyDescent="0.25">
      <c r="A3117" s="17">
        <v>42455</v>
      </c>
      <c r="B3117" s="18">
        <f t="shared" si="140"/>
        <v>9980</v>
      </c>
      <c r="C3117" s="11" t="s">
        <v>787</v>
      </c>
      <c r="D3117" s="12">
        <v>59980</v>
      </c>
      <c r="E3117" s="47" t="s">
        <v>8803</v>
      </c>
      <c r="F3117" s="14">
        <v>798.3</v>
      </c>
      <c r="G3117" s="57">
        <v>42455</v>
      </c>
      <c r="H3117" s="98">
        <f t="shared" si="133"/>
        <v>798.3</v>
      </c>
      <c r="I3117" s="140">
        <f t="shared" si="141"/>
        <v>0</v>
      </c>
      <c r="J3117" s="112"/>
      <c r="K3117" s="2"/>
    </row>
    <row r="3118" spans="1:11" x14ac:dyDescent="0.25">
      <c r="A3118" s="17">
        <v>42455</v>
      </c>
      <c r="B3118" s="18">
        <f t="shared" si="140"/>
        <v>9981</v>
      </c>
      <c r="C3118" s="11" t="s">
        <v>787</v>
      </c>
      <c r="D3118" s="12">
        <v>59981</v>
      </c>
      <c r="E3118" s="47" t="s">
        <v>8804</v>
      </c>
      <c r="F3118" s="14">
        <v>8140.4</v>
      </c>
      <c r="G3118" s="57">
        <v>42457</v>
      </c>
      <c r="H3118" s="98">
        <v>8140.4</v>
      </c>
      <c r="I3118" s="140">
        <f t="shared" si="141"/>
        <v>0</v>
      </c>
      <c r="J3118" s="112"/>
      <c r="K3118" s="2"/>
    </row>
    <row r="3119" spans="1:11" x14ac:dyDescent="0.25">
      <c r="A3119" s="17">
        <v>42455</v>
      </c>
      <c r="B3119" s="18">
        <f t="shared" si="140"/>
        <v>9982</v>
      </c>
      <c r="C3119" s="11" t="s">
        <v>787</v>
      </c>
      <c r="D3119" s="12">
        <v>59982</v>
      </c>
      <c r="E3119" s="47" t="s">
        <v>8785</v>
      </c>
      <c r="F3119" s="14">
        <v>28820.7</v>
      </c>
      <c r="G3119" s="57">
        <v>42457</v>
      </c>
      <c r="H3119" s="98">
        <v>28820.7</v>
      </c>
      <c r="I3119" s="140">
        <f t="shared" si="141"/>
        <v>0</v>
      </c>
      <c r="J3119" s="112"/>
      <c r="K3119" s="2"/>
    </row>
    <row r="3120" spans="1:11" x14ac:dyDescent="0.25">
      <c r="A3120" s="17">
        <v>42455</v>
      </c>
      <c r="B3120" s="18">
        <f t="shared" si="140"/>
        <v>9983</v>
      </c>
      <c r="C3120" s="11" t="s">
        <v>787</v>
      </c>
      <c r="D3120" s="12">
        <v>59983</v>
      </c>
      <c r="E3120" s="47" t="s">
        <v>8805</v>
      </c>
      <c r="F3120" s="14">
        <v>5565.7</v>
      </c>
      <c r="G3120" s="57">
        <v>42457</v>
      </c>
      <c r="H3120" s="98">
        <v>5565.7</v>
      </c>
      <c r="I3120" s="140">
        <f t="shared" si="141"/>
        <v>0</v>
      </c>
      <c r="J3120" s="112"/>
      <c r="K3120" s="2"/>
    </row>
    <row r="3121" spans="1:11" x14ac:dyDescent="0.25">
      <c r="A3121" s="17">
        <v>42455</v>
      </c>
      <c r="B3121" s="18">
        <f t="shared" si="140"/>
        <v>9984</v>
      </c>
      <c r="C3121" s="11" t="s">
        <v>787</v>
      </c>
      <c r="D3121" s="12">
        <v>59984</v>
      </c>
      <c r="E3121" s="47" t="s">
        <v>8806</v>
      </c>
      <c r="F3121" s="14">
        <v>28151.1</v>
      </c>
      <c r="G3121" s="130">
        <v>42461</v>
      </c>
      <c r="H3121" s="166">
        <v>28151.1</v>
      </c>
      <c r="I3121" s="140">
        <f t="shared" si="141"/>
        <v>0</v>
      </c>
      <c r="J3121" s="112"/>
      <c r="K3121" s="2"/>
    </row>
    <row r="3122" spans="1:11" x14ac:dyDescent="0.25">
      <c r="A3122" s="17">
        <v>42455</v>
      </c>
      <c r="B3122" s="18">
        <f t="shared" si="140"/>
        <v>9985</v>
      </c>
      <c r="C3122" s="11" t="s">
        <v>787</v>
      </c>
      <c r="D3122" s="12">
        <v>59985</v>
      </c>
      <c r="E3122" s="47" t="s">
        <v>8807</v>
      </c>
      <c r="F3122" s="14">
        <v>765.9</v>
      </c>
      <c r="G3122" s="57">
        <v>42455</v>
      </c>
      <c r="H3122" s="98">
        <f t="shared" ref="H3122:H3186" si="142">F3122</f>
        <v>765.9</v>
      </c>
      <c r="I3122" s="140">
        <f t="shared" si="141"/>
        <v>0</v>
      </c>
      <c r="J3122" s="112"/>
      <c r="K3122" s="2"/>
    </row>
    <row r="3123" spans="1:11" x14ac:dyDescent="0.25">
      <c r="A3123" s="17">
        <v>42455</v>
      </c>
      <c r="B3123" s="18">
        <f t="shared" si="140"/>
        <v>9986</v>
      </c>
      <c r="C3123" s="11" t="s">
        <v>787</v>
      </c>
      <c r="D3123" s="12">
        <v>59986</v>
      </c>
      <c r="E3123" s="49" t="s">
        <v>8692</v>
      </c>
      <c r="F3123" s="14">
        <v>0</v>
      </c>
      <c r="G3123" s="57"/>
      <c r="H3123" s="98"/>
      <c r="I3123" s="140">
        <f t="shared" si="141"/>
        <v>0</v>
      </c>
      <c r="J3123" s="112"/>
      <c r="K3123" s="2"/>
    </row>
    <row r="3124" spans="1:11" x14ac:dyDescent="0.25">
      <c r="A3124" s="17">
        <v>42455</v>
      </c>
      <c r="B3124" s="18">
        <f t="shared" si="140"/>
        <v>9987</v>
      </c>
      <c r="C3124" s="11" t="s">
        <v>787</v>
      </c>
      <c r="D3124" s="113">
        <v>59987</v>
      </c>
      <c r="E3124" s="42" t="s">
        <v>8808</v>
      </c>
      <c r="F3124" s="19">
        <v>3835.4</v>
      </c>
      <c r="G3124" s="57" t="s">
        <v>8809</v>
      </c>
      <c r="H3124" s="98">
        <f>1800+2035.4</f>
        <v>3835.4</v>
      </c>
      <c r="I3124" s="140">
        <f t="shared" si="141"/>
        <v>0</v>
      </c>
      <c r="J3124" s="112"/>
      <c r="K3124" s="2"/>
    </row>
    <row r="3125" spans="1:11" x14ac:dyDescent="0.25">
      <c r="A3125" s="17">
        <v>42455</v>
      </c>
      <c r="B3125" s="18">
        <f t="shared" si="140"/>
        <v>9988</v>
      </c>
      <c r="C3125" s="11" t="s">
        <v>787</v>
      </c>
      <c r="D3125" s="141">
        <v>59988</v>
      </c>
      <c r="E3125" s="43" t="s">
        <v>8810</v>
      </c>
      <c r="F3125" s="142">
        <v>12418</v>
      </c>
      <c r="G3125" s="57">
        <v>42456</v>
      </c>
      <c r="H3125" s="98">
        <v>12418</v>
      </c>
      <c r="I3125" s="140">
        <f t="shared" si="141"/>
        <v>0</v>
      </c>
      <c r="J3125" s="112"/>
      <c r="K3125" s="2"/>
    </row>
    <row r="3126" spans="1:11" x14ac:dyDescent="0.25">
      <c r="A3126" s="17">
        <v>42455</v>
      </c>
      <c r="B3126" s="18">
        <f t="shared" si="140"/>
        <v>9989</v>
      </c>
      <c r="C3126" s="11" t="s">
        <v>787</v>
      </c>
      <c r="D3126" s="20">
        <v>59989</v>
      </c>
      <c r="E3126" s="45" t="s">
        <v>8811</v>
      </c>
      <c r="F3126" s="22">
        <v>16350.7</v>
      </c>
      <c r="G3126" s="57">
        <v>42456</v>
      </c>
      <c r="H3126" s="98">
        <v>16350.7</v>
      </c>
      <c r="I3126" s="140">
        <f t="shared" si="141"/>
        <v>0</v>
      </c>
      <c r="J3126" s="112"/>
      <c r="K3126" s="2"/>
    </row>
    <row r="3127" spans="1:11" x14ac:dyDescent="0.25">
      <c r="A3127" s="17">
        <v>42455</v>
      </c>
      <c r="B3127" s="18">
        <f t="shared" si="140"/>
        <v>9990</v>
      </c>
      <c r="C3127" s="11" t="s">
        <v>787</v>
      </c>
      <c r="D3127" s="12">
        <v>59990</v>
      </c>
      <c r="E3127" s="47" t="s">
        <v>8812</v>
      </c>
      <c r="F3127" s="14">
        <v>25056.400000000001</v>
      </c>
      <c r="G3127" s="92">
        <v>42464</v>
      </c>
      <c r="H3127" s="101">
        <v>25056.400000000001</v>
      </c>
      <c r="I3127" s="140">
        <f t="shared" si="141"/>
        <v>0</v>
      </c>
      <c r="J3127" s="112"/>
      <c r="K3127" s="2"/>
    </row>
    <row r="3128" spans="1:11" x14ac:dyDescent="0.25">
      <c r="A3128" s="17">
        <v>42455</v>
      </c>
      <c r="B3128" s="18">
        <f t="shared" si="140"/>
        <v>9991</v>
      </c>
      <c r="C3128" s="11" t="s">
        <v>787</v>
      </c>
      <c r="D3128" s="12">
        <v>59991</v>
      </c>
      <c r="E3128" s="47" t="s">
        <v>8813</v>
      </c>
      <c r="F3128" s="14">
        <v>7522.2</v>
      </c>
      <c r="G3128" s="57">
        <v>42457</v>
      </c>
      <c r="H3128" s="98">
        <v>7522.2</v>
      </c>
      <c r="I3128" s="140">
        <f t="shared" si="141"/>
        <v>0</v>
      </c>
      <c r="J3128" s="112"/>
      <c r="K3128" s="2"/>
    </row>
    <row r="3129" spans="1:11" x14ac:dyDescent="0.25">
      <c r="A3129" s="17">
        <v>42455</v>
      </c>
      <c r="B3129" s="18">
        <f t="shared" si="140"/>
        <v>9992</v>
      </c>
      <c r="C3129" s="11" t="s">
        <v>787</v>
      </c>
      <c r="D3129" s="12">
        <v>59992</v>
      </c>
      <c r="E3129" s="47" t="s">
        <v>8814</v>
      </c>
      <c r="F3129" s="14">
        <v>12784.8</v>
      </c>
      <c r="G3129" s="57">
        <v>42456</v>
      </c>
      <c r="H3129" s="98">
        <v>12784.8</v>
      </c>
      <c r="I3129" s="140">
        <f t="shared" si="141"/>
        <v>0</v>
      </c>
      <c r="J3129" s="112"/>
      <c r="K3129" s="2"/>
    </row>
    <row r="3130" spans="1:11" x14ac:dyDescent="0.25">
      <c r="A3130" s="17">
        <v>42455</v>
      </c>
      <c r="B3130" s="18">
        <f t="shared" si="140"/>
        <v>9993</v>
      </c>
      <c r="C3130" s="11" t="s">
        <v>787</v>
      </c>
      <c r="D3130" s="12">
        <v>59993</v>
      </c>
      <c r="E3130" s="47" t="s">
        <v>8815</v>
      </c>
      <c r="F3130" s="14">
        <v>1264.8</v>
      </c>
      <c r="G3130" s="57">
        <v>42455</v>
      </c>
      <c r="H3130" s="98">
        <f t="shared" si="142"/>
        <v>1264.8</v>
      </c>
      <c r="I3130" s="140">
        <f t="shared" si="141"/>
        <v>0</v>
      </c>
      <c r="J3130" s="112"/>
      <c r="K3130" s="2"/>
    </row>
    <row r="3131" spans="1:11" x14ac:dyDescent="0.25">
      <c r="A3131" s="17">
        <v>42455</v>
      </c>
      <c r="B3131" s="18">
        <f t="shared" si="140"/>
        <v>9994</v>
      </c>
      <c r="C3131" s="11" t="s">
        <v>787</v>
      </c>
      <c r="D3131" s="12">
        <v>59994</v>
      </c>
      <c r="E3131" s="47" t="s">
        <v>8812</v>
      </c>
      <c r="F3131" s="14">
        <v>684</v>
      </c>
      <c r="G3131" s="57">
        <v>42460</v>
      </c>
      <c r="H3131" s="98">
        <v>684</v>
      </c>
      <c r="I3131" s="140">
        <f t="shared" si="141"/>
        <v>0</v>
      </c>
      <c r="J3131" s="112"/>
      <c r="K3131" s="2"/>
    </row>
    <row r="3132" spans="1:11" x14ac:dyDescent="0.25">
      <c r="A3132" s="17">
        <v>42455</v>
      </c>
      <c r="B3132" s="18">
        <f t="shared" si="140"/>
        <v>9995</v>
      </c>
      <c r="C3132" s="11" t="s">
        <v>787</v>
      </c>
      <c r="D3132" s="12">
        <v>59995</v>
      </c>
      <c r="E3132" s="47" t="s">
        <v>8816</v>
      </c>
      <c r="F3132" s="14">
        <v>2176</v>
      </c>
      <c r="G3132" s="57">
        <v>42455</v>
      </c>
      <c r="H3132" s="98">
        <f t="shared" si="142"/>
        <v>2176</v>
      </c>
      <c r="I3132" s="140">
        <f t="shared" si="141"/>
        <v>0</v>
      </c>
      <c r="J3132" s="112"/>
      <c r="K3132" s="2"/>
    </row>
    <row r="3133" spans="1:11" x14ac:dyDescent="0.25">
      <c r="A3133" s="17">
        <v>42455</v>
      </c>
      <c r="B3133" s="18">
        <f t="shared" si="140"/>
        <v>9996</v>
      </c>
      <c r="C3133" s="11" t="s">
        <v>787</v>
      </c>
      <c r="D3133" s="12">
        <v>59996</v>
      </c>
      <c r="E3133" s="47" t="s">
        <v>8817</v>
      </c>
      <c r="F3133" s="14">
        <v>8329.4</v>
      </c>
      <c r="G3133" s="57">
        <v>42459</v>
      </c>
      <c r="H3133" s="98">
        <v>8329.4</v>
      </c>
      <c r="I3133" s="140">
        <f t="shared" si="141"/>
        <v>0</v>
      </c>
      <c r="J3133" s="112"/>
      <c r="K3133" s="2"/>
    </row>
    <row r="3134" spans="1:11" x14ac:dyDescent="0.25">
      <c r="A3134" s="17">
        <v>42455</v>
      </c>
      <c r="B3134" s="18">
        <f t="shared" si="140"/>
        <v>9997</v>
      </c>
      <c r="C3134" s="11" t="s">
        <v>787</v>
      </c>
      <c r="D3134" s="12">
        <v>59997</v>
      </c>
      <c r="E3134" s="47" t="s">
        <v>8818</v>
      </c>
      <c r="F3134" s="14">
        <v>19385.8</v>
      </c>
      <c r="G3134" s="57">
        <v>42455</v>
      </c>
      <c r="H3134" s="98">
        <f t="shared" si="142"/>
        <v>19385.8</v>
      </c>
      <c r="I3134" s="140">
        <f t="shared" si="141"/>
        <v>0</v>
      </c>
      <c r="J3134" s="112"/>
      <c r="K3134" s="2"/>
    </row>
    <row r="3135" spans="1:11" x14ac:dyDescent="0.25">
      <c r="A3135" s="17">
        <v>42455</v>
      </c>
      <c r="B3135" s="18">
        <f t="shared" si="140"/>
        <v>9998</v>
      </c>
      <c r="C3135" s="11" t="s">
        <v>787</v>
      </c>
      <c r="D3135" s="12">
        <v>59998</v>
      </c>
      <c r="E3135" s="47" t="s">
        <v>8775</v>
      </c>
      <c r="F3135" s="14">
        <v>156</v>
      </c>
      <c r="G3135" s="57">
        <v>42455</v>
      </c>
      <c r="H3135" s="98">
        <f t="shared" si="142"/>
        <v>156</v>
      </c>
      <c r="I3135" s="140">
        <f t="shared" si="141"/>
        <v>0</v>
      </c>
      <c r="J3135" s="112"/>
      <c r="K3135" s="2"/>
    </row>
    <row r="3136" spans="1:11" x14ac:dyDescent="0.25">
      <c r="A3136" s="17">
        <v>42455</v>
      </c>
      <c r="B3136" s="18">
        <f t="shared" si="140"/>
        <v>9999</v>
      </c>
      <c r="C3136" s="11" t="s">
        <v>787</v>
      </c>
      <c r="D3136" s="12">
        <v>59999</v>
      </c>
      <c r="E3136" s="47" t="s">
        <v>8819</v>
      </c>
      <c r="F3136" s="14">
        <v>4005.95</v>
      </c>
      <c r="G3136" s="57">
        <v>42459</v>
      </c>
      <c r="H3136" s="98">
        <v>4005.95</v>
      </c>
      <c r="I3136" s="140">
        <f t="shared" si="141"/>
        <v>0</v>
      </c>
      <c r="J3136" s="112"/>
      <c r="K3136" s="2"/>
    </row>
    <row r="3137" spans="1:11" x14ac:dyDescent="0.25">
      <c r="A3137" s="17">
        <v>42455</v>
      </c>
      <c r="B3137" s="18">
        <f t="shared" si="140"/>
        <v>10000</v>
      </c>
      <c r="C3137" s="11" t="s">
        <v>787</v>
      </c>
      <c r="D3137" s="12">
        <v>60000</v>
      </c>
      <c r="E3137" s="47" t="s">
        <v>8771</v>
      </c>
      <c r="F3137" s="14">
        <v>20609</v>
      </c>
      <c r="G3137" s="130">
        <v>42463</v>
      </c>
      <c r="H3137" s="166">
        <v>20609</v>
      </c>
      <c r="I3137" s="140">
        <f t="shared" si="141"/>
        <v>0</v>
      </c>
      <c r="J3137" s="112"/>
      <c r="K3137" s="2"/>
    </row>
    <row r="3138" spans="1:11" x14ac:dyDescent="0.25">
      <c r="A3138" s="17">
        <v>42455</v>
      </c>
      <c r="B3138" s="18">
        <f t="shared" si="140"/>
        <v>10001</v>
      </c>
      <c r="C3138" s="11" t="s">
        <v>787</v>
      </c>
      <c r="D3138" s="12">
        <v>60001</v>
      </c>
      <c r="E3138" s="47" t="s">
        <v>8820</v>
      </c>
      <c r="F3138" s="14">
        <v>2230.4</v>
      </c>
      <c r="G3138" s="57">
        <v>42455</v>
      </c>
      <c r="H3138" s="98">
        <f t="shared" si="142"/>
        <v>2230.4</v>
      </c>
      <c r="I3138" s="140">
        <f t="shared" si="141"/>
        <v>0</v>
      </c>
      <c r="J3138" s="112"/>
      <c r="K3138" s="2"/>
    </row>
    <row r="3139" spans="1:11" x14ac:dyDescent="0.25">
      <c r="A3139" s="17">
        <v>42455</v>
      </c>
      <c r="B3139" s="18">
        <f t="shared" si="140"/>
        <v>10002</v>
      </c>
      <c r="C3139" s="11" t="s">
        <v>787</v>
      </c>
      <c r="D3139" s="12">
        <v>60002</v>
      </c>
      <c r="E3139" s="49" t="s">
        <v>8692</v>
      </c>
      <c r="F3139" s="14">
        <v>0</v>
      </c>
      <c r="G3139" s="57"/>
      <c r="H3139" s="98"/>
      <c r="I3139" s="140">
        <f t="shared" si="141"/>
        <v>0</v>
      </c>
      <c r="J3139" s="112"/>
      <c r="K3139" s="2"/>
    </row>
    <row r="3140" spans="1:11" x14ac:dyDescent="0.25">
      <c r="A3140" s="17">
        <v>42455</v>
      </c>
      <c r="B3140" s="18">
        <f t="shared" si="140"/>
        <v>10003</v>
      </c>
      <c r="C3140" s="11" t="s">
        <v>787</v>
      </c>
      <c r="D3140" s="12">
        <v>60003</v>
      </c>
      <c r="E3140" s="47" t="s">
        <v>8821</v>
      </c>
      <c r="F3140" s="14">
        <v>2403.9</v>
      </c>
      <c r="G3140" s="57">
        <v>42456</v>
      </c>
      <c r="H3140" s="98">
        <v>2403.9</v>
      </c>
      <c r="I3140" s="140">
        <f t="shared" si="141"/>
        <v>0</v>
      </c>
      <c r="J3140" s="112"/>
      <c r="K3140" s="2"/>
    </row>
    <row r="3141" spans="1:11" x14ac:dyDescent="0.25">
      <c r="A3141" s="17">
        <v>42455</v>
      </c>
      <c r="B3141" s="18">
        <f t="shared" si="140"/>
        <v>10004</v>
      </c>
      <c r="C3141" s="11" t="s">
        <v>787</v>
      </c>
      <c r="D3141" s="12">
        <v>60004</v>
      </c>
      <c r="E3141" s="47" t="s">
        <v>8822</v>
      </c>
      <c r="F3141" s="14">
        <v>2980.6</v>
      </c>
      <c r="G3141" s="57">
        <v>42455</v>
      </c>
      <c r="H3141" s="98">
        <f t="shared" si="142"/>
        <v>2980.6</v>
      </c>
      <c r="I3141" s="140">
        <f t="shared" si="141"/>
        <v>0</v>
      </c>
      <c r="J3141" s="112"/>
      <c r="K3141" s="2"/>
    </row>
    <row r="3142" spans="1:11" x14ac:dyDescent="0.25">
      <c r="A3142" s="17">
        <v>42455</v>
      </c>
      <c r="B3142" s="18">
        <f t="shared" ref="B3142:B3205" si="143">B3141+1</f>
        <v>10005</v>
      </c>
      <c r="C3142" s="11" t="s">
        <v>787</v>
      </c>
      <c r="D3142" s="12">
        <v>60005</v>
      </c>
      <c r="E3142" s="47" t="s">
        <v>8823</v>
      </c>
      <c r="F3142" s="14">
        <v>330.75</v>
      </c>
      <c r="G3142" s="57">
        <v>42455</v>
      </c>
      <c r="H3142" s="98">
        <f t="shared" si="142"/>
        <v>330.75</v>
      </c>
      <c r="I3142" s="140">
        <f t="shared" si="141"/>
        <v>0</v>
      </c>
      <c r="J3142" s="112"/>
      <c r="K3142" s="2"/>
    </row>
    <row r="3143" spans="1:11" x14ac:dyDescent="0.25">
      <c r="A3143" s="17">
        <v>42455</v>
      </c>
      <c r="B3143" s="18">
        <f t="shared" si="143"/>
        <v>10006</v>
      </c>
      <c r="C3143" s="11" t="s">
        <v>787</v>
      </c>
      <c r="D3143" s="12">
        <v>60006</v>
      </c>
      <c r="E3143" s="47" t="s">
        <v>8765</v>
      </c>
      <c r="F3143" s="14">
        <v>435</v>
      </c>
      <c r="G3143" s="57">
        <v>42455</v>
      </c>
      <c r="H3143" s="98">
        <f t="shared" si="142"/>
        <v>435</v>
      </c>
      <c r="I3143" s="140">
        <f t="shared" si="141"/>
        <v>0</v>
      </c>
      <c r="J3143" s="112"/>
      <c r="K3143" s="2"/>
    </row>
    <row r="3144" spans="1:11" x14ac:dyDescent="0.25">
      <c r="A3144" s="17">
        <v>42455</v>
      </c>
      <c r="B3144" s="18">
        <f t="shared" si="143"/>
        <v>10007</v>
      </c>
      <c r="C3144" s="11" t="s">
        <v>787</v>
      </c>
      <c r="D3144" s="12">
        <v>60007</v>
      </c>
      <c r="E3144" s="47" t="s">
        <v>8774</v>
      </c>
      <c r="F3144" s="14">
        <v>4924.8</v>
      </c>
      <c r="G3144" s="57">
        <v>42458</v>
      </c>
      <c r="H3144" s="98">
        <v>4924.8</v>
      </c>
      <c r="I3144" s="140">
        <f t="shared" si="141"/>
        <v>0</v>
      </c>
      <c r="J3144" s="112"/>
      <c r="K3144" s="2"/>
    </row>
    <row r="3145" spans="1:11" x14ac:dyDescent="0.25">
      <c r="A3145" s="17">
        <v>42455</v>
      </c>
      <c r="B3145" s="18">
        <f t="shared" si="143"/>
        <v>10008</v>
      </c>
      <c r="C3145" s="11" t="s">
        <v>787</v>
      </c>
      <c r="D3145" s="12">
        <v>60008</v>
      </c>
      <c r="E3145" s="47" t="s">
        <v>8774</v>
      </c>
      <c r="F3145" s="14">
        <v>547031</v>
      </c>
      <c r="G3145" s="57">
        <v>42458</v>
      </c>
      <c r="H3145" s="98">
        <v>547031</v>
      </c>
      <c r="I3145" s="140">
        <f t="shared" si="141"/>
        <v>0</v>
      </c>
      <c r="J3145" s="112"/>
      <c r="K3145" s="2"/>
    </row>
    <row r="3146" spans="1:11" x14ac:dyDescent="0.25">
      <c r="A3146" s="17">
        <v>42455</v>
      </c>
      <c r="B3146" s="18">
        <f t="shared" si="143"/>
        <v>10009</v>
      </c>
      <c r="C3146" s="11" t="s">
        <v>787</v>
      </c>
      <c r="D3146" s="12">
        <v>60009</v>
      </c>
      <c r="E3146" s="47" t="s">
        <v>8824</v>
      </c>
      <c r="F3146" s="14">
        <v>37388.5</v>
      </c>
      <c r="G3146" s="57">
        <v>42458</v>
      </c>
      <c r="H3146" s="148">
        <v>30000</v>
      </c>
      <c r="I3146" s="149">
        <f t="shared" si="141"/>
        <v>7388.5</v>
      </c>
      <c r="J3146" s="112"/>
      <c r="K3146" s="2"/>
    </row>
    <row r="3147" spans="1:11" x14ac:dyDescent="0.25">
      <c r="A3147" s="17">
        <v>42455</v>
      </c>
      <c r="B3147" s="18">
        <f t="shared" si="143"/>
        <v>10010</v>
      </c>
      <c r="C3147" s="11" t="s">
        <v>787</v>
      </c>
      <c r="D3147" s="12">
        <v>60010</v>
      </c>
      <c r="E3147" s="47" t="s">
        <v>8825</v>
      </c>
      <c r="F3147" s="14">
        <v>4147.8</v>
      </c>
      <c r="G3147" s="57">
        <v>42455</v>
      </c>
      <c r="H3147" s="98">
        <f t="shared" si="142"/>
        <v>4147.8</v>
      </c>
      <c r="I3147" s="140">
        <f t="shared" ref="I3147:I3213" si="144">F3147-H3147</f>
        <v>0</v>
      </c>
      <c r="J3147" s="112"/>
      <c r="K3147" s="2"/>
    </row>
    <row r="3148" spans="1:11" x14ac:dyDescent="0.25">
      <c r="A3148" s="17">
        <v>42455</v>
      </c>
      <c r="B3148" s="18">
        <f t="shared" si="143"/>
        <v>10011</v>
      </c>
      <c r="C3148" s="11" t="s">
        <v>787</v>
      </c>
      <c r="D3148" s="12">
        <v>60011</v>
      </c>
      <c r="E3148" s="47" t="s">
        <v>8826</v>
      </c>
      <c r="F3148" s="14">
        <v>145231</v>
      </c>
      <c r="G3148" s="92">
        <v>42480</v>
      </c>
      <c r="H3148" s="101">
        <v>145231</v>
      </c>
      <c r="I3148" s="140">
        <f t="shared" si="144"/>
        <v>0</v>
      </c>
      <c r="J3148" s="112"/>
      <c r="K3148" s="2"/>
    </row>
    <row r="3149" spans="1:11" x14ac:dyDescent="0.25">
      <c r="A3149" s="17">
        <v>42455</v>
      </c>
      <c r="B3149" s="18">
        <f t="shared" si="143"/>
        <v>10012</v>
      </c>
      <c r="C3149" s="11" t="s">
        <v>787</v>
      </c>
      <c r="D3149" s="12">
        <v>60012</v>
      </c>
      <c r="E3149" s="47" t="s">
        <v>8827</v>
      </c>
      <c r="F3149" s="14">
        <v>21333</v>
      </c>
      <c r="G3149" s="57">
        <v>42456</v>
      </c>
      <c r="H3149" s="98">
        <v>21333</v>
      </c>
      <c r="I3149" s="140">
        <f t="shared" si="144"/>
        <v>0</v>
      </c>
      <c r="J3149" s="112"/>
      <c r="K3149" s="2"/>
    </row>
    <row r="3150" spans="1:11" x14ac:dyDescent="0.25">
      <c r="A3150" s="17">
        <v>42455</v>
      </c>
      <c r="B3150" s="18">
        <f t="shared" si="143"/>
        <v>10013</v>
      </c>
      <c r="C3150" s="11" t="s">
        <v>787</v>
      </c>
      <c r="D3150" s="12">
        <v>60013</v>
      </c>
      <c r="E3150" s="47" t="s">
        <v>8827</v>
      </c>
      <c r="F3150" s="14">
        <v>3269.2</v>
      </c>
      <c r="G3150" s="57">
        <v>42456</v>
      </c>
      <c r="H3150" s="98">
        <v>3269.2</v>
      </c>
      <c r="I3150" s="140">
        <f t="shared" si="144"/>
        <v>0</v>
      </c>
      <c r="J3150" s="112"/>
      <c r="K3150" s="2"/>
    </row>
    <row r="3151" spans="1:11" x14ac:dyDescent="0.25">
      <c r="A3151" s="17">
        <v>42455</v>
      </c>
      <c r="B3151" s="18">
        <f t="shared" si="143"/>
        <v>10014</v>
      </c>
      <c r="C3151" s="11" t="s">
        <v>787</v>
      </c>
      <c r="D3151" s="12">
        <v>60014</v>
      </c>
      <c r="E3151" s="47" t="s">
        <v>8828</v>
      </c>
      <c r="F3151" s="14">
        <v>10285.299999999999</v>
      </c>
      <c r="G3151" s="130">
        <v>42462</v>
      </c>
      <c r="H3151" s="166">
        <v>10285.299999999999</v>
      </c>
      <c r="I3151" s="140">
        <f t="shared" si="144"/>
        <v>0</v>
      </c>
      <c r="J3151" s="112"/>
      <c r="K3151" s="2"/>
    </row>
    <row r="3152" spans="1:11" x14ac:dyDescent="0.25">
      <c r="A3152" s="17">
        <v>42455</v>
      </c>
      <c r="B3152" s="18">
        <f t="shared" si="143"/>
        <v>10015</v>
      </c>
      <c r="C3152" s="11" t="s">
        <v>787</v>
      </c>
      <c r="D3152" s="12">
        <v>60015</v>
      </c>
      <c r="E3152" s="47" t="s">
        <v>8829</v>
      </c>
      <c r="F3152" s="14">
        <v>4724</v>
      </c>
      <c r="G3152" s="130">
        <v>42472</v>
      </c>
      <c r="H3152" s="166">
        <v>4724</v>
      </c>
      <c r="I3152" s="140">
        <f t="shared" si="144"/>
        <v>0</v>
      </c>
      <c r="J3152" s="112"/>
      <c r="K3152" s="2"/>
    </row>
    <row r="3153" spans="1:11" x14ac:dyDescent="0.25">
      <c r="A3153" s="17">
        <v>42455</v>
      </c>
      <c r="B3153" s="18">
        <f t="shared" si="143"/>
        <v>10016</v>
      </c>
      <c r="C3153" s="11" t="s">
        <v>787</v>
      </c>
      <c r="D3153" s="12">
        <v>60016</v>
      </c>
      <c r="E3153" s="47" t="s">
        <v>8830</v>
      </c>
      <c r="F3153" s="14">
        <v>32823.599999999999</v>
      </c>
      <c r="G3153" s="57">
        <v>42459</v>
      </c>
      <c r="H3153" s="98">
        <v>32823.599999999999</v>
      </c>
      <c r="I3153" s="140">
        <f t="shared" si="144"/>
        <v>0</v>
      </c>
      <c r="J3153" s="112"/>
      <c r="K3153" s="2"/>
    </row>
    <row r="3154" spans="1:11" x14ac:dyDescent="0.25">
      <c r="A3154" s="17">
        <v>42455</v>
      </c>
      <c r="B3154" s="18">
        <f t="shared" si="143"/>
        <v>10017</v>
      </c>
      <c r="C3154" s="11" t="s">
        <v>787</v>
      </c>
      <c r="D3154" s="12">
        <v>60017</v>
      </c>
      <c r="E3154" s="47" t="s">
        <v>8831</v>
      </c>
      <c r="F3154" s="14">
        <v>56627</v>
      </c>
      <c r="G3154" s="92">
        <v>42478</v>
      </c>
      <c r="H3154" s="101">
        <v>56627</v>
      </c>
      <c r="I3154" s="140">
        <f t="shared" si="144"/>
        <v>0</v>
      </c>
      <c r="J3154" s="112"/>
      <c r="K3154" s="2"/>
    </row>
    <row r="3155" spans="1:11" x14ac:dyDescent="0.25">
      <c r="A3155" s="17">
        <v>42455</v>
      </c>
      <c r="B3155" s="18">
        <f t="shared" si="143"/>
        <v>10018</v>
      </c>
      <c r="C3155" s="11" t="s">
        <v>787</v>
      </c>
      <c r="D3155" s="12">
        <v>60018</v>
      </c>
      <c r="E3155" s="47" t="s">
        <v>8832</v>
      </c>
      <c r="F3155" s="14">
        <v>5904</v>
      </c>
      <c r="G3155" s="57">
        <v>42457</v>
      </c>
      <c r="H3155" s="98">
        <v>5904</v>
      </c>
      <c r="I3155" s="140">
        <f t="shared" si="144"/>
        <v>0</v>
      </c>
      <c r="J3155" s="112"/>
      <c r="K3155" s="2"/>
    </row>
    <row r="3156" spans="1:11" x14ac:dyDescent="0.25">
      <c r="A3156" s="17">
        <v>42455</v>
      </c>
      <c r="B3156" s="18">
        <f t="shared" si="143"/>
        <v>10019</v>
      </c>
      <c r="C3156" s="11" t="s">
        <v>787</v>
      </c>
      <c r="D3156" s="12">
        <v>60019</v>
      </c>
      <c r="E3156" s="13" t="s">
        <v>8833</v>
      </c>
      <c r="F3156" s="14">
        <v>2923.2</v>
      </c>
      <c r="G3156" s="57">
        <v>42457</v>
      </c>
      <c r="H3156" s="98">
        <v>2923.2</v>
      </c>
      <c r="I3156" s="140">
        <f t="shared" si="144"/>
        <v>0</v>
      </c>
      <c r="J3156" s="112"/>
      <c r="K3156" s="2"/>
    </row>
    <row r="3157" spans="1:11" x14ac:dyDescent="0.25">
      <c r="A3157" s="17">
        <v>42455</v>
      </c>
      <c r="B3157" s="18">
        <f t="shared" si="143"/>
        <v>10020</v>
      </c>
      <c r="C3157" s="11" t="s">
        <v>787</v>
      </c>
      <c r="D3157" s="12">
        <v>60020</v>
      </c>
      <c r="E3157" s="47" t="s">
        <v>8834</v>
      </c>
      <c r="F3157" s="14">
        <v>1952.2</v>
      </c>
      <c r="G3157" s="57">
        <v>42457</v>
      </c>
      <c r="H3157" s="98">
        <v>1952.2</v>
      </c>
      <c r="I3157" s="140">
        <f t="shared" si="144"/>
        <v>0</v>
      </c>
      <c r="J3157" s="112"/>
      <c r="K3157" s="2"/>
    </row>
    <row r="3158" spans="1:11" x14ac:dyDescent="0.25">
      <c r="A3158" s="17">
        <v>42455</v>
      </c>
      <c r="B3158" s="18">
        <f t="shared" si="143"/>
        <v>10021</v>
      </c>
      <c r="C3158" s="11" t="s">
        <v>787</v>
      </c>
      <c r="D3158" s="12">
        <v>60021</v>
      </c>
      <c r="E3158" s="47" t="s">
        <v>8835</v>
      </c>
      <c r="F3158" s="14">
        <v>3954.6</v>
      </c>
      <c r="G3158" s="57">
        <v>42457</v>
      </c>
      <c r="H3158" s="98">
        <v>3954.6</v>
      </c>
      <c r="I3158" s="140">
        <f t="shared" si="144"/>
        <v>0</v>
      </c>
      <c r="J3158" s="112"/>
      <c r="K3158" s="2"/>
    </row>
    <row r="3159" spans="1:11" x14ac:dyDescent="0.25">
      <c r="A3159" s="17">
        <v>42455</v>
      </c>
      <c r="B3159" s="18">
        <f t="shared" si="143"/>
        <v>10022</v>
      </c>
      <c r="C3159" s="11" t="s">
        <v>787</v>
      </c>
      <c r="D3159" s="12">
        <v>60022</v>
      </c>
      <c r="E3159" s="47" t="s">
        <v>8836</v>
      </c>
      <c r="F3159" s="14">
        <v>4925.7</v>
      </c>
      <c r="G3159" s="57">
        <v>42457</v>
      </c>
      <c r="H3159" s="98">
        <v>4925.7</v>
      </c>
      <c r="I3159" s="140">
        <f t="shared" si="144"/>
        <v>0</v>
      </c>
      <c r="J3159" s="112"/>
      <c r="K3159" s="2"/>
    </row>
    <row r="3160" spans="1:11" x14ac:dyDescent="0.25">
      <c r="A3160" s="17">
        <v>42455</v>
      </c>
      <c r="B3160" s="18">
        <f t="shared" si="143"/>
        <v>10023</v>
      </c>
      <c r="C3160" s="11" t="s">
        <v>787</v>
      </c>
      <c r="D3160" s="12">
        <v>60023</v>
      </c>
      <c r="E3160" s="47" t="s">
        <v>8773</v>
      </c>
      <c r="F3160" s="14">
        <v>46417.2</v>
      </c>
      <c r="G3160" s="92">
        <v>42481</v>
      </c>
      <c r="H3160" s="101">
        <v>46417.2</v>
      </c>
      <c r="I3160" s="140">
        <f t="shared" si="144"/>
        <v>0</v>
      </c>
      <c r="J3160" s="112"/>
      <c r="K3160" s="2"/>
    </row>
    <row r="3161" spans="1:11" x14ac:dyDescent="0.25">
      <c r="A3161" s="17">
        <v>42455</v>
      </c>
      <c r="B3161" s="18">
        <f t="shared" si="143"/>
        <v>10024</v>
      </c>
      <c r="C3161" s="11" t="s">
        <v>787</v>
      </c>
      <c r="D3161" s="12">
        <v>60024</v>
      </c>
      <c r="E3161" s="47" t="s">
        <v>8765</v>
      </c>
      <c r="F3161" s="14">
        <v>84</v>
      </c>
      <c r="G3161" s="57">
        <v>42455</v>
      </c>
      <c r="H3161" s="98">
        <f t="shared" si="142"/>
        <v>84</v>
      </c>
      <c r="I3161" s="140">
        <f t="shared" si="144"/>
        <v>0</v>
      </c>
      <c r="J3161" s="112"/>
      <c r="K3161" s="2"/>
    </row>
    <row r="3162" spans="1:11" x14ac:dyDescent="0.25">
      <c r="A3162" s="17">
        <v>42455</v>
      </c>
      <c r="B3162" s="18">
        <f t="shared" si="143"/>
        <v>10025</v>
      </c>
      <c r="C3162" s="11" t="s">
        <v>787</v>
      </c>
      <c r="D3162" s="12">
        <v>60025</v>
      </c>
      <c r="E3162" s="47" t="s">
        <v>8765</v>
      </c>
      <c r="F3162" s="14">
        <v>2294</v>
      </c>
      <c r="G3162" s="57">
        <v>42455</v>
      </c>
      <c r="H3162" s="98">
        <f t="shared" si="142"/>
        <v>2294</v>
      </c>
      <c r="I3162" s="140">
        <f t="shared" si="144"/>
        <v>0</v>
      </c>
      <c r="J3162" s="112"/>
      <c r="K3162" s="2"/>
    </row>
    <row r="3163" spans="1:11" x14ac:dyDescent="0.25">
      <c r="A3163" s="17">
        <v>42455</v>
      </c>
      <c r="B3163" s="18">
        <f t="shared" si="143"/>
        <v>10026</v>
      </c>
      <c r="C3163" s="11" t="s">
        <v>787</v>
      </c>
      <c r="D3163" s="12">
        <v>60026</v>
      </c>
      <c r="E3163" s="47" t="s">
        <v>8829</v>
      </c>
      <c r="F3163" s="14">
        <v>349358.98</v>
      </c>
      <c r="G3163" s="92" t="s">
        <v>9346</v>
      </c>
      <c r="H3163" s="101">
        <f>190529+158829.98</f>
        <v>349358.98</v>
      </c>
      <c r="I3163" s="140">
        <f t="shared" si="144"/>
        <v>0</v>
      </c>
      <c r="J3163" s="112"/>
      <c r="K3163" s="2"/>
    </row>
    <row r="3164" spans="1:11" x14ac:dyDescent="0.25">
      <c r="A3164" s="17">
        <v>42455</v>
      </c>
      <c r="B3164" s="18">
        <f t="shared" si="143"/>
        <v>10027</v>
      </c>
      <c r="C3164" s="11" t="s">
        <v>787</v>
      </c>
      <c r="D3164" s="12">
        <v>60027</v>
      </c>
      <c r="E3164" s="47" t="s">
        <v>8772</v>
      </c>
      <c r="F3164" s="14">
        <v>9113</v>
      </c>
      <c r="G3164" s="92">
        <v>42466</v>
      </c>
      <c r="H3164" s="101">
        <v>9113</v>
      </c>
      <c r="I3164" s="140">
        <f t="shared" si="144"/>
        <v>0</v>
      </c>
      <c r="J3164" s="112"/>
      <c r="K3164" s="2"/>
    </row>
    <row r="3165" spans="1:11" x14ac:dyDescent="0.25">
      <c r="A3165" s="17">
        <v>42455</v>
      </c>
      <c r="B3165" s="18">
        <f t="shared" si="143"/>
        <v>10028</v>
      </c>
      <c r="C3165" s="11" t="s">
        <v>787</v>
      </c>
      <c r="D3165" s="12">
        <v>60028</v>
      </c>
      <c r="E3165" s="49" t="s">
        <v>8692</v>
      </c>
      <c r="F3165" s="14">
        <v>0</v>
      </c>
      <c r="G3165" s="57"/>
      <c r="H3165" s="98"/>
      <c r="I3165" s="140">
        <f t="shared" si="144"/>
        <v>0</v>
      </c>
      <c r="J3165" s="112"/>
      <c r="K3165" s="2"/>
    </row>
    <row r="3166" spans="1:11" x14ac:dyDescent="0.25">
      <c r="A3166" s="17">
        <v>42455</v>
      </c>
      <c r="B3166" s="18">
        <f t="shared" si="143"/>
        <v>10029</v>
      </c>
      <c r="C3166" s="11" t="s">
        <v>787</v>
      </c>
      <c r="D3166" s="12">
        <v>60029</v>
      </c>
      <c r="E3166" s="47" t="s">
        <v>8837</v>
      </c>
      <c r="F3166" s="14">
        <v>5627.5</v>
      </c>
      <c r="G3166" s="57">
        <v>42455</v>
      </c>
      <c r="H3166" s="98">
        <f t="shared" si="142"/>
        <v>5627.5</v>
      </c>
      <c r="I3166" s="140">
        <f t="shared" si="144"/>
        <v>0</v>
      </c>
      <c r="J3166" s="112"/>
      <c r="K3166" s="2"/>
    </row>
    <row r="3167" spans="1:11" x14ac:dyDescent="0.25">
      <c r="A3167" s="17">
        <v>42455</v>
      </c>
      <c r="B3167" s="18">
        <f t="shared" si="143"/>
        <v>10030</v>
      </c>
      <c r="C3167" s="11" t="s">
        <v>787</v>
      </c>
      <c r="D3167" s="12">
        <v>60030</v>
      </c>
      <c r="E3167" s="47" t="s">
        <v>8838</v>
      </c>
      <c r="F3167" s="14">
        <v>2568.8000000000002</v>
      </c>
      <c r="G3167" s="57">
        <v>42455</v>
      </c>
      <c r="H3167" s="98">
        <f t="shared" si="142"/>
        <v>2568.8000000000002</v>
      </c>
      <c r="I3167" s="140">
        <f t="shared" si="144"/>
        <v>0</v>
      </c>
      <c r="J3167" s="112"/>
      <c r="K3167" s="2"/>
    </row>
    <row r="3168" spans="1:11" x14ac:dyDescent="0.25">
      <c r="A3168" s="17">
        <v>42455</v>
      </c>
      <c r="B3168" s="18">
        <f t="shared" si="143"/>
        <v>10031</v>
      </c>
      <c r="C3168" s="11" t="s">
        <v>787</v>
      </c>
      <c r="D3168" s="12">
        <v>60031</v>
      </c>
      <c r="E3168" s="47" t="s">
        <v>8815</v>
      </c>
      <c r="F3168" s="14">
        <v>1536.8</v>
      </c>
      <c r="G3168" s="57">
        <v>42455</v>
      </c>
      <c r="H3168" s="98">
        <f t="shared" si="142"/>
        <v>1536.8</v>
      </c>
      <c r="I3168" s="140">
        <f t="shared" si="144"/>
        <v>0</v>
      </c>
      <c r="J3168" s="112"/>
      <c r="K3168" s="2"/>
    </row>
    <row r="3169" spans="1:11" x14ac:dyDescent="0.25">
      <c r="A3169" s="17">
        <v>42455</v>
      </c>
      <c r="B3169" s="18">
        <f t="shared" si="143"/>
        <v>10032</v>
      </c>
      <c r="C3169" s="11" t="s">
        <v>787</v>
      </c>
      <c r="D3169" s="12">
        <v>60032</v>
      </c>
      <c r="E3169" s="47" t="s">
        <v>8839</v>
      </c>
      <c r="F3169" s="14">
        <v>35211.800000000003</v>
      </c>
      <c r="G3169" s="92">
        <v>42474</v>
      </c>
      <c r="H3169" s="101">
        <v>35211.800000000003</v>
      </c>
      <c r="I3169" s="140">
        <f t="shared" si="144"/>
        <v>0</v>
      </c>
      <c r="J3169" s="112"/>
      <c r="K3169" s="2"/>
    </row>
    <row r="3170" spans="1:11" x14ac:dyDescent="0.25">
      <c r="A3170" s="17">
        <v>42455</v>
      </c>
      <c r="B3170" s="18">
        <f t="shared" si="143"/>
        <v>10033</v>
      </c>
      <c r="C3170" s="11" t="s">
        <v>787</v>
      </c>
      <c r="D3170" s="12">
        <v>60033</v>
      </c>
      <c r="E3170" s="47" t="s">
        <v>8765</v>
      </c>
      <c r="F3170" s="14">
        <v>9182.6</v>
      </c>
      <c r="G3170" s="57">
        <v>42456</v>
      </c>
      <c r="H3170" s="98">
        <v>9182.6</v>
      </c>
      <c r="I3170" s="140">
        <f t="shared" si="144"/>
        <v>0</v>
      </c>
      <c r="J3170" s="112"/>
      <c r="K3170" s="2"/>
    </row>
    <row r="3171" spans="1:11" x14ac:dyDescent="0.25">
      <c r="A3171" s="17">
        <v>42455</v>
      </c>
      <c r="B3171" s="18">
        <f t="shared" si="143"/>
        <v>10034</v>
      </c>
      <c r="C3171" s="11" t="s">
        <v>787</v>
      </c>
      <c r="D3171" s="113">
        <v>60034</v>
      </c>
      <c r="E3171" s="42" t="s">
        <v>8829</v>
      </c>
      <c r="F3171" s="19">
        <v>32825.199999999997</v>
      </c>
      <c r="G3171" s="92">
        <v>42475</v>
      </c>
      <c r="H3171" s="101">
        <v>32825.199999999997</v>
      </c>
      <c r="I3171" s="140">
        <f t="shared" si="144"/>
        <v>0</v>
      </c>
      <c r="J3171" s="112"/>
      <c r="K3171" s="2"/>
    </row>
    <row r="3172" spans="1:11" x14ac:dyDescent="0.25">
      <c r="A3172" s="17">
        <v>42455</v>
      </c>
      <c r="B3172" s="18">
        <f t="shared" si="143"/>
        <v>10035</v>
      </c>
      <c r="C3172" s="11" t="s">
        <v>787</v>
      </c>
      <c r="D3172" s="141">
        <v>60035</v>
      </c>
      <c r="E3172" s="43" t="s">
        <v>8839</v>
      </c>
      <c r="F3172" s="142">
        <v>6417</v>
      </c>
      <c r="G3172" s="92">
        <v>42474</v>
      </c>
      <c r="H3172" s="101">
        <v>6417</v>
      </c>
      <c r="I3172" s="140">
        <f t="shared" si="144"/>
        <v>0</v>
      </c>
      <c r="J3172" s="112"/>
      <c r="K3172" s="2"/>
    </row>
    <row r="3173" spans="1:11" x14ac:dyDescent="0.25">
      <c r="A3173" s="17">
        <v>42455</v>
      </c>
      <c r="B3173" s="18">
        <f t="shared" si="143"/>
        <v>10036</v>
      </c>
      <c r="C3173" s="11" t="s">
        <v>787</v>
      </c>
      <c r="D3173" s="20">
        <v>60036</v>
      </c>
      <c r="E3173" s="45" t="s">
        <v>8840</v>
      </c>
      <c r="F3173" s="22">
        <v>1275.0999999999999</v>
      </c>
      <c r="G3173" s="57">
        <v>42457</v>
      </c>
      <c r="H3173" s="98">
        <v>1275.0999999999999</v>
      </c>
      <c r="I3173" s="140">
        <f t="shared" si="144"/>
        <v>0</v>
      </c>
      <c r="J3173" s="112"/>
      <c r="K3173" s="2"/>
    </row>
    <row r="3174" spans="1:11" x14ac:dyDescent="0.25">
      <c r="A3174" s="17">
        <v>42455</v>
      </c>
      <c r="B3174" s="18">
        <f t="shared" si="143"/>
        <v>10037</v>
      </c>
      <c r="C3174" s="11" t="s">
        <v>787</v>
      </c>
      <c r="D3174" s="12">
        <v>60037</v>
      </c>
      <c r="E3174" s="47" t="s">
        <v>8841</v>
      </c>
      <c r="F3174" s="14">
        <v>1355.55</v>
      </c>
      <c r="G3174" s="57">
        <v>42455</v>
      </c>
      <c r="H3174" s="98">
        <f t="shared" si="142"/>
        <v>1355.55</v>
      </c>
      <c r="I3174" s="140">
        <f t="shared" si="144"/>
        <v>0</v>
      </c>
      <c r="J3174" s="112"/>
      <c r="K3174" s="2"/>
    </row>
    <row r="3175" spans="1:11" x14ac:dyDescent="0.25">
      <c r="A3175" s="17">
        <v>42455</v>
      </c>
      <c r="B3175" s="18">
        <f t="shared" si="143"/>
        <v>10038</v>
      </c>
      <c r="C3175" s="11" t="s">
        <v>787</v>
      </c>
      <c r="D3175" s="12">
        <v>60038</v>
      </c>
      <c r="E3175" s="47" t="s">
        <v>8842</v>
      </c>
      <c r="F3175" s="14">
        <v>57028.5</v>
      </c>
      <c r="G3175" s="130">
        <v>42461</v>
      </c>
      <c r="H3175" s="166">
        <v>57028.5</v>
      </c>
      <c r="I3175" s="140">
        <f t="shared" si="144"/>
        <v>0</v>
      </c>
      <c r="J3175" s="112"/>
      <c r="K3175" s="2"/>
    </row>
    <row r="3176" spans="1:11" x14ac:dyDescent="0.25">
      <c r="A3176" s="17">
        <v>42456</v>
      </c>
      <c r="B3176" s="18">
        <f t="shared" si="143"/>
        <v>10039</v>
      </c>
      <c r="C3176" s="11" t="s">
        <v>787</v>
      </c>
      <c r="D3176" s="12">
        <v>60039</v>
      </c>
      <c r="E3176" s="47" t="s">
        <v>8843</v>
      </c>
      <c r="F3176" s="14">
        <v>3764.1</v>
      </c>
      <c r="G3176" s="57">
        <v>42457</v>
      </c>
      <c r="H3176" s="98">
        <v>3764.1</v>
      </c>
      <c r="I3176" s="140">
        <f t="shared" si="144"/>
        <v>0</v>
      </c>
      <c r="J3176" s="112"/>
      <c r="K3176" s="2"/>
    </row>
    <row r="3177" spans="1:11" x14ac:dyDescent="0.25">
      <c r="A3177" s="17">
        <v>42456</v>
      </c>
      <c r="B3177" s="18">
        <f t="shared" si="143"/>
        <v>10040</v>
      </c>
      <c r="C3177" s="11" t="s">
        <v>787</v>
      </c>
      <c r="D3177" s="12">
        <v>60040</v>
      </c>
      <c r="E3177" s="47" t="s">
        <v>8844</v>
      </c>
      <c r="F3177" s="14">
        <v>1024.5999999999999</v>
      </c>
      <c r="G3177" s="57">
        <v>42456</v>
      </c>
      <c r="H3177" s="98">
        <f t="shared" si="142"/>
        <v>1024.5999999999999</v>
      </c>
      <c r="I3177" s="140">
        <f t="shared" si="144"/>
        <v>0</v>
      </c>
      <c r="J3177" s="112"/>
      <c r="K3177" s="2"/>
    </row>
    <row r="3178" spans="1:11" x14ac:dyDescent="0.25">
      <c r="A3178" s="17">
        <v>42456</v>
      </c>
      <c r="B3178" s="18">
        <f t="shared" si="143"/>
        <v>10041</v>
      </c>
      <c r="C3178" s="11" t="s">
        <v>787</v>
      </c>
      <c r="D3178" s="12">
        <v>60041</v>
      </c>
      <c r="E3178" s="47" t="s">
        <v>8845</v>
      </c>
      <c r="F3178" s="14">
        <v>2439.8000000000002</v>
      </c>
      <c r="G3178" s="57">
        <v>42459</v>
      </c>
      <c r="H3178" s="98">
        <v>2439.8000000000002</v>
      </c>
      <c r="I3178" s="140">
        <f t="shared" si="144"/>
        <v>0</v>
      </c>
      <c r="J3178" s="112"/>
      <c r="K3178" s="2"/>
    </row>
    <row r="3179" spans="1:11" x14ac:dyDescent="0.25">
      <c r="A3179" s="17">
        <v>42456</v>
      </c>
      <c r="B3179" s="18">
        <f t="shared" si="143"/>
        <v>10042</v>
      </c>
      <c r="C3179" s="11" t="s">
        <v>787</v>
      </c>
      <c r="D3179" s="12">
        <v>60042</v>
      </c>
      <c r="E3179" s="47" t="s">
        <v>8846</v>
      </c>
      <c r="F3179" s="14">
        <v>8658</v>
      </c>
      <c r="G3179" s="57">
        <v>42456</v>
      </c>
      <c r="H3179" s="98">
        <f t="shared" si="142"/>
        <v>8658</v>
      </c>
      <c r="I3179" s="140">
        <f t="shared" si="144"/>
        <v>0</v>
      </c>
      <c r="J3179" s="112"/>
      <c r="K3179" s="2"/>
    </row>
    <row r="3180" spans="1:11" x14ac:dyDescent="0.25">
      <c r="A3180" s="17">
        <v>42456</v>
      </c>
      <c r="B3180" s="18">
        <f t="shared" si="143"/>
        <v>10043</v>
      </c>
      <c r="C3180" s="11" t="s">
        <v>787</v>
      </c>
      <c r="D3180" s="12">
        <v>60043</v>
      </c>
      <c r="E3180" s="47" t="s">
        <v>8843</v>
      </c>
      <c r="F3180" s="14">
        <v>21373</v>
      </c>
      <c r="G3180" s="57">
        <v>42457</v>
      </c>
      <c r="H3180" s="98">
        <v>21373</v>
      </c>
      <c r="I3180" s="140">
        <f t="shared" si="144"/>
        <v>0</v>
      </c>
      <c r="J3180" s="112"/>
      <c r="K3180" s="2"/>
    </row>
    <row r="3181" spans="1:11" x14ac:dyDescent="0.25">
      <c r="A3181" s="17">
        <v>42456</v>
      </c>
      <c r="B3181" s="18">
        <f t="shared" si="143"/>
        <v>10044</v>
      </c>
      <c r="C3181" s="11" t="s">
        <v>787</v>
      </c>
      <c r="D3181" s="12">
        <v>60044</v>
      </c>
      <c r="E3181" s="47" t="s">
        <v>8847</v>
      </c>
      <c r="F3181" s="14">
        <v>5153.5</v>
      </c>
      <c r="G3181" s="57">
        <v>42456</v>
      </c>
      <c r="H3181" s="98">
        <f t="shared" si="142"/>
        <v>5153.5</v>
      </c>
      <c r="I3181" s="140">
        <f t="shared" si="144"/>
        <v>0</v>
      </c>
      <c r="J3181" s="112"/>
      <c r="K3181" s="2"/>
    </row>
    <row r="3182" spans="1:11" x14ac:dyDescent="0.25">
      <c r="A3182" s="17">
        <v>42456</v>
      </c>
      <c r="B3182" s="18">
        <f t="shared" si="143"/>
        <v>10045</v>
      </c>
      <c r="C3182" s="11" t="s">
        <v>787</v>
      </c>
      <c r="D3182" s="12">
        <v>60045</v>
      </c>
      <c r="E3182" s="47" t="s">
        <v>8848</v>
      </c>
      <c r="F3182" s="14">
        <v>4000</v>
      </c>
      <c r="G3182" s="57">
        <v>42456</v>
      </c>
      <c r="H3182" s="98">
        <f t="shared" si="142"/>
        <v>4000</v>
      </c>
      <c r="I3182" s="140">
        <f t="shared" si="144"/>
        <v>0</v>
      </c>
      <c r="J3182" s="112"/>
      <c r="K3182" s="2"/>
    </row>
    <row r="3183" spans="1:11" x14ac:dyDescent="0.25">
      <c r="A3183" s="17">
        <v>42456</v>
      </c>
      <c r="B3183" s="18">
        <f t="shared" si="143"/>
        <v>10046</v>
      </c>
      <c r="C3183" s="11" t="s">
        <v>787</v>
      </c>
      <c r="D3183" s="12">
        <v>60046</v>
      </c>
      <c r="E3183" s="47" t="s">
        <v>8849</v>
      </c>
      <c r="F3183" s="14">
        <v>2000</v>
      </c>
      <c r="G3183" s="57">
        <v>42456</v>
      </c>
      <c r="H3183" s="98">
        <f t="shared" si="142"/>
        <v>2000</v>
      </c>
      <c r="I3183" s="140">
        <f t="shared" si="144"/>
        <v>0</v>
      </c>
      <c r="J3183" s="112"/>
      <c r="K3183" s="2"/>
    </row>
    <row r="3184" spans="1:11" x14ac:dyDescent="0.25">
      <c r="A3184" s="17">
        <v>42456</v>
      </c>
      <c r="B3184" s="18">
        <f t="shared" si="143"/>
        <v>10047</v>
      </c>
      <c r="C3184" s="11" t="s">
        <v>787</v>
      </c>
      <c r="D3184" s="12">
        <v>60047</v>
      </c>
      <c r="E3184" s="47" t="s">
        <v>8850</v>
      </c>
      <c r="F3184" s="14">
        <v>2226.8000000000002</v>
      </c>
      <c r="G3184" s="57">
        <v>42456</v>
      </c>
      <c r="H3184" s="98">
        <f t="shared" si="142"/>
        <v>2226.8000000000002</v>
      </c>
      <c r="I3184" s="140">
        <f t="shared" si="144"/>
        <v>0</v>
      </c>
      <c r="J3184" s="112"/>
      <c r="K3184" s="2"/>
    </row>
    <row r="3185" spans="1:11" x14ac:dyDescent="0.25">
      <c r="A3185" s="17">
        <v>42456</v>
      </c>
      <c r="B3185" s="18">
        <f t="shared" si="143"/>
        <v>10048</v>
      </c>
      <c r="C3185" s="11" t="s">
        <v>787</v>
      </c>
      <c r="D3185" s="12">
        <v>60048</v>
      </c>
      <c r="E3185" s="47" t="s">
        <v>8851</v>
      </c>
      <c r="F3185" s="14">
        <v>1023.9</v>
      </c>
      <c r="G3185" s="130">
        <v>42461</v>
      </c>
      <c r="H3185" s="166">
        <v>1023.9</v>
      </c>
      <c r="I3185" s="140">
        <f t="shared" si="144"/>
        <v>0</v>
      </c>
      <c r="J3185" s="112"/>
      <c r="K3185" s="2"/>
    </row>
    <row r="3186" spans="1:11" x14ac:dyDescent="0.25">
      <c r="A3186" s="17">
        <v>42456</v>
      </c>
      <c r="B3186" s="18">
        <f t="shared" si="143"/>
        <v>10049</v>
      </c>
      <c r="C3186" s="11" t="s">
        <v>787</v>
      </c>
      <c r="D3186" s="12">
        <v>60049</v>
      </c>
      <c r="E3186" s="47" t="s">
        <v>8852</v>
      </c>
      <c r="F3186" s="14">
        <v>2267.6999999999998</v>
      </c>
      <c r="G3186" s="57">
        <v>42456</v>
      </c>
      <c r="H3186" s="98">
        <f t="shared" si="142"/>
        <v>2267.6999999999998</v>
      </c>
      <c r="I3186" s="140">
        <f t="shared" si="144"/>
        <v>0</v>
      </c>
      <c r="J3186" s="112"/>
      <c r="K3186" s="2"/>
    </row>
    <row r="3187" spans="1:11" x14ac:dyDescent="0.25">
      <c r="A3187" s="17">
        <v>42456</v>
      </c>
      <c r="B3187" s="18">
        <f t="shared" si="143"/>
        <v>10050</v>
      </c>
      <c r="C3187" s="11" t="s">
        <v>787</v>
      </c>
      <c r="D3187" s="12">
        <v>60050</v>
      </c>
      <c r="E3187" s="47" t="s">
        <v>8853</v>
      </c>
      <c r="F3187" s="14">
        <v>8294.4</v>
      </c>
      <c r="G3187" s="57">
        <v>42456</v>
      </c>
      <c r="H3187" s="98">
        <f t="shared" ref="H3187:H3250" si="145">F3187</f>
        <v>8294.4</v>
      </c>
      <c r="I3187" s="140">
        <f t="shared" si="144"/>
        <v>0</v>
      </c>
      <c r="J3187" s="112"/>
      <c r="K3187" s="2"/>
    </row>
    <row r="3188" spans="1:11" x14ac:dyDescent="0.25">
      <c r="A3188" s="17">
        <v>42456</v>
      </c>
      <c r="B3188" s="18">
        <f t="shared" si="143"/>
        <v>10051</v>
      </c>
      <c r="C3188" s="11" t="s">
        <v>787</v>
      </c>
      <c r="D3188" s="12">
        <v>60051</v>
      </c>
      <c r="E3188" s="47" t="s">
        <v>8854</v>
      </c>
      <c r="F3188" s="14">
        <v>18821</v>
      </c>
      <c r="G3188" s="57" t="s">
        <v>8855</v>
      </c>
      <c r="H3188" s="98">
        <f>13821+5000</f>
        <v>18821</v>
      </c>
      <c r="I3188" s="140">
        <f t="shared" si="144"/>
        <v>0</v>
      </c>
      <c r="J3188" s="112"/>
      <c r="K3188" s="2"/>
    </row>
    <row r="3189" spans="1:11" x14ac:dyDescent="0.25">
      <c r="A3189" s="17">
        <v>42456</v>
      </c>
      <c r="B3189" s="18">
        <f t="shared" si="143"/>
        <v>10052</v>
      </c>
      <c r="C3189" s="11" t="s">
        <v>787</v>
      </c>
      <c r="D3189" s="12">
        <v>60052</v>
      </c>
      <c r="E3189" s="49" t="s">
        <v>8692</v>
      </c>
      <c r="F3189" s="14">
        <v>0</v>
      </c>
      <c r="G3189" s="57"/>
      <c r="H3189" s="98"/>
      <c r="I3189" s="140">
        <f t="shared" si="144"/>
        <v>0</v>
      </c>
      <c r="J3189" s="112"/>
      <c r="K3189" s="2"/>
    </row>
    <row r="3190" spans="1:11" x14ac:dyDescent="0.25">
      <c r="A3190" s="17">
        <v>42456</v>
      </c>
      <c r="B3190" s="18">
        <f t="shared" si="143"/>
        <v>10053</v>
      </c>
      <c r="C3190" s="11" t="s">
        <v>787</v>
      </c>
      <c r="D3190" s="12">
        <v>60053</v>
      </c>
      <c r="E3190" s="47" t="s">
        <v>8848</v>
      </c>
      <c r="F3190" s="14">
        <v>86.9</v>
      </c>
      <c r="G3190" s="57">
        <v>42456</v>
      </c>
      <c r="H3190" s="98">
        <f t="shared" si="145"/>
        <v>86.9</v>
      </c>
      <c r="I3190" s="140">
        <f t="shared" si="144"/>
        <v>0</v>
      </c>
      <c r="J3190" s="112"/>
      <c r="K3190" s="2"/>
    </row>
    <row r="3191" spans="1:11" x14ac:dyDescent="0.25">
      <c r="A3191" s="17">
        <v>42456</v>
      </c>
      <c r="B3191" s="18">
        <f t="shared" si="143"/>
        <v>10054</v>
      </c>
      <c r="C3191" s="11" t="s">
        <v>787</v>
      </c>
      <c r="D3191" s="12">
        <v>60054</v>
      </c>
      <c r="E3191" s="47" t="s">
        <v>8856</v>
      </c>
      <c r="F3191" s="14">
        <v>5164.6000000000004</v>
      </c>
      <c r="G3191" s="57">
        <v>42456</v>
      </c>
      <c r="H3191" s="98">
        <f t="shared" si="145"/>
        <v>5164.6000000000004</v>
      </c>
      <c r="I3191" s="140">
        <f t="shared" si="144"/>
        <v>0</v>
      </c>
      <c r="J3191" s="112"/>
      <c r="K3191" s="2"/>
    </row>
    <row r="3192" spans="1:11" x14ac:dyDescent="0.25">
      <c r="A3192" s="17">
        <v>42456</v>
      </c>
      <c r="B3192" s="18">
        <f t="shared" si="143"/>
        <v>10055</v>
      </c>
      <c r="C3192" s="11" t="s">
        <v>787</v>
      </c>
      <c r="D3192" s="12">
        <v>60055</v>
      </c>
      <c r="E3192" s="47" t="s">
        <v>8857</v>
      </c>
      <c r="F3192" s="14">
        <v>664.2</v>
      </c>
      <c r="G3192" s="57">
        <v>42456</v>
      </c>
      <c r="H3192" s="98">
        <f t="shared" si="145"/>
        <v>664.2</v>
      </c>
      <c r="I3192" s="140">
        <f t="shared" si="144"/>
        <v>0</v>
      </c>
      <c r="J3192" s="112"/>
      <c r="K3192" s="2"/>
    </row>
    <row r="3193" spans="1:11" x14ac:dyDescent="0.25">
      <c r="A3193" s="17">
        <v>42456</v>
      </c>
      <c r="B3193" s="18">
        <f t="shared" si="143"/>
        <v>10056</v>
      </c>
      <c r="C3193" s="11" t="s">
        <v>787</v>
      </c>
      <c r="D3193" s="12">
        <v>60056</v>
      </c>
      <c r="E3193" s="47" t="s">
        <v>8858</v>
      </c>
      <c r="F3193" s="14">
        <v>4061</v>
      </c>
      <c r="G3193" s="57">
        <v>42456</v>
      </c>
      <c r="H3193" s="98">
        <f t="shared" si="145"/>
        <v>4061</v>
      </c>
      <c r="I3193" s="140">
        <f t="shared" si="144"/>
        <v>0</v>
      </c>
      <c r="J3193" s="112"/>
      <c r="K3193" s="2"/>
    </row>
    <row r="3194" spans="1:11" x14ac:dyDescent="0.25">
      <c r="A3194" s="17">
        <v>42456</v>
      </c>
      <c r="B3194" s="18">
        <f t="shared" si="143"/>
        <v>10057</v>
      </c>
      <c r="C3194" s="11" t="s">
        <v>787</v>
      </c>
      <c r="D3194" s="12">
        <v>60057</v>
      </c>
      <c r="E3194" s="47" t="s">
        <v>8859</v>
      </c>
      <c r="F3194" s="14">
        <v>4399.8999999999996</v>
      </c>
      <c r="G3194" s="57">
        <v>42456</v>
      </c>
      <c r="H3194" s="98">
        <f t="shared" si="145"/>
        <v>4399.8999999999996</v>
      </c>
      <c r="I3194" s="140">
        <f t="shared" si="144"/>
        <v>0</v>
      </c>
      <c r="J3194" s="112"/>
      <c r="K3194" s="2"/>
    </row>
    <row r="3195" spans="1:11" x14ac:dyDescent="0.25">
      <c r="A3195" s="17">
        <v>42456</v>
      </c>
      <c r="B3195" s="18">
        <f t="shared" si="143"/>
        <v>10058</v>
      </c>
      <c r="C3195" s="11" t="s">
        <v>787</v>
      </c>
      <c r="D3195" s="12">
        <v>60058</v>
      </c>
      <c r="E3195" s="47" t="s">
        <v>8860</v>
      </c>
      <c r="F3195" s="14">
        <v>2108</v>
      </c>
      <c r="G3195" s="57">
        <v>42456</v>
      </c>
      <c r="H3195" s="98">
        <f t="shared" si="145"/>
        <v>2108</v>
      </c>
      <c r="I3195" s="140">
        <f t="shared" si="144"/>
        <v>0</v>
      </c>
      <c r="J3195" s="112"/>
      <c r="K3195" s="2"/>
    </row>
    <row r="3196" spans="1:11" x14ac:dyDescent="0.25">
      <c r="A3196" s="17">
        <v>42456</v>
      </c>
      <c r="B3196" s="18">
        <f t="shared" si="143"/>
        <v>10059</v>
      </c>
      <c r="C3196" s="11" t="s">
        <v>787</v>
      </c>
      <c r="D3196" s="12">
        <v>60059</v>
      </c>
      <c r="E3196" s="49" t="s">
        <v>8692</v>
      </c>
      <c r="F3196" s="14">
        <v>0</v>
      </c>
      <c r="G3196" s="57"/>
      <c r="H3196" s="98">
        <f t="shared" si="145"/>
        <v>0</v>
      </c>
      <c r="I3196" s="140">
        <f t="shared" si="144"/>
        <v>0</v>
      </c>
      <c r="J3196" s="112"/>
      <c r="K3196" s="2"/>
    </row>
    <row r="3197" spans="1:11" x14ac:dyDescent="0.25">
      <c r="A3197" s="17">
        <v>42456</v>
      </c>
      <c r="B3197" s="18">
        <f t="shared" si="143"/>
        <v>10060</v>
      </c>
      <c r="C3197" s="11" t="s">
        <v>787</v>
      </c>
      <c r="D3197" s="12">
        <v>60060</v>
      </c>
      <c r="E3197" s="47" t="s">
        <v>8861</v>
      </c>
      <c r="F3197" s="14">
        <v>324</v>
      </c>
      <c r="G3197" s="57">
        <v>42456</v>
      </c>
      <c r="H3197" s="98">
        <f t="shared" si="145"/>
        <v>324</v>
      </c>
      <c r="I3197" s="140">
        <f t="shared" si="144"/>
        <v>0</v>
      </c>
      <c r="J3197" s="112"/>
      <c r="K3197" s="2"/>
    </row>
    <row r="3198" spans="1:11" x14ac:dyDescent="0.25">
      <c r="A3198" s="17">
        <v>42456</v>
      </c>
      <c r="B3198" s="18">
        <f t="shared" si="143"/>
        <v>10061</v>
      </c>
      <c r="C3198" s="11" t="s">
        <v>787</v>
      </c>
      <c r="D3198" s="12">
        <v>60061</v>
      </c>
      <c r="E3198" s="47" t="s">
        <v>8862</v>
      </c>
      <c r="F3198" s="14">
        <v>1400</v>
      </c>
      <c r="G3198" s="57">
        <v>42456</v>
      </c>
      <c r="H3198" s="98">
        <f t="shared" si="145"/>
        <v>1400</v>
      </c>
      <c r="I3198" s="140">
        <f t="shared" si="144"/>
        <v>0</v>
      </c>
      <c r="J3198" s="112"/>
      <c r="K3198" s="2"/>
    </row>
    <row r="3199" spans="1:11" x14ac:dyDescent="0.25">
      <c r="A3199" s="17">
        <v>42456</v>
      </c>
      <c r="B3199" s="18">
        <f t="shared" si="143"/>
        <v>10062</v>
      </c>
      <c r="C3199" s="11" t="s">
        <v>787</v>
      </c>
      <c r="D3199" s="12">
        <v>60062</v>
      </c>
      <c r="E3199" s="47" t="s">
        <v>8863</v>
      </c>
      <c r="F3199" s="14">
        <v>1928</v>
      </c>
      <c r="G3199" s="57">
        <v>42456</v>
      </c>
      <c r="H3199" s="98">
        <f t="shared" si="145"/>
        <v>1928</v>
      </c>
      <c r="I3199" s="140">
        <f t="shared" si="144"/>
        <v>0</v>
      </c>
      <c r="J3199" s="112"/>
      <c r="K3199" s="2"/>
    </row>
    <row r="3200" spans="1:11" x14ac:dyDescent="0.25">
      <c r="A3200" s="17">
        <v>42456</v>
      </c>
      <c r="B3200" s="18">
        <f t="shared" si="143"/>
        <v>10063</v>
      </c>
      <c r="C3200" s="11" t="s">
        <v>787</v>
      </c>
      <c r="D3200" s="12">
        <v>60063</v>
      </c>
      <c r="E3200" s="47" t="s">
        <v>8864</v>
      </c>
      <c r="F3200" s="14">
        <v>3210</v>
      </c>
      <c r="G3200" s="92">
        <v>42478</v>
      </c>
      <c r="H3200" s="101">
        <v>3210</v>
      </c>
      <c r="I3200" s="140">
        <f t="shared" si="144"/>
        <v>0</v>
      </c>
      <c r="J3200" s="112"/>
      <c r="K3200" s="2"/>
    </row>
    <row r="3201" spans="1:11" x14ac:dyDescent="0.25">
      <c r="A3201" s="17">
        <v>42456</v>
      </c>
      <c r="B3201" s="18">
        <f t="shared" si="143"/>
        <v>10064</v>
      </c>
      <c r="C3201" s="11" t="s">
        <v>787</v>
      </c>
      <c r="D3201" s="12">
        <v>60064</v>
      </c>
      <c r="E3201" s="47" t="s">
        <v>8865</v>
      </c>
      <c r="F3201" s="14">
        <v>4085</v>
      </c>
      <c r="G3201" s="57">
        <v>42458</v>
      </c>
      <c r="H3201" s="98">
        <v>4085</v>
      </c>
      <c r="I3201" s="140">
        <f t="shared" si="144"/>
        <v>0</v>
      </c>
      <c r="J3201" s="112"/>
      <c r="K3201" s="2"/>
    </row>
    <row r="3202" spans="1:11" x14ac:dyDescent="0.25">
      <c r="A3202" s="17">
        <v>42456</v>
      </c>
      <c r="B3202" s="18">
        <f t="shared" si="143"/>
        <v>10065</v>
      </c>
      <c r="C3202" s="11" t="s">
        <v>787</v>
      </c>
      <c r="D3202" s="12">
        <v>60065</v>
      </c>
      <c r="E3202" s="47" t="s">
        <v>8866</v>
      </c>
      <c r="F3202" s="14">
        <v>8913</v>
      </c>
      <c r="G3202" s="57">
        <v>42457</v>
      </c>
      <c r="H3202" s="98">
        <v>8913</v>
      </c>
      <c r="I3202" s="140">
        <f t="shared" si="144"/>
        <v>0</v>
      </c>
      <c r="J3202" s="112"/>
      <c r="K3202" s="2"/>
    </row>
    <row r="3203" spans="1:11" x14ac:dyDescent="0.25">
      <c r="A3203" s="17">
        <v>42456</v>
      </c>
      <c r="B3203" s="18">
        <f t="shared" si="143"/>
        <v>10066</v>
      </c>
      <c r="C3203" s="11" t="s">
        <v>787</v>
      </c>
      <c r="D3203" s="12">
        <v>60066</v>
      </c>
      <c r="E3203" s="47" t="s">
        <v>8867</v>
      </c>
      <c r="F3203" s="14">
        <v>1797.2</v>
      </c>
      <c r="G3203" s="57">
        <v>42456</v>
      </c>
      <c r="H3203" s="98">
        <f t="shared" si="145"/>
        <v>1797.2</v>
      </c>
      <c r="I3203" s="140">
        <f t="shared" si="144"/>
        <v>0</v>
      </c>
      <c r="J3203" s="112"/>
      <c r="K3203" s="2"/>
    </row>
    <row r="3204" spans="1:11" x14ac:dyDescent="0.25">
      <c r="A3204" s="17">
        <v>42456</v>
      </c>
      <c r="B3204" s="18">
        <f t="shared" si="143"/>
        <v>10067</v>
      </c>
      <c r="C3204" s="11" t="s">
        <v>787</v>
      </c>
      <c r="D3204" s="12">
        <v>60067</v>
      </c>
      <c r="E3204" s="47" t="s">
        <v>8868</v>
      </c>
      <c r="F3204" s="14">
        <v>2089.8000000000002</v>
      </c>
      <c r="G3204" s="57">
        <v>42456</v>
      </c>
      <c r="H3204" s="98">
        <f t="shared" si="145"/>
        <v>2089.8000000000002</v>
      </c>
      <c r="I3204" s="140">
        <f t="shared" si="144"/>
        <v>0</v>
      </c>
      <c r="J3204" s="112"/>
      <c r="K3204" s="2"/>
    </row>
    <row r="3205" spans="1:11" x14ac:dyDescent="0.25">
      <c r="A3205" s="17">
        <v>42456</v>
      </c>
      <c r="B3205" s="18">
        <f t="shared" si="143"/>
        <v>10068</v>
      </c>
      <c r="C3205" s="11" t="s">
        <v>787</v>
      </c>
      <c r="D3205" s="12">
        <v>60068</v>
      </c>
      <c r="E3205" s="47" t="s">
        <v>8863</v>
      </c>
      <c r="F3205" s="14">
        <v>2602.1</v>
      </c>
      <c r="G3205" s="57">
        <v>42456</v>
      </c>
      <c r="H3205" s="98">
        <f t="shared" si="145"/>
        <v>2602.1</v>
      </c>
      <c r="I3205" s="140">
        <f t="shared" si="144"/>
        <v>0</v>
      </c>
      <c r="J3205" s="112"/>
      <c r="K3205" s="2"/>
    </row>
    <row r="3206" spans="1:11" x14ac:dyDescent="0.25">
      <c r="A3206" s="17">
        <v>42456</v>
      </c>
      <c r="B3206" s="18">
        <f t="shared" ref="B3206:B3269" si="146">B3205+1</f>
        <v>10069</v>
      </c>
      <c r="C3206" s="11" t="s">
        <v>787</v>
      </c>
      <c r="D3206" s="12">
        <v>60069</v>
      </c>
      <c r="E3206" s="47" t="s">
        <v>8869</v>
      </c>
      <c r="F3206" s="14">
        <v>70.5</v>
      </c>
      <c r="G3206" s="57">
        <v>42456</v>
      </c>
      <c r="H3206" s="98">
        <f t="shared" si="145"/>
        <v>70.5</v>
      </c>
      <c r="I3206" s="140">
        <f t="shared" si="144"/>
        <v>0</v>
      </c>
      <c r="J3206" s="112"/>
      <c r="K3206" s="2"/>
    </row>
    <row r="3207" spans="1:11" x14ac:dyDescent="0.25">
      <c r="A3207" s="17">
        <v>42456</v>
      </c>
      <c r="B3207" s="18">
        <f t="shared" si="146"/>
        <v>10070</v>
      </c>
      <c r="C3207" s="11" t="s">
        <v>787</v>
      </c>
      <c r="D3207" s="12">
        <v>60070</v>
      </c>
      <c r="E3207" s="47" t="s">
        <v>8870</v>
      </c>
      <c r="F3207" s="14">
        <v>390</v>
      </c>
      <c r="G3207" s="57">
        <v>42456</v>
      </c>
      <c r="H3207" s="98">
        <f t="shared" si="145"/>
        <v>390</v>
      </c>
      <c r="I3207" s="140">
        <f t="shared" si="144"/>
        <v>0</v>
      </c>
      <c r="J3207" s="112"/>
      <c r="K3207" s="2"/>
    </row>
    <row r="3208" spans="1:11" x14ac:dyDescent="0.25">
      <c r="A3208" s="17">
        <v>42456</v>
      </c>
      <c r="B3208" s="18">
        <f t="shared" si="146"/>
        <v>10071</v>
      </c>
      <c r="C3208" s="11" t="s">
        <v>787</v>
      </c>
      <c r="D3208" s="12">
        <v>60071</v>
      </c>
      <c r="E3208" s="47" t="s">
        <v>8871</v>
      </c>
      <c r="F3208" s="14">
        <v>400</v>
      </c>
      <c r="G3208" s="57">
        <v>42456</v>
      </c>
      <c r="H3208" s="98">
        <f t="shared" si="145"/>
        <v>400</v>
      </c>
      <c r="I3208" s="140">
        <f t="shared" si="144"/>
        <v>0</v>
      </c>
      <c r="J3208" s="112"/>
      <c r="K3208" s="2"/>
    </row>
    <row r="3209" spans="1:11" x14ac:dyDescent="0.25">
      <c r="A3209" s="17">
        <v>42456</v>
      </c>
      <c r="B3209" s="18">
        <f t="shared" si="146"/>
        <v>10072</v>
      </c>
      <c r="C3209" s="11" t="s">
        <v>787</v>
      </c>
      <c r="D3209" s="12">
        <v>60072</v>
      </c>
      <c r="E3209" s="47" t="s">
        <v>8872</v>
      </c>
      <c r="F3209" s="14">
        <v>1528</v>
      </c>
      <c r="G3209" s="92">
        <v>42475</v>
      </c>
      <c r="H3209" s="101">
        <v>1528</v>
      </c>
      <c r="I3209" s="140">
        <f t="shared" si="144"/>
        <v>0</v>
      </c>
      <c r="J3209" s="112"/>
      <c r="K3209" s="2"/>
    </row>
    <row r="3210" spans="1:11" x14ac:dyDescent="0.25">
      <c r="A3210" s="17">
        <v>42456</v>
      </c>
      <c r="B3210" s="18">
        <f t="shared" si="146"/>
        <v>10073</v>
      </c>
      <c r="C3210" s="11" t="s">
        <v>787</v>
      </c>
      <c r="D3210" s="12">
        <v>60073</v>
      </c>
      <c r="E3210" s="47" t="s">
        <v>8872</v>
      </c>
      <c r="F3210" s="14">
        <v>7912.4</v>
      </c>
      <c r="G3210" s="92">
        <v>42475</v>
      </c>
      <c r="H3210" s="101">
        <v>7912.4</v>
      </c>
      <c r="I3210" s="140">
        <f t="shared" si="144"/>
        <v>0</v>
      </c>
      <c r="J3210" s="112"/>
      <c r="K3210" s="2"/>
    </row>
    <row r="3211" spans="1:11" x14ac:dyDescent="0.25">
      <c r="A3211" s="17">
        <v>42456</v>
      </c>
      <c r="B3211" s="18">
        <f t="shared" si="146"/>
        <v>10074</v>
      </c>
      <c r="C3211" s="11" t="s">
        <v>787</v>
      </c>
      <c r="D3211" s="12">
        <v>60074</v>
      </c>
      <c r="E3211" s="47" t="s">
        <v>8873</v>
      </c>
      <c r="F3211" s="14">
        <v>1088</v>
      </c>
      <c r="G3211" s="57">
        <v>42456</v>
      </c>
      <c r="H3211" s="98">
        <f t="shared" si="145"/>
        <v>1088</v>
      </c>
      <c r="I3211" s="140">
        <f t="shared" si="144"/>
        <v>0</v>
      </c>
      <c r="J3211" s="112"/>
      <c r="K3211" s="2"/>
    </row>
    <row r="3212" spans="1:11" x14ac:dyDescent="0.25">
      <c r="A3212" s="17">
        <v>42456</v>
      </c>
      <c r="B3212" s="18">
        <f t="shared" si="146"/>
        <v>10075</v>
      </c>
      <c r="C3212" s="11" t="s">
        <v>787</v>
      </c>
      <c r="D3212" s="12">
        <v>60075</v>
      </c>
      <c r="E3212" s="47" t="s">
        <v>8874</v>
      </c>
      <c r="F3212" s="14">
        <v>13798.8</v>
      </c>
      <c r="G3212" s="57">
        <v>42456</v>
      </c>
      <c r="H3212" s="98">
        <f t="shared" si="145"/>
        <v>13798.8</v>
      </c>
      <c r="I3212" s="140">
        <f t="shared" si="144"/>
        <v>0</v>
      </c>
      <c r="J3212" s="112"/>
      <c r="K3212" s="2"/>
    </row>
    <row r="3213" spans="1:11" x14ac:dyDescent="0.25">
      <c r="A3213" s="17">
        <v>42456</v>
      </c>
      <c r="B3213" s="18">
        <f t="shared" si="146"/>
        <v>10076</v>
      </c>
      <c r="C3213" s="11" t="s">
        <v>787</v>
      </c>
      <c r="D3213" s="12">
        <v>60076</v>
      </c>
      <c r="E3213" s="47" t="s">
        <v>8875</v>
      </c>
      <c r="F3213" s="14">
        <v>13008</v>
      </c>
      <c r="G3213" s="57">
        <v>42457</v>
      </c>
      <c r="H3213" s="98">
        <v>13008</v>
      </c>
      <c r="I3213" s="140">
        <f t="shared" si="144"/>
        <v>0</v>
      </c>
      <c r="J3213" s="112"/>
      <c r="K3213" s="2"/>
    </row>
    <row r="3214" spans="1:11" x14ac:dyDescent="0.25">
      <c r="A3214" s="17">
        <v>42456</v>
      </c>
      <c r="B3214" s="18">
        <f t="shared" si="146"/>
        <v>10077</v>
      </c>
      <c r="C3214" s="11" t="s">
        <v>787</v>
      </c>
      <c r="D3214" s="12">
        <v>60077</v>
      </c>
      <c r="E3214" s="47" t="s">
        <v>8876</v>
      </c>
      <c r="F3214" s="14">
        <v>2021.2</v>
      </c>
      <c r="G3214" s="57">
        <v>42457</v>
      </c>
      <c r="H3214" s="98">
        <v>2021.2</v>
      </c>
      <c r="I3214" s="140">
        <f t="shared" ref="I3214:I3278" si="147">F3214-H3214</f>
        <v>0</v>
      </c>
      <c r="J3214" s="112"/>
      <c r="K3214" s="2"/>
    </row>
    <row r="3215" spans="1:11" x14ac:dyDescent="0.25">
      <c r="A3215" s="17">
        <v>42456</v>
      </c>
      <c r="B3215" s="18">
        <f t="shared" si="146"/>
        <v>10078</v>
      </c>
      <c r="C3215" s="11" t="s">
        <v>787</v>
      </c>
      <c r="D3215" s="12">
        <v>60078</v>
      </c>
      <c r="E3215" s="47" t="s">
        <v>8877</v>
      </c>
      <c r="F3215" s="14">
        <v>16212.2</v>
      </c>
      <c r="G3215" s="57">
        <v>42456</v>
      </c>
      <c r="H3215" s="98">
        <f t="shared" si="145"/>
        <v>16212.2</v>
      </c>
      <c r="I3215" s="140">
        <f t="shared" si="147"/>
        <v>0</v>
      </c>
      <c r="J3215" s="112"/>
      <c r="K3215" s="2"/>
    </row>
    <row r="3216" spans="1:11" x14ac:dyDescent="0.25">
      <c r="A3216" s="17">
        <v>42456</v>
      </c>
      <c r="B3216" s="18">
        <f t="shared" si="146"/>
        <v>10079</v>
      </c>
      <c r="C3216" s="11" t="s">
        <v>787</v>
      </c>
      <c r="D3216" s="12">
        <v>60079</v>
      </c>
      <c r="E3216" s="47" t="s">
        <v>8877</v>
      </c>
      <c r="F3216" s="14">
        <v>204.4</v>
      </c>
      <c r="G3216" s="57">
        <v>42456</v>
      </c>
      <c r="H3216" s="98">
        <f t="shared" si="145"/>
        <v>204.4</v>
      </c>
      <c r="I3216" s="140">
        <f t="shared" si="147"/>
        <v>0</v>
      </c>
      <c r="J3216" s="112"/>
      <c r="K3216" s="2"/>
    </row>
    <row r="3217" spans="1:11" x14ac:dyDescent="0.25">
      <c r="A3217" s="17">
        <v>42456</v>
      </c>
      <c r="B3217" s="18">
        <f t="shared" si="146"/>
        <v>10080</v>
      </c>
      <c r="C3217" s="11" t="s">
        <v>787</v>
      </c>
      <c r="D3217" s="12">
        <v>60080</v>
      </c>
      <c r="E3217" s="47" t="s">
        <v>8878</v>
      </c>
      <c r="F3217" s="14">
        <v>6335.8</v>
      </c>
      <c r="G3217" s="57">
        <v>42457</v>
      </c>
      <c r="H3217" s="98">
        <v>6335.8</v>
      </c>
      <c r="I3217" s="140">
        <f t="shared" si="147"/>
        <v>0</v>
      </c>
      <c r="J3217" s="112"/>
      <c r="K3217" s="2"/>
    </row>
    <row r="3218" spans="1:11" x14ac:dyDescent="0.25">
      <c r="A3218" s="17">
        <v>42456</v>
      </c>
      <c r="B3218" s="18">
        <f t="shared" si="146"/>
        <v>10081</v>
      </c>
      <c r="C3218" s="11" t="s">
        <v>787</v>
      </c>
      <c r="D3218" s="113">
        <v>60081</v>
      </c>
      <c r="E3218" s="42" t="s">
        <v>8879</v>
      </c>
      <c r="F3218" s="19">
        <v>980.7</v>
      </c>
      <c r="G3218" s="57">
        <v>42456</v>
      </c>
      <c r="H3218" s="98">
        <f t="shared" si="145"/>
        <v>980.7</v>
      </c>
      <c r="I3218" s="140">
        <f t="shared" si="147"/>
        <v>0</v>
      </c>
      <c r="J3218" s="112"/>
      <c r="K3218" s="2"/>
    </row>
    <row r="3219" spans="1:11" x14ac:dyDescent="0.25">
      <c r="A3219" s="17">
        <v>42456</v>
      </c>
      <c r="B3219" s="18">
        <f t="shared" si="146"/>
        <v>10082</v>
      </c>
      <c r="C3219" s="11" t="s">
        <v>787</v>
      </c>
      <c r="D3219" s="141">
        <v>60082</v>
      </c>
      <c r="E3219" s="43" t="s">
        <v>8880</v>
      </c>
      <c r="F3219" s="142">
        <v>11285.8</v>
      </c>
      <c r="G3219" s="57">
        <v>42456</v>
      </c>
      <c r="H3219" s="98">
        <f t="shared" si="145"/>
        <v>11285.8</v>
      </c>
      <c r="I3219" s="140">
        <f t="shared" si="147"/>
        <v>0</v>
      </c>
      <c r="J3219" s="112"/>
      <c r="K3219" s="2"/>
    </row>
    <row r="3220" spans="1:11" x14ac:dyDescent="0.25">
      <c r="A3220" s="17">
        <v>42456</v>
      </c>
      <c r="B3220" s="18">
        <f t="shared" si="146"/>
        <v>10083</v>
      </c>
      <c r="C3220" s="11" t="s">
        <v>787</v>
      </c>
      <c r="D3220" s="20">
        <v>60083</v>
      </c>
      <c r="E3220" s="45" t="s">
        <v>8881</v>
      </c>
      <c r="F3220" s="22">
        <v>2730.76</v>
      </c>
      <c r="G3220" s="57">
        <v>42456</v>
      </c>
      <c r="H3220" s="98">
        <f t="shared" si="145"/>
        <v>2730.76</v>
      </c>
      <c r="I3220" s="140">
        <f t="shared" si="147"/>
        <v>0</v>
      </c>
      <c r="J3220" s="112"/>
      <c r="K3220" s="2"/>
    </row>
    <row r="3221" spans="1:11" x14ac:dyDescent="0.25">
      <c r="A3221" s="17">
        <v>42456</v>
      </c>
      <c r="B3221" s="18">
        <f t="shared" si="146"/>
        <v>10084</v>
      </c>
      <c r="C3221" s="11" t="s">
        <v>787</v>
      </c>
      <c r="D3221" s="12">
        <v>60084</v>
      </c>
      <c r="E3221" s="47" t="s">
        <v>8882</v>
      </c>
      <c r="F3221" s="14">
        <v>25840.799999999999</v>
      </c>
      <c r="G3221" s="92">
        <v>42464</v>
      </c>
      <c r="H3221" s="101">
        <v>25840.799999999999</v>
      </c>
      <c r="I3221" s="140">
        <f t="shared" si="147"/>
        <v>0</v>
      </c>
      <c r="J3221" s="112"/>
      <c r="K3221" s="2"/>
    </row>
    <row r="3222" spans="1:11" x14ac:dyDescent="0.25">
      <c r="A3222" s="17">
        <v>42456</v>
      </c>
      <c r="B3222" s="18">
        <f t="shared" si="146"/>
        <v>10085</v>
      </c>
      <c r="C3222" s="11" t="s">
        <v>787</v>
      </c>
      <c r="D3222" s="12">
        <v>60085</v>
      </c>
      <c r="E3222" s="47" t="s">
        <v>8872</v>
      </c>
      <c r="F3222" s="14">
        <v>5803.2</v>
      </c>
      <c r="G3222" s="92">
        <v>42475</v>
      </c>
      <c r="H3222" s="101">
        <v>5803.2</v>
      </c>
      <c r="I3222" s="140">
        <f t="shared" si="147"/>
        <v>0</v>
      </c>
      <c r="J3222" s="112"/>
      <c r="K3222" s="2"/>
    </row>
    <row r="3223" spans="1:11" x14ac:dyDescent="0.25">
      <c r="A3223" s="17">
        <v>42456</v>
      </c>
      <c r="B3223" s="18">
        <f t="shared" si="146"/>
        <v>10086</v>
      </c>
      <c r="C3223" s="11" t="s">
        <v>787</v>
      </c>
      <c r="D3223" s="12">
        <v>60086</v>
      </c>
      <c r="E3223" s="47" t="s">
        <v>8883</v>
      </c>
      <c r="F3223" s="14">
        <v>3384.94</v>
      </c>
      <c r="G3223" s="57">
        <v>42456</v>
      </c>
      <c r="H3223" s="98">
        <f t="shared" si="145"/>
        <v>3384.94</v>
      </c>
      <c r="I3223" s="140">
        <f t="shared" si="147"/>
        <v>0</v>
      </c>
      <c r="J3223" s="112"/>
      <c r="K3223" s="2"/>
    </row>
    <row r="3224" spans="1:11" x14ac:dyDescent="0.25">
      <c r="A3224" s="17">
        <v>42456</v>
      </c>
      <c r="B3224" s="18">
        <f t="shared" si="146"/>
        <v>10087</v>
      </c>
      <c r="C3224" s="11" t="s">
        <v>787</v>
      </c>
      <c r="D3224" s="12">
        <v>60087</v>
      </c>
      <c r="E3224" s="47" t="s">
        <v>8884</v>
      </c>
      <c r="F3224" s="14">
        <v>619.1</v>
      </c>
      <c r="G3224" s="57">
        <v>42456</v>
      </c>
      <c r="H3224" s="98">
        <f t="shared" si="145"/>
        <v>619.1</v>
      </c>
      <c r="I3224" s="140">
        <f t="shared" si="147"/>
        <v>0</v>
      </c>
      <c r="J3224" s="112"/>
      <c r="K3224" s="2"/>
    </row>
    <row r="3225" spans="1:11" x14ac:dyDescent="0.25">
      <c r="A3225" s="17">
        <v>42456</v>
      </c>
      <c r="B3225" s="18">
        <f t="shared" si="146"/>
        <v>10088</v>
      </c>
      <c r="C3225" s="11" t="s">
        <v>787</v>
      </c>
      <c r="D3225" s="12">
        <v>60088</v>
      </c>
      <c r="E3225" s="47" t="s">
        <v>8885</v>
      </c>
      <c r="F3225" s="14">
        <v>382.2</v>
      </c>
      <c r="G3225" s="57">
        <v>42456</v>
      </c>
      <c r="H3225" s="98">
        <f t="shared" si="145"/>
        <v>382.2</v>
      </c>
      <c r="I3225" s="140">
        <f t="shared" si="147"/>
        <v>0</v>
      </c>
      <c r="J3225" s="112"/>
      <c r="K3225" s="2"/>
    </row>
    <row r="3226" spans="1:11" x14ac:dyDescent="0.25">
      <c r="A3226" s="17">
        <v>42456</v>
      </c>
      <c r="B3226" s="18">
        <f t="shared" si="146"/>
        <v>10089</v>
      </c>
      <c r="C3226" s="11" t="s">
        <v>787</v>
      </c>
      <c r="D3226" s="12">
        <v>60089</v>
      </c>
      <c r="E3226" s="47" t="s">
        <v>8886</v>
      </c>
      <c r="F3226" s="14">
        <v>20085</v>
      </c>
      <c r="G3226" s="130">
        <v>42463</v>
      </c>
      <c r="H3226" s="166">
        <v>20085</v>
      </c>
      <c r="I3226" s="140">
        <f t="shared" si="147"/>
        <v>0</v>
      </c>
      <c r="J3226" s="112"/>
      <c r="K3226" s="2"/>
    </row>
    <row r="3227" spans="1:11" x14ac:dyDescent="0.25">
      <c r="A3227" s="17">
        <v>42456</v>
      </c>
      <c r="B3227" s="18">
        <f t="shared" si="146"/>
        <v>10090</v>
      </c>
      <c r="C3227" s="11" t="s">
        <v>787</v>
      </c>
      <c r="D3227" s="12">
        <v>60090</v>
      </c>
      <c r="E3227" s="47" t="s">
        <v>8887</v>
      </c>
      <c r="F3227" s="14">
        <v>1223.45</v>
      </c>
      <c r="G3227" s="57">
        <v>42456</v>
      </c>
      <c r="H3227" s="98">
        <f t="shared" si="145"/>
        <v>1223.45</v>
      </c>
      <c r="I3227" s="140">
        <f t="shared" si="147"/>
        <v>0</v>
      </c>
      <c r="J3227" s="112"/>
      <c r="K3227" s="2"/>
    </row>
    <row r="3228" spans="1:11" x14ac:dyDescent="0.25">
      <c r="A3228" s="17">
        <v>42456</v>
      </c>
      <c r="B3228" s="18">
        <f t="shared" si="146"/>
        <v>10091</v>
      </c>
      <c r="C3228" s="11" t="s">
        <v>787</v>
      </c>
      <c r="D3228" s="12">
        <v>60091</v>
      </c>
      <c r="E3228" s="47" t="s">
        <v>8888</v>
      </c>
      <c r="F3228" s="14">
        <v>2279.6</v>
      </c>
      <c r="G3228" s="57">
        <v>42456</v>
      </c>
      <c r="H3228" s="98">
        <f t="shared" si="145"/>
        <v>2279.6</v>
      </c>
      <c r="I3228" s="140">
        <f t="shared" si="147"/>
        <v>0</v>
      </c>
      <c r="J3228" s="112"/>
      <c r="K3228" s="2"/>
    </row>
    <row r="3229" spans="1:11" x14ac:dyDescent="0.25">
      <c r="A3229" s="17">
        <v>42456</v>
      </c>
      <c r="B3229" s="18">
        <f t="shared" si="146"/>
        <v>10092</v>
      </c>
      <c r="C3229" s="11" t="s">
        <v>787</v>
      </c>
      <c r="D3229" s="12">
        <v>60092</v>
      </c>
      <c r="E3229" s="47" t="s">
        <v>8889</v>
      </c>
      <c r="F3229" s="14">
        <v>43206.8</v>
      </c>
      <c r="G3229" s="57">
        <v>42460</v>
      </c>
      <c r="H3229" s="98">
        <v>43206.8</v>
      </c>
      <c r="I3229" s="140">
        <f t="shared" si="147"/>
        <v>0</v>
      </c>
      <c r="J3229" s="112"/>
      <c r="K3229" s="2"/>
    </row>
    <row r="3230" spans="1:11" x14ac:dyDescent="0.25">
      <c r="A3230" s="17">
        <v>42456</v>
      </c>
      <c r="B3230" s="18">
        <f t="shared" si="146"/>
        <v>10093</v>
      </c>
      <c r="C3230" s="11" t="s">
        <v>787</v>
      </c>
      <c r="D3230" s="12">
        <v>60093</v>
      </c>
      <c r="E3230" s="47" t="s">
        <v>8890</v>
      </c>
      <c r="F3230" s="14">
        <v>1134.9000000000001</v>
      </c>
      <c r="G3230" s="57">
        <v>42457</v>
      </c>
      <c r="H3230" s="98">
        <v>1134.9000000000001</v>
      </c>
      <c r="I3230" s="140">
        <f t="shared" si="147"/>
        <v>0</v>
      </c>
      <c r="J3230" s="112"/>
      <c r="K3230" s="2"/>
    </row>
    <row r="3231" spans="1:11" x14ac:dyDescent="0.25">
      <c r="A3231" s="17">
        <v>42456</v>
      </c>
      <c r="B3231" s="18">
        <f t="shared" si="146"/>
        <v>10094</v>
      </c>
      <c r="C3231" s="11" t="s">
        <v>787</v>
      </c>
      <c r="D3231" s="12">
        <v>60094</v>
      </c>
      <c r="E3231" s="47" t="s">
        <v>8891</v>
      </c>
      <c r="F3231" s="14">
        <v>5529.1</v>
      </c>
      <c r="G3231" s="57">
        <v>42456</v>
      </c>
      <c r="H3231" s="98">
        <f t="shared" si="145"/>
        <v>5529.1</v>
      </c>
      <c r="I3231" s="140">
        <f t="shared" si="147"/>
        <v>0</v>
      </c>
      <c r="J3231" s="112"/>
      <c r="K3231" s="2"/>
    </row>
    <row r="3232" spans="1:11" x14ac:dyDescent="0.25">
      <c r="A3232" s="17">
        <v>42456</v>
      </c>
      <c r="B3232" s="18">
        <f t="shared" si="146"/>
        <v>10095</v>
      </c>
      <c r="C3232" s="11" t="s">
        <v>787</v>
      </c>
      <c r="D3232" s="12">
        <v>60095</v>
      </c>
      <c r="E3232" s="47" t="s">
        <v>8892</v>
      </c>
      <c r="F3232" s="14">
        <v>2956.8</v>
      </c>
      <c r="G3232" s="57">
        <v>42456</v>
      </c>
      <c r="H3232" s="98">
        <f t="shared" si="145"/>
        <v>2956.8</v>
      </c>
      <c r="I3232" s="140">
        <f t="shared" si="147"/>
        <v>0</v>
      </c>
      <c r="J3232" s="112"/>
      <c r="K3232" s="2"/>
    </row>
    <row r="3233" spans="1:11" x14ac:dyDescent="0.25">
      <c r="A3233" s="17">
        <v>42456</v>
      </c>
      <c r="B3233" s="18">
        <f t="shared" si="146"/>
        <v>10096</v>
      </c>
      <c r="C3233" s="11" t="s">
        <v>787</v>
      </c>
      <c r="D3233" s="12">
        <v>60096</v>
      </c>
      <c r="E3233" s="47" t="s">
        <v>8886</v>
      </c>
      <c r="F3233" s="14">
        <v>1538.4</v>
      </c>
      <c r="G3233" s="57">
        <v>42456</v>
      </c>
      <c r="H3233" s="98">
        <f t="shared" si="145"/>
        <v>1538.4</v>
      </c>
      <c r="I3233" s="140">
        <f t="shared" si="147"/>
        <v>0</v>
      </c>
      <c r="J3233" s="112"/>
      <c r="K3233" s="2"/>
    </row>
    <row r="3234" spans="1:11" x14ac:dyDescent="0.25">
      <c r="A3234" s="17">
        <v>42456</v>
      </c>
      <c r="B3234" s="18">
        <f t="shared" si="146"/>
        <v>10097</v>
      </c>
      <c r="C3234" s="11" t="s">
        <v>787</v>
      </c>
      <c r="D3234" s="12">
        <v>60097</v>
      </c>
      <c r="E3234" s="47" t="s">
        <v>8872</v>
      </c>
      <c r="F3234" s="14">
        <v>8910</v>
      </c>
      <c r="G3234" s="92">
        <v>42475</v>
      </c>
      <c r="H3234" s="101">
        <v>8910</v>
      </c>
      <c r="I3234" s="140">
        <f t="shared" si="147"/>
        <v>0</v>
      </c>
      <c r="J3234" s="112"/>
      <c r="K3234" s="2"/>
    </row>
    <row r="3235" spans="1:11" x14ac:dyDescent="0.25">
      <c r="A3235" s="17">
        <v>42456</v>
      </c>
      <c r="B3235" s="18">
        <f t="shared" si="146"/>
        <v>10098</v>
      </c>
      <c r="C3235" s="11" t="s">
        <v>787</v>
      </c>
      <c r="D3235" s="12">
        <v>60098</v>
      </c>
      <c r="E3235" s="47" t="s">
        <v>8893</v>
      </c>
      <c r="F3235" s="14">
        <v>3820.7</v>
      </c>
      <c r="G3235" s="57">
        <v>42456</v>
      </c>
      <c r="H3235" s="98">
        <f t="shared" si="145"/>
        <v>3820.7</v>
      </c>
      <c r="I3235" s="140">
        <f t="shared" si="147"/>
        <v>0</v>
      </c>
      <c r="J3235" s="112"/>
      <c r="K3235" s="2"/>
    </row>
    <row r="3236" spans="1:11" x14ac:dyDescent="0.25">
      <c r="A3236" s="17">
        <v>42456</v>
      </c>
      <c r="B3236" s="18">
        <f t="shared" si="146"/>
        <v>10099</v>
      </c>
      <c r="C3236" s="11" t="s">
        <v>787</v>
      </c>
      <c r="D3236" s="12">
        <v>60099</v>
      </c>
      <c r="E3236" s="47" t="s">
        <v>8894</v>
      </c>
      <c r="F3236" s="14">
        <v>26571.3</v>
      </c>
      <c r="G3236" s="57">
        <v>42456</v>
      </c>
      <c r="H3236" s="98">
        <f t="shared" si="145"/>
        <v>26571.3</v>
      </c>
      <c r="I3236" s="140">
        <f t="shared" si="147"/>
        <v>0</v>
      </c>
      <c r="J3236" s="112"/>
      <c r="K3236" s="2"/>
    </row>
    <row r="3237" spans="1:11" x14ac:dyDescent="0.25">
      <c r="A3237" s="17">
        <v>42456</v>
      </c>
      <c r="B3237" s="18">
        <f t="shared" si="146"/>
        <v>10100</v>
      </c>
      <c r="C3237" s="11" t="s">
        <v>787</v>
      </c>
      <c r="D3237" s="12">
        <v>60100</v>
      </c>
      <c r="E3237" s="47" t="s">
        <v>8895</v>
      </c>
      <c r="F3237" s="14">
        <v>972.4</v>
      </c>
      <c r="G3237" s="57">
        <v>42456</v>
      </c>
      <c r="H3237" s="98">
        <f t="shared" si="145"/>
        <v>972.4</v>
      </c>
      <c r="I3237" s="140">
        <f t="shared" si="147"/>
        <v>0</v>
      </c>
      <c r="J3237" s="112"/>
      <c r="K3237" s="2"/>
    </row>
    <row r="3238" spans="1:11" x14ac:dyDescent="0.25">
      <c r="A3238" s="17">
        <v>42456</v>
      </c>
      <c r="B3238" s="18">
        <f t="shared" si="146"/>
        <v>10101</v>
      </c>
      <c r="C3238" s="11" t="s">
        <v>787</v>
      </c>
      <c r="D3238" s="12">
        <v>60101</v>
      </c>
      <c r="E3238" s="47" t="s">
        <v>8896</v>
      </c>
      <c r="F3238" s="14">
        <v>6923.5</v>
      </c>
      <c r="G3238" s="57">
        <v>42456</v>
      </c>
      <c r="H3238" s="98">
        <f t="shared" si="145"/>
        <v>6923.5</v>
      </c>
      <c r="I3238" s="140">
        <f t="shared" si="147"/>
        <v>0</v>
      </c>
      <c r="J3238" s="112"/>
      <c r="K3238" s="2"/>
    </row>
    <row r="3239" spans="1:11" x14ac:dyDescent="0.25">
      <c r="A3239" s="17">
        <v>42456</v>
      </c>
      <c r="B3239" s="18">
        <f t="shared" si="146"/>
        <v>10102</v>
      </c>
      <c r="C3239" s="11" t="s">
        <v>787</v>
      </c>
      <c r="D3239" s="12">
        <v>60102</v>
      </c>
      <c r="E3239" s="47" t="s">
        <v>8897</v>
      </c>
      <c r="F3239" s="14">
        <v>2776.8</v>
      </c>
      <c r="G3239" s="57">
        <v>42456</v>
      </c>
      <c r="H3239" s="98">
        <f t="shared" si="145"/>
        <v>2776.8</v>
      </c>
      <c r="I3239" s="140">
        <f t="shared" si="147"/>
        <v>0</v>
      </c>
      <c r="J3239" s="112"/>
      <c r="K3239" s="2"/>
    </row>
    <row r="3240" spans="1:11" x14ac:dyDescent="0.25">
      <c r="A3240" s="17">
        <v>42456</v>
      </c>
      <c r="B3240" s="18">
        <f t="shared" si="146"/>
        <v>10103</v>
      </c>
      <c r="C3240" s="11" t="s">
        <v>787</v>
      </c>
      <c r="D3240" s="12">
        <v>60103</v>
      </c>
      <c r="E3240" s="47" t="s">
        <v>8874</v>
      </c>
      <c r="F3240" s="14">
        <v>26393.279999999999</v>
      </c>
      <c r="G3240" s="130">
        <v>42461</v>
      </c>
      <c r="H3240" s="166">
        <v>26393.279999999999</v>
      </c>
      <c r="I3240" s="140">
        <f t="shared" si="147"/>
        <v>0</v>
      </c>
      <c r="J3240" s="112"/>
      <c r="K3240" s="2"/>
    </row>
    <row r="3241" spans="1:11" x14ac:dyDescent="0.25">
      <c r="A3241" s="17">
        <v>42456</v>
      </c>
      <c r="B3241" s="18">
        <f t="shared" si="146"/>
        <v>10104</v>
      </c>
      <c r="C3241" s="11" t="s">
        <v>787</v>
      </c>
      <c r="D3241" s="12">
        <v>60104</v>
      </c>
      <c r="E3241" s="47" t="s">
        <v>8898</v>
      </c>
      <c r="F3241" s="14">
        <v>25656.55</v>
      </c>
      <c r="G3241" s="57">
        <v>42458</v>
      </c>
      <c r="H3241" s="98">
        <v>25656.55</v>
      </c>
      <c r="I3241" s="140">
        <f t="shared" si="147"/>
        <v>0</v>
      </c>
      <c r="J3241" s="112"/>
      <c r="K3241" s="2"/>
    </row>
    <row r="3242" spans="1:11" x14ac:dyDescent="0.25">
      <c r="A3242" s="17">
        <v>42456</v>
      </c>
      <c r="B3242" s="18">
        <f t="shared" si="146"/>
        <v>10105</v>
      </c>
      <c r="C3242" s="11" t="s">
        <v>787</v>
      </c>
      <c r="D3242" s="12">
        <v>60105</v>
      </c>
      <c r="E3242" s="47" t="s">
        <v>8863</v>
      </c>
      <c r="F3242" s="14">
        <v>684.6</v>
      </c>
      <c r="G3242" s="57">
        <v>42456</v>
      </c>
      <c r="H3242" s="98">
        <f t="shared" si="145"/>
        <v>684.6</v>
      </c>
      <c r="I3242" s="140">
        <f t="shared" si="147"/>
        <v>0</v>
      </c>
      <c r="J3242" s="112"/>
      <c r="K3242" s="2"/>
    </row>
    <row r="3243" spans="1:11" x14ac:dyDescent="0.25">
      <c r="A3243" s="17">
        <v>42456</v>
      </c>
      <c r="B3243" s="18">
        <f t="shared" si="146"/>
        <v>10106</v>
      </c>
      <c r="C3243" s="11" t="s">
        <v>787</v>
      </c>
      <c r="D3243" s="12">
        <v>60106</v>
      </c>
      <c r="E3243" s="47" t="s">
        <v>8843</v>
      </c>
      <c r="F3243" s="14">
        <v>1677</v>
      </c>
      <c r="G3243" s="57">
        <v>42456</v>
      </c>
      <c r="H3243" s="98">
        <f t="shared" si="145"/>
        <v>1677</v>
      </c>
      <c r="I3243" s="140">
        <f t="shared" si="147"/>
        <v>0</v>
      </c>
      <c r="J3243" s="112"/>
      <c r="K3243" s="2"/>
    </row>
    <row r="3244" spans="1:11" x14ac:dyDescent="0.25">
      <c r="A3244" s="17">
        <v>42456</v>
      </c>
      <c r="B3244" s="18">
        <f t="shared" si="146"/>
        <v>10107</v>
      </c>
      <c r="C3244" s="11" t="s">
        <v>787</v>
      </c>
      <c r="D3244" s="12">
        <v>60107</v>
      </c>
      <c r="E3244" s="47" t="s">
        <v>8899</v>
      </c>
      <c r="F3244" s="14">
        <v>30630</v>
      </c>
      <c r="G3244" s="130">
        <v>42461</v>
      </c>
      <c r="H3244" s="166">
        <v>30630</v>
      </c>
      <c r="I3244" s="140">
        <f t="shared" si="147"/>
        <v>0</v>
      </c>
      <c r="J3244" s="112"/>
      <c r="K3244" s="2"/>
    </row>
    <row r="3245" spans="1:11" x14ac:dyDescent="0.25">
      <c r="A3245" s="17">
        <v>42456</v>
      </c>
      <c r="B3245" s="18">
        <f t="shared" si="146"/>
        <v>10108</v>
      </c>
      <c r="C3245" s="11" t="s">
        <v>787</v>
      </c>
      <c r="D3245" s="12">
        <v>60108</v>
      </c>
      <c r="E3245" s="47" t="s">
        <v>8900</v>
      </c>
      <c r="F3245" s="14">
        <v>5444.4</v>
      </c>
      <c r="G3245" s="57">
        <v>42456</v>
      </c>
      <c r="H3245" s="98">
        <f t="shared" si="145"/>
        <v>5444.4</v>
      </c>
      <c r="I3245" s="140">
        <f t="shared" si="147"/>
        <v>0</v>
      </c>
      <c r="J3245" s="112"/>
      <c r="K3245" s="2"/>
    </row>
    <row r="3246" spans="1:11" x14ac:dyDescent="0.25">
      <c r="A3246" s="17">
        <v>42456</v>
      </c>
      <c r="B3246" s="18">
        <f t="shared" si="146"/>
        <v>10109</v>
      </c>
      <c r="C3246" s="11" t="s">
        <v>787</v>
      </c>
      <c r="D3246" s="12">
        <v>60109</v>
      </c>
      <c r="E3246" s="47" t="s">
        <v>8863</v>
      </c>
      <c r="F3246" s="14">
        <v>74.400000000000006</v>
      </c>
      <c r="G3246" s="57">
        <v>42456</v>
      </c>
      <c r="H3246" s="98">
        <f t="shared" si="145"/>
        <v>74.400000000000006</v>
      </c>
      <c r="I3246" s="140">
        <f t="shared" si="147"/>
        <v>0</v>
      </c>
      <c r="J3246" s="112"/>
      <c r="K3246" s="2"/>
    </row>
    <row r="3247" spans="1:11" x14ac:dyDescent="0.25">
      <c r="A3247" s="17">
        <v>42456</v>
      </c>
      <c r="B3247" s="18">
        <f t="shared" si="146"/>
        <v>10110</v>
      </c>
      <c r="C3247" s="11" t="s">
        <v>787</v>
      </c>
      <c r="D3247" s="12">
        <v>60110</v>
      </c>
      <c r="E3247" s="47" t="s">
        <v>8901</v>
      </c>
      <c r="F3247" s="14">
        <v>36396.300000000003</v>
      </c>
      <c r="G3247" s="92">
        <v>42474</v>
      </c>
      <c r="H3247" s="101">
        <v>36396.300000000003</v>
      </c>
      <c r="I3247" s="140">
        <f t="shared" si="147"/>
        <v>0</v>
      </c>
      <c r="J3247" s="112"/>
      <c r="K3247" s="2"/>
    </row>
    <row r="3248" spans="1:11" x14ac:dyDescent="0.25">
      <c r="A3248" s="17">
        <v>42456</v>
      </c>
      <c r="B3248" s="18">
        <f t="shared" si="146"/>
        <v>10111</v>
      </c>
      <c r="C3248" s="11" t="s">
        <v>787</v>
      </c>
      <c r="D3248" s="12">
        <v>60111</v>
      </c>
      <c r="E3248" s="47" t="s">
        <v>8902</v>
      </c>
      <c r="F3248" s="14">
        <v>394.8</v>
      </c>
      <c r="G3248" s="57">
        <v>42456</v>
      </c>
      <c r="H3248" s="98">
        <f t="shared" si="145"/>
        <v>394.8</v>
      </c>
      <c r="I3248" s="140">
        <f t="shared" si="147"/>
        <v>0</v>
      </c>
      <c r="J3248" s="112"/>
      <c r="K3248" s="2"/>
    </row>
    <row r="3249" spans="1:11" x14ac:dyDescent="0.25">
      <c r="A3249" s="17">
        <v>42456</v>
      </c>
      <c r="B3249" s="18">
        <f t="shared" si="146"/>
        <v>10112</v>
      </c>
      <c r="C3249" s="11" t="s">
        <v>787</v>
      </c>
      <c r="D3249" s="12">
        <v>60112</v>
      </c>
      <c r="E3249" s="47" t="s">
        <v>8903</v>
      </c>
      <c r="F3249" s="14">
        <v>5439</v>
      </c>
      <c r="G3249" s="57">
        <v>42458</v>
      </c>
      <c r="H3249" s="98">
        <v>5439</v>
      </c>
      <c r="I3249" s="140">
        <f t="shared" si="147"/>
        <v>0</v>
      </c>
      <c r="J3249" s="112"/>
      <c r="K3249" s="2"/>
    </row>
    <row r="3250" spans="1:11" x14ac:dyDescent="0.25">
      <c r="A3250" s="17">
        <v>42456</v>
      </c>
      <c r="B3250" s="18">
        <f t="shared" si="146"/>
        <v>10113</v>
      </c>
      <c r="C3250" s="11" t="s">
        <v>787</v>
      </c>
      <c r="D3250" s="12">
        <v>60113</v>
      </c>
      <c r="E3250" s="47" t="s">
        <v>8904</v>
      </c>
      <c r="F3250" s="14">
        <v>8496.7000000000007</v>
      </c>
      <c r="G3250" s="57">
        <v>42456</v>
      </c>
      <c r="H3250" s="98">
        <f t="shared" si="145"/>
        <v>8496.7000000000007</v>
      </c>
      <c r="I3250" s="140">
        <f t="shared" si="147"/>
        <v>0</v>
      </c>
      <c r="J3250" s="112"/>
      <c r="K3250" s="2"/>
    </row>
    <row r="3251" spans="1:11" x14ac:dyDescent="0.25">
      <c r="A3251" s="17">
        <v>42456</v>
      </c>
      <c r="B3251" s="18">
        <f t="shared" si="146"/>
        <v>10114</v>
      </c>
      <c r="C3251" s="11" t="s">
        <v>787</v>
      </c>
      <c r="D3251" s="12">
        <v>60114</v>
      </c>
      <c r="E3251" s="47" t="s">
        <v>8872</v>
      </c>
      <c r="F3251" s="14">
        <v>23044.2</v>
      </c>
      <c r="G3251" s="130">
        <v>42475</v>
      </c>
      <c r="H3251" s="166">
        <v>23044.2</v>
      </c>
      <c r="I3251" s="140">
        <f t="shared" si="147"/>
        <v>0</v>
      </c>
      <c r="J3251" s="112"/>
      <c r="K3251" s="2"/>
    </row>
    <row r="3252" spans="1:11" x14ac:dyDescent="0.25">
      <c r="A3252" s="17">
        <v>42456</v>
      </c>
      <c r="B3252" s="18">
        <f t="shared" si="146"/>
        <v>10115</v>
      </c>
      <c r="C3252" s="11" t="s">
        <v>787</v>
      </c>
      <c r="D3252" s="12">
        <v>60115</v>
      </c>
      <c r="E3252" s="47" t="s">
        <v>8905</v>
      </c>
      <c r="F3252" s="14">
        <v>5187.3999999999996</v>
      </c>
      <c r="G3252" s="130">
        <v>42463</v>
      </c>
      <c r="H3252" s="166">
        <v>5187.3999999999996</v>
      </c>
      <c r="I3252" s="140">
        <f t="shared" si="147"/>
        <v>0</v>
      </c>
      <c r="J3252" s="112"/>
      <c r="K3252" s="2"/>
    </row>
    <row r="3253" spans="1:11" x14ac:dyDescent="0.25">
      <c r="A3253" s="17">
        <v>42457</v>
      </c>
      <c r="B3253" s="18">
        <f t="shared" si="146"/>
        <v>10116</v>
      </c>
      <c r="C3253" s="11" t="s">
        <v>787</v>
      </c>
      <c r="D3253" s="12">
        <v>60116</v>
      </c>
      <c r="E3253" s="47" t="s">
        <v>8906</v>
      </c>
      <c r="F3253" s="14">
        <v>4686</v>
      </c>
      <c r="G3253" s="57">
        <v>42458</v>
      </c>
      <c r="H3253" s="98">
        <v>4686</v>
      </c>
      <c r="I3253" s="140">
        <f t="shared" si="147"/>
        <v>0</v>
      </c>
      <c r="J3253" s="112"/>
      <c r="K3253" s="2"/>
    </row>
    <row r="3254" spans="1:11" x14ac:dyDescent="0.25">
      <c r="A3254" s="17">
        <v>42457</v>
      </c>
      <c r="B3254" s="18">
        <f t="shared" si="146"/>
        <v>10117</v>
      </c>
      <c r="C3254" s="11" t="s">
        <v>787</v>
      </c>
      <c r="D3254" s="12">
        <v>60117</v>
      </c>
      <c r="E3254" s="47" t="s">
        <v>8907</v>
      </c>
      <c r="F3254" s="14">
        <v>2120.8000000000002</v>
      </c>
      <c r="G3254" s="57">
        <v>42457</v>
      </c>
      <c r="H3254" s="98">
        <f t="shared" ref="H3254:H3317" si="148">F3254</f>
        <v>2120.8000000000002</v>
      </c>
      <c r="I3254" s="140">
        <f t="shared" si="147"/>
        <v>0</v>
      </c>
      <c r="J3254" s="112"/>
      <c r="K3254" s="2"/>
    </row>
    <row r="3255" spans="1:11" x14ac:dyDescent="0.25">
      <c r="A3255" s="17">
        <v>42457</v>
      </c>
      <c r="B3255" s="18">
        <f t="shared" si="146"/>
        <v>10118</v>
      </c>
      <c r="C3255" s="11" t="s">
        <v>787</v>
      </c>
      <c r="D3255" s="12">
        <v>60118</v>
      </c>
      <c r="E3255" s="49" t="s">
        <v>8692</v>
      </c>
      <c r="F3255" s="14">
        <v>0</v>
      </c>
      <c r="G3255" s="57"/>
      <c r="H3255" s="98"/>
      <c r="I3255" s="140">
        <f t="shared" si="147"/>
        <v>0</v>
      </c>
      <c r="J3255" s="112"/>
      <c r="K3255" s="2"/>
    </row>
    <row r="3256" spans="1:11" x14ac:dyDescent="0.25">
      <c r="A3256" s="17">
        <v>42457</v>
      </c>
      <c r="B3256" s="18">
        <f t="shared" si="146"/>
        <v>10119</v>
      </c>
      <c r="C3256" s="11" t="s">
        <v>787</v>
      </c>
      <c r="D3256" s="12">
        <v>60119</v>
      </c>
      <c r="E3256" s="47" t="s">
        <v>8906</v>
      </c>
      <c r="F3256" s="14">
        <v>21845.45</v>
      </c>
      <c r="G3256" s="57">
        <v>42458</v>
      </c>
      <c r="H3256" s="98">
        <v>21845.45</v>
      </c>
      <c r="I3256" s="140">
        <f t="shared" si="147"/>
        <v>0</v>
      </c>
      <c r="J3256" s="112"/>
      <c r="K3256" s="2"/>
    </row>
    <row r="3257" spans="1:11" x14ac:dyDescent="0.25">
      <c r="A3257" s="17">
        <v>42457</v>
      </c>
      <c r="B3257" s="18">
        <f t="shared" si="146"/>
        <v>10120</v>
      </c>
      <c r="C3257" s="11" t="s">
        <v>787</v>
      </c>
      <c r="D3257" s="12">
        <v>60120</v>
      </c>
      <c r="E3257" s="47" t="s">
        <v>8908</v>
      </c>
      <c r="F3257" s="14">
        <v>47885.7</v>
      </c>
      <c r="G3257" s="92">
        <v>42481</v>
      </c>
      <c r="H3257" s="101">
        <v>47885.7</v>
      </c>
      <c r="I3257" s="140">
        <f t="shared" si="147"/>
        <v>0</v>
      </c>
      <c r="J3257" s="112"/>
      <c r="K3257" s="2"/>
    </row>
    <row r="3258" spans="1:11" x14ac:dyDescent="0.25">
      <c r="A3258" s="17">
        <v>42457</v>
      </c>
      <c r="B3258" s="18">
        <f t="shared" si="146"/>
        <v>10121</v>
      </c>
      <c r="C3258" s="11" t="s">
        <v>787</v>
      </c>
      <c r="D3258" s="12">
        <v>60121</v>
      </c>
      <c r="E3258" s="47" t="s">
        <v>8909</v>
      </c>
      <c r="F3258" s="14">
        <v>971.6</v>
      </c>
      <c r="G3258" s="57">
        <v>42457</v>
      </c>
      <c r="H3258" s="98">
        <f t="shared" si="148"/>
        <v>971.6</v>
      </c>
      <c r="I3258" s="140">
        <f t="shared" si="147"/>
        <v>0</v>
      </c>
      <c r="J3258" s="112"/>
      <c r="K3258" s="2"/>
    </row>
    <row r="3259" spans="1:11" x14ac:dyDescent="0.25">
      <c r="A3259" s="17">
        <v>42457</v>
      </c>
      <c r="B3259" s="18">
        <f t="shared" si="146"/>
        <v>10122</v>
      </c>
      <c r="C3259" s="11" t="s">
        <v>787</v>
      </c>
      <c r="D3259" s="12">
        <v>60122</v>
      </c>
      <c r="E3259" s="47" t="s">
        <v>8910</v>
      </c>
      <c r="F3259" s="14">
        <v>4075.2</v>
      </c>
      <c r="G3259" s="57">
        <v>42457</v>
      </c>
      <c r="H3259" s="98">
        <f t="shared" si="148"/>
        <v>4075.2</v>
      </c>
      <c r="I3259" s="140">
        <f t="shared" si="147"/>
        <v>0</v>
      </c>
      <c r="J3259" s="112"/>
      <c r="K3259" s="2"/>
    </row>
    <row r="3260" spans="1:11" x14ac:dyDescent="0.25">
      <c r="A3260" s="17">
        <v>42457</v>
      </c>
      <c r="B3260" s="18">
        <f t="shared" si="146"/>
        <v>10123</v>
      </c>
      <c r="C3260" s="11" t="s">
        <v>787</v>
      </c>
      <c r="D3260" s="12">
        <v>60123</v>
      </c>
      <c r="E3260" s="47" t="s">
        <v>8911</v>
      </c>
      <c r="F3260" s="14">
        <v>1600</v>
      </c>
      <c r="G3260" s="57">
        <v>42457</v>
      </c>
      <c r="H3260" s="98">
        <f t="shared" si="148"/>
        <v>1600</v>
      </c>
      <c r="I3260" s="140">
        <f t="shared" si="147"/>
        <v>0</v>
      </c>
      <c r="J3260" s="112"/>
      <c r="K3260" s="2"/>
    </row>
    <row r="3261" spans="1:11" x14ac:dyDescent="0.25">
      <c r="A3261" s="17">
        <v>42457</v>
      </c>
      <c r="B3261" s="18">
        <f t="shared" si="146"/>
        <v>10124</v>
      </c>
      <c r="C3261" s="11" t="s">
        <v>787</v>
      </c>
      <c r="D3261" s="12">
        <v>60124</v>
      </c>
      <c r="E3261" s="47" t="s">
        <v>8912</v>
      </c>
      <c r="F3261" s="14">
        <v>5292</v>
      </c>
      <c r="G3261" s="57">
        <v>42457</v>
      </c>
      <c r="H3261" s="98">
        <f t="shared" si="148"/>
        <v>5292</v>
      </c>
      <c r="I3261" s="140">
        <f t="shared" si="147"/>
        <v>0</v>
      </c>
      <c r="J3261" s="112"/>
      <c r="K3261" s="2"/>
    </row>
    <row r="3262" spans="1:11" x14ac:dyDescent="0.25">
      <c r="A3262" s="17">
        <v>42457</v>
      </c>
      <c r="B3262" s="18">
        <f t="shared" si="146"/>
        <v>10125</v>
      </c>
      <c r="C3262" s="11" t="s">
        <v>787</v>
      </c>
      <c r="D3262" s="12">
        <v>60125</v>
      </c>
      <c r="E3262" s="47" t="s">
        <v>8913</v>
      </c>
      <c r="F3262" s="14">
        <v>4736</v>
      </c>
      <c r="G3262" s="57">
        <v>42457</v>
      </c>
      <c r="H3262" s="98">
        <f t="shared" si="148"/>
        <v>4736</v>
      </c>
      <c r="I3262" s="140">
        <f t="shared" si="147"/>
        <v>0</v>
      </c>
      <c r="J3262" s="112"/>
      <c r="K3262" s="2"/>
    </row>
    <row r="3263" spans="1:11" x14ac:dyDescent="0.25">
      <c r="A3263" s="17">
        <v>42457</v>
      </c>
      <c r="B3263" s="18">
        <f t="shared" si="146"/>
        <v>10126</v>
      </c>
      <c r="C3263" s="11" t="s">
        <v>787</v>
      </c>
      <c r="D3263" s="12">
        <v>60126</v>
      </c>
      <c r="E3263" s="47" t="s">
        <v>8906</v>
      </c>
      <c r="F3263" s="14">
        <v>1020.8</v>
      </c>
      <c r="G3263" s="57">
        <v>42458</v>
      </c>
      <c r="H3263" s="98">
        <v>1020.8</v>
      </c>
      <c r="I3263" s="140">
        <f t="shared" si="147"/>
        <v>0</v>
      </c>
      <c r="J3263" s="112"/>
      <c r="K3263" s="2"/>
    </row>
    <row r="3264" spans="1:11" x14ac:dyDescent="0.25">
      <c r="A3264" s="17">
        <v>42457</v>
      </c>
      <c r="B3264" s="18">
        <f t="shared" si="146"/>
        <v>10127</v>
      </c>
      <c r="C3264" s="11" t="s">
        <v>787</v>
      </c>
      <c r="D3264" s="113">
        <v>60127</v>
      </c>
      <c r="E3264" s="42" t="s">
        <v>8914</v>
      </c>
      <c r="F3264" s="19">
        <v>2035</v>
      </c>
      <c r="G3264" s="57">
        <v>42457</v>
      </c>
      <c r="H3264" s="98">
        <f t="shared" si="148"/>
        <v>2035</v>
      </c>
      <c r="I3264" s="140">
        <f t="shared" si="147"/>
        <v>0</v>
      </c>
      <c r="J3264" s="112"/>
      <c r="K3264" s="2"/>
    </row>
    <row r="3265" spans="1:11" x14ac:dyDescent="0.25">
      <c r="A3265" s="17">
        <v>42457</v>
      </c>
      <c r="B3265" s="18">
        <f t="shared" si="146"/>
        <v>10128</v>
      </c>
      <c r="C3265" s="11" t="s">
        <v>787</v>
      </c>
      <c r="D3265" s="141">
        <v>60128</v>
      </c>
      <c r="E3265" s="43" t="s">
        <v>8915</v>
      </c>
      <c r="F3265" s="142">
        <v>16194.2</v>
      </c>
      <c r="G3265" s="57">
        <v>42459</v>
      </c>
      <c r="H3265" s="98">
        <f t="shared" si="148"/>
        <v>16194.2</v>
      </c>
      <c r="I3265" s="140">
        <f t="shared" si="147"/>
        <v>0</v>
      </c>
      <c r="J3265" s="112"/>
      <c r="K3265" s="2"/>
    </row>
    <row r="3266" spans="1:11" x14ac:dyDescent="0.25">
      <c r="A3266" s="17">
        <v>42457</v>
      </c>
      <c r="B3266" s="18">
        <f t="shared" si="146"/>
        <v>10129</v>
      </c>
      <c r="C3266" s="11" t="s">
        <v>787</v>
      </c>
      <c r="D3266" s="20">
        <v>60129</v>
      </c>
      <c r="E3266" s="45" t="s">
        <v>8916</v>
      </c>
      <c r="F3266" s="22">
        <v>2215.6</v>
      </c>
      <c r="G3266" s="57">
        <v>42457</v>
      </c>
      <c r="H3266" s="98">
        <f t="shared" si="148"/>
        <v>2215.6</v>
      </c>
      <c r="I3266" s="140">
        <f t="shared" si="147"/>
        <v>0</v>
      </c>
      <c r="J3266" s="112"/>
      <c r="K3266" s="2"/>
    </row>
    <row r="3267" spans="1:11" x14ac:dyDescent="0.25">
      <c r="A3267" s="17">
        <v>42457</v>
      </c>
      <c r="B3267" s="18">
        <f t="shared" si="146"/>
        <v>10130</v>
      </c>
      <c r="C3267" s="11" t="s">
        <v>787</v>
      </c>
      <c r="D3267" s="12">
        <v>60130</v>
      </c>
      <c r="E3267" s="47" t="s">
        <v>8917</v>
      </c>
      <c r="F3267" s="14">
        <v>2138.3000000000002</v>
      </c>
      <c r="G3267" s="57">
        <v>42457</v>
      </c>
      <c r="H3267" s="98">
        <f t="shared" si="148"/>
        <v>2138.3000000000002</v>
      </c>
      <c r="I3267" s="140">
        <f t="shared" si="147"/>
        <v>0</v>
      </c>
      <c r="J3267" s="112"/>
      <c r="K3267" s="2"/>
    </row>
    <row r="3268" spans="1:11" x14ac:dyDescent="0.25">
      <c r="A3268" s="17">
        <v>42457</v>
      </c>
      <c r="B3268" s="18">
        <f t="shared" si="146"/>
        <v>10131</v>
      </c>
      <c r="C3268" s="11" t="s">
        <v>787</v>
      </c>
      <c r="D3268" s="12">
        <v>60131</v>
      </c>
      <c r="E3268" s="47" t="s">
        <v>8918</v>
      </c>
      <c r="F3268" s="14">
        <v>1053.5</v>
      </c>
      <c r="G3268" s="57">
        <v>42459</v>
      </c>
      <c r="H3268" s="98">
        <v>1053.5</v>
      </c>
      <c r="I3268" s="140">
        <f t="shared" si="147"/>
        <v>0</v>
      </c>
      <c r="J3268" s="112"/>
      <c r="K3268" s="2"/>
    </row>
    <row r="3269" spans="1:11" x14ac:dyDescent="0.25">
      <c r="A3269" s="17">
        <v>42457</v>
      </c>
      <c r="B3269" s="18">
        <f t="shared" si="146"/>
        <v>10132</v>
      </c>
      <c r="C3269" s="11" t="s">
        <v>787</v>
      </c>
      <c r="D3269" s="12">
        <v>60132</v>
      </c>
      <c r="E3269" s="47" t="s">
        <v>8919</v>
      </c>
      <c r="F3269" s="14">
        <v>9776</v>
      </c>
      <c r="G3269" s="130">
        <v>42462</v>
      </c>
      <c r="H3269" s="166">
        <v>9776</v>
      </c>
      <c r="I3269" s="140">
        <f t="shared" si="147"/>
        <v>0</v>
      </c>
      <c r="J3269" s="112"/>
      <c r="K3269" s="2"/>
    </row>
    <row r="3270" spans="1:11" x14ac:dyDescent="0.25">
      <c r="A3270" s="17">
        <v>42457</v>
      </c>
      <c r="B3270" s="18">
        <f t="shared" ref="B3270:B3333" si="149">B3269+1</f>
        <v>10133</v>
      </c>
      <c r="C3270" s="11" t="s">
        <v>787</v>
      </c>
      <c r="D3270" s="12">
        <v>60133</v>
      </c>
      <c r="E3270" s="47" t="s">
        <v>8920</v>
      </c>
      <c r="F3270" s="14">
        <v>1973.4</v>
      </c>
      <c r="G3270" s="57">
        <v>42458</v>
      </c>
      <c r="H3270" s="98">
        <v>1973.4</v>
      </c>
      <c r="I3270" s="140">
        <f t="shared" si="147"/>
        <v>0</v>
      </c>
      <c r="J3270" s="112"/>
      <c r="K3270" s="2"/>
    </row>
    <row r="3271" spans="1:11" x14ac:dyDescent="0.25">
      <c r="A3271" s="17">
        <v>42457</v>
      </c>
      <c r="B3271" s="18">
        <f t="shared" si="149"/>
        <v>10134</v>
      </c>
      <c r="C3271" s="11" t="s">
        <v>787</v>
      </c>
      <c r="D3271" s="12">
        <v>60134</v>
      </c>
      <c r="E3271" s="47" t="s">
        <v>8921</v>
      </c>
      <c r="F3271" s="14">
        <v>499.8</v>
      </c>
      <c r="G3271" s="57">
        <v>42457</v>
      </c>
      <c r="H3271" s="98">
        <f t="shared" si="148"/>
        <v>499.8</v>
      </c>
      <c r="I3271" s="140">
        <f t="shared" si="147"/>
        <v>0</v>
      </c>
      <c r="J3271" s="112"/>
      <c r="K3271" s="2"/>
    </row>
    <row r="3272" spans="1:11" x14ac:dyDescent="0.25">
      <c r="A3272" s="17">
        <v>42457</v>
      </c>
      <c r="B3272" s="18">
        <f t="shared" si="149"/>
        <v>10135</v>
      </c>
      <c r="C3272" s="11" t="s">
        <v>787</v>
      </c>
      <c r="D3272" s="12">
        <v>60135</v>
      </c>
      <c r="E3272" s="47" t="s">
        <v>8922</v>
      </c>
      <c r="F3272" s="14">
        <v>3732.4</v>
      </c>
      <c r="G3272" s="57">
        <v>42457</v>
      </c>
      <c r="H3272" s="98">
        <f t="shared" si="148"/>
        <v>3732.4</v>
      </c>
      <c r="I3272" s="140">
        <f t="shared" si="147"/>
        <v>0</v>
      </c>
      <c r="J3272" s="112"/>
      <c r="K3272" s="2"/>
    </row>
    <row r="3273" spans="1:11" x14ac:dyDescent="0.25">
      <c r="A3273" s="17">
        <v>42457</v>
      </c>
      <c r="B3273" s="18">
        <f t="shared" si="149"/>
        <v>10136</v>
      </c>
      <c r="C3273" s="11" t="s">
        <v>787</v>
      </c>
      <c r="D3273" s="12">
        <v>60136</v>
      </c>
      <c r="E3273" s="47" t="s">
        <v>8923</v>
      </c>
      <c r="F3273" s="14">
        <v>1997.4</v>
      </c>
      <c r="G3273" s="57">
        <v>42457</v>
      </c>
      <c r="H3273" s="98">
        <f t="shared" si="148"/>
        <v>1997.4</v>
      </c>
      <c r="I3273" s="140">
        <f t="shared" si="147"/>
        <v>0</v>
      </c>
      <c r="J3273" s="112"/>
      <c r="K3273" s="2"/>
    </row>
    <row r="3274" spans="1:11" x14ac:dyDescent="0.25">
      <c r="A3274" s="17">
        <v>42457</v>
      </c>
      <c r="B3274" s="18">
        <f t="shared" si="149"/>
        <v>10137</v>
      </c>
      <c r="C3274" s="11" t="s">
        <v>787</v>
      </c>
      <c r="D3274" s="12">
        <v>60137</v>
      </c>
      <c r="E3274" s="47" t="s">
        <v>8924</v>
      </c>
      <c r="F3274" s="14">
        <v>4235.5</v>
      </c>
      <c r="G3274" s="57">
        <v>42457</v>
      </c>
      <c r="H3274" s="98">
        <f t="shared" si="148"/>
        <v>4235.5</v>
      </c>
      <c r="I3274" s="140">
        <f t="shared" si="147"/>
        <v>0</v>
      </c>
      <c r="J3274" s="112"/>
      <c r="K3274" s="2"/>
    </row>
    <row r="3275" spans="1:11" x14ac:dyDescent="0.25">
      <c r="A3275" s="17">
        <v>42457</v>
      </c>
      <c r="B3275" s="18">
        <f t="shared" si="149"/>
        <v>10138</v>
      </c>
      <c r="C3275" s="11" t="s">
        <v>787</v>
      </c>
      <c r="D3275" s="12">
        <v>60138</v>
      </c>
      <c r="E3275" s="47" t="s">
        <v>8925</v>
      </c>
      <c r="F3275" s="14">
        <v>4630.5</v>
      </c>
      <c r="G3275" s="57">
        <v>42457</v>
      </c>
      <c r="H3275" s="98">
        <f t="shared" si="148"/>
        <v>4630.5</v>
      </c>
      <c r="I3275" s="140">
        <f t="shared" si="147"/>
        <v>0</v>
      </c>
      <c r="J3275" s="112"/>
      <c r="K3275" s="2"/>
    </row>
    <row r="3276" spans="1:11" x14ac:dyDescent="0.25">
      <c r="A3276" s="17">
        <v>42457</v>
      </c>
      <c r="B3276" s="18">
        <f t="shared" si="149"/>
        <v>10139</v>
      </c>
      <c r="C3276" s="11" t="s">
        <v>787</v>
      </c>
      <c r="D3276" s="12">
        <v>60139</v>
      </c>
      <c r="E3276" s="47" t="s">
        <v>8926</v>
      </c>
      <c r="F3276" s="14">
        <v>7598.4</v>
      </c>
      <c r="G3276" s="57">
        <v>42457</v>
      </c>
      <c r="H3276" s="98">
        <f t="shared" si="148"/>
        <v>7598.4</v>
      </c>
      <c r="I3276" s="140">
        <f t="shared" si="147"/>
        <v>0</v>
      </c>
      <c r="J3276" s="112"/>
      <c r="K3276" s="2"/>
    </row>
    <row r="3277" spans="1:11" x14ac:dyDescent="0.25">
      <c r="A3277" s="17">
        <v>42457</v>
      </c>
      <c r="B3277" s="18">
        <f t="shared" si="149"/>
        <v>10140</v>
      </c>
      <c r="C3277" s="11" t="s">
        <v>787</v>
      </c>
      <c r="D3277" s="12">
        <v>60140</v>
      </c>
      <c r="E3277" s="47" t="s">
        <v>8927</v>
      </c>
      <c r="F3277" s="14">
        <v>944</v>
      </c>
      <c r="G3277" s="57">
        <v>42457</v>
      </c>
      <c r="H3277" s="98">
        <f t="shared" si="148"/>
        <v>944</v>
      </c>
      <c r="I3277" s="140">
        <f t="shared" si="147"/>
        <v>0</v>
      </c>
      <c r="J3277" s="112"/>
      <c r="K3277" s="2"/>
    </row>
    <row r="3278" spans="1:11" x14ac:dyDescent="0.25">
      <c r="A3278" s="17">
        <v>42457</v>
      </c>
      <c r="B3278" s="18">
        <f t="shared" si="149"/>
        <v>10141</v>
      </c>
      <c r="C3278" s="11" t="s">
        <v>787</v>
      </c>
      <c r="D3278" s="12">
        <v>60141</v>
      </c>
      <c r="E3278" s="47" t="s">
        <v>8928</v>
      </c>
      <c r="F3278" s="14">
        <v>800</v>
      </c>
      <c r="G3278" s="57">
        <v>42457</v>
      </c>
      <c r="H3278" s="98">
        <f t="shared" si="148"/>
        <v>800</v>
      </c>
      <c r="I3278" s="140">
        <f t="shared" si="147"/>
        <v>0</v>
      </c>
      <c r="J3278" s="112"/>
      <c r="K3278" s="2"/>
    </row>
    <row r="3279" spans="1:11" x14ac:dyDescent="0.25">
      <c r="A3279" s="17">
        <v>42457</v>
      </c>
      <c r="B3279" s="18">
        <f t="shared" si="149"/>
        <v>10142</v>
      </c>
      <c r="C3279" s="11" t="s">
        <v>787</v>
      </c>
      <c r="D3279" s="12">
        <v>60142</v>
      </c>
      <c r="E3279" s="47" t="s">
        <v>8929</v>
      </c>
      <c r="F3279" s="14">
        <v>4695.6000000000004</v>
      </c>
      <c r="G3279" s="57">
        <v>42457</v>
      </c>
      <c r="H3279" s="98">
        <f t="shared" si="148"/>
        <v>4695.6000000000004</v>
      </c>
      <c r="I3279" s="140">
        <f t="shared" ref="I3279:I3344" si="150">F3279-H3279</f>
        <v>0</v>
      </c>
      <c r="J3279" s="112"/>
      <c r="K3279" s="2"/>
    </row>
    <row r="3280" spans="1:11" x14ac:dyDescent="0.25">
      <c r="A3280" s="17">
        <v>42457</v>
      </c>
      <c r="B3280" s="18">
        <f t="shared" si="149"/>
        <v>10143</v>
      </c>
      <c r="C3280" s="11" t="s">
        <v>787</v>
      </c>
      <c r="D3280" s="12">
        <v>60143</v>
      </c>
      <c r="E3280" s="47" t="s">
        <v>8930</v>
      </c>
      <c r="F3280" s="14">
        <v>27496.5</v>
      </c>
      <c r="G3280" s="92">
        <v>42474</v>
      </c>
      <c r="H3280" s="101">
        <v>27496.5</v>
      </c>
      <c r="I3280" s="140">
        <f t="shared" si="150"/>
        <v>0</v>
      </c>
      <c r="J3280" s="112"/>
      <c r="K3280" s="2"/>
    </row>
    <row r="3281" spans="1:11" x14ac:dyDescent="0.25">
      <c r="A3281" s="17">
        <v>42457</v>
      </c>
      <c r="B3281" s="18">
        <f t="shared" si="149"/>
        <v>10144</v>
      </c>
      <c r="C3281" s="11" t="s">
        <v>787</v>
      </c>
      <c r="D3281" s="12">
        <v>60144</v>
      </c>
      <c r="E3281" s="47" t="s">
        <v>8931</v>
      </c>
      <c r="F3281" s="14">
        <v>13014</v>
      </c>
      <c r="G3281" s="57">
        <v>42459</v>
      </c>
      <c r="H3281" s="98">
        <v>13014</v>
      </c>
      <c r="I3281" s="140">
        <f t="shared" si="150"/>
        <v>0</v>
      </c>
      <c r="J3281" s="112"/>
      <c r="K3281" s="2"/>
    </row>
    <row r="3282" spans="1:11" x14ac:dyDescent="0.25">
      <c r="A3282" s="17">
        <v>42457</v>
      </c>
      <c r="B3282" s="18">
        <f t="shared" si="149"/>
        <v>10145</v>
      </c>
      <c r="C3282" s="11" t="s">
        <v>787</v>
      </c>
      <c r="D3282" s="12">
        <v>60145</v>
      </c>
      <c r="E3282" s="47" t="s">
        <v>8932</v>
      </c>
      <c r="F3282" s="14">
        <v>19070.400000000001</v>
      </c>
      <c r="G3282" s="57" t="s">
        <v>8933</v>
      </c>
      <c r="H3282" s="151">
        <f>15070+4000.4</f>
        <v>19070.400000000001</v>
      </c>
      <c r="I3282" s="140">
        <f t="shared" si="150"/>
        <v>0</v>
      </c>
      <c r="J3282" s="112"/>
      <c r="K3282" s="2"/>
    </row>
    <row r="3283" spans="1:11" x14ac:dyDescent="0.25">
      <c r="A3283" s="17">
        <v>42457</v>
      </c>
      <c r="B3283" s="18">
        <f t="shared" si="149"/>
        <v>10146</v>
      </c>
      <c r="C3283" s="11" t="s">
        <v>787</v>
      </c>
      <c r="D3283" s="12">
        <v>60146</v>
      </c>
      <c r="E3283" s="47" t="s">
        <v>8934</v>
      </c>
      <c r="F3283" s="14">
        <v>4092</v>
      </c>
      <c r="G3283" s="57">
        <v>42458</v>
      </c>
      <c r="H3283" s="98">
        <v>4092</v>
      </c>
      <c r="I3283" s="140">
        <f t="shared" si="150"/>
        <v>0</v>
      </c>
      <c r="J3283" s="112"/>
      <c r="K3283" s="2"/>
    </row>
    <row r="3284" spans="1:11" x14ac:dyDescent="0.25">
      <c r="A3284" s="17">
        <v>42457</v>
      </c>
      <c r="B3284" s="18">
        <f t="shared" si="149"/>
        <v>10147</v>
      </c>
      <c r="C3284" s="11" t="s">
        <v>787</v>
      </c>
      <c r="D3284" s="12">
        <v>60147</v>
      </c>
      <c r="E3284" s="47" t="s">
        <v>8935</v>
      </c>
      <c r="F3284" s="14">
        <v>7722</v>
      </c>
      <c r="G3284" s="57">
        <v>42457</v>
      </c>
      <c r="H3284" s="98">
        <f t="shared" si="148"/>
        <v>7722</v>
      </c>
      <c r="I3284" s="140">
        <f t="shared" si="150"/>
        <v>0</v>
      </c>
      <c r="J3284" s="112"/>
      <c r="K3284" s="2"/>
    </row>
    <row r="3285" spans="1:11" x14ac:dyDescent="0.25">
      <c r="A3285" s="17">
        <v>42457</v>
      </c>
      <c r="B3285" s="18">
        <f t="shared" si="149"/>
        <v>10148</v>
      </c>
      <c r="C3285" s="11" t="s">
        <v>787</v>
      </c>
      <c r="D3285" s="12">
        <v>60148</v>
      </c>
      <c r="E3285" s="47" t="s">
        <v>8936</v>
      </c>
      <c r="F3285" s="14">
        <v>8003.04</v>
      </c>
      <c r="G3285" s="130">
        <v>42478</v>
      </c>
      <c r="H3285" s="166">
        <v>8003.04</v>
      </c>
      <c r="I3285" s="140">
        <f t="shared" si="150"/>
        <v>0</v>
      </c>
      <c r="J3285" s="112"/>
      <c r="K3285" s="2"/>
    </row>
    <row r="3286" spans="1:11" x14ac:dyDescent="0.25">
      <c r="A3286" s="17">
        <v>42457</v>
      </c>
      <c r="B3286" s="18">
        <f t="shared" si="149"/>
        <v>10149</v>
      </c>
      <c r="C3286" s="11" t="s">
        <v>787</v>
      </c>
      <c r="D3286" s="12">
        <v>60149</v>
      </c>
      <c r="E3286" s="47" t="s">
        <v>8937</v>
      </c>
      <c r="F3286" s="14">
        <v>15562.2</v>
      </c>
      <c r="G3286" s="130">
        <v>42463</v>
      </c>
      <c r="H3286" s="166">
        <v>15562.2</v>
      </c>
      <c r="I3286" s="140">
        <f t="shared" si="150"/>
        <v>0</v>
      </c>
      <c r="J3286" s="112"/>
      <c r="K3286" s="2"/>
    </row>
    <row r="3287" spans="1:11" x14ac:dyDescent="0.25">
      <c r="A3287" s="17">
        <v>42457</v>
      </c>
      <c r="B3287" s="18">
        <f t="shared" si="149"/>
        <v>10150</v>
      </c>
      <c r="C3287" s="11" t="s">
        <v>787</v>
      </c>
      <c r="D3287" s="12">
        <v>60150</v>
      </c>
      <c r="E3287" s="47" t="s">
        <v>8920</v>
      </c>
      <c r="F3287" s="14">
        <v>808.4</v>
      </c>
      <c r="G3287" s="57">
        <v>42458</v>
      </c>
      <c r="H3287" s="98">
        <v>808.4</v>
      </c>
      <c r="I3287" s="140">
        <f t="shared" si="150"/>
        <v>0</v>
      </c>
      <c r="J3287" s="112"/>
      <c r="K3287" s="2"/>
    </row>
    <row r="3288" spans="1:11" x14ac:dyDescent="0.25">
      <c r="A3288" s="17">
        <v>42457</v>
      </c>
      <c r="B3288" s="18">
        <f t="shared" si="149"/>
        <v>10151</v>
      </c>
      <c r="C3288" s="11" t="s">
        <v>787</v>
      </c>
      <c r="D3288" s="12">
        <v>60151</v>
      </c>
      <c r="E3288" s="47" t="s">
        <v>8938</v>
      </c>
      <c r="F3288" s="14">
        <v>2176</v>
      </c>
      <c r="G3288" s="57">
        <v>42457</v>
      </c>
      <c r="H3288" s="98">
        <f t="shared" si="148"/>
        <v>2176</v>
      </c>
      <c r="I3288" s="140">
        <f t="shared" si="150"/>
        <v>0</v>
      </c>
      <c r="J3288" s="112"/>
      <c r="K3288" s="2"/>
    </row>
    <row r="3289" spans="1:11" x14ac:dyDescent="0.25">
      <c r="A3289" s="17">
        <v>42457</v>
      </c>
      <c r="B3289" s="18">
        <f t="shared" si="149"/>
        <v>10152</v>
      </c>
      <c r="C3289" s="11" t="s">
        <v>787</v>
      </c>
      <c r="D3289" s="12">
        <v>60152</v>
      </c>
      <c r="E3289" s="47" t="s">
        <v>8939</v>
      </c>
      <c r="F3289" s="14">
        <v>2080</v>
      </c>
      <c r="G3289" s="57">
        <v>42457</v>
      </c>
      <c r="H3289" s="98">
        <f t="shared" si="148"/>
        <v>2080</v>
      </c>
      <c r="I3289" s="140">
        <f t="shared" si="150"/>
        <v>0</v>
      </c>
      <c r="J3289" s="112"/>
      <c r="K3289" s="2"/>
    </row>
    <row r="3290" spans="1:11" x14ac:dyDescent="0.25">
      <c r="A3290" s="17">
        <v>42457</v>
      </c>
      <c r="B3290" s="18">
        <f t="shared" si="149"/>
        <v>10153</v>
      </c>
      <c r="C3290" s="11" t="s">
        <v>787</v>
      </c>
      <c r="D3290" s="12">
        <v>60153</v>
      </c>
      <c r="E3290" s="47" t="s">
        <v>8915</v>
      </c>
      <c r="F3290" s="14">
        <v>3881.52</v>
      </c>
      <c r="G3290" s="92">
        <v>42464</v>
      </c>
      <c r="H3290" s="101">
        <v>3881.52</v>
      </c>
      <c r="I3290" s="140">
        <f t="shared" si="150"/>
        <v>0</v>
      </c>
      <c r="J3290" s="112"/>
      <c r="K3290" s="2"/>
    </row>
    <row r="3291" spans="1:11" x14ac:dyDescent="0.25">
      <c r="A3291" s="17">
        <v>42457</v>
      </c>
      <c r="B3291" s="18">
        <f t="shared" si="149"/>
        <v>10154</v>
      </c>
      <c r="C3291" s="11" t="s">
        <v>787</v>
      </c>
      <c r="D3291" s="12">
        <v>60154</v>
      </c>
      <c r="E3291" s="47" t="s">
        <v>8940</v>
      </c>
      <c r="F3291" s="14">
        <v>5734.4</v>
      </c>
      <c r="G3291" s="57">
        <v>42457</v>
      </c>
      <c r="H3291" s="98">
        <f t="shared" si="148"/>
        <v>5734.4</v>
      </c>
      <c r="I3291" s="140">
        <f t="shared" si="150"/>
        <v>0</v>
      </c>
      <c r="J3291" s="112"/>
      <c r="K3291" s="2"/>
    </row>
    <row r="3292" spans="1:11" x14ac:dyDescent="0.25">
      <c r="A3292" s="17">
        <v>42457</v>
      </c>
      <c r="B3292" s="18">
        <f t="shared" si="149"/>
        <v>10155</v>
      </c>
      <c r="C3292" s="11" t="s">
        <v>787</v>
      </c>
      <c r="D3292" s="12">
        <v>60155</v>
      </c>
      <c r="E3292" s="47" t="s">
        <v>8941</v>
      </c>
      <c r="F3292" s="14">
        <v>5166</v>
      </c>
      <c r="G3292" s="130">
        <v>42462</v>
      </c>
      <c r="H3292" s="166">
        <v>5166</v>
      </c>
      <c r="I3292" s="140">
        <f t="shared" si="150"/>
        <v>0</v>
      </c>
      <c r="J3292" s="112"/>
      <c r="K3292" s="2"/>
    </row>
    <row r="3293" spans="1:11" x14ac:dyDescent="0.25">
      <c r="A3293" s="17">
        <v>42457</v>
      </c>
      <c r="B3293" s="18">
        <f t="shared" si="149"/>
        <v>10156</v>
      </c>
      <c r="C3293" s="11" t="s">
        <v>787</v>
      </c>
      <c r="D3293" s="12">
        <v>60156</v>
      </c>
      <c r="E3293" s="47" t="s">
        <v>8942</v>
      </c>
      <c r="F3293" s="14">
        <v>2674.6</v>
      </c>
      <c r="G3293" s="57">
        <v>42457</v>
      </c>
      <c r="H3293" s="98">
        <f t="shared" si="148"/>
        <v>2674.6</v>
      </c>
      <c r="I3293" s="140">
        <f t="shared" si="150"/>
        <v>0</v>
      </c>
      <c r="J3293" s="112"/>
      <c r="K3293" s="2"/>
    </row>
    <row r="3294" spans="1:11" x14ac:dyDescent="0.25">
      <c r="A3294" s="17">
        <v>42457</v>
      </c>
      <c r="B3294" s="18">
        <f t="shared" si="149"/>
        <v>10157</v>
      </c>
      <c r="C3294" s="11" t="s">
        <v>787</v>
      </c>
      <c r="D3294" s="12">
        <v>60157</v>
      </c>
      <c r="E3294" s="47" t="s">
        <v>8943</v>
      </c>
      <c r="F3294" s="14">
        <v>275.39999999999998</v>
      </c>
      <c r="G3294" s="57">
        <v>42457</v>
      </c>
      <c r="H3294" s="98">
        <f t="shared" si="148"/>
        <v>275.39999999999998</v>
      </c>
      <c r="I3294" s="140">
        <f t="shared" si="150"/>
        <v>0</v>
      </c>
      <c r="J3294" s="112"/>
      <c r="K3294" s="2"/>
    </row>
    <row r="3295" spans="1:11" x14ac:dyDescent="0.25">
      <c r="A3295" s="17">
        <v>42457</v>
      </c>
      <c r="B3295" s="18">
        <f t="shared" si="149"/>
        <v>10158</v>
      </c>
      <c r="C3295" s="11" t="s">
        <v>787</v>
      </c>
      <c r="D3295" s="12">
        <v>60158</v>
      </c>
      <c r="E3295" s="47" t="s">
        <v>8944</v>
      </c>
      <c r="F3295" s="14">
        <v>2726.4</v>
      </c>
      <c r="G3295" s="57">
        <v>42457</v>
      </c>
      <c r="H3295" s="98">
        <f t="shared" si="148"/>
        <v>2726.4</v>
      </c>
      <c r="I3295" s="140">
        <f t="shared" si="150"/>
        <v>0</v>
      </c>
      <c r="J3295" s="112"/>
      <c r="K3295" s="2"/>
    </row>
    <row r="3296" spans="1:11" x14ac:dyDescent="0.25">
      <c r="A3296" s="17">
        <v>42457</v>
      </c>
      <c r="B3296" s="18">
        <f t="shared" si="149"/>
        <v>10159</v>
      </c>
      <c r="C3296" s="11" t="s">
        <v>787</v>
      </c>
      <c r="D3296" s="12">
        <v>60159</v>
      </c>
      <c r="E3296" s="47" t="s">
        <v>8945</v>
      </c>
      <c r="F3296" s="14">
        <v>12899</v>
      </c>
      <c r="G3296" s="57">
        <v>42458</v>
      </c>
      <c r="H3296" s="98">
        <v>12899</v>
      </c>
      <c r="I3296" s="140">
        <f t="shared" si="150"/>
        <v>0</v>
      </c>
      <c r="J3296" s="112"/>
      <c r="K3296" s="2"/>
    </row>
    <row r="3297" spans="1:11" x14ac:dyDescent="0.25">
      <c r="A3297" s="17">
        <v>42457</v>
      </c>
      <c r="B3297" s="18">
        <f t="shared" si="149"/>
        <v>10160</v>
      </c>
      <c r="C3297" s="11" t="s">
        <v>787</v>
      </c>
      <c r="D3297" s="12">
        <v>60160</v>
      </c>
      <c r="E3297" s="47" t="s">
        <v>8946</v>
      </c>
      <c r="F3297" s="14">
        <v>16245.9</v>
      </c>
      <c r="G3297" s="57">
        <v>42458</v>
      </c>
      <c r="H3297" s="98">
        <v>16245.9</v>
      </c>
      <c r="I3297" s="140">
        <f t="shared" si="150"/>
        <v>0</v>
      </c>
      <c r="J3297" s="112"/>
      <c r="K3297" s="2"/>
    </row>
    <row r="3298" spans="1:11" x14ac:dyDescent="0.25">
      <c r="A3298" s="17">
        <v>42457</v>
      </c>
      <c r="B3298" s="18">
        <f t="shared" si="149"/>
        <v>10161</v>
      </c>
      <c r="C3298" s="11" t="s">
        <v>787</v>
      </c>
      <c r="D3298" s="12">
        <v>60161</v>
      </c>
      <c r="E3298" s="47" t="s">
        <v>8947</v>
      </c>
      <c r="F3298" s="14">
        <v>7171.2</v>
      </c>
      <c r="G3298" s="57">
        <v>42457</v>
      </c>
      <c r="H3298" s="98">
        <f t="shared" si="148"/>
        <v>7171.2</v>
      </c>
      <c r="I3298" s="140">
        <f t="shared" si="150"/>
        <v>0</v>
      </c>
      <c r="J3298" s="112"/>
      <c r="K3298" s="2"/>
    </row>
    <row r="3299" spans="1:11" x14ac:dyDescent="0.25">
      <c r="A3299" s="17">
        <v>42457</v>
      </c>
      <c r="B3299" s="18">
        <f t="shared" si="149"/>
        <v>10162</v>
      </c>
      <c r="C3299" s="11" t="s">
        <v>787</v>
      </c>
      <c r="D3299" s="12">
        <v>60162</v>
      </c>
      <c r="E3299" s="47" t="s">
        <v>8948</v>
      </c>
      <c r="F3299" s="14">
        <v>2574</v>
      </c>
      <c r="G3299" s="57">
        <v>42458</v>
      </c>
      <c r="H3299" s="98">
        <v>2574</v>
      </c>
      <c r="I3299" s="140">
        <f t="shared" si="150"/>
        <v>0</v>
      </c>
      <c r="J3299" s="112"/>
      <c r="K3299" s="2"/>
    </row>
    <row r="3300" spans="1:11" x14ac:dyDescent="0.25">
      <c r="A3300" s="17">
        <v>42457</v>
      </c>
      <c r="B3300" s="18">
        <f t="shared" si="149"/>
        <v>10163</v>
      </c>
      <c r="C3300" s="11" t="s">
        <v>787</v>
      </c>
      <c r="D3300" s="12">
        <v>60163</v>
      </c>
      <c r="E3300" s="47" t="s">
        <v>8949</v>
      </c>
      <c r="F3300" s="14">
        <v>3868.8</v>
      </c>
      <c r="G3300" s="57">
        <v>42458</v>
      </c>
      <c r="H3300" s="98">
        <v>3868.8</v>
      </c>
      <c r="I3300" s="140">
        <f t="shared" si="150"/>
        <v>0</v>
      </c>
      <c r="J3300" s="112"/>
      <c r="K3300" s="2"/>
    </row>
    <row r="3301" spans="1:11" x14ac:dyDescent="0.25">
      <c r="A3301" s="17">
        <v>42457</v>
      </c>
      <c r="B3301" s="18">
        <f t="shared" si="149"/>
        <v>10164</v>
      </c>
      <c r="C3301" s="11" t="s">
        <v>787</v>
      </c>
      <c r="D3301" s="12">
        <v>60164</v>
      </c>
      <c r="E3301" s="47" t="s">
        <v>8950</v>
      </c>
      <c r="F3301" s="14">
        <v>10828.4</v>
      </c>
      <c r="G3301" s="130" t="s">
        <v>9334</v>
      </c>
      <c r="H3301" s="166">
        <f>3000+7828.4</f>
        <v>10828.4</v>
      </c>
      <c r="I3301" s="140">
        <f t="shared" si="150"/>
        <v>0</v>
      </c>
      <c r="J3301" s="125"/>
      <c r="K3301" s="2"/>
    </row>
    <row r="3302" spans="1:11" x14ac:dyDescent="0.25">
      <c r="A3302" s="17">
        <v>42457</v>
      </c>
      <c r="B3302" s="18">
        <f t="shared" si="149"/>
        <v>10165</v>
      </c>
      <c r="C3302" s="11" t="s">
        <v>787</v>
      </c>
      <c r="D3302" s="12">
        <v>60165</v>
      </c>
      <c r="E3302" s="47" t="s">
        <v>8951</v>
      </c>
      <c r="F3302" s="14">
        <v>659.3</v>
      </c>
      <c r="G3302" s="57">
        <v>42457</v>
      </c>
      <c r="H3302" s="98">
        <f t="shared" si="148"/>
        <v>659.3</v>
      </c>
      <c r="I3302" s="140">
        <f t="shared" si="150"/>
        <v>0</v>
      </c>
      <c r="J3302" s="125"/>
      <c r="K3302" s="2"/>
    </row>
    <row r="3303" spans="1:11" x14ac:dyDescent="0.25">
      <c r="A3303" s="17">
        <v>42457</v>
      </c>
      <c r="B3303" s="18">
        <f t="shared" si="149"/>
        <v>10166</v>
      </c>
      <c r="C3303" s="11" t="s">
        <v>787</v>
      </c>
      <c r="D3303" s="12">
        <v>60166</v>
      </c>
      <c r="E3303" s="47" t="s">
        <v>8952</v>
      </c>
      <c r="F3303" s="14">
        <v>10718</v>
      </c>
      <c r="G3303" s="130">
        <v>42462</v>
      </c>
      <c r="H3303" s="166">
        <v>10718</v>
      </c>
      <c r="I3303" s="140">
        <f t="shared" si="150"/>
        <v>0</v>
      </c>
      <c r="J3303" s="125"/>
      <c r="K3303" s="2"/>
    </row>
    <row r="3304" spans="1:11" x14ac:dyDescent="0.25">
      <c r="A3304" s="17">
        <v>42457</v>
      </c>
      <c r="B3304" s="18">
        <f t="shared" si="149"/>
        <v>10167</v>
      </c>
      <c r="C3304" s="11" t="s">
        <v>787</v>
      </c>
      <c r="D3304" s="12">
        <v>60167</v>
      </c>
      <c r="E3304" s="47" t="s">
        <v>8953</v>
      </c>
      <c r="F3304" s="14">
        <v>8547.2000000000007</v>
      </c>
      <c r="G3304" s="130">
        <v>42462</v>
      </c>
      <c r="H3304" s="166">
        <v>8547.2000000000007</v>
      </c>
      <c r="I3304" s="140">
        <f t="shared" si="150"/>
        <v>0</v>
      </c>
      <c r="J3304" s="125"/>
      <c r="K3304" s="2"/>
    </row>
    <row r="3305" spans="1:11" x14ac:dyDescent="0.25">
      <c r="A3305" s="17">
        <v>42457</v>
      </c>
      <c r="B3305" s="18">
        <f t="shared" si="149"/>
        <v>10168</v>
      </c>
      <c r="C3305" s="11" t="s">
        <v>787</v>
      </c>
      <c r="D3305" s="12">
        <v>60168</v>
      </c>
      <c r="E3305" s="47" t="s">
        <v>8954</v>
      </c>
      <c r="F3305" s="14">
        <v>2576.1</v>
      </c>
      <c r="G3305" s="57">
        <v>42457</v>
      </c>
      <c r="H3305" s="98">
        <f t="shared" si="148"/>
        <v>2576.1</v>
      </c>
      <c r="I3305" s="140">
        <f t="shared" si="150"/>
        <v>0</v>
      </c>
      <c r="J3305" s="125"/>
      <c r="K3305" s="2"/>
    </row>
    <row r="3306" spans="1:11" x14ac:dyDescent="0.25">
      <c r="A3306" s="17">
        <v>42457</v>
      </c>
      <c r="B3306" s="18">
        <f t="shared" si="149"/>
        <v>10169</v>
      </c>
      <c r="C3306" s="11" t="s">
        <v>787</v>
      </c>
      <c r="D3306" s="12">
        <v>60169</v>
      </c>
      <c r="E3306" s="47" t="s">
        <v>8955</v>
      </c>
      <c r="F3306" s="14">
        <v>688.8</v>
      </c>
      <c r="G3306" s="57">
        <v>42457</v>
      </c>
      <c r="H3306" s="98">
        <f t="shared" si="148"/>
        <v>688.8</v>
      </c>
      <c r="I3306" s="140">
        <f t="shared" si="150"/>
        <v>0</v>
      </c>
      <c r="J3306" s="125"/>
      <c r="K3306" s="2"/>
    </row>
    <row r="3307" spans="1:11" x14ac:dyDescent="0.25">
      <c r="A3307" s="17">
        <v>42457</v>
      </c>
      <c r="B3307" s="18">
        <f t="shared" si="149"/>
        <v>10170</v>
      </c>
      <c r="C3307" s="11" t="s">
        <v>787</v>
      </c>
      <c r="D3307" s="12">
        <v>60170</v>
      </c>
      <c r="E3307" s="47" t="s">
        <v>8910</v>
      </c>
      <c r="F3307" s="14">
        <v>1472.1</v>
      </c>
      <c r="G3307" s="57">
        <v>42457</v>
      </c>
      <c r="H3307" s="98">
        <f t="shared" si="148"/>
        <v>1472.1</v>
      </c>
      <c r="I3307" s="140">
        <f t="shared" si="150"/>
        <v>0</v>
      </c>
      <c r="J3307" s="125"/>
      <c r="K3307" s="2"/>
    </row>
    <row r="3308" spans="1:11" x14ac:dyDescent="0.25">
      <c r="A3308" s="17">
        <v>42457</v>
      </c>
      <c r="B3308" s="18">
        <f t="shared" si="149"/>
        <v>10171</v>
      </c>
      <c r="C3308" s="11" t="s">
        <v>787</v>
      </c>
      <c r="D3308" s="12">
        <v>60171</v>
      </c>
      <c r="E3308" s="47" t="s">
        <v>8956</v>
      </c>
      <c r="F3308" s="14">
        <v>986.7</v>
      </c>
      <c r="G3308" s="57">
        <v>42457</v>
      </c>
      <c r="H3308" s="98">
        <f t="shared" si="148"/>
        <v>986.7</v>
      </c>
      <c r="I3308" s="140">
        <f t="shared" si="150"/>
        <v>0</v>
      </c>
      <c r="J3308" s="125"/>
      <c r="K3308" s="2"/>
    </row>
    <row r="3309" spans="1:11" x14ac:dyDescent="0.25">
      <c r="A3309" s="17">
        <v>42457</v>
      </c>
      <c r="B3309" s="18">
        <f t="shared" si="149"/>
        <v>10172</v>
      </c>
      <c r="C3309" s="11" t="s">
        <v>787</v>
      </c>
      <c r="D3309" s="113">
        <v>60172</v>
      </c>
      <c r="E3309" s="42" t="s">
        <v>8957</v>
      </c>
      <c r="F3309" s="19">
        <v>33744</v>
      </c>
      <c r="G3309" s="92">
        <v>42471</v>
      </c>
      <c r="H3309" s="101">
        <v>33744</v>
      </c>
      <c r="I3309" s="140">
        <f t="shared" si="150"/>
        <v>0</v>
      </c>
      <c r="J3309" s="125"/>
      <c r="K3309" s="2"/>
    </row>
    <row r="3310" spans="1:11" x14ac:dyDescent="0.25">
      <c r="A3310" s="17">
        <v>42457</v>
      </c>
      <c r="B3310" s="18">
        <f t="shared" si="149"/>
        <v>10173</v>
      </c>
      <c r="C3310" s="11" t="s">
        <v>787</v>
      </c>
      <c r="D3310" s="141">
        <v>60173</v>
      </c>
      <c r="E3310" s="43" t="s">
        <v>8957</v>
      </c>
      <c r="F3310" s="142">
        <v>3582</v>
      </c>
      <c r="G3310" s="92">
        <v>42471</v>
      </c>
      <c r="H3310" s="101">
        <v>3582</v>
      </c>
      <c r="I3310" s="140">
        <f t="shared" si="150"/>
        <v>0</v>
      </c>
      <c r="J3310" s="125"/>
      <c r="K3310" s="2"/>
    </row>
    <row r="3311" spans="1:11" x14ac:dyDescent="0.25">
      <c r="A3311" s="17">
        <v>42457</v>
      </c>
      <c r="B3311" s="18">
        <f t="shared" si="149"/>
        <v>10174</v>
      </c>
      <c r="C3311" s="11" t="s">
        <v>787</v>
      </c>
      <c r="D3311" s="20">
        <v>60174</v>
      </c>
      <c r="E3311" s="45" t="s">
        <v>8958</v>
      </c>
      <c r="F3311" s="22">
        <v>5052.0600000000004</v>
      </c>
      <c r="G3311" s="130">
        <v>42461</v>
      </c>
      <c r="H3311" s="166">
        <v>5052.0600000000004</v>
      </c>
      <c r="I3311" s="140">
        <f t="shared" si="150"/>
        <v>0</v>
      </c>
      <c r="J3311" s="125"/>
      <c r="K3311" s="2"/>
    </row>
    <row r="3312" spans="1:11" x14ac:dyDescent="0.25">
      <c r="A3312" s="17">
        <v>42457</v>
      </c>
      <c r="B3312" s="18">
        <f t="shared" si="149"/>
        <v>10175</v>
      </c>
      <c r="C3312" s="11" t="s">
        <v>787</v>
      </c>
      <c r="D3312" s="12">
        <v>60175</v>
      </c>
      <c r="E3312" s="47" t="s">
        <v>8959</v>
      </c>
      <c r="F3312" s="14">
        <v>3735.65</v>
      </c>
      <c r="G3312" s="57" t="s">
        <v>8855</v>
      </c>
      <c r="H3312" s="98">
        <f>3000+735.65</f>
        <v>3735.65</v>
      </c>
      <c r="I3312" s="140">
        <f t="shared" si="150"/>
        <v>0</v>
      </c>
      <c r="J3312" s="125"/>
      <c r="K3312" s="2"/>
    </row>
    <row r="3313" spans="1:11" x14ac:dyDescent="0.25">
      <c r="A3313" s="17">
        <v>42457</v>
      </c>
      <c r="B3313" s="18">
        <f t="shared" si="149"/>
        <v>10176</v>
      </c>
      <c r="C3313" s="11" t="s">
        <v>787</v>
      </c>
      <c r="D3313" s="12">
        <v>60176</v>
      </c>
      <c r="E3313" s="47" t="s">
        <v>8960</v>
      </c>
      <c r="F3313" s="14">
        <v>2808</v>
      </c>
      <c r="G3313" s="57">
        <v>42457</v>
      </c>
      <c r="H3313" s="98">
        <f t="shared" si="148"/>
        <v>2808</v>
      </c>
      <c r="I3313" s="140">
        <f t="shared" si="150"/>
        <v>0</v>
      </c>
      <c r="J3313" s="125"/>
      <c r="K3313" s="2"/>
    </row>
    <row r="3314" spans="1:11" x14ac:dyDescent="0.25">
      <c r="A3314" s="17">
        <v>42457</v>
      </c>
      <c r="B3314" s="18">
        <f t="shared" si="149"/>
        <v>10177</v>
      </c>
      <c r="C3314" s="11" t="s">
        <v>787</v>
      </c>
      <c r="D3314" s="12">
        <v>60177</v>
      </c>
      <c r="E3314" s="47" t="s">
        <v>8910</v>
      </c>
      <c r="F3314" s="14">
        <v>442.4</v>
      </c>
      <c r="G3314" s="57">
        <v>42457</v>
      </c>
      <c r="H3314" s="98">
        <f t="shared" si="148"/>
        <v>442.4</v>
      </c>
      <c r="I3314" s="140">
        <f t="shared" si="150"/>
        <v>0</v>
      </c>
      <c r="J3314" s="125"/>
      <c r="K3314" s="2"/>
    </row>
    <row r="3315" spans="1:11" x14ac:dyDescent="0.25">
      <c r="A3315" s="17">
        <v>42457</v>
      </c>
      <c r="B3315" s="18">
        <f t="shared" si="149"/>
        <v>10178</v>
      </c>
      <c r="C3315" s="11" t="s">
        <v>787</v>
      </c>
      <c r="D3315" s="12">
        <v>60178</v>
      </c>
      <c r="E3315" s="47" t="s">
        <v>8961</v>
      </c>
      <c r="F3315" s="14">
        <v>1560.9</v>
      </c>
      <c r="G3315" s="57">
        <v>42457</v>
      </c>
      <c r="H3315" s="98">
        <f t="shared" si="148"/>
        <v>1560.9</v>
      </c>
      <c r="I3315" s="140">
        <f t="shared" si="150"/>
        <v>0</v>
      </c>
      <c r="J3315" s="125"/>
      <c r="K3315" s="2"/>
    </row>
    <row r="3316" spans="1:11" x14ac:dyDescent="0.25">
      <c r="A3316" s="17">
        <v>42457</v>
      </c>
      <c r="B3316" s="18">
        <f t="shared" si="149"/>
        <v>10179</v>
      </c>
      <c r="C3316" s="11" t="s">
        <v>787</v>
      </c>
      <c r="D3316" s="12">
        <v>60179</v>
      </c>
      <c r="E3316" s="47" t="s">
        <v>8955</v>
      </c>
      <c r="F3316" s="14">
        <v>247</v>
      </c>
      <c r="G3316" s="57">
        <v>42457</v>
      </c>
      <c r="H3316" s="98">
        <f t="shared" si="148"/>
        <v>247</v>
      </c>
      <c r="I3316" s="140">
        <f t="shared" si="150"/>
        <v>0</v>
      </c>
      <c r="J3316" s="125"/>
      <c r="K3316" s="2"/>
    </row>
    <row r="3317" spans="1:11" x14ac:dyDescent="0.25">
      <c r="A3317" s="17">
        <v>42457</v>
      </c>
      <c r="B3317" s="18">
        <f t="shared" si="149"/>
        <v>10180</v>
      </c>
      <c r="C3317" s="11" t="s">
        <v>787</v>
      </c>
      <c r="D3317" s="12">
        <v>60180</v>
      </c>
      <c r="E3317" s="47" t="s">
        <v>8962</v>
      </c>
      <c r="F3317" s="14">
        <v>3004</v>
      </c>
      <c r="G3317" s="57">
        <v>42457</v>
      </c>
      <c r="H3317" s="98">
        <f t="shared" si="148"/>
        <v>3004</v>
      </c>
      <c r="I3317" s="140">
        <f t="shared" si="150"/>
        <v>0</v>
      </c>
      <c r="J3317" s="125"/>
      <c r="K3317" s="2"/>
    </row>
    <row r="3318" spans="1:11" x14ac:dyDescent="0.25">
      <c r="A3318" s="17">
        <v>42457</v>
      </c>
      <c r="B3318" s="18">
        <f t="shared" si="149"/>
        <v>10181</v>
      </c>
      <c r="C3318" s="11" t="s">
        <v>787</v>
      </c>
      <c r="D3318" s="12">
        <v>60181</v>
      </c>
      <c r="E3318" s="49" t="s">
        <v>8692</v>
      </c>
      <c r="F3318" s="14">
        <v>0</v>
      </c>
      <c r="G3318" s="57"/>
      <c r="H3318" s="98">
        <f t="shared" ref="H3318:H3321" si="151">F3318</f>
        <v>0</v>
      </c>
      <c r="I3318" s="140">
        <f t="shared" si="150"/>
        <v>0</v>
      </c>
      <c r="J3318" s="125"/>
      <c r="K3318" s="2"/>
    </row>
    <row r="3319" spans="1:11" x14ac:dyDescent="0.25">
      <c r="A3319" s="17">
        <v>42457</v>
      </c>
      <c r="B3319" s="18">
        <f t="shared" si="149"/>
        <v>10182</v>
      </c>
      <c r="C3319" s="11" t="s">
        <v>787</v>
      </c>
      <c r="D3319" s="12">
        <v>60182</v>
      </c>
      <c r="E3319" s="47" t="s">
        <v>8963</v>
      </c>
      <c r="F3319" s="14">
        <v>2638.1</v>
      </c>
      <c r="G3319" s="57">
        <v>42459</v>
      </c>
      <c r="H3319" s="98">
        <v>2638.1</v>
      </c>
      <c r="I3319" s="140">
        <f t="shared" si="150"/>
        <v>0</v>
      </c>
      <c r="J3319" s="125"/>
      <c r="K3319" s="2"/>
    </row>
    <row r="3320" spans="1:11" x14ac:dyDescent="0.25">
      <c r="A3320" s="17">
        <v>42457</v>
      </c>
      <c r="B3320" s="18">
        <f t="shared" si="149"/>
        <v>10183</v>
      </c>
      <c r="C3320" s="11" t="s">
        <v>787</v>
      </c>
      <c r="D3320" s="12">
        <v>60183</v>
      </c>
      <c r="E3320" s="47" t="s">
        <v>8964</v>
      </c>
      <c r="F3320" s="14">
        <v>2885.8</v>
      </c>
      <c r="G3320" s="57">
        <v>42457</v>
      </c>
      <c r="H3320" s="98">
        <f t="shared" si="151"/>
        <v>2885.8</v>
      </c>
      <c r="I3320" s="140">
        <f t="shared" si="150"/>
        <v>0</v>
      </c>
      <c r="J3320" s="125"/>
      <c r="K3320" s="2"/>
    </row>
    <row r="3321" spans="1:11" x14ac:dyDescent="0.25">
      <c r="A3321" s="17">
        <v>42457</v>
      </c>
      <c r="B3321" s="18">
        <f t="shared" si="149"/>
        <v>10184</v>
      </c>
      <c r="C3321" s="11" t="s">
        <v>787</v>
      </c>
      <c r="D3321" s="12">
        <v>60184</v>
      </c>
      <c r="E3321" s="47" t="s">
        <v>8965</v>
      </c>
      <c r="F3321" s="14">
        <v>8906.4</v>
      </c>
      <c r="G3321" s="57">
        <v>42457</v>
      </c>
      <c r="H3321" s="98">
        <f t="shared" si="151"/>
        <v>8906.4</v>
      </c>
      <c r="I3321" s="140">
        <f t="shared" si="150"/>
        <v>0</v>
      </c>
      <c r="J3321" s="125"/>
      <c r="K3321" s="2"/>
    </row>
    <row r="3322" spans="1:11" x14ac:dyDescent="0.25">
      <c r="A3322" s="17">
        <v>42457</v>
      </c>
      <c r="B3322" s="18">
        <f t="shared" si="149"/>
        <v>10185</v>
      </c>
      <c r="C3322" s="11" t="s">
        <v>787</v>
      </c>
      <c r="D3322" s="12">
        <v>60185</v>
      </c>
      <c r="E3322" s="47" t="s">
        <v>8966</v>
      </c>
      <c r="F3322" s="14">
        <v>17540.900000000001</v>
      </c>
      <c r="G3322" s="92">
        <v>42469</v>
      </c>
      <c r="H3322" s="101">
        <v>17540.900000000001</v>
      </c>
      <c r="I3322" s="140">
        <f t="shared" si="150"/>
        <v>0</v>
      </c>
      <c r="J3322" s="125"/>
      <c r="K3322" s="2"/>
    </row>
    <row r="3323" spans="1:11" x14ac:dyDescent="0.25">
      <c r="A3323" s="17">
        <v>42457</v>
      </c>
      <c r="B3323" s="18">
        <f t="shared" si="149"/>
        <v>10186</v>
      </c>
      <c r="C3323" s="11" t="s">
        <v>787</v>
      </c>
      <c r="D3323" s="12">
        <v>60186</v>
      </c>
      <c r="E3323" s="47" t="s">
        <v>8967</v>
      </c>
      <c r="F3323" s="14">
        <v>8018.4</v>
      </c>
      <c r="G3323" s="57">
        <v>42458</v>
      </c>
      <c r="H3323" s="98">
        <v>8018.4</v>
      </c>
      <c r="I3323" s="140">
        <f t="shared" si="150"/>
        <v>0</v>
      </c>
      <c r="J3323" s="125"/>
      <c r="K3323" s="2"/>
    </row>
    <row r="3324" spans="1:11" x14ac:dyDescent="0.25">
      <c r="A3324" s="17">
        <v>42457</v>
      </c>
      <c r="B3324" s="18">
        <f t="shared" si="149"/>
        <v>10187</v>
      </c>
      <c r="C3324" s="11" t="s">
        <v>787</v>
      </c>
      <c r="D3324" s="12">
        <v>60187</v>
      </c>
      <c r="E3324" s="47" t="s">
        <v>8968</v>
      </c>
      <c r="F3324" s="14">
        <v>15295.8</v>
      </c>
      <c r="G3324" s="57">
        <v>42458</v>
      </c>
      <c r="H3324" s="98">
        <v>15295.8</v>
      </c>
      <c r="I3324" s="140">
        <f t="shared" si="150"/>
        <v>0</v>
      </c>
      <c r="J3324" s="125"/>
      <c r="K3324" s="2"/>
    </row>
    <row r="3325" spans="1:11" x14ac:dyDescent="0.25">
      <c r="A3325" s="17">
        <v>42457</v>
      </c>
      <c r="B3325" s="18">
        <f t="shared" si="149"/>
        <v>10188</v>
      </c>
      <c r="C3325" s="11" t="s">
        <v>787</v>
      </c>
      <c r="D3325" s="12">
        <v>60188</v>
      </c>
      <c r="E3325" s="47" t="s">
        <v>8969</v>
      </c>
      <c r="F3325" s="14">
        <v>9211.6</v>
      </c>
      <c r="G3325" s="130">
        <v>42461</v>
      </c>
      <c r="H3325" s="166">
        <v>9211.6</v>
      </c>
      <c r="I3325" s="140">
        <f t="shared" si="150"/>
        <v>0</v>
      </c>
      <c r="J3325" s="125"/>
      <c r="K3325" s="2"/>
    </row>
    <row r="3326" spans="1:11" x14ac:dyDescent="0.25">
      <c r="A3326" s="17">
        <v>42457</v>
      </c>
      <c r="B3326" s="18">
        <f t="shared" si="149"/>
        <v>10189</v>
      </c>
      <c r="C3326" s="11" t="s">
        <v>787</v>
      </c>
      <c r="D3326" s="12">
        <v>60189</v>
      </c>
      <c r="E3326" s="47" t="s">
        <v>8909</v>
      </c>
      <c r="F3326" s="14">
        <v>4227.2</v>
      </c>
      <c r="G3326" s="57">
        <v>42457</v>
      </c>
      <c r="H3326" s="98">
        <f t="shared" ref="H3326:H3388" si="152">F3326</f>
        <v>4227.2</v>
      </c>
      <c r="I3326" s="140">
        <f t="shared" si="150"/>
        <v>0</v>
      </c>
      <c r="J3326" s="125"/>
      <c r="K3326" s="2"/>
    </row>
    <row r="3327" spans="1:11" x14ac:dyDescent="0.25">
      <c r="A3327" s="17">
        <v>42457</v>
      </c>
      <c r="B3327" s="18">
        <f t="shared" si="149"/>
        <v>10190</v>
      </c>
      <c r="C3327" s="11" t="s">
        <v>787</v>
      </c>
      <c r="D3327" s="12">
        <v>60190</v>
      </c>
      <c r="E3327" s="47" t="s">
        <v>8970</v>
      </c>
      <c r="F3327" s="14">
        <v>3511.9</v>
      </c>
      <c r="G3327" s="57">
        <v>42460</v>
      </c>
      <c r="H3327" s="98">
        <v>3511.9</v>
      </c>
      <c r="I3327" s="140">
        <f t="shared" si="150"/>
        <v>0</v>
      </c>
      <c r="J3327" s="125"/>
      <c r="K3327" s="2"/>
    </row>
    <row r="3328" spans="1:11" x14ac:dyDescent="0.25">
      <c r="A3328" s="17">
        <v>42457</v>
      </c>
      <c r="B3328" s="18">
        <f t="shared" si="149"/>
        <v>10191</v>
      </c>
      <c r="C3328" s="11" t="s">
        <v>787</v>
      </c>
      <c r="D3328" s="12">
        <v>60191</v>
      </c>
      <c r="E3328" s="47" t="s">
        <v>8971</v>
      </c>
      <c r="F3328" s="14">
        <v>22041.5</v>
      </c>
      <c r="G3328" s="57" t="s">
        <v>8972</v>
      </c>
      <c r="H3328" s="98">
        <f>11210.5+1831.4+8999.6</f>
        <v>22041.5</v>
      </c>
      <c r="I3328" s="140">
        <f t="shared" si="150"/>
        <v>0</v>
      </c>
      <c r="J3328" s="125"/>
      <c r="K3328" s="2"/>
    </row>
    <row r="3329" spans="1:11" x14ac:dyDescent="0.25">
      <c r="A3329" s="17">
        <v>42457</v>
      </c>
      <c r="B3329" s="18">
        <f t="shared" si="149"/>
        <v>10192</v>
      </c>
      <c r="C3329" s="11" t="s">
        <v>787</v>
      </c>
      <c r="D3329" s="12">
        <v>60192</v>
      </c>
      <c r="E3329" s="47" t="s">
        <v>8973</v>
      </c>
      <c r="F3329" s="14">
        <v>4860.7</v>
      </c>
      <c r="G3329" s="57">
        <v>42457</v>
      </c>
      <c r="H3329" s="98">
        <f t="shared" si="152"/>
        <v>4860.7</v>
      </c>
      <c r="I3329" s="140">
        <f t="shared" si="150"/>
        <v>0</v>
      </c>
      <c r="J3329" s="125"/>
      <c r="K3329" s="2"/>
    </row>
    <row r="3330" spans="1:11" x14ac:dyDescent="0.25">
      <c r="A3330" s="17">
        <v>42457</v>
      </c>
      <c r="B3330" s="18">
        <f t="shared" si="149"/>
        <v>10193</v>
      </c>
      <c r="C3330" s="11" t="s">
        <v>787</v>
      </c>
      <c r="D3330" s="12">
        <v>60193</v>
      </c>
      <c r="E3330" s="47" t="s">
        <v>8970</v>
      </c>
      <c r="F3330" s="14">
        <v>2064.6</v>
      </c>
      <c r="G3330" s="57">
        <v>42460</v>
      </c>
      <c r="H3330" s="98">
        <v>2064.6</v>
      </c>
      <c r="I3330" s="140">
        <f t="shared" si="150"/>
        <v>0</v>
      </c>
      <c r="J3330" s="125"/>
      <c r="K3330" s="2"/>
    </row>
    <row r="3331" spans="1:11" x14ac:dyDescent="0.25">
      <c r="A3331" s="17">
        <v>42457</v>
      </c>
      <c r="B3331" s="18">
        <f t="shared" si="149"/>
        <v>10194</v>
      </c>
      <c r="C3331" s="11" t="s">
        <v>787</v>
      </c>
      <c r="D3331" s="12">
        <v>60194</v>
      </c>
      <c r="E3331" s="47" t="s">
        <v>8974</v>
      </c>
      <c r="F3331" s="14">
        <v>2809.22</v>
      </c>
      <c r="G3331" s="57">
        <v>42457</v>
      </c>
      <c r="H3331" s="98">
        <f t="shared" si="152"/>
        <v>2809.22</v>
      </c>
      <c r="I3331" s="140">
        <f t="shared" si="150"/>
        <v>0</v>
      </c>
      <c r="J3331" s="125"/>
      <c r="K3331" s="2"/>
    </row>
    <row r="3332" spans="1:11" x14ac:dyDescent="0.25">
      <c r="A3332" s="17">
        <v>42457</v>
      </c>
      <c r="B3332" s="18">
        <f t="shared" si="149"/>
        <v>10195</v>
      </c>
      <c r="C3332" s="11" t="s">
        <v>787</v>
      </c>
      <c r="D3332" s="12">
        <v>60195</v>
      </c>
      <c r="E3332" s="47" t="s">
        <v>8975</v>
      </c>
      <c r="F3332" s="14">
        <v>3772.2</v>
      </c>
      <c r="G3332" s="57">
        <v>42458</v>
      </c>
      <c r="H3332" s="98">
        <v>3772.2</v>
      </c>
      <c r="I3332" s="140">
        <f t="shared" si="150"/>
        <v>0</v>
      </c>
      <c r="J3332" s="125"/>
      <c r="K3332" s="2"/>
    </row>
    <row r="3333" spans="1:11" x14ac:dyDescent="0.25">
      <c r="A3333" s="17">
        <v>42457</v>
      </c>
      <c r="B3333" s="18">
        <f t="shared" si="149"/>
        <v>10196</v>
      </c>
      <c r="C3333" s="11" t="s">
        <v>787</v>
      </c>
      <c r="D3333" s="12">
        <v>60196</v>
      </c>
      <c r="E3333" s="47" t="s">
        <v>8975</v>
      </c>
      <c r="F3333" s="14">
        <v>1568</v>
      </c>
      <c r="G3333" s="57">
        <v>42458</v>
      </c>
      <c r="H3333" s="98">
        <v>1568</v>
      </c>
      <c r="I3333" s="140">
        <f t="shared" si="150"/>
        <v>0</v>
      </c>
      <c r="J3333" s="125"/>
      <c r="K3333" s="2"/>
    </row>
    <row r="3334" spans="1:11" x14ac:dyDescent="0.25">
      <c r="A3334" s="17">
        <v>42457</v>
      </c>
      <c r="B3334" s="18">
        <f t="shared" ref="B3334:B3397" si="153">B3333+1</f>
        <v>10197</v>
      </c>
      <c r="C3334" s="11" t="s">
        <v>787</v>
      </c>
      <c r="D3334" s="12">
        <v>60197</v>
      </c>
      <c r="E3334" s="47" t="s">
        <v>8976</v>
      </c>
      <c r="F3334" s="14">
        <v>18810.900000000001</v>
      </c>
      <c r="G3334" s="92">
        <v>42469</v>
      </c>
      <c r="H3334" s="101">
        <v>18810.900000000001</v>
      </c>
      <c r="I3334" s="140">
        <f t="shared" si="150"/>
        <v>0</v>
      </c>
      <c r="J3334" s="125"/>
      <c r="K3334" s="2"/>
    </row>
    <row r="3335" spans="1:11" x14ac:dyDescent="0.25">
      <c r="A3335" s="17">
        <v>42457</v>
      </c>
      <c r="B3335" s="18">
        <f t="shared" si="153"/>
        <v>10198</v>
      </c>
      <c r="C3335" s="11" t="s">
        <v>787</v>
      </c>
      <c r="D3335" s="12">
        <v>60198</v>
      </c>
      <c r="E3335" s="47" t="s">
        <v>8977</v>
      </c>
      <c r="F3335" s="14">
        <v>3236.8</v>
      </c>
      <c r="G3335" s="57">
        <v>42458</v>
      </c>
      <c r="H3335" s="98">
        <v>3236.8</v>
      </c>
      <c r="I3335" s="140">
        <f t="shared" si="150"/>
        <v>0</v>
      </c>
      <c r="J3335" s="125"/>
      <c r="K3335" s="2"/>
    </row>
    <row r="3336" spans="1:11" x14ac:dyDescent="0.25">
      <c r="A3336" s="17">
        <v>42457</v>
      </c>
      <c r="B3336" s="18">
        <f t="shared" si="153"/>
        <v>10199</v>
      </c>
      <c r="C3336" s="11" t="s">
        <v>787</v>
      </c>
      <c r="D3336" s="12">
        <v>60199</v>
      </c>
      <c r="E3336" s="47" t="s">
        <v>8978</v>
      </c>
      <c r="F3336" s="14">
        <v>10638.3</v>
      </c>
      <c r="G3336" s="92">
        <v>42469</v>
      </c>
      <c r="H3336" s="101">
        <v>10638.3</v>
      </c>
      <c r="I3336" s="140">
        <f t="shared" si="150"/>
        <v>0</v>
      </c>
      <c r="J3336" s="125"/>
      <c r="K3336" s="2"/>
    </row>
    <row r="3337" spans="1:11" x14ac:dyDescent="0.25">
      <c r="A3337" s="17">
        <v>42457</v>
      </c>
      <c r="B3337" s="18">
        <f t="shared" si="153"/>
        <v>10200</v>
      </c>
      <c r="C3337" s="11" t="s">
        <v>787</v>
      </c>
      <c r="D3337" s="12">
        <v>60200</v>
      </c>
      <c r="E3337" s="47" t="s">
        <v>8908</v>
      </c>
      <c r="F3337" s="14">
        <v>24747.3</v>
      </c>
      <c r="G3337" s="92">
        <v>42481</v>
      </c>
      <c r="H3337" s="101">
        <v>24747.3</v>
      </c>
      <c r="I3337" s="140">
        <f t="shared" si="150"/>
        <v>0</v>
      </c>
      <c r="J3337" s="125"/>
      <c r="K3337" s="2"/>
    </row>
    <row r="3338" spans="1:11" x14ac:dyDescent="0.25">
      <c r="A3338" s="17">
        <v>42457</v>
      </c>
      <c r="B3338" s="18">
        <f t="shared" si="153"/>
        <v>10201</v>
      </c>
      <c r="C3338" s="11" t="s">
        <v>787</v>
      </c>
      <c r="D3338" s="12">
        <v>60201</v>
      </c>
      <c r="E3338" s="47" t="s">
        <v>8979</v>
      </c>
      <c r="F3338" s="14">
        <v>12324.6</v>
      </c>
      <c r="G3338" s="57">
        <v>42457</v>
      </c>
      <c r="H3338" s="98">
        <f t="shared" si="152"/>
        <v>12324.6</v>
      </c>
      <c r="I3338" s="140">
        <f t="shared" si="150"/>
        <v>0</v>
      </c>
      <c r="J3338" s="125"/>
      <c r="K3338" s="2"/>
    </row>
    <row r="3339" spans="1:11" x14ac:dyDescent="0.25">
      <c r="A3339" s="17">
        <v>42457</v>
      </c>
      <c r="B3339" s="18">
        <f t="shared" si="153"/>
        <v>10202</v>
      </c>
      <c r="C3339" s="11" t="s">
        <v>787</v>
      </c>
      <c r="D3339" s="12">
        <v>60202</v>
      </c>
      <c r="E3339" s="47" t="s">
        <v>8980</v>
      </c>
      <c r="F3339" s="14">
        <v>340</v>
      </c>
      <c r="G3339" s="57">
        <v>42457</v>
      </c>
      <c r="H3339" s="98">
        <f t="shared" si="152"/>
        <v>340</v>
      </c>
      <c r="I3339" s="140">
        <f t="shared" si="150"/>
        <v>0</v>
      </c>
      <c r="J3339" s="125"/>
      <c r="K3339" s="2"/>
    </row>
    <row r="3340" spans="1:11" x14ac:dyDescent="0.25">
      <c r="A3340" s="17">
        <v>42457</v>
      </c>
      <c r="B3340" s="18">
        <f t="shared" si="153"/>
        <v>10203</v>
      </c>
      <c r="C3340" s="11" t="s">
        <v>787</v>
      </c>
      <c r="D3340" s="12">
        <v>60203</v>
      </c>
      <c r="E3340" s="47" t="s">
        <v>8980</v>
      </c>
      <c r="F3340" s="14">
        <v>30</v>
      </c>
      <c r="G3340" s="57">
        <v>42457</v>
      </c>
      <c r="H3340" s="98">
        <f t="shared" si="152"/>
        <v>30</v>
      </c>
      <c r="I3340" s="140">
        <f t="shared" si="150"/>
        <v>0</v>
      </c>
      <c r="J3340" s="125"/>
      <c r="K3340" s="2"/>
    </row>
    <row r="3341" spans="1:11" x14ac:dyDescent="0.25">
      <c r="A3341" s="17">
        <v>42457</v>
      </c>
      <c r="B3341" s="18">
        <f t="shared" si="153"/>
        <v>10204</v>
      </c>
      <c r="C3341" s="11" t="s">
        <v>787</v>
      </c>
      <c r="D3341" s="12">
        <v>60204</v>
      </c>
      <c r="E3341" s="47" t="s">
        <v>8692</v>
      </c>
      <c r="F3341" s="14">
        <v>0</v>
      </c>
      <c r="G3341" s="57"/>
      <c r="H3341" s="98"/>
      <c r="I3341" s="140">
        <f t="shared" si="150"/>
        <v>0</v>
      </c>
      <c r="J3341" s="125"/>
      <c r="K3341" s="2"/>
    </row>
    <row r="3342" spans="1:11" x14ac:dyDescent="0.25">
      <c r="A3342" s="17">
        <v>42457</v>
      </c>
      <c r="B3342" s="18">
        <f t="shared" si="153"/>
        <v>10205</v>
      </c>
      <c r="C3342" s="11" t="s">
        <v>787</v>
      </c>
      <c r="D3342" s="12">
        <v>60205</v>
      </c>
      <c r="E3342" s="47" t="s">
        <v>8981</v>
      </c>
      <c r="F3342" s="14">
        <v>44598.6</v>
      </c>
      <c r="G3342" s="57">
        <v>42458</v>
      </c>
      <c r="H3342" s="98">
        <v>44598.6</v>
      </c>
      <c r="I3342" s="140">
        <f t="shared" si="150"/>
        <v>0</v>
      </c>
      <c r="J3342" s="125"/>
      <c r="K3342" s="2"/>
    </row>
    <row r="3343" spans="1:11" x14ac:dyDescent="0.25">
      <c r="A3343" s="17">
        <v>42457</v>
      </c>
      <c r="B3343" s="18">
        <f t="shared" si="153"/>
        <v>10206</v>
      </c>
      <c r="C3343" s="11" t="s">
        <v>787</v>
      </c>
      <c r="D3343" s="12">
        <v>60206</v>
      </c>
      <c r="E3343" s="47" t="s">
        <v>8982</v>
      </c>
      <c r="F3343" s="14">
        <v>4379.3999999999996</v>
      </c>
      <c r="G3343" s="57">
        <v>42457</v>
      </c>
      <c r="H3343" s="98">
        <f t="shared" si="152"/>
        <v>4379.3999999999996</v>
      </c>
      <c r="I3343" s="140">
        <f t="shared" si="150"/>
        <v>0</v>
      </c>
      <c r="J3343" s="125"/>
      <c r="K3343" s="2"/>
    </row>
    <row r="3344" spans="1:11" x14ac:dyDescent="0.25">
      <c r="A3344" s="17">
        <v>42457</v>
      </c>
      <c r="B3344" s="18">
        <f t="shared" si="153"/>
        <v>10207</v>
      </c>
      <c r="C3344" s="11" t="s">
        <v>787</v>
      </c>
      <c r="D3344" s="12">
        <v>60207</v>
      </c>
      <c r="E3344" s="47" t="s">
        <v>8983</v>
      </c>
      <c r="F3344" s="14">
        <v>2538.1999999999998</v>
      </c>
      <c r="G3344" s="57">
        <v>42457</v>
      </c>
      <c r="H3344" s="98">
        <f t="shared" si="152"/>
        <v>2538.1999999999998</v>
      </c>
      <c r="I3344" s="140">
        <f t="shared" si="150"/>
        <v>0</v>
      </c>
      <c r="J3344" s="125"/>
      <c r="K3344" s="2"/>
    </row>
    <row r="3345" spans="1:11" x14ac:dyDescent="0.25">
      <c r="A3345" s="17">
        <v>42457</v>
      </c>
      <c r="B3345" s="18">
        <f t="shared" si="153"/>
        <v>10208</v>
      </c>
      <c r="C3345" s="11" t="s">
        <v>787</v>
      </c>
      <c r="D3345" s="12">
        <v>60208</v>
      </c>
      <c r="E3345" s="47" t="s">
        <v>8984</v>
      </c>
      <c r="F3345" s="14">
        <v>1041.4000000000001</v>
      </c>
      <c r="G3345" s="57">
        <v>42457</v>
      </c>
      <c r="H3345" s="98">
        <f t="shared" si="152"/>
        <v>1041.4000000000001</v>
      </c>
      <c r="I3345" s="140">
        <f t="shared" ref="I3345:I3408" si="154">F3345-H3345</f>
        <v>0</v>
      </c>
      <c r="J3345" s="125"/>
      <c r="K3345" s="2"/>
    </row>
    <row r="3346" spans="1:11" x14ac:dyDescent="0.25">
      <c r="A3346" s="17">
        <v>42457</v>
      </c>
      <c r="B3346" s="18">
        <f t="shared" si="153"/>
        <v>10209</v>
      </c>
      <c r="C3346" s="11" t="s">
        <v>787</v>
      </c>
      <c r="D3346" s="12">
        <v>60209</v>
      </c>
      <c r="E3346" s="47" t="s">
        <v>8909</v>
      </c>
      <c r="F3346" s="14">
        <v>5658.4</v>
      </c>
      <c r="G3346" s="57">
        <v>42457</v>
      </c>
      <c r="H3346" s="98">
        <f t="shared" si="152"/>
        <v>5658.4</v>
      </c>
      <c r="I3346" s="140">
        <f t="shared" si="154"/>
        <v>0</v>
      </c>
      <c r="J3346" s="125"/>
      <c r="K3346" s="2"/>
    </row>
    <row r="3347" spans="1:11" x14ac:dyDescent="0.25">
      <c r="A3347" s="17">
        <v>42457</v>
      </c>
      <c r="B3347" s="18">
        <f t="shared" si="153"/>
        <v>10210</v>
      </c>
      <c r="C3347" s="11" t="s">
        <v>787</v>
      </c>
      <c r="D3347" s="12">
        <v>60210</v>
      </c>
      <c r="E3347" s="47" t="s">
        <v>8985</v>
      </c>
      <c r="F3347" s="14">
        <v>39128.400000000001</v>
      </c>
      <c r="G3347" s="57">
        <v>42457</v>
      </c>
      <c r="H3347" s="98">
        <f t="shared" si="152"/>
        <v>39128.400000000001</v>
      </c>
      <c r="I3347" s="140">
        <f t="shared" si="154"/>
        <v>0</v>
      </c>
      <c r="J3347" s="125"/>
      <c r="K3347" s="2"/>
    </row>
    <row r="3348" spans="1:11" x14ac:dyDescent="0.25">
      <c r="A3348" s="17">
        <v>42457</v>
      </c>
      <c r="B3348" s="18">
        <f t="shared" si="153"/>
        <v>10211</v>
      </c>
      <c r="C3348" s="11" t="s">
        <v>787</v>
      </c>
      <c r="D3348" s="12">
        <v>60211</v>
      </c>
      <c r="E3348" s="47" t="s">
        <v>8921</v>
      </c>
      <c r="F3348" s="14">
        <v>675.1</v>
      </c>
      <c r="G3348" s="57">
        <v>42457</v>
      </c>
      <c r="H3348" s="98">
        <f t="shared" si="152"/>
        <v>675.1</v>
      </c>
      <c r="I3348" s="140">
        <f t="shared" si="154"/>
        <v>0</v>
      </c>
      <c r="J3348" s="125"/>
      <c r="K3348" s="2"/>
    </row>
    <row r="3349" spans="1:11" x14ac:dyDescent="0.25">
      <c r="A3349" s="17">
        <v>42457</v>
      </c>
      <c r="B3349" s="18">
        <f t="shared" si="153"/>
        <v>10212</v>
      </c>
      <c r="C3349" s="11" t="s">
        <v>787</v>
      </c>
      <c r="D3349" s="12">
        <v>60212</v>
      </c>
      <c r="E3349" s="47" t="s">
        <v>8986</v>
      </c>
      <c r="F3349" s="14">
        <v>2632</v>
      </c>
      <c r="G3349" s="57">
        <v>42457</v>
      </c>
      <c r="H3349" s="98">
        <f t="shared" si="152"/>
        <v>2632</v>
      </c>
      <c r="I3349" s="140">
        <f t="shared" si="154"/>
        <v>0</v>
      </c>
      <c r="J3349" s="125"/>
      <c r="K3349" s="2"/>
    </row>
    <row r="3350" spans="1:11" x14ac:dyDescent="0.25">
      <c r="A3350" s="17">
        <v>42457</v>
      </c>
      <c r="B3350" s="18">
        <f t="shared" si="153"/>
        <v>10213</v>
      </c>
      <c r="C3350" s="11" t="s">
        <v>787</v>
      </c>
      <c r="D3350" s="12">
        <v>60213</v>
      </c>
      <c r="E3350" s="47" t="s">
        <v>8932</v>
      </c>
      <c r="F3350" s="14">
        <v>555</v>
      </c>
      <c r="G3350" s="57">
        <v>42457</v>
      </c>
      <c r="H3350" s="98">
        <f t="shared" si="152"/>
        <v>555</v>
      </c>
      <c r="I3350" s="140">
        <f t="shared" si="154"/>
        <v>0</v>
      </c>
      <c r="J3350" s="125"/>
      <c r="K3350" s="2"/>
    </row>
    <row r="3351" spans="1:11" x14ac:dyDescent="0.25">
      <c r="A3351" s="17">
        <v>42457</v>
      </c>
      <c r="B3351" s="18">
        <f t="shared" si="153"/>
        <v>10214</v>
      </c>
      <c r="C3351" s="11" t="s">
        <v>787</v>
      </c>
      <c r="D3351" s="12">
        <v>60214</v>
      </c>
      <c r="E3351" s="47" t="s">
        <v>8987</v>
      </c>
      <c r="F3351" s="14">
        <v>1295</v>
      </c>
      <c r="G3351" s="57">
        <v>42457</v>
      </c>
      <c r="H3351" s="98">
        <f t="shared" si="152"/>
        <v>1295</v>
      </c>
      <c r="I3351" s="140">
        <f t="shared" si="154"/>
        <v>0</v>
      </c>
      <c r="J3351" s="125"/>
      <c r="K3351" s="2"/>
    </row>
    <row r="3352" spans="1:11" x14ac:dyDescent="0.25">
      <c r="A3352" s="17">
        <v>42457</v>
      </c>
      <c r="B3352" s="18">
        <f t="shared" si="153"/>
        <v>10215</v>
      </c>
      <c r="C3352" s="11" t="s">
        <v>787</v>
      </c>
      <c r="D3352" s="12">
        <v>60215</v>
      </c>
      <c r="E3352" s="47" t="s">
        <v>8988</v>
      </c>
      <c r="F3352" s="14">
        <v>31368.6</v>
      </c>
      <c r="G3352" s="57">
        <v>42460</v>
      </c>
      <c r="H3352" s="98">
        <v>31368.6</v>
      </c>
      <c r="I3352" s="140">
        <f t="shared" si="154"/>
        <v>0</v>
      </c>
      <c r="J3352" s="125"/>
      <c r="K3352" s="2"/>
    </row>
    <row r="3353" spans="1:11" x14ac:dyDescent="0.25">
      <c r="A3353" s="17">
        <v>42457</v>
      </c>
      <c r="B3353" s="18">
        <f t="shared" si="153"/>
        <v>10216</v>
      </c>
      <c r="C3353" s="11" t="s">
        <v>787</v>
      </c>
      <c r="D3353" s="12">
        <v>60216</v>
      </c>
      <c r="E3353" s="47" t="s">
        <v>8989</v>
      </c>
      <c r="F3353" s="14">
        <v>2721.6</v>
      </c>
      <c r="G3353" s="57">
        <v>42457</v>
      </c>
      <c r="H3353" s="98">
        <f t="shared" si="152"/>
        <v>2721.6</v>
      </c>
      <c r="I3353" s="140">
        <f t="shared" si="154"/>
        <v>0</v>
      </c>
      <c r="J3353" s="125"/>
      <c r="K3353" s="2"/>
    </row>
    <row r="3354" spans="1:11" x14ac:dyDescent="0.25">
      <c r="A3354" s="17">
        <v>42457</v>
      </c>
      <c r="B3354" s="18">
        <f t="shared" si="153"/>
        <v>10217</v>
      </c>
      <c r="C3354" s="11" t="s">
        <v>787</v>
      </c>
      <c r="D3354" s="12">
        <v>60217</v>
      </c>
      <c r="E3354" s="47" t="s">
        <v>8990</v>
      </c>
      <c r="F3354" s="14">
        <v>1996.8</v>
      </c>
      <c r="G3354" s="57">
        <v>42457</v>
      </c>
      <c r="H3354" s="98">
        <f t="shared" si="152"/>
        <v>1996.8</v>
      </c>
      <c r="I3354" s="140">
        <f t="shared" si="154"/>
        <v>0</v>
      </c>
      <c r="J3354" s="125"/>
      <c r="K3354" s="2"/>
    </row>
    <row r="3355" spans="1:11" x14ac:dyDescent="0.25">
      <c r="A3355" s="17">
        <v>42457</v>
      </c>
      <c r="B3355" s="18">
        <f t="shared" si="153"/>
        <v>10218</v>
      </c>
      <c r="C3355" s="11" t="s">
        <v>787</v>
      </c>
      <c r="D3355" s="12">
        <v>60218</v>
      </c>
      <c r="E3355" s="47" t="s">
        <v>8991</v>
      </c>
      <c r="F3355" s="14">
        <v>1981.2</v>
      </c>
      <c r="G3355" s="57">
        <v>42457</v>
      </c>
      <c r="H3355" s="98">
        <f t="shared" si="152"/>
        <v>1981.2</v>
      </c>
      <c r="I3355" s="140">
        <f t="shared" si="154"/>
        <v>0</v>
      </c>
      <c r="J3355" s="125"/>
      <c r="K3355" s="2"/>
    </row>
    <row r="3356" spans="1:11" x14ac:dyDescent="0.25">
      <c r="A3356" s="17">
        <v>42457</v>
      </c>
      <c r="B3356" s="18">
        <f t="shared" si="153"/>
        <v>10219</v>
      </c>
      <c r="C3356" s="11" t="s">
        <v>787</v>
      </c>
      <c r="D3356" s="113">
        <v>60219</v>
      </c>
      <c r="E3356" s="42" t="s">
        <v>8992</v>
      </c>
      <c r="F3356" s="19">
        <v>1127.9000000000001</v>
      </c>
      <c r="G3356" s="57">
        <v>42457</v>
      </c>
      <c r="H3356" s="98">
        <f t="shared" si="152"/>
        <v>1127.9000000000001</v>
      </c>
      <c r="I3356" s="140">
        <f t="shared" si="154"/>
        <v>0</v>
      </c>
      <c r="J3356" s="125"/>
      <c r="K3356" s="2"/>
    </row>
    <row r="3357" spans="1:11" x14ac:dyDescent="0.25">
      <c r="A3357" s="17">
        <v>42457</v>
      </c>
      <c r="B3357" s="18">
        <f t="shared" si="153"/>
        <v>10220</v>
      </c>
      <c r="C3357" s="11" t="s">
        <v>787</v>
      </c>
      <c r="D3357" s="141">
        <v>60220</v>
      </c>
      <c r="E3357" s="43" t="s">
        <v>8993</v>
      </c>
      <c r="F3357" s="142">
        <v>1183.45</v>
      </c>
      <c r="G3357" s="57">
        <v>42457</v>
      </c>
      <c r="H3357" s="98">
        <f t="shared" si="152"/>
        <v>1183.45</v>
      </c>
      <c r="I3357" s="140">
        <f t="shared" si="154"/>
        <v>0</v>
      </c>
      <c r="J3357" s="125"/>
      <c r="K3357" s="2"/>
    </row>
    <row r="3358" spans="1:11" x14ac:dyDescent="0.25">
      <c r="A3358" s="17">
        <v>42457</v>
      </c>
      <c r="B3358" s="18">
        <f t="shared" si="153"/>
        <v>10221</v>
      </c>
      <c r="C3358" s="11" t="s">
        <v>787</v>
      </c>
      <c r="D3358" s="20">
        <v>60221</v>
      </c>
      <c r="E3358" s="45" t="s">
        <v>8918</v>
      </c>
      <c r="F3358" s="22">
        <v>8314.4</v>
      </c>
      <c r="G3358" s="130">
        <v>42462</v>
      </c>
      <c r="H3358" s="166">
        <v>8314.4</v>
      </c>
      <c r="I3358" s="140">
        <f t="shared" si="154"/>
        <v>0</v>
      </c>
      <c r="J3358" s="125"/>
      <c r="K3358" s="2"/>
    </row>
    <row r="3359" spans="1:11" x14ac:dyDescent="0.25">
      <c r="A3359" s="17">
        <v>42457</v>
      </c>
      <c r="B3359" s="18">
        <f t="shared" si="153"/>
        <v>10222</v>
      </c>
      <c r="C3359" s="11" t="s">
        <v>787</v>
      </c>
      <c r="D3359" s="12">
        <v>60222</v>
      </c>
      <c r="E3359" s="47" t="s">
        <v>8994</v>
      </c>
      <c r="F3359" s="14">
        <v>3709.4</v>
      </c>
      <c r="G3359" s="57">
        <v>42459</v>
      </c>
      <c r="H3359" s="98">
        <v>3709.4</v>
      </c>
      <c r="I3359" s="140">
        <f t="shared" si="154"/>
        <v>0</v>
      </c>
      <c r="J3359" s="125"/>
      <c r="K3359" s="2"/>
    </row>
    <row r="3360" spans="1:11" x14ac:dyDescent="0.25">
      <c r="A3360" s="17">
        <v>42457</v>
      </c>
      <c r="B3360" s="18">
        <f t="shared" si="153"/>
        <v>10223</v>
      </c>
      <c r="C3360" s="11" t="s">
        <v>787</v>
      </c>
      <c r="D3360" s="12">
        <v>60223</v>
      </c>
      <c r="E3360" s="47" t="s">
        <v>8995</v>
      </c>
      <c r="F3360" s="14">
        <v>66533.88</v>
      </c>
      <c r="G3360" s="57">
        <v>42459</v>
      </c>
      <c r="H3360" s="98">
        <v>66533.88</v>
      </c>
      <c r="I3360" s="140">
        <f t="shared" si="154"/>
        <v>0</v>
      </c>
      <c r="J3360" s="125"/>
      <c r="K3360" s="2"/>
    </row>
    <row r="3361" spans="1:11" x14ac:dyDescent="0.25">
      <c r="A3361" s="17">
        <v>42457</v>
      </c>
      <c r="B3361" s="18">
        <f t="shared" si="153"/>
        <v>10224</v>
      </c>
      <c r="C3361" s="11" t="s">
        <v>787</v>
      </c>
      <c r="D3361" s="12">
        <v>60224</v>
      </c>
      <c r="E3361" s="47" t="s">
        <v>8996</v>
      </c>
      <c r="F3361" s="14">
        <v>10262</v>
      </c>
      <c r="G3361" s="57">
        <v>42459</v>
      </c>
      <c r="H3361" s="98">
        <v>10262</v>
      </c>
      <c r="I3361" s="140">
        <f t="shared" si="154"/>
        <v>0</v>
      </c>
      <c r="J3361" s="125"/>
      <c r="K3361" s="2"/>
    </row>
    <row r="3362" spans="1:11" x14ac:dyDescent="0.25">
      <c r="A3362" s="17">
        <v>42457</v>
      </c>
      <c r="B3362" s="18">
        <f t="shared" si="153"/>
        <v>10225</v>
      </c>
      <c r="C3362" s="11" t="s">
        <v>787</v>
      </c>
      <c r="D3362" s="12">
        <v>60225</v>
      </c>
      <c r="E3362" s="47" t="s">
        <v>8997</v>
      </c>
      <c r="F3362" s="14">
        <v>16971.96</v>
      </c>
      <c r="G3362" s="57">
        <v>42459</v>
      </c>
      <c r="H3362" s="98">
        <v>16971.96</v>
      </c>
      <c r="I3362" s="140">
        <f t="shared" si="154"/>
        <v>0</v>
      </c>
      <c r="J3362" s="125"/>
      <c r="K3362" s="2"/>
    </row>
    <row r="3363" spans="1:11" x14ac:dyDescent="0.25">
      <c r="A3363" s="17">
        <v>42457</v>
      </c>
      <c r="B3363" s="18">
        <f t="shared" si="153"/>
        <v>10226</v>
      </c>
      <c r="C3363" s="11" t="s">
        <v>787</v>
      </c>
      <c r="D3363" s="12">
        <v>60226</v>
      </c>
      <c r="E3363" s="47" t="s">
        <v>8998</v>
      </c>
      <c r="F3363" s="14">
        <v>1658.76</v>
      </c>
      <c r="G3363" s="57">
        <v>42459</v>
      </c>
      <c r="H3363" s="98">
        <v>1658.7629999999999</v>
      </c>
      <c r="I3363" s="140">
        <f t="shared" si="154"/>
        <v>-2.9999999999290594E-3</v>
      </c>
      <c r="J3363" s="125"/>
      <c r="K3363" s="2"/>
    </row>
    <row r="3364" spans="1:11" x14ac:dyDescent="0.25">
      <c r="A3364" s="17">
        <v>42457</v>
      </c>
      <c r="B3364" s="18">
        <f t="shared" si="153"/>
        <v>10227</v>
      </c>
      <c r="C3364" s="11" t="s">
        <v>787</v>
      </c>
      <c r="D3364" s="12">
        <v>60227</v>
      </c>
      <c r="E3364" s="47" t="s">
        <v>8999</v>
      </c>
      <c r="F3364" s="14">
        <v>490030.6</v>
      </c>
      <c r="G3364" s="57"/>
      <c r="H3364" s="98"/>
      <c r="I3364" s="140">
        <f t="shared" si="154"/>
        <v>490030.6</v>
      </c>
      <c r="J3364" s="125"/>
      <c r="K3364" s="2"/>
    </row>
    <row r="3365" spans="1:11" x14ac:dyDescent="0.25">
      <c r="A3365" s="17">
        <v>42457</v>
      </c>
      <c r="B3365" s="18">
        <f t="shared" si="153"/>
        <v>10228</v>
      </c>
      <c r="C3365" s="11" t="s">
        <v>787</v>
      </c>
      <c r="D3365" s="12">
        <v>60228</v>
      </c>
      <c r="E3365" s="47" t="s">
        <v>9000</v>
      </c>
      <c r="F3365" s="14">
        <v>1084.4000000000001</v>
      </c>
      <c r="G3365" s="57">
        <v>42459</v>
      </c>
      <c r="H3365" s="98">
        <v>1084.4000000000001</v>
      </c>
      <c r="I3365" s="140">
        <f t="shared" si="154"/>
        <v>0</v>
      </c>
      <c r="J3365" s="125"/>
      <c r="K3365" s="2"/>
    </row>
    <row r="3366" spans="1:11" x14ac:dyDescent="0.25">
      <c r="A3366" s="17">
        <v>42457</v>
      </c>
      <c r="B3366" s="18">
        <f t="shared" si="153"/>
        <v>10229</v>
      </c>
      <c r="C3366" s="11" t="s">
        <v>787</v>
      </c>
      <c r="D3366" s="12">
        <v>60229</v>
      </c>
      <c r="E3366" s="47" t="s">
        <v>9001</v>
      </c>
      <c r="F3366" s="14">
        <v>8747.64</v>
      </c>
      <c r="G3366" s="57">
        <v>42459</v>
      </c>
      <c r="H3366" s="98">
        <v>8747.64</v>
      </c>
      <c r="I3366" s="140">
        <f t="shared" si="154"/>
        <v>0</v>
      </c>
      <c r="J3366" s="125"/>
      <c r="K3366" s="2"/>
    </row>
    <row r="3367" spans="1:11" x14ac:dyDescent="0.25">
      <c r="A3367" s="17">
        <v>42457</v>
      </c>
      <c r="B3367" s="18">
        <f t="shared" si="153"/>
        <v>10230</v>
      </c>
      <c r="C3367" s="11" t="s">
        <v>787</v>
      </c>
      <c r="D3367" s="12">
        <v>60230</v>
      </c>
      <c r="E3367" s="47" t="s">
        <v>9002</v>
      </c>
      <c r="F3367" s="14">
        <v>1036</v>
      </c>
      <c r="G3367" s="57">
        <v>42457</v>
      </c>
      <c r="H3367" s="98">
        <f t="shared" si="152"/>
        <v>1036</v>
      </c>
      <c r="I3367" s="140">
        <f t="shared" si="154"/>
        <v>0</v>
      </c>
      <c r="J3367" s="125"/>
      <c r="K3367" s="2"/>
    </row>
    <row r="3368" spans="1:11" x14ac:dyDescent="0.25">
      <c r="A3368" s="17">
        <v>42457</v>
      </c>
      <c r="B3368" s="18">
        <f t="shared" si="153"/>
        <v>10231</v>
      </c>
      <c r="C3368" s="11" t="s">
        <v>787</v>
      </c>
      <c r="D3368" s="12">
        <v>60231</v>
      </c>
      <c r="E3368" s="47" t="s">
        <v>9003</v>
      </c>
      <c r="F3368" s="14">
        <v>4535.8999999999996</v>
      </c>
      <c r="G3368" s="57">
        <v>42459</v>
      </c>
      <c r="H3368" s="98">
        <v>4535.8999999999996</v>
      </c>
      <c r="I3368" s="140">
        <f t="shared" si="154"/>
        <v>0</v>
      </c>
      <c r="J3368" s="125"/>
      <c r="K3368" s="2"/>
    </row>
    <row r="3369" spans="1:11" x14ac:dyDescent="0.25">
      <c r="A3369" s="17">
        <v>42457</v>
      </c>
      <c r="B3369" s="18">
        <f t="shared" si="153"/>
        <v>10232</v>
      </c>
      <c r="C3369" s="11" t="s">
        <v>787</v>
      </c>
      <c r="D3369" s="12">
        <v>60232</v>
      </c>
      <c r="E3369" s="47" t="s">
        <v>9004</v>
      </c>
      <c r="F3369" s="14">
        <v>12810.66</v>
      </c>
      <c r="G3369" s="57">
        <v>42459</v>
      </c>
      <c r="H3369" s="98">
        <v>12810.66</v>
      </c>
      <c r="I3369" s="140">
        <f t="shared" si="154"/>
        <v>0</v>
      </c>
      <c r="J3369" s="125"/>
      <c r="K3369" s="2"/>
    </row>
    <row r="3370" spans="1:11" x14ac:dyDescent="0.25">
      <c r="A3370" s="17">
        <v>42457</v>
      </c>
      <c r="B3370" s="18">
        <f t="shared" si="153"/>
        <v>10233</v>
      </c>
      <c r="C3370" s="11" t="s">
        <v>787</v>
      </c>
      <c r="D3370" s="12">
        <v>60233</v>
      </c>
      <c r="E3370" s="47" t="s">
        <v>9005</v>
      </c>
      <c r="F3370" s="14">
        <v>1603</v>
      </c>
      <c r="G3370" s="57">
        <v>42459</v>
      </c>
      <c r="H3370" s="98">
        <v>1603</v>
      </c>
      <c r="I3370" s="140">
        <f t="shared" si="154"/>
        <v>0</v>
      </c>
      <c r="J3370" s="125"/>
      <c r="K3370" s="2"/>
    </row>
    <row r="3371" spans="1:11" x14ac:dyDescent="0.25">
      <c r="A3371" s="17">
        <v>42457</v>
      </c>
      <c r="B3371" s="18">
        <f t="shared" si="153"/>
        <v>10234</v>
      </c>
      <c r="C3371" s="11" t="s">
        <v>787</v>
      </c>
      <c r="D3371" s="12">
        <v>60234</v>
      </c>
      <c r="E3371" s="47" t="s">
        <v>9006</v>
      </c>
      <c r="F3371" s="14">
        <v>4116.3999999999996</v>
      </c>
      <c r="G3371" s="57">
        <v>42457</v>
      </c>
      <c r="H3371" s="98">
        <f t="shared" si="152"/>
        <v>4116.3999999999996</v>
      </c>
      <c r="I3371" s="140">
        <f t="shared" si="154"/>
        <v>0</v>
      </c>
      <c r="J3371" s="125"/>
      <c r="K3371" s="2"/>
    </row>
    <row r="3372" spans="1:11" x14ac:dyDescent="0.25">
      <c r="A3372" s="17">
        <v>42457</v>
      </c>
      <c r="B3372" s="18">
        <f t="shared" si="153"/>
        <v>10235</v>
      </c>
      <c r="C3372" s="11" t="s">
        <v>787</v>
      </c>
      <c r="D3372" s="12">
        <v>60235</v>
      </c>
      <c r="E3372" s="47" t="s">
        <v>9007</v>
      </c>
      <c r="F3372" s="14">
        <v>9696</v>
      </c>
      <c r="G3372" s="92">
        <v>42464</v>
      </c>
      <c r="H3372" s="101">
        <v>9696</v>
      </c>
      <c r="I3372" s="140">
        <f t="shared" si="154"/>
        <v>0</v>
      </c>
      <c r="J3372" s="125"/>
      <c r="K3372" s="2"/>
    </row>
    <row r="3373" spans="1:11" x14ac:dyDescent="0.25">
      <c r="A3373" s="17">
        <v>42457</v>
      </c>
      <c r="B3373" s="18">
        <f t="shared" si="153"/>
        <v>10236</v>
      </c>
      <c r="C3373" s="11" t="s">
        <v>787</v>
      </c>
      <c r="D3373" s="12">
        <v>60236</v>
      </c>
      <c r="E3373" s="47" t="s">
        <v>9008</v>
      </c>
      <c r="F3373" s="14">
        <v>14090.4</v>
      </c>
      <c r="G3373" s="130">
        <v>42461</v>
      </c>
      <c r="H3373" s="166">
        <v>14090.4</v>
      </c>
      <c r="I3373" s="140">
        <f t="shared" si="154"/>
        <v>0</v>
      </c>
      <c r="J3373" s="125"/>
      <c r="K3373" s="2"/>
    </row>
    <row r="3374" spans="1:11" x14ac:dyDescent="0.25">
      <c r="A3374" s="17">
        <v>42457</v>
      </c>
      <c r="B3374" s="18">
        <f t="shared" si="153"/>
        <v>10237</v>
      </c>
      <c r="C3374" s="11" t="s">
        <v>787</v>
      </c>
      <c r="D3374" s="12">
        <v>60237</v>
      </c>
      <c r="E3374" s="47" t="s">
        <v>9009</v>
      </c>
      <c r="F3374" s="14">
        <v>8842.7000000000007</v>
      </c>
      <c r="G3374" s="57">
        <v>42459</v>
      </c>
      <c r="H3374" s="98">
        <v>8842.7000000000007</v>
      </c>
      <c r="I3374" s="140">
        <f t="shared" si="154"/>
        <v>0</v>
      </c>
      <c r="J3374" s="125"/>
      <c r="K3374" s="2"/>
    </row>
    <row r="3375" spans="1:11" x14ac:dyDescent="0.25">
      <c r="A3375" s="17">
        <v>42457</v>
      </c>
      <c r="B3375" s="18">
        <f t="shared" si="153"/>
        <v>10238</v>
      </c>
      <c r="C3375" s="11" t="s">
        <v>787</v>
      </c>
      <c r="D3375" s="12">
        <v>60238</v>
      </c>
      <c r="E3375" s="47" t="s">
        <v>9010</v>
      </c>
      <c r="F3375" s="14">
        <v>27705.1</v>
      </c>
      <c r="G3375" s="92">
        <v>42475</v>
      </c>
      <c r="H3375" s="101">
        <v>27705.1</v>
      </c>
      <c r="I3375" s="140">
        <f t="shared" si="154"/>
        <v>0</v>
      </c>
      <c r="J3375" s="125"/>
      <c r="K3375" s="2"/>
    </row>
    <row r="3376" spans="1:11" x14ac:dyDescent="0.25">
      <c r="A3376" s="17">
        <v>42457</v>
      </c>
      <c r="B3376" s="18">
        <f t="shared" si="153"/>
        <v>10239</v>
      </c>
      <c r="C3376" s="11" t="s">
        <v>787</v>
      </c>
      <c r="D3376" s="12">
        <v>60239</v>
      </c>
      <c r="E3376" s="47" t="s">
        <v>9011</v>
      </c>
      <c r="F3376" s="14">
        <v>2485.4</v>
      </c>
      <c r="G3376" s="57">
        <v>42457</v>
      </c>
      <c r="H3376" s="98">
        <f t="shared" si="152"/>
        <v>2485.4</v>
      </c>
      <c r="I3376" s="140">
        <f t="shared" si="154"/>
        <v>0</v>
      </c>
      <c r="J3376" s="125"/>
      <c r="K3376" s="2"/>
    </row>
    <row r="3377" spans="1:11" x14ac:dyDescent="0.25">
      <c r="A3377" s="17">
        <v>42457</v>
      </c>
      <c r="B3377" s="18">
        <f t="shared" si="153"/>
        <v>10240</v>
      </c>
      <c r="C3377" s="11" t="s">
        <v>787</v>
      </c>
      <c r="D3377" s="12">
        <v>60240</v>
      </c>
      <c r="E3377" s="47" t="s">
        <v>8910</v>
      </c>
      <c r="F3377" s="14">
        <v>697</v>
      </c>
      <c r="G3377" s="57">
        <v>42457</v>
      </c>
      <c r="H3377" s="98">
        <f t="shared" si="152"/>
        <v>697</v>
      </c>
      <c r="I3377" s="140">
        <f t="shared" si="154"/>
        <v>0</v>
      </c>
      <c r="J3377" s="125"/>
      <c r="K3377" s="2"/>
    </row>
    <row r="3378" spans="1:11" x14ac:dyDescent="0.25">
      <c r="A3378" s="17">
        <v>42457</v>
      </c>
      <c r="B3378" s="18">
        <f t="shared" si="153"/>
        <v>10241</v>
      </c>
      <c r="C3378" s="11" t="s">
        <v>787</v>
      </c>
      <c r="D3378" s="12">
        <v>60241</v>
      </c>
      <c r="E3378" s="47" t="s">
        <v>9010</v>
      </c>
      <c r="F3378" s="14">
        <v>33980.879999999997</v>
      </c>
      <c r="G3378" s="92">
        <v>42475</v>
      </c>
      <c r="H3378" s="101">
        <v>33980.879999999997</v>
      </c>
      <c r="I3378" s="140">
        <f t="shared" si="154"/>
        <v>0</v>
      </c>
      <c r="J3378" s="125"/>
      <c r="K3378" s="2"/>
    </row>
    <row r="3379" spans="1:11" x14ac:dyDescent="0.25">
      <c r="A3379" s="17">
        <v>42457</v>
      </c>
      <c r="B3379" s="18">
        <f t="shared" si="153"/>
        <v>10242</v>
      </c>
      <c r="C3379" s="11" t="s">
        <v>787</v>
      </c>
      <c r="D3379" s="12">
        <v>60242</v>
      </c>
      <c r="E3379" s="47" t="s">
        <v>8998</v>
      </c>
      <c r="F3379" s="14">
        <v>370</v>
      </c>
      <c r="G3379" s="57">
        <v>42459</v>
      </c>
      <c r="H3379" s="98">
        <v>370</v>
      </c>
      <c r="I3379" s="140">
        <f t="shared" si="154"/>
        <v>0</v>
      </c>
      <c r="J3379" s="125"/>
      <c r="K3379" s="2"/>
    </row>
    <row r="3380" spans="1:11" x14ac:dyDescent="0.25">
      <c r="A3380" s="17">
        <v>42457</v>
      </c>
      <c r="B3380" s="18">
        <f t="shared" si="153"/>
        <v>10243</v>
      </c>
      <c r="C3380" s="11" t="s">
        <v>787</v>
      </c>
      <c r="D3380" s="12">
        <v>60243</v>
      </c>
      <c r="E3380" s="47" t="s">
        <v>9012</v>
      </c>
      <c r="F3380" s="14">
        <v>725</v>
      </c>
      <c r="G3380" s="92">
        <v>42480</v>
      </c>
      <c r="H3380" s="101">
        <v>725</v>
      </c>
      <c r="I3380" s="140">
        <f t="shared" si="154"/>
        <v>0</v>
      </c>
      <c r="J3380" s="125"/>
      <c r="K3380" s="2"/>
    </row>
    <row r="3381" spans="1:11" x14ac:dyDescent="0.25">
      <c r="A3381" s="17">
        <v>42457</v>
      </c>
      <c r="B3381" s="18">
        <f t="shared" si="153"/>
        <v>10244</v>
      </c>
      <c r="C3381" s="11" t="s">
        <v>787</v>
      </c>
      <c r="D3381" s="12">
        <v>60244</v>
      </c>
      <c r="E3381" s="47" t="s">
        <v>8910</v>
      </c>
      <c r="F3381" s="14">
        <v>466.2</v>
      </c>
      <c r="G3381" s="57">
        <v>42457</v>
      </c>
      <c r="H3381" s="98">
        <f t="shared" si="152"/>
        <v>466.2</v>
      </c>
      <c r="I3381" s="140">
        <f t="shared" si="154"/>
        <v>0</v>
      </c>
      <c r="J3381" s="125"/>
      <c r="K3381" s="2"/>
    </row>
    <row r="3382" spans="1:11" x14ac:dyDescent="0.25">
      <c r="A3382" s="17">
        <v>42457</v>
      </c>
      <c r="B3382" s="18">
        <f t="shared" si="153"/>
        <v>10245</v>
      </c>
      <c r="C3382" s="11" t="s">
        <v>787</v>
      </c>
      <c r="D3382" s="12">
        <v>60245</v>
      </c>
      <c r="E3382" s="47" t="s">
        <v>9003</v>
      </c>
      <c r="F3382" s="14">
        <v>4649.3999999999996</v>
      </c>
      <c r="G3382" s="57">
        <v>42459</v>
      </c>
      <c r="H3382" s="98">
        <v>4649.3999999999996</v>
      </c>
      <c r="I3382" s="140">
        <f t="shared" si="154"/>
        <v>0</v>
      </c>
      <c r="J3382" s="125"/>
      <c r="K3382" s="2"/>
    </row>
    <row r="3383" spans="1:11" x14ac:dyDescent="0.25">
      <c r="A3383" s="17">
        <v>42457</v>
      </c>
      <c r="B3383" s="18">
        <f t="shared" si="153"/>
        <v>10246</v>
      </c>
      <c r="C3383" s="11" t="s">
        <v>787</v>
      </c>
      <c r="D3383" s="12">
        <v>60246</v>
      </c>
      <c r="E3383" s="47" t="s">
        <v>9010</v>
      </c>
      <c r="F3383" s="14">
        <v>6704.8</v>
      </c>
      <c r="G3383" s="92">
        <v>42475</v>
      </c>
      <c r="H3383" s="101">
        <v>6704.8</v>
      </c>
      <c r="I3383" s="140">
        <f t="shared" si="154"/>
        <v>0</v>
      </c>
      <c r="J3383" s="125"/>
      <c r="K3383" s="2"/>
    </row>
    <row r="3384" spans="1:11" x14ac:dyDescent="0.25">
      <c r="A3384" s="17">
        <v>42457</v>
      </c>
      <c r="B3384" s="18">
        <f t="shared" si="153"/>
        <v>10247</v>
      </c>
      <c r="C3384" s="11" t="s">
        <v>787</v>
      </c>
      <c r="D3384" s="12">
        <v>60247</v>
      </c>
      <c r="E3384" s="47" t="s">
        <v>8995</v>
      </c>
      <c r="F3384" s="14">
        <v>55037.4</v>
      </c>
      <c r="G3384" s="57">
        <v>42459</v>
      </c>
      <c r="H3384" s="98">
        <v>55037.4</v>
      </c>
      <c r="I3384" s="140">
        <f t="shared" si="154"/>
        <v>0</v>
      </c>
      <c r="J3384" s="125"/>
      <c r="K3384" s="2"/>
    </row>
    <row r="3385" spans="1:11" x14ac:dyDescent="0.25">
      <c r="A3385" s="17">
        <v>42457</v>
      </c>
      <c r="B3385" s="18">
        <f t="shared" si="153"/>
        <v>10248</v>
      </c>
      <c r="C3385" s="11" t="s">
        <v>787</v>
      </c>
      <c r="D3385" s="12">
        <v>60248</v>
      </c>
      <c r="E3385" s="47" t="s">
        <v>9013</v>
      </c>
      <c r="F3385" s="14">
        <v>40063</v>
      </c>
      <c r="G3385" s="92">
        <v>42480</v>
      </c>
      <c r="H3385" s="101">
        <v>40063</v>
      </c>
      <c r="I3385" s="140">
        <f t="shared" si="154"/>
        <v>0</v>
      </c>
      <c r="J3385" s="125"/>
      <c r="K3385" s="2"/>
    </row>
    <row r="3386" spans="1:11" x14ac:dyDescent="0.25">
      <c r="A3386" s="17">
        <v>42458</v>
      </c>
      <c r="B3386" s="18">
        <f t="shared" si="153"/>
        <v>10249</v>
      </c>
      <c r="C3386" s="11" t="s">
        <v>787</v>
      </c>
      <c r="D3386" s="12">
        <v>60249</v>
      </c>
      <c r="E3386" s="47" t="s">
        <v>9014</v>
      </c>
      <c r="F3386" s="14">
        <v>5544</v>
      </c>
      <c r="G3386" s="15" t="s">
        <v>9015</v>
      </c>
      <c r="H3386" s="98">
        <f>4550+994</f>
        <v>5544</v>
      </c>
      <c r="I3386" s="140">
        <f t="shared" si="154"/>
        <v>0</v>
      </c>
      <c r="J3386" s="125"/>
      <c r="K3386" s="2"/>
    </row>
    <row r="3387" spans="1:11" x14ac:dyDescent="0.25">
      <c r="A3387" s="17">
        <v>42458</v>
      </c>
      <c r="B3387" s="18">
        <f t="shared" si="153"/>
        <v>10250</v>
      </c>
      <c r="C3387" s="11" t="s">
        <v>787</v>
      </c>
      <c r="D3387" s="12">
        <v>60250</v>
      </c>
      <c r="E3387" s="47" t="s">
        <v>9014</v>
      </c>
      <c r="F3387" s="14">
        <v>20560.05</v>
      </c>
      <c r="G3387" s="15">
        <v>42459</v>
      </c>
      <c r="H3387" s="98">
        <v>20560.05</v>
      </c>
      <c r="I3387" s="140">
        <f t="shared" si="154"/>
        <v>0</v>
      </c>
      <c r="J3387" s="125"/>
      <c r="K3387" s="2"/>
    </row>
    <row r="3388" spans="1:11" x14ac:dyDescent="0.25">
      <c r="A3388" s="17">
        <v>42458</v>
      </c>
      <c r="B3388" s="18">
        <f t="shared" si="153"/>
        <v>10251</v>
      </c>
      <c r="C3388" s="11" t="s">
        <v>787</v>
      </c>
      <c r="D3388" s="12">
        <v>60251</v>
      </c>
      <c r="E3388" s="47" t="s">
        <v>9016</v>
      </c>
      <c r="F3388" s="14">
        <v>1049.5999999999999</v>
      </c>
      <c r="G3388" s="15">
        <v>42458</v>
      </c>
      <c r="H3388" s="98">
        <f t="shared" si="152"/>
        <v>1049.5999999999999</v>
      </c>
      <c r="I3388" s="140">
        <f t="shared" si="154"/>
        <v>0</v>
      </c>
      <c r="J3388" s="125"/>
      <c r="K3388" s="2"/>
    </row>
    <row r="3389" spans="1:11" x14ac:dyDescent="0.25">
      <c r="A3389" s="17">
        <v>42458</v>
      </c>
      <c r="B3389" s="18">
        <f t="shared" si="153"/>
        <v>10252</v>
      </c>
      <c r="C3389" s="11" t="s">
        <v>787</v>
      </c>
      <c r="D3389" s="12">
        <v>60252</v>
      </c>
      <c r="E3389" s="47" t="s">
        <v>9017</v>
      </c>
      <c r="F3389" s="14">
        <v>55908.5</v>
      </c>
      <c r="G3389" s="88">
        <v>42481</v>
      </c>
      <c r="H3389" s="101">
        <v>55908.5</v>
      </c>
      <c r="I3389" s="140">
        <f t="shared" si="154"/>
        <v>0</v>
      </c>
      <c r="J3389" s="125"/>
      <c r="K3389" s="2"/>
    </row>
    <row r="3390" spans="1:11" x14ac:dyDescent="0.25">
      <c r="A3390" s="17">
        <v>42458</v>
      </c>
      <c r="B3390" s="18">
        <f t="shared" si="153"/>
        <v>10253</v>
      </c>
      <c r="C3390" s="11" t="s">
        <v>787</v>
      </c>
      <c r="D3390" s="12">
        <v>60253</v>
      </c>
      <c r="E3390" s="47" t="s">
        <v>9018</v>
      </c>
      <c r="F3390" s="14">
        <v>8466</v>
      </c>
      <c r="G3390" s="15">
        <v>42459</v>
      </c>
      <c r="H3390" s="98">
        <v>8466</v>
      </c>
      <c r="I3390" s="140">
        <f t="shared" si="154"/>
        <v>0</v>
      </c>
      <c r="J3390" s="125"/>
      <c r="K3390" s="2"/>
    </row>
    <row r="3391" spans="1:11" x14ac:dyDescent="0.25">
      <c r="A3391" s="17">
        <v>42458</v>
      </c>
      <c r="B3391" s="18">
        <f t="shared" si="153"/>
        <v>10254</v>
      </c>
      <c r="C3391" s="11" t="s">
        <v>787</v>
      </c>
      <c r="D3391" s="12">
        <v>60254</v>
      </c>
      <c r="E3391" s="47" t="s">
        <v>9019</v>
      </c>
      <c r="F3391" s="14">
        <v>2460</v>
      </c>
      <c r="G3391" s="15">
        <v>42459</v>
      </c>
      <c r="H3391" s="98">
        <v>2460</v>
      </c>
      <c r="I3391" s="140">
        <f t="shared" si="154"/>
        <v>0</v>
      </c>
      <c r="J3391" s="125"/>
      <c r="K3391" s="2"/>
    </row>
    <row r="3392" spans="1:11" x14ac:dyDescent="0.25">
      <c r="A3392" s="17">
        <v>42458</v>
      </c>
      <c r="B3392" s="18">
        <f t="shared" si="153"/>
        <v>10255</v>
      </c>
      <c r="C3392" s="11" t="s">
        <v>787</v>
      </c>
      <c r="D3392" s="12">
        <v>60255</v>
      </c>
      <c r="E3392" s="47" t="s">
        <v>9020</v>
      </c>
      <c r="F3392" s="14">
        <v>1710</v>
      </c>
      <c r="G3392" s="15">
        <v>42458</v>
      </c>
      <c r="H3392" s="98">
        <f t="shared" ref="H3392:H3455" si="155">F3392</f>
        <v>1710</v>
      </c>
      <c r="I3392" s="140">
        <f t="shared" si="154"/>
        <v>0</v>
      </c>
      <c r="J3392" s="125"/>
      <c r="K3392" s="2"/>
    </row>
    <row r="3393" spans="1:11" x14ac:dyDescent="0.25">
      <c r="A3393" s="17">
        <v>42458</v>
      </c>
      <c r="B3393" s="18">
        <f t="shared" si="153"/>
        <v>10256</v>
      </c>
      <c r="C3393" s="11" t="s">
        <v>787</v>
      </c>
      <c r="D3393" s="12">
        <v>60256</v>
      </c>
      <c r="E3393" s="47" t="s">
        <v>9021</v>
      </c>
      <c r="F3393" s="14">
        <v>2167</v>
      </c>
      <c r="G3393" s="15">
        <v>42458</v>
      </c>
      <c r="H3393" s="98">
        <f t="shared" si="155"/>
        <v>2167</v>
      </c>
      <c r="I3393" s="140">
        <f t="shared" si="154"/>
        <v>0</v>
      </c>
      <c r="J3393" s="125"/>
      <c r="K3393" s="2"/>
    </row>
    <row r="3394" spans="1:11" x14ac:dyDescent="0.25">
      <c r="A3394" s="17">
        <v>42458</v>
      </c>
      <c r="B3394" s="18">
        <f t="shared" si="153"/>
        <v>10257</v>
      </c>
      <c r="C3394" s="11" t="s">
        <v>787</v>
      </c>
      <c r="D3394" s="12">
        <v>60257</v>
      </c>
      <c r="E3394" s="47" t="s">
        <v>9018</v>
      </c>
      <c r="F3394" s="14">
        <v>1592</v>
      </c>
      <c r="G3394" s="15">
        <v>42459</v>
      </c>
      <c r="H3394" s="98">
        <v>1592</v>
      </c>
      <c r="I3394" s="140">
        <f t="shared" si="154"/>
        <v>0</v>
      </c>
      <c r="J3394" s="125"/>
      <c r="K3394" s="2"/>
    </row>
    <row r="3395" spans="1:11" x14ac:dyDescent="0.25">
      <c r="A3395" s="17">
        <v>42458</v>
      </c>
      <c r="B3395" s="18">
        <f t="shared" si="153"/>
        <v>10258</v>
      </c>
      <c r="C3395" s="11" t="s">
        <v>787</v>
      </c>
      <c r="D3395" s="12">
        <v>60258</v>
      </c>
      <c r="E3395" s="47" t="s">
        <v>9022</v>
      </c>
      <c r="F3395" s="14">
        <v>19456.2</v>
      </c>
      <c r="G3395" s="15">
        <v>42460</v>
      </c>
      <c r="H3395" s="98">
        <v>19456.2</v>
      </c>
      <c r="I3395" s="140">
        <f t="shared" si="154"/>
        <v>0</v>
      </c>
      <c r="J3395" s="125"/>
      <c r="K3395" s="2"/>
    </row>
    <row r="3396" spans="1:11" x14ac:dyDescent="0.25">
      <c r="A3396" s="17">
        <v>42458</v>
      </c>
      <c r="B3396" s="18">
        <f t="shared" si="153"/>
        <v>10259</v>
      </c>
      <c r="C3396" s="11" t="s">
        <v>787</v>
      </c>
      <c r="D3396" s="12">
        <v>60259</v>
      </c>
      <c r="E3396" s="47" t="s">
        <v>9023</v>
      </c>
      <c r="F3396" s="14">
        <v>2235</v>
      </c>
      <c r="G3396" s="15">
        <v>42458</v>
      </c>
      <c r="H3396" s="98">
        <f t="shared" si="155"/>
        <v>2235</v>
      </c>
      <c r="I3396" s="140">
        <f t="shared" si="154"/>
        <v>0</v>
      </c>
      <c r="J3396" s="125"/>
      <c r="K3396" s="2"/>
    </row>
    <row r="3397" spans="1:11" x14ac:dyDescent="0.25">
      <c r="A3397" s="17">
        <v>42458</v>
      </c>
      <c r="B3397" s="18">
        <f t="shared" si="153"/>
        <v>10260</v>
      </c>
      <c r="C3397" s="11" t="s">
        <v>787</v>
      </c>
      <c r="D3397" s="12">
        <v>60260</v>
      </c>
      <c r="E3397" s="47" t="s">
        <v>9024</v>
      </c>
      <c r="F3397" s="14">
        <v>3769.2</v>
      </c>
      <c r="G3397" s="15">
        <v>42458</v>
      </c>
      <c r="H3397" s="98">
        <f t="shared" si="155"/>
        <v>3769.2</v>
      </c>
      <c r="I3397" s="140">
        <f t="shared" si="154"/>
        <v>0</v>
      </c>
      <c r="J3397" s="125"/>
      <c r="K3397" s="2"/>
    </row>
    <row r="3398" spans="1:11" x14ac:dyDescent="0.25">
      <c r="A3398" s="17">
        <v>42458</v>
      </c>
      <c r="B3398" s="18">
        <f t="shared" ref="B3398:B3461" si="156">B3397+1</f>
        <v>10261</v>
      </c>
      <c r="C3398" s="11" t="s">
        <v>787</v>
      </c>
      <c r="D3398" s="12">
        <v>60261</v>
      </c>
      <c r="E3398" s="47" t="s">
        <v>9025</v>
      </c>
      <c r="F3398" s="14">
        <v>5545.9</v>
      </c>
      <c r="G3398" s="15">
        <v>42458</v>
      </c>
      <c r="H3398" s="98">
        <f t="shared" si="155"/>
        <v>5545.9</v>
      </c>
      <c r="I3398" s="140">
        <f t="shared" si="154"/>
        <v>0</v>
      </c>
      <c r="J3398" s="125"/>
      <c r="K3398" s="2"/>
    </row>
    <row r="3399" spans="1:11" x14ac:dyDescent="0.25">
      <c r="A3399" s="17">
        <v>42458</v>
      </c>
      <c r="B3399" s="18">
        <f t="shared" si="156"/>
        <v>10262</v>
      </c>
      <c r="C3399" s="11" t="s">
        <v>787</v>
      </c>
      <c r="D3399" s="12">
        <v>60262</v>
      </c>
      <c r="E3399" s="47" t="s">
        <v>9026</v>
      </c>
      <c r="F3399" s="14">
        <v>3059.4</v>
      </c>
      <c r="G3399" s="15">
        <v>42458</v>
      </c>
      <c r="H3399" s="98">
        <f t="shared" si="155"/>
        <v>3059.4</v>
      </c>
      <c r="I3399" s="140">
        <f t="shared" si="154"/>
        <v>0</v>
      </c>
      <c r="J3399" s="125"/>
      <c r="K3399" s="2"/>
    </row>
    <row r="3400" spans="1:11" x14ac:dyDescent="0.25">
      <c r="A3400" s="17">
        <v>42458</v>
      </c>
      <c r="B3400" s="18">
        <f t="shared" si="156"/>
        <v>10263</v>
      </c>
      <c r="C3400" s="11" t="s">
        <v>787</v>
      </c>
      <c r="D3400" s="12">
        <v>60263</v>
      </c>
      <c r="E3400" s="47" t="s">
        <v>9027</v>
      </c>
      <c r="F3400" s="14">
        <v>25579</v>
      </c>
      <c r="G3400" s="15">
        <v>42458</v>
      </c>
      <c r="H3400" s="98">
        <f t="shared" si="155"/>
        <v>25579</v>
      </c>
      <c r="I3400" s="140">
        <f t="shared" si="154"/>
        <v>0</v>
      </c>
      <c r="J3400" s="125"/>
      <c r="K3400" s="2"/>
    </row>
    <row r="3401" spans="1:11" x14ac:dyDescent="0.25">
      <c r="A3401" s="17">
        <v>42458</v>
      </c>
      <c r="B3401" s="18">
        <f t="shared" si="156"/>
        <v>10264</v>
      </c>
      <c r="C3401" s="11" t="s">
        <v>787</v>
      </c>
      <c r="D3401" s="113">
        <v>60264</v>
      </c>
      <c r="E3401" s="42" t="s">
        <v>9028</v>
      </c>
      <c r="F3401" s="19">
        <v>3006</v>
      </c>
      <c r="G3401" s="88">
        <v>42464</v>
      </c>
      <c r="H3401" s="101">
        <v>3006</v>
      </c>
      <c r="I3401" s="140">
        <f t="shared" si="154"/>
        <v>0</v>
      </c>
      <c r="J3401" s="125"/>
      <c r="K3401" s="2"/>
    </row>
    <row r="3402" spans="1:11" x14ac:dyDescent="0.25">
      <c r="A3402" s="17">
        <v>42458</v>
      </c>
      <c r="B3402" s="18">
        <f t="shared" si="156"/>
        <v>10265</v>
      </c>
      <c r="C3402" s="11" t="s">
        <v>787</v>
      </c>
      <c r="D3402" s="141">
        <v>60265</v>
      </c>
      <c r="E3402" s="43" t="s">
        <v>9029</v>
      </c>
      <c r="F3402" s="142">
        <v>4328.2</v>
      </c>
      <c r="G3402" s="15">
        <v>42458</v>
      </c>
      <c r="H3402" s="98">
        <f t="shared" si="155"/>
        <v>4328.2</v>
      </c>
      <c r="I3402" s="140">
        <f t="shared" si="154"/>
        <v>0</v>
      </c>
      <c r="J3402" s="125"/>
      <c r="K3402" s="2"/>
    </row>
    <row r="3403" spans="1:11" x14ac:dyDescent="0.25">
      <c r="A3403" s="17">
        <v>42458</v>
      </c>
      <c r="B3403" s="18">
        <f t="shared" si="156"/>
        <v>10266</v>
      </c>
      <c r="C3403" s="11" t="s">
        <v>787</v>
      </c>
      <c r="D3403" s="20">
        <v>60266</v>
      </c>
      <c r="E3403" s="45" t="s">
        <v>9030</v>
      </c>
      <c r="F3403" s="22">
        <v>280</v>
      </c>
      <c r="G3403" s="15">
        <v>42458</v>
      </c>
      <c r="H3403" s="98">
        <f t="shared" si="155"/>
        <v>280</v>
      </c>
      <c r="I3403" s="140">
        <f t="shared" si="154"/>
        <v>0</v>
      </c>
      <c r="J3403" s="125"/>
      <c r="K3403" s="2"/>
    </row>
    <row r="3404" spans="1:11" x14ac:dyDescent="0.25">
      <c r="A3404" s="17">
        <v>42458</v>
      </c>
      <c r="B3404" s="18">
        <f t="shared" si="156"/>
        <v>10267</v>
      </c>
      <c r="C3404" s="11" t="s">
        <v>787</v>
      </c>
      <c r="D3404" s="12">
        <v>60267</v>
      </c>
      <c r="E3404" s="47" t="s">
        <v>9031</v>
      </c>
      <c r="F3404" s="14">
        <v>554</v>
      </c>
      <c r="G3404" s="15">
        <v>42458</v>
      </c>
      <c r="H3404" s="98">
        <f t="shared" si="155"/>
        <v>554</v>
      </c>
      <c r="I3404" s="140">
        <f t="shared" si="154"/>
        <v>0</v>
      </c>
      <c r="J3404" s="125"/>
      <c r="K3404" s="2"/>
    </row>
    <row r="3405" spans="1:11" x14ac:dyDescent="0.25">
      <c r="A3405" s="17">
        <v>42458</v>
      </c>
      <c r="B3405" s="18">
        <f t="shared" si="156"/>
        <v>10268</v>
      </c>
      <c r="C3405" s="11" t="s">
        <v>787</v>
      </c>
      <c r="D3405" s="12">
        <v>60268</v>
      </c>
      <c r="E3405" s="47" t="s">
        <v>9032</v>
      </c>
      <c r="F3405" s="14">
        <v>156</v>
      </c>
      <c r="G3405" s="15">
        <v>42458</v>
      </c>
      <c r="H3405" s="98">
        <f t="shared" si="155"/>
        <v>156</v>
      </c>
      <c r="I3405" s="140">
        <f t="shared" si="154"/>
        <v>0</v>
      </c>
      <c r="J3405" s="125"/>
      <c r="K3405" s="2"/>
    </row>
    <row r="3406" spans="1:11" x14ac:dyDescent="0.25">
      <c r="A3406" s="17">
        <v>42458</v>
      </c>
      <c r="B3406" s="18">
        <f t="shared" si="156"/>
        <v>10269</v>
      </c>
      <c r="C3406" s="11" t="s">
        <v>787</v>
      </c>
      <c r="D3406" s="12">
        <v>60269</v>
      </c>
      <c r="E3406" s="47" t="s">
        <v>9033</v>
      </c>
      <c r="F3406" s="14">
        <v>22989.599999999999</v>
      </c>
      <c r="G3406" s="88">
        <v>42475</v>
      </c>
      <c r="H3406" s="101">
        <v>22989.599999999999</v>
      </c>
      <c r="I3406" s="140">
        <f t="shared" si="154"/>
        <v>0</v>
      </c>
      <c r="J3406" s="125"/>
      <c r="K3406" s="2"/>
    </row>
    <row r="3407" spans="1:11" x14ac:dyDescent="0.25">
      <c r="A3407" s="17">
        <v>42458</v>
      </c>
      <c r="B3407" s="18">
        <f t="shared" si="156"/>
        <v>10270</v>
      </c>
      <c r="C3407" s="11" t="s">
        <v>787</v>
      </c>
      <c r="D3407" s="12">
        <v>60270</v>
      </c>
      <c r="E3407" s="47" t="s">
        <v>9034</v>
      </c>
      <c r="F3407" s="14">
        <v>2860.4</v>
      </c>
      <c r="G3407" s="15">
        <v>42458</v>
      </c>
      <c r="H3407" s="98">
        <f t="shared" si="155"/>
        <v>2860.4</v>
      </c>
      <c r="I3407" s="140">
        <f t="shared" si="154"/>
        <v>0</v>
      </c>
      <c r="J3407" s="125"/>
      <c r="K3407" s="2"/>
    </row>
    <row r="3408" spans="1:11" x14ac:dyDescent="0.25">
      <c r="A3408" s="17">
        <v>42458</v>
      </c>
      <c r="B3408" s="18">
        <f t="shared" si="156"/>
        <v>10271</v>
      </c>
      <c r="C3408" s="11" t="s">
        <v>787</v>
      </c>
      <c r="D3408" s="12">
        <v>60271</v>
      </c>
      <c r="E3408" s="47" t="s">
        <v>9035</v>
      </c>
      <c r="F3408" s="14">
        <v>369</v>
      </c>
      <c r="G3408" s="15">
        <v>42458</v>
      </c>
      <c r="H3408" s="98">
        <f t="shared" si="155"/>
        <v>369</v>
      </c>
      <c r="I3408" s="140">
        <f t="shared" si="154"/>
        <v>0</v>
      </c>
      <c r="J3408" s="125"/>
      <c r="K3408" s="2"/>
    </row>
    <row r="3409" spans="1:11" x14ac:dyDescent="0.25">
      <c r="A3409" s="17">
        <v>42458</v>
      </c>
      <c r="B3409" s="18">
        <f t="shared" si="156"/>
        <v>10272</v>
      </c>
      <c r="C3409" s="11" t="s">
        <v>787</v>
      </c>
      <c r="D3409" s="12">
        <v>60272</v>
      </c>
      <c r="E3409" s="47" t="s">
        <v>9036</v>
      </c>
      <c r="F3409" s="14">
        <v>10059</v>
      </c>
      <c r="G3409" s="107">
        <v>42462</v>
      </c>
      <c r="H3409" s="166">
        <v>10059</v>
      </c>
      <c r="I3409" s="140">
        <f t="shared" ref="I3409:I3477" si="157">F3409-H3409</f>
        <v>0</v>
      </c>
      <c r="J3409" s="125"/>
      <c r="K3409" s="2"/>
    </row>
    <row r="3410" spans="1:11" x14ac:dyDescent="0.25">
      <c r="A3410" s="17">
        <v>42458</v>
      </c>
      <c r="B3410" s="18">
        <f t="shared" si="156"/>
        <v>10273</v>
      </c>
      <c r="C3410" s="11" t="s">
        <v>787</v>
      </c>
      <c r="D3410" s="12">
        <v>60273</v>
      </c>
      <c r="E3410" s="47" t="s">
        <v>9037</v>
      </c>
      <c r="F3410" s="14">
        <v>2982</v>
      </c>
      <c r="G3410" s="15">
        <v>42458</v>
      </c>
      <c r="H3410" s="98">
        <f t="shared" si="155"/>
        <v>2982</v>
      </c>
      <c r="I3410" s="140">
        <f t="shared" si="157"/>
        <v>0</v>
      </c>
      <c r="J3410" s="125"/>
      <c r="K3410" s="2"/>
    </row>
    <row r="3411" spans="1:11" x14ac:dyDescent="0.25">
      <c r="A3411" s="17">
        <v>42458</v>
      </c>
      <c r="B3411" s="18">
        <f t="shared" si="156"/>
        <v>10274</v>
      </c>
      <c r="C3411" s="11" t="s">
        <v>787</v>
      </c>
      <c r="D3411" s="12">
        <v>60274</v>
      </c>
      <c r="E3411" s="47" t="s">
        <v>9038</v>
      </c>
      <c r="F3411" s="14">
        <v>9249.1</v>
      </c>
      <c r="G3411" s="15">
        <v>42458</v>
      </c>
      <c r="H3411" s="98">
        <f t="shared" si="155"/>
        <v>9249.1</v>
      </c>
      <c r="I3411" s="140">
        <f t="shared" si="157"/>
        <v>0</v>
      </c>
      <c r="J3411" s="125"/>
      <c r="K3411" s="2"/>
    </row>
    <row r="3412" spans="1:11" x14ac:dyDescent="0.25">
      <c r="A3412" s="17">
        <v>42458</v>
      </c>
      <c r="B3412" s="18">
        <f t="shared" si="156"/>
        <v>10275</v>
      </c>
      <c r="C3412" s="11" t="s">
        <v>787</v>
      </c>
      <c r="D3412" s="12">
        <v>60275</v>
      </c>
      <c r="E3412" s="47" t="s">
        <v>9039</v>
      </c>
      <c r="F3412" s="14">
        <v>7777.8</v>
      </c>
      <c r="G3412" s="88">
        <v>42464</v>
      </c>
      <c r="H3412" s="101">
        <v>7777.8</v>
      </c>
      <c r="I3412" s="140">
        <f t="shared" si="157"/>
        <v>0</v>
      </c>
      <c r="J3412" s="125"/>
      <c r="K3412" s="2"/>
    </row>
    <row r="3413" spans="1:11" x14ac:dyDescent="0.25">
      <c r="A3413" s="17">
        <v>42458</v>
      </c>
      <c r="B3413" s="18">
        <f t="shared" si="156"/>
        <v>10276</v>
      </c>
      <c r="C3413" s="11" t="s">
        <v>787</v>
      </c>
      <c r="D3413" s="12">
        <v>60276</v>
      </c>
      <c r="E3413" s="47" t="s">
        <v>9040</v>
      </c>
      <c r="F3413" s="14">
        <v>2536.1999999999998</v>
      </c>
      <c r="G3413" s="15">
        <v>42458</v>
      </c>
      <c r="H3413" s="98">
        <f t="shared" si="155"/>
        <v>2536.1999999999998</v>
      </c>
      <c r="I3413" s="140">
        <f t="shared" si="157"/>
        <v>0</v>
      </c>
      <c r="J3413" s="125"/>
      <c r="K3413" s="2"/>
    </row>
    <row r="3414" spans="1:11" x14ac:dyDescent="0.25">
      <c r="A3414" s="17">
        <v>42458</v>
      </c>
      <c r="B3414" s="18">
        <f t="shared" si="156"/>
        <v>10277</v>
      </c>
      <c r="C3414" s="11" t="s">
        <v>787</v>
      </c>
      <c r="D3414" s="12">
        <v>60277</v>
      </c>
      <c r="E3414" s="47" t="s">
        <v>9041</v>
      </c>
      <c r="F3414" s="14">
        <v>2851.3</v>
      </c>
      <c r="G3414" s="15">
        <v>42458</v>
      </c>
      <c r="H3414" s="98">
        <f t="shared" si="155"/>
        <v>2851.3</v>
      </c>
      <c r="I3414" s="140">
        <f t="shared" si="157"/>
        <v>0</v>
      </c>
      <c r="J3414" s="125"/>
      <c r="K3414" s="2"/>
    </row>
    <row r="3415" spans="1:11" x14ac:dyDescent="0.25">
      <c r="A3415" s="17">
        <v>42458</v>
      </c>
      <c r="B3415" s="18">
        <f t="shared" si="156"/>
        <v>10278</v>
      </c>
      <c r="C3415" s="11" t="s">
        <v>787</v>
      </c>
      <c r="D3415" s="12">
        <v>60278</v>
      </c>
      <c r="E3415" s="47" t="s">
        <v>9042</v>
      </c>
      <c r="F3415" s="14">
        <v>18715.2</v>
      </c>
      <c r="G3415" s="88">
        <v>42464</v>
      </c>
      <c r="H3415" s="101">
        <v>18715.2</v>
      </c>
      <c r="I3415" s="140">
        <f t="shared" si="157"/>
        <v>0</v>
      </c>
      <c r="J3415" s="125"/>
      <c r="K3415" s="2"/>
    </row>
    <row r="3416" spans="1:11" x14ac:dyDescent="0.25">
      <c r="A3416" s="17">
        <v>42458</v>
      </c>
      <c r="B3416" s="18">
        <f t="shared" si="156"/>
        <v>10279</v>
      </c>
      <c r="C3416" s="11" t="s">
        <v>787</v>
      </c>
      <c r="D3416" s="12">
        <v>60279</v>
      </c>
      <c r="E3416" s="47" t="s">
        <v>9043</v>
      </c>
      <c r="F3416" s="14">
        <v>7684.9</v>
      </c>
      <c r="G3416" s="15">
        <v>42458</v>
      </c>
      <c r="H3416" s="98">
        <f t="shared" si="155"/>
        <v>7684.9</v>
      </c>
      <c r="I3416" s="140">
        <f t="shared" si="157"/>
        <v>0</v>
      </c>
      <c r="J3416" s="125"/>
      <c r="K3416" s="2"/>
    </row>
    <row r="3417" spans="1:11" x14ac:dyDescent="0.25">
      <c r="A3417" s="17">
        <v>42458</v>
      </c>
      <c r="B3417" s="18">
        <f t="shared" si="156"/>
        <v>10280</v>
      </c>
      <c r="C3417" s="11" t="s">
        <v>787</v>
      </c>
      <c r="D3417" s="12">
        <v>60280</v>
      </c>
      <c r="E3417" s="47" t="s">
        <v>9044</v>
      </c>
      <c r="F3417" s="14">
        <v>2562.3000000000002</v>
      </c>
      <c r="G3417" s="15">
        <v>42458</v>
      </c>
      <c r="H3417" s="98">
        <f t="shared" si="155"/>
        <v>2562.3000000000002</v>
      </c>
      <c r="I3417" s="140">
        <f t="shared" si="157"/>
        <v>0</v>
      </c>
      <c r="J3417" s="125"/>
      <c r="K3417" s="2"/>
    </row>
    <row r="3418" spans="1:11" x14ac:dyDescent="0.25">
      <c r="A3418" s="17">
        <v>42458</v>
      </c>
      <c r="B3418" s="18">
        <f t="shared" si="156"/>
        <v>10281</v>
      </c>
      <c r="C3418" s="11" t="s">
        <v>787</v>
      </c>
      <c r="D3418" s="12">
        <v>60281</v>
      </c>
      <c r="E3418" s="47" t="s">
        <v>9045</v>
      </c>
      <c r="F3418" s="14">
        <v>3528.8</v>
      </c>
      <c r="G3418" s="15" t="s">
        <v>8933</v>
      </c>
      <c r="H3418" s="98">
        <f>2500+1028.8</f>
        <v>3528.8</v>
      </c>
      <c r="I3418" s="140">
        <f t="shared" si="157"/>
        <v>0</v>
      </c>
      <c r="J3418" s="125"/>
      <c r="K3418" s="2"/>
    </row>
    <row r="3419" spans="1:11" x14ac:dyDescent="0.25">
      <c r="A3419" s="17">
        <v>42458</v>
      </c>
      <c r="B3419" s="18">
        <f t="shared" si="156"/>
        <v>10282</v>
      </c>
      <c r="C3419" s="11" t="s">
        <v>787</v>
      </c>
      <c r="D3419" s="12">
        <v>60282</v>
      </c>
      <c r="E3419" s="47" t="s">
        <v>9046</v>
      </c>
      <c r="F3419" s="14">
        <v>1140</v>
      </c>
      <c r="G3419" s="15">
        <v>42458</v>
      </c>
      <c r="H3419" s="98">
        <f t="shared" si="155"/>
        <v>1140</v>
      </c>
      <c r="I3419" s="140">
        <f t="shared" si="157"/>
        <v>0</v>
      </c>
      <c r="J3419" s="125"/>
      <c r="K3419" s="2"/>
    </row>
    <row r="3420" spans="1:11" x14ac:dyDescent="0.25">
      <c r="A3420" s="17">
        <v>42458</v>
      </c>
      <c r="B3420" s="18">
        <f t="shared" si="156"/>
        <v>10283</v>
      </c>
      <c r="C3420" s="11" t="s">
        <v>787</v>
      </c>
      <c r="D3420" s="12">
        <v>60283</v>
      </c>
      <c r="E3420" s="47" t="s">
        <v>9047</v>
      </c>
      <c r="F3420" s="14">
        <v>390</v>
      </c>
      <c r="G3420" s="15">
        <v>42458</v>
      </c>
      <c r="H3420" s="98">
        <f t="shared" si="155"/>
        <v>390</v>
      </c>
      <c r="I3420" s="140">
        <f t="shared" si="157"/>
        <v>0</v>
      </c>
      <c r="J3420" s="125"/>
      <c r="K3420" s="2"/>
    </row>
    <row r="3421" spans="1:11" x14ac:dyDescent="0.25">
      <c r="A3421" s="17">
        <v>42458</v>
      </c>
      <c r="B3421" s="18">
        <f t="shared" si="156"/>
        <v>10284</v>
      </c>
      <c r="C3421" s="11" t="s">
        <v>787</v>
      </c>
      <c r="D3421" s="12">
        <v>60284</v>
      </c>
      <c r="E3421" s="47" t="s">
        <v>9048</v>
      </c>
      <c r="F3421" s="14">
        <v>3046</v>
      </c>
      <c r="G3421" s="15">
        <v>42458</v>
      </c>
      <c r="H3421" s="98">
        <f t="shared" si="155"/>
        <v>3046</v>
      </c>
      <c r="I3421" s="140">
        <f t="shared" si="157"/>
        <v>0</v>
      </c>
      <c r="J3421" s="125"/>
      <c r="K3421" s="2"/>
    </row>
    <row r="3422" spans="1:11" x14ac:dyDescent="0.25">
      <c r="A3422" s="17">
        <v>42458</v>
      </c>
      <c r="B3422" s="18">
        <f t="shared" si="156"/>
        <v>10285</v>
      </c>
      <c r="C3422" s="11" t="s">
        <v>787</v>
      </c>
      <c r="D3422" s="12">
        <v>60285</v>
      </c>
      <c r="E3422" s="47" t="s">
        <v>9049</v>
      </c>
      <c r="F3422" s="14">
        <v>1565.1</v>
      </c>
      <c r="G3422" s="15">
        <v>42458</v>
      </c>
      <c r="H3422" s="98">
        <f t="shared" si="155"/>
        <v>1565.1</v>
      </c>
      <c r="I3422" s="140">
        <f t="shared" si="157"/>
        <v>0</v>
      </c>
      <c r="J3422" s="125"/>
      <c r="K3422" s="2"/>
    </row>
    <row r="3423" spans="1:11" x14ac:dyDescent="0.25">
      <c r="A3423" s="17">
        <v>42458</v>
      </c>
      <c r="B3423" s="18">
        <f t="shared" si="156"/>
        <v>10286</v>
      </c>
      <c r="C3423" s="11" t="s">
        <v>787</v>
      </c>
      <c r="D3423" s="12">
        <v>60286</v>
      </c>
      <c r="E3423" s="47" t="s">
        <v>8692</v>
      </c>
      <c r="F3423" s="14">
        <v>0</v>
      </c>
      <c r="G3423" s="15"/>
      <c r="H3423" s="98">
        <f t="shared" si="155"/>
        <v>0</v>
      </c>
      <c r="I3423" s="140">
        <f t="shared" si="157"/>
        <v>0</v>
      </c>
      <c r="J3423" s="125"/>
      <c r="K3423" s="2"/>
    </row>
    <row r="3424" spans="1:11" x14ac:dyDescent="0.25">
      <c r="A3424" s="17">
        <v>42458</v>
      </c>
      <c r="B3424" s="18">
        <f t="shared" si="156"/>
        <v>10287</v>
      </c>
      <c r="C3424" s="11" t="s">
        <v>787</v>
      </c>
      <c r="D3424" s="12">
        <v>60287</v>
      </c>
      <c r="E3424" s="47" t="s">
        <v>9050</v>
      </c>
      <c r="F3424" s="14">
        <v>1167.0999999999999</v>
      </c>
      <c r="G3424" s="15">
        <v>42458</v>
      </c>
      <c r="H3424" s="98">
        <f t="shared" si="155"/>
        <v>1167.0999999999999</v>
      </c>
      <c r="I3424" s="140">
        <f t="shared" si="157"/>
        <v>0</v>
      </c>
      <c r="J3424" s="125"/>
      <c r="K3424" s="2"/>
    </row>
    <row r="3425" spans="1:11" x14ac:dyDescent="0.25">
      <c r="A3425" s="17">
        <v>42458</v>
      </c>
      <c r="B3425" s="18">
        <f t="shared" si="156"/>
        <v>10288</v>
      </c>
      <c r="C3425" s="11" t="s">
        <v>787</v>
      </c>
      <c r="D3425" s="12">
        <v>60288</v>
      </c>
      <c r="E3425" s="47" t="s">
        <v>9051</v>
      </c>
      <c r="F3425" s="14">
        <v>4667.1000000000004</v>
      </c>
      <c r="G3425" s="15">
        <v>42458</v>
      </c>
      <c r="H3425" s="98">
        <f t="shared" si="155"/>
        <v>4667.1000000000004</v>
      </c>
      <c r="I3425" s="140">
        <f t="shared" si="157"/>
        <v>0</v>
      </c>
      <c r="J3425" s="125"/>
      <c r="K3425" s="2"/>
    </row>
    <row r="3426" spans="1:11" x14ac:dyDescent="0.25">
      <c r="A3426" s="17">
        <v>42458</v>
      </c>
      <c r="B3426" s="18">
        <f t="shared" si="156"/>
        <v>10289</v>
      </c>
      <c r="C3426" s="11" t="s">
        <v>787</v>
      </c>
      <c r="D3426" s="12">
        <v>60289</v>
      </c>
      <c r="E3426" s="47" t="s">
        <v>9052</v>
      </c>
      <c r="F3426" s="14">
        <v>2340.5</v>
      </c>
      <c r="G3426" s="15">
        <v>42458</v>
      </c>
      <c r="H3426" s="98">
        <f t="shared" si="155"/>
        <v>2340.5</v>
      </c>
      <c r="I3426" s="140">
        <f t="shared" si="157"/>
        <v>0</v>
      </c>
      <c r="J3426" s="125"/>
      <c r="K3426" s="2"/>
    </row>
    <row r="3427" spans="1:11" x14ac:dyDescent="0.25">
      <c r="A3427" s="17">
        <v>42458</v>
      </c>
      <c r="B3427" s="18">
        <f t="shared" si="156"/>
        <v>10290</v>
      </c>
      <c r="C3427" s="11" t="s">
        <v>787</v>
      </c>
      <c r="D3427" s="12">
        <v>60290</v>
      </c>
      <c r="E3427" s="47" t="s">
        <v>9053</v>
      </c>
      <c r="F3427" s="14">
        <v>270.89999999999998</v>
      </c>
      <c r="G3427" s="15">
        <v>42458</v>
      </c>
      <c r="H3427" s="98">
        <f t="shared" si="155"/>
        <v>270.89999999999998</v>
      </c>
      <c r="I3427" s="140">
        <f t="shared" si="157"/>
        <v>0</v>
      </c>
      <c r="J3427" s="125"/>
      <c r="K3427" s="2"/>
    </row>
    <row r="3428" spans="1:11" x14ac:dyDescent="0.25">
      <c r="A3428" s="17">
        <v>42458</v>
      </c>
      <c r="B3428" s="18">
        <f t="shared" si="156"/>
        <v>10291</v>
      </c>
      <c r="C3428" s="11" t="s">
        <v>787</v>
      </c>
      <c r="D3428" s="12">
        <v>60291</v>
      </c>
      <c r="E3428" s="47" t="s">
        <v>9054</v>
      </c>
      <c r="F3428" s="14">
        <v>3915.3</v>
      </c>
      <c r="G3428" s="107">
        <v>42462</v>
      </c>
      <c r="H3428" s="166">
        <v>3915.3</v>
      </c>
      <c r="I3428" s="140">
        <f t="shared" si="157"/>
        <v>0</v>
      </c>
      <c r="J3428" s="125"/>
      <c r="K3428" s="2"/>
    </row>
    <row r="3429" spans="1:11" x14ac:dyDescent="0.25">
      <c r="A3429" s="17">
        <v>42458</v>
      </c>
      <c r="B3429" s="18">
        <f t="shared" si="156"/>
        <v>10292</v>
      </c>
      <c r="C3429" s="11" t="s">
        <v>787</v>
      </c>
      <c r="D3429" s="12">
        <v>60292</v>
      </c>
      <c r="E3429" s="47" t="s">
        <v>9055</v>
      </c>
      <c r="F3429" s="14">
        <v>1310.5</v>
      </c>
      <c r="G3429" s="15">
        <v>42458</v>
      </c>
      <c r="H3429" s="98">
        <f t="shared" si="155"/>
        <v>1310.5</v>
      </c>
      <c r="I3429" s="140">
        <f t="shared" si="157"/>
        <v>0</v>
      </c>
      <c r="J3429" s="125"/>
      <c r="K3429" s="2"/>
    </row>
    <row r="3430" spans="1:11" x14ac:dyDescent="0.25">
      <c r="A3430" s="17">
        <v>42458</v>
      </c>
      <c r="B3430" s="18">
        <f t="shared" si="156"/>
        <v>10293</v>
      </c>
      <c r="C3430" s="11" t="s">
        <v>787</v>
      </c>
      <c r="D3430" s="12">
        <v>60293</v>
      </c>
      <c r="E3430" s="47" t="s">
        <v>9056</v>
      </c>
      <c r="F3430" s="14">
        <v>3921.6</v>
      </c>
      <c r="G3430" s="15">
        <v>42458</v>
      </c>
      <c r="H3430" s="98">
        <f t="shared" si="155"/>
        <v>3921.6</v>
      </c>
      <c r="I3430" s="140">
        <f t="shared" si="157"/>
        <v>0</v>
      </c>
      <c r="J3430" s="125"/>
      <c r="K3430" s="2"/>
    </row>
    <row r="3431" spans="1:11" x14ac:dyDescent="0.25">
      <c r="A3431" s="17">
        <v>42458</v>
      </c>
      <c r="B3431" s="18">
        <f t="shared" si="156"/>
        <v>10294</v>
      </c>
      <c r="C3431" s="11" t="s">
        <v>787</v>
      </c>
      <c r="D3431" s="12">
        <v>60294</v>
      </c>
      <c r="E3431" s="47" t="s">
        <v>9057</v>
      </c>
      <c r="F3431" s="14">
        <v>7325.8</v>
      </c>
      <c r="G3431" s="15">
        <v>42458</v>
      </c>
      <c r="H3431" s="98">
        <f t="shared" si="155"/>
        <v>7325.8</v>
      </c>
      <c r="I3431" s="140">
        <f t="shared" si="157"/>
        <v>0</v>
      </c>
      <c r="J3431" s="125"/>
      <c r="K3431" s="2"/>
    </row>
    <row r="3432" spans="1:11" x14ac:dyDescent="0.25">
      <c r="A3432" s="17">
        <v>42458</v>
      </c>
      <c r="B3432" s="18">
        <f t="shared" si="156"/>
        <v>10295</v>
      </c>
      <c r="C3432" s="11" t="s">
        <v>787</v>
      </c>
      <c r="D3432" s="12">
        <v>60295</v>
      </c>
      <c r="E3432" s="47" t="s">
        <v>9058</v>
      </c>
      <c r="F3432" s="14">
        <v>2468</v>
      </c>
      <c r="G3432" s="15">
        <v>42458</v>
      </c>
      <c r="H3432" s="98">
        <f t="shared" si="155"/>
        <v>2468</v>
      </c>
      <c r="I3432" s="140">
        <f t="shared" si="157"/>
        <v>0</v>
      </c>
      <c r="J3432" s="125"/>
      <c r="K3432" s="2"/>
    </row>
    <row r="3433" spans="1:11" x14ac:dyDescent="0.25">
      <c r="A3433" s="17">
        <v>42458</v>
      </c>
      <c r="B3433" s="18">
        <f t="shared" si="156"/>
        <v>10296</v>
      </c>
      <c r="C3433" s="11" t="s">
        <v>787</v>
      </c>
      <c r="D3433" s="12">
        <v>60296</v>
      </c>
      <c r="E3433" s="49" t="s">
        <v>8692</v>
      </c>
      <c r="F3433" s="14">
        <v>0</v>
      </c>
      <c r="G3433" s="15"/>
      <c r="H3433" s="98">
        <f t="shared" si="155"/>
        <v>0</v>
      </c>
      <c r="I3433" s="140">
        <f t="shared" si="157"/>
        <v>0</v>
      </c>
      <c r="J3433" s="125"/>
      <c r="K3433" s="2"/>
    </row>
    <row r="3434" spans="1:11" x14ac:dyDescent="0.25">
      <c r="A3434" s="17">
        <v>42458</v>
      </c>
      <c r="B3434" s="18">
        <f t="shared" si="156"/>
        <v>10297</v>
      </c>
      <c r="C3434" s="11" t="s">
        <v>787</v>
      </c>
      <c r="D3434" s="12">
        <v>60297</v>
      </c>
      <c r="E3434" s="47" t="s">
        <v>9059</v>
      </c>
      <c r="F3434" s="14">
        <v>1436.4</v>
      </c>
      <c r="G3434" s="15">
        <v>42458</v>
      </c>
      <c r="H3434" s="98">
        <f t="shared" si="155"/>
        <v>1436.4</v>
      </c>
      <c r="I3434" s="140">
        <f t="shared" si="157"/>
        <v>0</v>
      </c>
      <c r="J3434" s="125"/>
      <c r="K3434" s="2"/>
    </row>
    <row r="3435" spans="1:11" x14ac:dyDescent="0.25">
      <c r="A3435" s="17">
        <v>42458</v>
      </c>
      <c r="B3435" s="18">
        <f t="shared" si="156"/>
        <v>10298</v>
      </c>
      <c r="C3435" s="11" t="s">
        <v>787</v>
      </c>
      <c r="D3435" s="12">
        <v>60298</v>
      </c>
      <c r="E3435" s="47" t="s">
        <v>9028</v>
      </c>
      <c r="F3435" s="14">
        <v>6138</v>
      </c>
      <c r="G3435" s="88">
        <v>42464</v>
      </c>
      <c r="H3435" s="101">
        <v>6138</v>
      </c>
      <c r="I3435" s="140">
        <f t="shared" si="157"/>
        <v>0</v>
      </c>
      <c r="J3435" s="125"/>
      <c r="K3435" s="2"/>
    </row>
    <row r="3436" spans="1:11" x14ac:dyDescent="0.25">
      <c r="A3436" s="17">
        <v>42458</v>
      </c>
      <c r="B3436" s="18">
        <f t="shared" si="156"/>
        <v>10299</v>
      </c>
      <c r="C3436" s="11" t="s">
        <v>787</v>
      </c>
      <c r="D3436" s="12">
        <v>60299</v>
      </c>
      <c r="E3436" s="47" t="s">
        <v>9060</v>
      </c>
      <c r="F3436" s="14">
        <v>793.1</v>
      </c>
      <c r="G3436" s="15">
        <v>42458</v>
      </c>
      <c r="H3436" s="98">
        <f t="shared" si="155"/>
        <v>793.1</v>
      </c>
      <c r="I3436" s="140">
        <f t="shared" si="157"/>
        <v>0</v>
      </c>
      <c r="J3436" s="125"/>
      <c r="K3436" s="2"/>
    </row>
    <row r="3437" spans="1:11" x14ac:dyDescent="0.25">
      <c r="A3437" s="17">
        <v>42458</v>
      </c>
      <c r="B3437" s="18">
        <f t="shared" si="156"/>
        <v>10300</v>
      </c>
      <c r="C3437" s="11" t="s">
        <v>787</v>
      </c>
      <c r="D3437" s="12">
        <v>60300</v>
      </c>
      <c r="E3437" s="47" t="s">
        <v>9035</v>
      </c>
      <c r="F3437" s="14">
        <v>1238.9000000000001</v>
      </c>
      <c r="G3437" s="15">
        <v>42458</v>
      </c>
      <c r="H3437" s="98">
        <f t="shared" si="155"/>
        <v>1238.9000000000001</v>
      </c>
      <c r="I3437" s="140">
        <f t="shared" si="157"/>
        <v>0</v>
      </c>
      <c r="J3437" s="125"/>
      <c r="K3437" s="2"/>
    </row>
    <row r="3438" spans="1:11" x14ac:dyDescent="0.25">
      <c r="A3438" s="17">
        <v>42458</v>
      </c>
      <c r="B3438" s="18">
        <f t="shared" si="156"/>
        <v>10301</v>
      </c>
      <c r="C3438" s="11" t="s">
        <v>787</v>
      </c>
      <c r="D3438" s="12">
        <v>60301</v>
      </c>
      <c r="E3438" s="13" t="s">
        <v>9061</v>
      </c>
      <c r="F3438" s="14">
        <v>1760</v>
      </c>
      <c r="G3438" s="15">
        <v>42458</v>
      </c>
      <c r="H3438" s="98">
        <f t="shared" si="155"/>
        <v>1760</v>
      </c>
      <c r="I3438" s="140">
        <f t="shared" si="157"/>
        <v>0</v>
      </c>
      <c r="J3438" s="125"/>
      <c r="K3438" s="2"/>
    </row>
    <row r="3439" spans="1:11" x14ac:dyDescent="0.25">
      <c r="A3439" s="17">
        <v>42458</v>
      </c>
      <c r="B3439" s="18">
        <f t="shared" si="156"/>
        <v>10302</v>
      </c>
      <c r="C3439" s="11" t="s">
        <v>787</v>
      </c>
      <c r="D3439" s="12">
        <v>60302</v>
      </c>
      <c r="E3439" s="47" t="s">
        <v>9062</v>
      </c>
      <c r="F3439" s="14">
        <v>926.8</v>
      </c>
      <c r="G3439" s="15">
        <v>42458</v>
      </c>
      <c r="H3439" s="98">
        <f t="shared" si="155"/>
        <v>926.8</v>
      </c>
      <c r="I3439" s="140">
        <f t="shared" si="157"/>
        <v>0</v>
      </c>
      <c r="J3439" s="125"/>
      <c r="K3439" s="2"/>
    </row>
    <row r="3440" spans="1:11" x14ac:dyDescent="0.25">
      <c r="A3440" s="17">
        <v>42458</v>
      </c>
      <c r="B3440" s="18">
        <f t="shared" si="156"/>
        <v>10303</v>
      </c>
      <c r="C3440" s="11" t="s">
        <v>787</v>
      </c>
      <c r="D3440" s="12">
        <v>60303</v>
      </c>
      <c r="E3440" s="47" t="s">
        <v>9063</v>
      </c>
      <c r="F3440" s="14">
        <v>2712</v>
      </c>
      <c r="G3440" s="15">
        <v>42458</v>
      </c>
      <c r="H3440" s="98">
        <f t="shared" si="155"/>
        <v>2712</v>
      </c>
      <c r="I3440" s="140">
        <f t="shared" si="157"/>
        <v>0</v>
      </c>
      <c r="J3440" s="125"/>
      <c r="K3440" s="2"/>
    </row>
    <row r="3441" spans="1:11" x14ac:dyDescent="0.25">
      <c r="A3441" s="17">
        <v>42458</v>
      </c>
      <c r="B3441" s="18">
        <f t="shared" si="156"/>
        <v>10304</v>
      </c>
      <c r="C3441" s="11" t="s">
        <v>787</v>
      </c>
      <c r="D3441" s="12">
        <v>60304</v>
      </c>
      <c r="E3441" s="47" t="s">
        <v>9064</v>
      </c>
      <c r="F3441" s="14">
        <v>350</v>
      </c>
      <c r="G3441" s="15">
        <v>42458</v>
      </c>
      <c r="H3441" s="98">
        <f t="shared" si="155"/>
        <v>350</v>
      </c>
      <c r="I3441" s="140">
        <f t="shared" si="157"/>
        <v>0</v>
      </c>
      <c r="J3441" s="125"/>
      <c r="K3441" s="2"/>
    </row>
    <row r="3442" spans="1:11" x14ac:dyDescent="0.25">
      <c r="A3442" s="17">
        <v>42458</v>
      </c>
      <c r="B3442" s="18">
        <f t="shared" si="156"/>
        <v>10305</v>
      </c>
      <c r="C3442" s="11" t="s">
        <v>787</v>
      </c>
      <c r="D3442" s="12">
        <v>60305</v>
      </c>
      <c r="E3442" s="47" t="s">
        <v>9065</v>
      </c>
      <c r="F3442" s="14">
        <v>799</v>
      </c>
      <c r="G3442" s="15">
        <v>42458</v>
      </c>
      <c r="H3442" s="98">
        <f t="shared" si="155"/>
        <v>799</v>
      </c>
      <c r="I3442" s="140">
        <f t="shared" si="157"/>
        <v>0</v>
      </c>
      <c r="J3442" s="125"/>
      <c r="K3442" s="2"/>
    </row>
    <row r="3443" spans="1:11" x14ac:dyDescent="0.25">
      <c r="A3443" s="17">
        <v>42458</v>
      </c>
      <c r="B3443" s="18">
        <f t="shared" si="156"/>
        <v>10306</v>
      </c>
      <c r="C3443" s="11" t="s">
        <v>787</v>
      </c>
      <c r="D3443" s="12">
        <v>60306</v>
      </c>
      <c r="E3443" s="47" t="s">
        <v>9066</v>
      </c>
      <c r="F3443" s="14">
        <v>2108.4</v>
      </c>
      <c r="G3443" s="15">
        <v>42458</v>
      </c>
      <c r="H3443" s="98">
        <f t="shared" si="155"/>
        <v>2108.4</v>
      </c>
      <c r="I3443" s="140">
        <f t="shared" si="157"/>
        <v>0</v>
      </c>
      <c r="J3443" s="125"/>
      <c r="K3443" s="2"/>
    </row>
    <row r="3444" spans="1:11" x14ac:dyDescent="0.25">
      <c r="A3444" s="17">
        <v>42458</v>
      </c>
      <c r="B3444" s="18">
        <f t="shared" si="156"/>
        <v>10307</v>
      </c>
      <c r="C3444" s="11" t="s">
        <v>787</v>
      </c>
      <c r="D3444" s="12">
        <v>60307</v>
      </c>
      <c r="E3444" s="47" t="s">
        <v>9067</v>
      </c>
      <c r="F3444" s="14">
        <v>2168</v>
      </c>
      <c r="G3444" s="15">
        <v>42458</v>
      </c>
      <c r="H3444" s="98">
        <f t="shared" si="155"/>
        <v>2168</v>
      </c>
      <c r="I3444" s="140">
        <f t="shared" si="157"/>
        <v>0</v>
      </c>
      <c r="J3444" s="125"/>
      <c r="K3444" s="2"/>
    </row>
    <row r="3445" spans="1:11" x14ac:dyDescent="0.25">
      <c r="A3445" s="17">
        <v>42458</v>
      </c>
      <c r="B3445" s="18">
        <f t="shared" si="156"/>
        <v>10308</v>
      </c>
      <c r="C3445" s="11" t="s">
        <v>787</v>
      </c>
      <c r="D3445" s="12">
        <v>60308</v>
      </c>
      <c r="E3445" s="47" t="s">
        <v>9068</v>
      </c>
      <c r="F3445" s="14">
        <v>1520</v>
      </c>
      <c r="G3445" s="15">
        <v>42458</v>
      </c>
      <c r="H3445" s="98">
        <f t="shared" si="155"/>
        <v>1520</v>
      </c>
      <c r="I3445" s="140">
        <f t="shared" si="157"/>
        <v>0</v>
      </c>
      <c r="J3445" s="125"/>
      <c r="K3445" s="2"/>
    </row>
    <row r="3446" spans="1:11" x14ac:dyDescent="0.25">
      <c r="A3446" s="17">
        <v>42458</v>
      </c>
      <c r="B3446" s="18">
        <f t="shared" si="156"/>
        <v>10309</v>
      </c>
      <c r="C3446" s="11" t="s">
        <v>787</v>
      </c>
      <c r="D3446" s="12">
        <v>60309</v>
      </c>
      <c r="E3446" s="47" t="s">
        <v>9069</v>
      </c>
      <c r="F3446" s="14">
        <v>13509.92</v>
      </c>
      <c r="G3446" s="88">
        <v>42478</v>
      </c>
      <c r="H3446" s="101">
        <v>13509.92</v>
      </c>
      <c r="I3446" s="140">
        <f t="shared" si="157"/>
        <v>0</v>
      </c>
      <c r="J3446" s="125"/>
      <c r="K3446" s="2"/>
    </row>
    <row r="3447" spans="1:11" x14ac:dyDescent="0.25">
      <c r="A3447" s="17">
        <v>42458</v>
      </c>
      <c r="B3447" s="18">
        <f t="shared" si="156"/>
        <v>10310</v>
      </c>
      <c r="C3447" s="11" t="s">
        <v>787</v>
      </c>
      <c r="D3447" s="12">
        <v>60310</v>
      </c>
      <c r="E3447" s="49" t="s">
        <v>8692</v>
      </c>
      <c r="F3447" s="14">
        <v>0</v>
      </c>
      <c r="G3447" s="15"/>
      <c r="H3447" s="98"/>
      <c r="I3447" s="140">
        <f t="shared" si="157"/>
        <v>0</v>
      </c>
      <c r="J3447" s="125"/>
      <c r="K3447" s="2"/>
    </row>
    <row r="3448" spans="1:11" x14ac:dyDescent="0.25">
      <c r="A3448" s="17">
        <v>42458</v>
      </c>
      <c r="B3448" s="18">
        <f t="shared" si="156"/>
        <v>10311</v>
      </c>
      <c r="C3448" s="11" t="s">
        <v>787</v>
      </c>
      <c r="D3448" s="12">
        <v>60311</v>
      </c>
      <c r="E3448" s="47" t="s">
        <v>9070</v>
      </c>
      <c r="F3448" s="14">
        <v>4356</v>
      </c>
      <c r="G3448" s="107">
        <v>42462</v>
      </c>
      <c r="H3448" s="166">
        <v>4356</v>
      </c>
      <c r="I3448" s="140">
        <f t="shared" si="157"/>
        <v>0</v>
      </c>
      <c r="J3448" s="125"/>
      <c r="K3448" s="2"/>
    </row>
    <row r="3449" spans="1:11" x14ac:dyDescent="0.25">
      <c r="A3449" s="17">
        <v>42458</v>
      </c>
      <c r="B3449" s="18">
        <f t="shared" si="156"/>
        <v>10312</v>
      </c>
      <c r="C3449" s="11" t="s">
        <v>787</v>
      </c>
      <c r="D3449" s="113">
        <v>60312</v>
      </c>
      <c r="E3449" s="42" t="s">
        <v>9071</v>
      </c>
      <c r="F3449" s="19">
        <v>3879.9</v>
      </c>
      <c r="G3449" s="15">
        <v>42458</v>
      </c>
      <c r="H3449" s="98">
        <f t="shared" si="155"/>
        <v>3879.9</v>
      </c>
      <c r="I3449" s="140">
        <f t="shared" si="157"/>
        <v>0</v>
      </c>
      <c r="J3449" s="125"/>
      <c r="K3449" s="2"/>
    </row>
    <row r="3450" spans="1:11" x14ac:dyDescent="0.25">
      <c r="A3450" s="17">
        <v>42458</v>
      </c>
      <c r="B3450" s="18">
        <f t="shared" si="156"/>
        <v>10313</v>
      </c>
      <c r="C3450" s="11" t="s">
        <v>787</v>
      </c>
      <c r="D3450" s="141">
        <v>60313</v>
      </c>
      <c r="E3450" s="43" t="s">
        <v>9072</v>
      </c>
      <c r="F3450" s="142">
        <v>2107.4</v>
      </c>
      <c r="G3450" s="15">
        <v>42458</v>
      </c>
      <c r="H3450" s="98">
        <f t="shared" si="155"/>
        <v>2107.4</v>
      </c>
      <c r="I3450" s="140">
        <f t="shared" si="157"/>
        <v>0</v>
      </c>
      <c r="J3450" s="125"/>
      <c r="K3450" s="2"/>
    </row>
    <row r="3451" spans="1:11" x14ac:dyDescent="0.25">
      <c r="A3451" s="17">
        <v>42458</v>
      </c>
      <c r="B3451" s="18">
        <f t="shared" si="156"/>
        <v>10314</v>
      </c>
      <c r="C3451" s="11" t="s">
        <v>787</v>
      </c>
      <c r="D3451" s="20">
        <v>60314</v>
      </c>
      <c r="E3451" s="45" t="s">
        <v>9073</v>
      </c>
      <c r="F3451" s="22">
        <v>2008.1</v>
      </c>
      <c r="G3451" s="15">
        <v>42459</v>
      </c>
      <c r="H3451" s="98">
        <v>2008.1</v>
      </c>
      <c r="I3451" s="140">
        <f t="shared" si="157"/>
        <v>0</v>
      </c>
      <c r="J3451" s="125"/>
      <c r="K3451" s="2"/>
    </row>
    <row r="3452" spans="1:11" x14ac:dyDescent="0.25">
      <c r="A3452" s="17">
        <v>42458</v>
      </c>
      <c r="B3452" s="18">
        <f t="shared" si="156"/>
        <v>10315</v>
      </c>
      <c r="C3452" s="11" t="s">
        <v>787</v>
      </c>
      <c r="D3452" s="12">
        <v>60315</v>
      </c>
      <c r="E3452" s="47" t="s">
        <v>9074</v>
      </c>
      <c r="F3452" s="14">
        <v>2857.38</v>
      </c>
      <c r="G3452" s="15">
        <v>42458</v>
      </c>
      <c r="H3452" s="98">
        <f t="shared" si="155"/>
        <v>2857.38</v>
      </c>
      <c r="I3452" s="140">
        <f t="shared" si="157"/>
        <v>0</v>
      </c>
      <c r="J3452" s="125"/>
      <c r="K3452" s="2"/>
    </row>
    <row r="3453" spans="1:11" x14ac:dyDescent="0.25">
      <c r="A3453" s="17">
        <v>42458</v>
      </c>
      <c r="B3453" s="18">
        <f t="shared" si="156"/>
        <v>10316</v>
      </c>
      <c r="C3453" s="11" t="s">
        <v>787</v>
      </c>
      <c r="D3453" s="12">
        <v>60316</v>
      </c>
      <c r="E3453" s="47" t="s">
        <v>9032</v>
      </c>
      <c r="F3453" s="14">
        <v>1125.5999999999999</v>
      </c>
      <c r="G3453" s="15">
        <v>42458</v>
      </c>
      <c r="H3453" s="98">
        <f t="shared" si="155"/>
        <v>1125.5999999999999</v>
      </c>
      <c r="I3453" s="140">
        <f t="shared" si="157"/>
        <v>0</v>
      </c>
      <c r="J3453" s="125"/>
      <c r="K3453" s="2"/>
    </row>
    <row r="3454" spans="1:11" x14ac:dyDescent="0.25">
      <c r="A3454" s="17">
        <v>42458</v>
      </c>
      <c r="B3454" s="18">
        <f t="shared" si="156"/>
        <v>10317</v>
      </c>
      <c r="C3454" s="11" t="s">
        <v>787</v>
      </c>
      <c r="D3454" s="12">
        <v>60317</v>
      </c>
      <c r="E3454" s="47" t="s">
        <v>9075</v>
      </c>
      <c r="F3454" s="14">
        <v>634.79999999999995</v>
      </c>
      <c r="G3454" s="15">
        <v>42458</v>
      </c>
      <c r="H3454" s="98">
        <f t="shared" si="155"/>
        <v>634.79999999999995</v>
      </c>
      <c r="I3454" s="140">
        <f t="shared" si="157"/>
        <v>0</v>
      </c>
      <c r="J3454" s="125"/>
      <c r="K3454" s="2"/>
    </row>
    <row r="3455" spans="1:11" x14ac:dyDescent="0.25">
      <c r="A3455" s="17">
        <v>42458</v>
      </c>
      <c r="B3455" s="18">
        <f t="shared" si="156"/>
        <v>10318</v>
      </c>
      <c r="C3455" s="11" t="s">
        <v>787</v>
      </c>
      <c r="D3455" s="12">
        <v>60318</v>
      </c>
      <c r="E3455" s="47" t="s">
        <v>9076</v>
      </c>
      <c r="F3455" s="14">
        <v>2976</v>
      </c>
      <c r="G3455" s="15">
        <v>42458</v>
      </c>
      <c r="H3455" s="98">
        <f t="shared" si="155"/>
        <v>2976</v>
      </c>
      <c r="I3455" s="140">
        <f t="shared" si="157"/>
        <v>0</v>
      </c>
      <c r="J3455" s="125"/>
      <c r="K3455" s="2"/>
    </row>
    <row r="3456" spans="1:11" x14ac:dyDescent="0.25">
      <c r="A3456" s="17">
        <v>42458</v>
      </c>
      <c r="B3456" s="18">
        <f t="shared" si="156"/>
        <v>10319</v>
      </c>
      <c r="C3456" s="11" t="s">
        <v>787</v>
      </c>
      <c r="D3456" s="12">
        <v>60319</v>
      </c>
      <c r="E3456" s="47" t="s">
        <v>9077</v>
      </c>
      <c r="F3456" s="14">
        <v>15894.4</v>
      </c>
      <c r="G3456" s="15">
        <v>42460</v>
      </c>
      <c r="H3456" s="98">
        <v>15894.4</v>
      </c>
      <c r="I3456" s="140">
        <f t="shared" si="157"/>
        <v>0</v>
      </c>
      <c r="J3456" s="125"/>
      <c r="K3456" s="2"/>
    </row>
    <row r="3457" spans="1:11" x14ac:dyDescent="0.25">
      <c r="A3457" s="17">
        <v>42458</v>
      </c>
      <c r="B3457" s="18">
        <f t="shared" si="156"/>
        <v>10320</v>
      </c>
      <c r="C3457" s="11" t="s">
        <v>787</v>
      </c>
      <c r="D3457" s="12">
        <v>60320</v>
      </c>
      <c r="E3457" s="47" t="s">
        <v>9078</v>
      </c>
      <c r="F3457" s="14">
        <v>2950</v>
      </c>
      <c r="G3457" s="15">
        <v>42458</v>
      </c>
      <c r="H3457" s="98">
        <f t="shared" ref="H3457:H3522" si="158">F3457</f>
        <v>2950</v>
      </c>
      <c r="I3457" s="140">
        <f t="shared" si="157"/>
        <v>0</v>
      </c>
      <c r="J3457" s="125"/>
      <c r="K3457" s="2"/>
    </row>
    <row r="3458" spans="1:11" x14ac:dyDescent="0.25">
      <c r="A3458" s="17">
        <v>42458</v>
      </c>
      <c r="B3458" s="18">
        <f t="shared" si="156"/>
        <v>10321</v>
      </c>
      <c r="C3458" s="11" t="s">
        <v>787</v>
      </c>
      <c r="D3458" s="12">
        <v>60321</v>
      </c>
      <c r="E3458" s="49" t="s">
        <v>8692</v>
      </c>
      <c r="F3458" s="14">
        <v>0</v>
      </c>
      <c r="G3458" s="15"/>
      <c r="H3458" s="98">
        <f t="shared" si="158"/>
        <v>0</v>
      </c>
      <c r="I3458" s="140">
        <f t="shared" si="157"/>
        <v>0</v>
      </c>
      <c r="J3458" s="125"/>
      <c r="K3458" s="2"/>
    </row>
    <row r="3459" spans="1:11" x14ac:dyDescent="0.25">
      <c r="A3459" s="17">
        <v>42458</v>
      </c>
      <c r="B3459" s="18">
        <f t="shared" si="156"/>
        <v>10322</v>
      </c>
      <c r="C3459" s="11" t="s">
        <v>787</v>
      </c>
      <c r="D3459" s="12">
        <v>60322</v>
      </c>
      <c r="E3459" s="47" t="s">
        <v>9079</v>
      </c>
      <c r="F3459" s="14">
        <v>37224</v>
      </c>
      <c r="G3459" s="107" t="s">
        <v>9335</v>
      </c>
      <c r="H3459" s="166">
        <f>23985+13239</f>
        <v>37224</v>
      </c>
      <c r="I3459" s="140">
        <f t="shared" si="157"/>
        <v>0</v>
      </c>
      <c r="J3459" s="125"/>
      <c r="K3459" s="2"/>
    </row>
    <row r="3460" spans="1:11" x14ac:dyDescent="0.25">
      <c r="A3460" s="17">
        <v>42458</v>
      </c>
      <c r="B3460" s="18">
        <f t="shared" si="156"/>
        <v>10323</v>
      </c>
      <c r="C3460" s="11" t="s">
        <v>787</v>
      </c>
      <c r="D3460" s="12">
        <v>60323</v>
      </c>
      <c r="E3460" s="47" t="s">
        <v>9080</v>
      </c>
      <c r="F3460" s="14">
        <v>2781.6</v>
      </c>
      <c r="G3460" s="15">
        <v>42458</v>
      </c>
      <c r="H3460" s="98">
        <f t="shared" si="158"/>
        <v>2781.6</v>
      </c>
      <c r="I3460" s="140">
        <f t="shared" si="157"/>
        <v>0</v>
      </c>
      <c r="J3460" s="125"/>
      <c r="K3460" s="2"/>
    </row>
    <row r="3461" spans="1:11" x14ac:dyDescent="0.25">
      <c r="A3461" s="17">
        <v>42458</v>
      </c>
      <c r="B3461" s="18">
        <f t="shared" si="156"/>
        <v>10324</v>
      </c>
      <c r="C3461" s="11" t="s">
        <v>787</v>
      </c>
      <c r="D3461" s="12">
        <v>60324</v>
      </c>
      <c r="E3461" s="49" t="s">
        <v>8692</v>
      </c>
      <c r="F3461" s="14">
        <v>0</v>
      </c>
      <c r="G3461" s="15"/>
      <c r="H3461" s="98"/>
      <c r="I3461" s="140">
        <f t="shared" si="157"/>
        <v>0</v>
      </c>
      <c r="J3461" s="125"/>
      <c r="K3461" s="2"/>
    </row>
    <row r="3462" spans="1:11" x14ac:dyDescent="0.25">
      <c r="A3462" s="17">
        <v>42458</v>
      </c>
      <c r="B3462" s="18">
        <f t="shared" ref="B3462:B3525" si="159">B3461+1</f>
        <v>10325</v>
      </c>
      <c r="C3462" s="11" t="s">
        <v>787</v>
      </c>
      <c r="D3462" s="12">
        <v>60325</v>
      </c>
      <c r="E3462" s="47" t="s">
        <v>9081</v>
      </c>
      <c r="F3462" s="14">
        <v>10838.79</v>
      </c>
      <c r="G3462" s="88">
        <v>42474</v>
      </c>
      <c r="H3462" s="101">
        <v>10838.79</v>
      </c>
      <c r="I3462" s="140">
        <f t="shared" si="157"/>
        <v>0</v>
      </c>
      <c r="J3462" s="125"/>
      <c r="K3462" s="2"/>
    </row>
    <row r="3463" spans="1:11" x14ac:dyDescent="0.25">
      <c r="A3463" s="17">
        <v>42458</v>
      </c>
      <c r="B3463" s="18">
        <f t="shared" si="159"/>
        <v>10326</v>
      </c>
      <c r="C3463" s="11" t="s">
        <v>787</v>
      </c>
      <c r="D3463" s="12">
        <v>60326</v>
      </c>
      <c r="E3463" s="47" t="s">
        <v>9082</v>
      </c>
      <c r="F3463" s="14">
        <v>5559.6</v>
      </c>
      <c r="G3463" s="15">
        <v>42458</v>
      </c>
      <c r="H3463" s="98">
        <f t="shared" si="158"/>
        <v>5559.6</v>
      </c>
      <c r="I3463" s="140">
        <f t="shared" si="157"/>
        <v>0</v>
      </c>
      <c r="J3463" s="125"/>
      <c r="K3463" s="2"/>
    </row>
    <row r="3464" spans="1:11" x14ac:dyDescent="0.25">
      <c r="A3464" s="17">
        <v>42458</v>
      </c>
      <c r="B3464" s="18">
        <f t="shared" si="159"/>
        <v>10327</v>
      </c>
      <c r="C3464" s="11" t="s">
        <v>787</v>
      </c>
      <c r="D3464" s="12">
        <v>60327</v>
      </c>
      <c r="E3464" s="47" t="s">
        <v>9083</v>
      </c>
      <c r="F3464" s="14">
        <v>2924</v>
      </c>
      <c r="G3464" s="15">
        <v>42458</v>
      </c>
      <c r="H3464" s="98">
        <f t="shared" si="158"/>
        <v>2924</v>
      </c>
      <c r="I3464" s="140">
        <f t="shared" si="157"/>
        <v>0</v>
      </c>
      <c r="J3464" s="125"/>
      <c r="K3464" s="2"/>
    </row>
    <row r="3465" spans="1:11" x14ac:dyDescent="0.25">
      <c r="A3465" s="17">
        <v>42458</v>
      </c>
      <c r="B3465" s="18">
        <f t="shared" si="159"/>
        <v>10328</v>
      </c>
      <c r="C3465" s="11" t="s">
        <v>787</v>
      </c>
      <c r="D3465" s="12">
        <v>60328</v>
      </c>
      <c r="E3465" s="47" t="s">
        <v>9084</v>
      </c>
      <c r="F3465" s="14">
        <v>779</v>
      </c>
      <c r="G3465" s="15">
        <v>42458</v>
      </c>
      <c r="H3465" s="98">
        <f t="shared" si="158"/>
        <v>779</v>
      </c>
      <c r="I3465" s="140">
        <f t="shared" si="157"/>
        <v>0</v>
      </c>
      <c r="J3465" s="125"/>
      <c r="K3465" s="2"/>
    </row>
    <row r="3466" spans="1:11" x14ac:dyDescent="0.25">
      <c r="A3466" s="17">
        <v>42458</v>
      </c>
      <c r="B3466" s="18">
        <f t="shared" si="159"/>
        <v>10329</v>
      </c>
      <c r="C3466" s="11" t="s">
        <v>787</v>
      </c>
      <c r="D3466" s="12">
        <v>60329</v>
      </c>
      <c r="E3466" s="47" t="s">
        <v>9085</v>
      </c>
      <c r="F3466" s="14">
        <v>2878.2</v>
      </c>
      <c r="G3466" s="107">
        <v>42462</v>
      </c>
      <c r="H3466" s="166">
        <v>2878.2</v>
      </c>
      <c r="I3466" s="140">
        <f t="shared" si="157"/>
        <v>0</v>
      </c>
      <c r="J3466" s="125"/>
      <c r="K3466" s="2"/>
    </row>
    <row r="3467" spans="1:11" x14ac:dyDescent="0.25">
      <c r="A3467" s="17">
        <v>42458</v>
      </c>
      <c r="B3467" s="18">
        <f t="shared" si="159"/>
        <v>10330</v>
      </c>
      <c r="C3467" s="11" t="s">
        <v>787</v>
      </c>
      <c r="D3467" s="12">
        <v>60330</v>
      </c>
      <c r="E3467" s="47" t="s">
        <v>9086</v>
      </c>
      <c r="F3467" s="14">
        <v>3978.6</v>
      </c>
      <c r="G3467" s="107">
        <v>42462</v>
      </c>
      <c r="H3467" s="166">
        <v>3978.6</v>
      </c>
      <c r="I3467" s="140">
        <f t="shared" si="157"/>
        <v>0</v>
      </c>
      <c r="J3467" s="125"/>
      <c r="K3467" s="2"/>
    </row>
    <row r="3468" spans="1:11" x14ac:dyDescent="0.25">
      <c r="A3468" s="17">
        <v>42458</v>
      </c>
      <c r="B3468" s="18">
        <f t="shared" si="159"/>
        <v>10331</v>
      </c>
      <c r="C3468" s="11" t="s">
        <v>787</v>
      </c>
      <c r="D3468" s="12">
        <v>60331</v>
      </c>
      <c r="E3468" s="47" t="s">
        <v>9087</v>
      </c>
      <c r="F3468" s="14">
        <v>62543</v>
      </c>
      <c r="G3468" s="88" t="s">
        <v>9340</v>
      </c>
      <c r="H3468" s="101">
        <f>5500+57043</f>
        <v>62543</v>
      </c>
      <c r="I3468" s="140">
        <f t="shared" si="157"/>
        <v>0</v>
      </c>
      <c r="J3468" s="125"/>
      <c r="K3468" s="2"/>
    </row>
    <row r="3469" spans="1:11" x14ac:dyDescent="0.25">
      <c r="A3469" s="17">
        <v>42458</v>
      </c>
      <c r="B3469" s="18">
        <f t="shared" si="159"/>
        <v>10332</v>
      </c>
      <c r="C3469" s="11" t="s">
        <v>787</v>
      </c>
      <c r="D3469" s="12">
        <v>60332</v>
      </c>
      <c r="E3469" s="47" t="s">
        <v>9088</v>
      </c>
      <c r="F3469" s="14">
        <v>700</v>
      </c>
      <c r="G3469" s="15">
        <v>42458</v>
      </c>
      <c r="H3469" s="98">
        <f t="shared" si="158"/>
        <v>700</v>
      </c>
      <c r="I3469" s="140">
        <f t="shared" si="157"/>
        <v>0</v>
      </c>
      <c r="J3469" s="125"/>
      <c r="K3469" s="2"/>
    </row>
    <row r="3470" spans="1:11" x14ac:dyDescent="0.25">
      <c r="A3470" s="17">
        <v>42458</v>
      </c>
      <c r="B3470" s="18">
        <f t="shared" si="159"/>
        <v>10333</v>
      </c>
      <c r="C3470" s="11" t="s">
        <v>787</v>
      </c>
      <c r="D3470" s="12">
        <v>60333</v>
      </c>
      <c r="E3470" s="47" t="s">
        <v>9089</v>
      </c>
      <c r="F3470" s="14">
        <v>17338.3</v>
      </c>
      <c r="G3470" s="88">
        <v>42466</v>
      </c>
      <c r="H3470" s="101">
        <v>17338.3</v>
      </c>
      <c r="I3470" s="140">
        <f t="shared" si="157"/>
        <v>0</v>
      </c>
      <c r="J3470" s="125"/>
      <c r="K3470" s="2"/>
    </row>
    <row r="3471" spans="1:11" x14ac:dyDescent="0.25">
      <c r="A3471" s="17">
        <v>42458</v>
      </c>
      <c r="B3471" s="18">
        <f t="shared" si="159"/>
        <v>10334</v>
      </c>
      <c r="C3471" s="11" t="s">
        <v>787</v>
      </c>
      <c r="D3471" s="12">
        <v>60334</v>
      </c>
      <c r="E3471" s="47" t="s">
        <v>9090</v>
      </c>
      <c r="F3471" s="14">
        <v>1664.4</v>
      </c>
      <c r="G3471" s="15">
        <v>42459</v>
      </c>
      <c r="H3471" s="98">
        <v>1664.4</v>
      </c>
      <c r="I3471" s="140">
        <f t="shared" si="157"/>
        <v>0</v>
      </c>
      <c r="J3471" s="125"/>
      <c r="K3471" s="2"/>
    </row>
    <row r="3472" spans="1:11" x14ac:dyDescent="0.25">
      <c r="A3472" s="17">
        <v>42458</v>
      </c>
      <c r="B3472" s="18">
        <f t="shared" si="159"/>
        <v>10335</v>
      </c>
      <c r="C3472" s="11" t="s">
        <v>787</v>
      </c>
      <c r="D3472" s="12">
        <v>60335</v>
      </c>
      <c r="E3472" s="47" t="s">
        <v>9091</v>
      </c>
      <c r="F3472" s="14">
        <v>2090</v>
      </c>
      <c r="G3472" s="15">
        <v>42459</v>
      </c>
      <c r="H3472" s="98">
        <v>2090</v>
      </c>
      <c r="I3472" s="140">
        <f t="shared" si="157"/>
        <v>0</v>
      </c>
      <c r="J3472" s="125"/>
      <c r="K3472" s="2"/>
    </row>
    <row r="3473" spans="1:11" x14ac:dyDescent="0.25">
      <c r="A3473" s="17">
        <v>42458</v>
      </c>
      <c r="B3473" s="18">
        <f t="shared" si="159"/>
        <v>10336</v>
      </c>
      <c r="C3473" s="11" t="s">
        <v>787</v>
      </c>
      <c r="D3473" s="12">
        <v>60336</v>
      </c>
      <c r="E3473" s="47" t="s">
        <v>9092</v>
      </c>
      <c r="F3473" s="14">
        <v>4491.8</v>
      </c>
      <c r="G3473" s="15">
        <v>42459</v>
      </c>
      <c r="H3473" s="98">
        <v>4491.8</v>
      </c>
      <c r="I3473" s="140">
        <f t="shared" si="157"/>
        <v>0</v>
      </c>
      <c r="J3473" s="125"/>
      <c r="K3473" s="2"/>
    </row>
    <row r="3474" spans="1:11" x14ac:dyDescent="0.25">
      <c r="A3474" s="17">
        <v>42458</v>
      </c>
      <c r="B3474" s="18">
        <f t="shared" si="159"/>
        <v>10337</v>
      </c>
      <c r="C3474" s="11" t="s">
        <v>787</v>
      </c>
      <c r="D3474" s="12">
        <v>60337</v>
      </c>
      <c r="E3474" s="47" t="s">
        <v>9093</v>
      </c>
      <c r="F3474" s="14">
        <v>1607.7</v>
      </c>
      <c r="G3474" s="15">
        <v>42459</v>
      </c>
      <c r="H3474" s="98">
        <v>1607.7</v>
      </c>
      <c r="I3474" s="140">
        <f t="shared" si="157"/>
        <v>0</v>
      </c>
      <c r="J3474" s="125"/>
      <c r="K3474" s="2"/>
    </row>
    <row r="3475" spans="1:11" x14ac:dyDescent="0.25">
      <c r="A3475" s="17">
        <v>42458</v>
      </c>
      <c r="B3475" s="18">
        <f t="shared" si="159"/>
        <v>10338</v>
      </c>
      <c r="C3475" s="11" t="s">
        <v>787</v>
      </c>
      <c r="D3475" s="12">
        <v>60338</v>
      </c>
      <c r="E3475" s="47" t="s">
        <v>9094</v>
      </c>
      <c r="F3475" s="14">
        <v>1800.4</v>
      </c>
      <c r="G3475" s="15">
        <v>42459</v>
      </c>
      <c r="H3475" s="98">
        <v>1800.4</v>
      </c>
      <c r="I3475" s="140">
        <f t="shared" si="157"/>
        <v>0</v>
      </c>
      <c r="J3475" s="125"/>
      <c r="K3475" s="2"/>
    </row>
    <row r="3476" spans="1:11" x14ac:dyDescent="0.25">
      <c r="A3476" s="17">
        <v>42458</v>
      </c>
      <c r="B3476" s="18">
        <f t="shared" si="159"/>
        <v>10339</v>
      </c>
      <c r="C3476" s="11" t="s">
        <v>787</v>
      </c>
      <c r="D3476" s="12">
        <v>60339</v>
      </c>
      <c r="E3476" s="47" t="s">
        <v>9033</v>
      </c>
      <c r="F3476" s="14">
        <v>151194.79999999999</v>
      </c>
      <c r="G3476" s="88">
        <v>42475</v>
      </c>
      <c r="H3476" s="101">
        <v>151194.79999999999</v>
      </c>
      <c r="I3476" s="140">
        <f t="shared" si="157"/>
        <v>0</v>
      </c>
      <c r="J3476" s="125"/>
      <c r="K3476" s="2"/>
    </row>
    <row r="3477" spans="1:11" x14ac:dyDescent="0.25">
      <c r="A3477" s="17">
        <v>42458</v>
      </c>
      <c r="B3477" s="18">
        <f t="shared" si="159"/>
        <v>10340</v>
      </c>
      <c r="C3477" s="11" t="s">
        <v>787</v>
      </c>
      <c r="D3477" s="12">
        <v>60340</v>
      </c>
      <c r="E3477" s="47" t="s">
        <v>9095</v>
      </c>
      <c r="F3477" s="14">
        <v>598</v>
      </c>
      <c r="G3477" s="15">
        <v>42458</v>
      </c>
      <c r="H3477" s="98">
        <f t="shared" si="158"/>
        <v>598</v>
      </c>
      <c r="I3477" s="140">
        <f t="shared" si="157"/>
        <v>0</v>
      </c>
      <c r="J3477" s="125"/>
      <c r="K3477" s="2"/>
    </row>
    <row r="3478" spans="1:11" x14ac:dyDescent="0.25">
      <c r="A3478" s="17">
        <v>42458</v>
      </c>
      <c r="B3478" s="18">
        <f t="shared" si="159"/>
        <v>10341</v>
      </c>
      <c r="C3478" s="11" t="s">
        <v>787</v>
      </c>
      <c r="D3478" s="12">
        <v>60341</v>
      </c>
      <c r="E3478" s="47" t="s">
        <v>9096</v>
      </c>
      <c r="F3478" s="14">
        <v>1213.5999999999999</v>
      </c>
      <c r="G3478" s="88">
        <v>42464</v>
      </c>
      <c r="H3478" s="101">
        <v>1213.5999999999999</v>
      </c>
      <c r="I3478" s="140">
        <f t="shared" ref="I3478:I3541" si="160">F3478-H3478</f>
        <v>0</v>
      </c>
      <c r="J3478" s="125"/>
      <c r="K3478" s="2"/>
    </row>
    <row r="3479" spans="1:11" x14ac:dyDescent="0.25">
      <c r="A3479" s="17">
        <v>42458</v>
      </c>
      <c r="B3479" s="18">
        <f t="shared" si="159"/>
        <v>10342</v>
      </c>
      <c r="C3479" s="11" t="s">
        <v>787</v>
      </c>
      <c r="D3479" s="12">
        <v>60342</v>
      </c>
      <c r="E3479" s="47" t="s">
        <v>9097</v>
      </c>
      <c r="F3479" s="14">
        <v>5912.8</v>
      </c>
      <c r="G3479" s="107">
        <v>42461</v>
      </c>
      <c r="H3479" s="166">
        <v>5912.8</v>
      </c>
      <c r="I3479" s="140">
        <f t="shared" si="160"/>
        <v>0</v>
      </c>
      <c r="J3479" s="125"/>
      <c r="K3479" s="2"/>
    </row>
    <row r="3480" spans="1:11" x14ac:dyDescent="0.25">
      <c r="A3480" s="17">
        <v>42458</v>
      </c>
      <c r="B3480" s="18">
        <f t="shared" si="159"/>
        <v>10343</v>
      </c>
      <c r="C3480" s="11" t="s">
        <v>787</v>
      </c>
      <c r="D3480" s="12">
        <v>60343</v>
      </c>
      <c r="E3480" s="47" t="s">
        <v>9098</v>
      </c>
      <c r="F3480" s="14">
        <v>2556</v>
      </c>
      <c r="G3480" s="88">
        <v>42471</v>
      </c>
      <c r="H3480" s="101">
        <v>2556</v>
      </c>
      <c r="I3480" s="140">
        <f t="shared" si="160"/>
        <v>0</v>
      </c>
      <c r="J3480" s="125"/>
      <c r="K3480" s="2"/>
    </row>
    <row r="3481" spans="1:11" x14ac:dyDescent="0.25">
      <c r="A3481" s="17">
        <v>42458</v>
      </c>
      <c r="B3481" s="18">
        <f t="shared" si="159"/>
        <v>10344</v>
      </c>
      <c r="C3481" s="11" t="s">
        <v>787</v>
      </c>
      <c r="D3481" s="12">
        <v>60344</v>
      </c>
      <c r="E3481" s="47" t="s">
        <v>9099</v>
      </c>
      <c r="F3481" s="14">
        <v>2591.1999999999998</v>
      </c>
      <c r="G3481" s="15">
        <v>42458</v>
      </c>
      <c r="H3481" s="98">
        <f t="shared" si="158"/>
        <v>2591.1999999999998</v>
      </c>
      <c r="I3481" s="140">
        <f t="shared" si="160"/>
        <v>0</v>
      </c>
      <c r="J3481" s="125"/>
      <c r="K3481" s="2"/>
    </row>
    <row r="3482" spans="1:11" x14ac:dyDescent="0.25">
      <c r="A3482" s="17">
        <v>42458</v>
      </c>
      <c r="B3482" s="18">
        <f t="shared" si="159"/>
        <v>10345</v>
      </c>
      <c r="C3482" s="11" t="s">
        <v>787</v>
      </c>
      <c r="D3482" s="12">
        <v>60345</v>
      </c>
      <c r="E3482" s="47" t="s">
        <v>9100</v>
      </c>
      <c r="F3482" s="14">
        <v>2776.5</v>
      </c>
      <c r="G3482" s="15">
        <v>42459</v>
      </c>
      <c r="H3482" s="98">
        <v>2776.5</v>
      </c>
      <c r="I3482" s="140">
        <f t="shared" si="160"/>
        <v>0</v>
      </c>
      <c r="J3482" s="125"/>
      <c r="K3482" s="2"/>
    </row>
    <row r="3483" spans="1:11" x14ac:dyDescent="0.25">
      <c r="A3483" s="17">
        <v>42458</v>
      </c>
      <c r="B3483" s="18">
        <f t="shared" si="159"/>
        <v>10346</v>
      </c>
      <c r="C3483" s="11" t="s">
        <v>787</v>
      </c>
      <c r="D3483" s="12">
        <v>60346</v>
      </c>
      <c r="E3483" s="47" t="s">
        <v>9093</v>
      </c>
      <c r="F3483" s="14">
        <v>27832</v>
      </c>
      <c r="G3483" s="15">
        <v>42459</v>
      </c>
      <c r="H3483" s="98">
        <v>27832</v>
      </c>
      <c r="I3483" s="140">
        <f t="shared" si="160"/>
        <v>0</v>
      </c>
      <c r="J3483" s="125"/>
      <c r="K3483" s="2"/>
    </row>
    <row r="3484" spans="1:11" x14ac:dyDescent="0.25">
      <c r="A3484" s="17">
        <v>42458</v>
      </c>
      <c r="B3484" s="18">
        <f t="shared" si="159"/>
        <v>10347</v>
      </c>
      <c r="C3484" s="11" t="s">
        <v>787</v>
      </c>
      <c r="D3484" s="12">
        <v>60347</v>
      </c>
      <c r="E3484" s="47" t="s">
        <v>9101</v>
      </c>
      <c r="F3484" s="14">
        <v>5179.2</v>
      </c>
      <c r="G3484" s="15">
        <v>42458</v>
      </c>
      <c r="H3484" s="98">
        <f t="shared" si="158"/>
        <v>5179.2</v>
      </c>
      <c r="I3484" s="140">
        <f t="shared" si="160"/>
        <v>0</v>
      </c>
      <c r="J3484" s="125"/>
      <c r="K3484" s="2"/>
    </row>
    <row r="3485" spans="1:11" x14ac:dyDescent="0.25">
      <c r="A3485" s="17">
        <v>42458</v>
      </c>
      <c r="B3485" s="18">
        <f t="shared" si="159"/>
        <v>10348</v>
      </c>
      <c r="C3485" s="11" t="s">
        <v>787</v>
      </c>
      <c r="D3485" s="12">
        <v>60348</v>
      </c>
      <c r="E3485" s="47" t="s">
        <v>9102</v>
      </c>
      <c r="F3485" s="14">
        <v>7980</v>
      </c>
      <c r="G3485" s="107">
        <v>42462</v>
      </c>
      <c r="H3485" s="166">
        <v>7980</v>
      </c>
      <c r="I3485" s="140">
        <f t="shared" si="160"/>
        <v>0</v>
      </c>
      <c r="J3485" s="125"/>
      <c r="K3485" s="2"/>
    </row>
    <row r="3486" spans="1:11" x14ac:dyDescent="0.25">
      <c r="A3486" s="17">
        <v>42458</v>
      </c>
      <c r="B3486" s="18">
        <f t="shared" si="159"/>
        <v>10349</v>
      </c>
      <c r="C3486" s="11" t="s">
        <v>787</v>
      </c>
      <c r="D3486" s="12">
        <v>60349</v>
      </c>
      <c r="E3486" s="47" t="s">
        <v>9048</v>
      </c>
      <c r="F3486" s="14">
        <v>2836</v>
      </c>
      <c r="G3486" s="107">
        <v>42461</v>
      </c>
      <c r="H3486" s="166">
        <v>2836</v>
      </c>
      <c r="I3486" s="140">
        <f t="shared" si="160"/>
        <v>0</v>
      </c>
      <c r="J3486" s="125"/>
      <c r="K3486" s="2"/>
    </row>
    <row r="3487" spans="1:11" x14ac:dyDescent="0.25">
      <c r="A3487" s="17">
        <v>42458</v>
      </c>
      <c r="B3487" s="18">
        <f t="shared" si="159"/>
        <v>10350</v>
      </c>
      <c r="C3487" s="11" t="s">
        <v>787</v>
      </c>
      <c r="D3487" s="12">
        <v>60350</v>
      </c>
      <c r="E3487" s="47" t="s">
        <v>9081</v>
      </c>
      <c r="F3487" s="14">
        <v>27692</v>
      </c>
      <c r="G3487" s="88">
        <v>42474</v>
      </c>
      <c r="H3487" s="101">
        <v>27692</v>
      </c>
      <c r="I3487" s="140">
        <f t="shared" si="160"/>
        <v>0</v>
      </c>
      <c r="J3487" s="125"/>
      <c r="K3487" s="2"/>
    </row>
    <row r="3488" spans="1:11" x14ac:dyDescent="0.25">
      <c r="A3488" s="17">
        <v>42458</v>
      </c>
      <c r="B3488" s="18">
        <f t="shared" si="159"/>
        <v>10351</v>
      </c>
      <c r="C3488" s="11" t="s">
        <v>787</v>
      </c>
      <c r="D3488" s="12">
        <v>60351</v>
      </c>
      <c r="E3488" s="47" t="s">
        <v>9017</v>
      </c>
      <c r="F3488" s="14">
        <v>14090.6</v>
      </c>
      <c r="G3488" s="88">
        <v>42481</v>
      </c>
      <c r="H3488" s="101">
        <v>14090.63</v>
      </c>
      <c r="I3488" s="140">
        <f t="shared" si="160"/>
        <v>-2.9999999998835847E-2</v>
      </c>
      <c r="J3488" s="125"/>
      <c r="K3488" s="2"/>
    </row>
    <row r="3489" spans="1:11" x14ac:dyDescent="0.25">
      <c r="A3489" s="17">
        <v>42458</v>
      </c>
      <c r="B3489" s="18">
        <f t="shared" si="159"/>
        <v>10352</v>
      </c>
      <c r="C3489" s="11" t="s">
        <v>787</v>
      </c>
      <c r="D3489" s="12">
        <v>60352</v>
      </c>
      <c r="E3489" s="47" t="s">
        <v>9077</v>
      </c>
      <c r="F3489" s="14">
        <v>337512</v>
      </c>
      <c r="G3489" s="15">
        <v>42460</v>
      </c>
      <c r="H3489" s="98">
        <v>337512</v>
      </c>
      <c r="I3489" s="140">
        <f t="shared" si="160"/>
        <v>0</v>
      </c>
      <c r="J3489" s="125"/>
      <c r="K3489" s="2"/>
    </row>
    <row r="3490" spans="1:11" x14ac:dyDescent="0.25">
      <c r="A3490" s="17">
        <v>42458</v>
      </c>
      <c r="B3490" s="18">
        <f t="shared" si="159"/>
        <v>10353</v>
      </c>
      <c r="C3490" s="11" t="s">
        <v>787</v>
      </c>
      <c r="D3490" s="12">
        <v>60353</v>
      </c>
      <c r="E3490" s="47" t="s">
        <v>9077</v>
      </c>
      <c r="F3490" s="14">
        <v>244530</v>
      </c>
      <c r="G3490" s="15">
        <v>42460</v>
      </c>
      <c r="H3490" s="98">
        <v>244530</v>
      </c>
      <c r="I3490" s="140">
        <f t="shared" si="160"/>
        <v>0</v>
      </c>
      <c r="J3490" s="125"/>
      <c r="K3490" s="2"/>
    </row>
    <row r="3491" spans="1:11" x14ac:dyDescent="0.25">
      <c r="A3491" s="17">
        <v>42458</v>
      </c>
      <c r="B3491" s="18">
        <f t="shared" si="159"/>
        <v>10354</v>
      </c>
      <c r="C3491" s="11" t="s">
        <v>787</v>
      </c>
      <c r="D3491" s="12">
        <v>60354</v>
      </c>
      <c r="E3491" s="47" t="s">
        <v>9081</v>
      </c>
      <c r="F3491" s="14">
        <v>27104</v>
      </c>
      <c r="G3491" s="88">
        <v>42474</v>
      </c>
      <c r="H3491" s="101">
        <v>27104</v>
      </c>
      <c r="I3491" s="140">
        <f t="shared" si="160"/>
        <v>0</v>
      </c>
      <c r="J3491" s="125"/>
      <c r="K3491" s="2"/>
    </row>
    <row r="3492" spans="1:11" x14ac:dyDescent="0.25">
      <c r="A3492" s="17">
        <v>42458</v>
      </c>
      <c r="B3492" s="18">
        <f t="shared" si="159"/>
        <v>10355</v>
      </c>
      <c r="C3492" s="11" t="s">
        <v>787</v>
      </c>
      <c r="D3492" s="12">
        <v>60355</v>
      </c>
      <c r="E3492" s="47" t="s">
        <v>9081</v>
      </c>
      <c r="F3492" s="14">
        <v>27636</v>
      </c>
      <c r="G3492" s="88">
        <v>42474</v>
      </c>
      <c r="H3492" s="101">
        <v>27636</v>
      </c>
      <c r="I3492" s="140">
        <f t="shared" si="160"/>
        <v>0</v>
      </c>
      <c r="J3492" s="125"/>
      <c r="K3492" s="2"/>
    </row>
    <row r="3493" spans="1:11" x14ac:dyDescent="0.25">
      <c r="A3493" s="17">
        <v>42458</v>
      </c>
      <c r="B3493" s="18">
        <f t="shared" si="159"/>
        <v>10356</v>
      </c>
      <c r="C3493" s="11" t="s">
        <v>787</v>
      </c>
      <c r="D3493" s="12">
        <v>60356</v>
      </c>
      <c r="E3493" s="47" t="s">
        <v>9035</v>
      </c>
      <c r="F3493" s="14">
        <v>5644.8</v>
      </c>
      <c r="G3493" s="15">
        <v>42459</v>
      </c>
      <c r="H3493" s="98">
        <v>5644.8</v>
      </c>
      <c r="I3493" s="140">
        <f t="shared" si="160"/>
        <v>0</v>
      </c>
      <c r="J3493" s="125"/>
      <c r="K3493" s="2"/>
    </row>
    <row r="3494" spans="1:11" x14ac:dyDescent="0.25">
      <c r="A3494" s="17">
        <v>42458</v>
      </c>
      <c r="B3494" s="18">
        <f t="shared" si="159"/>
        <v>10357</v>
      </c>
      <c r="C3494" s="11" t="s">
        <v>787</v>
      </c>
      <c r="D3494" s="12">
        <v>60357</v>
      </c>
      <c r="E3494" s="47" t="s">
        <v>9035</v>
      </c>
      <c r="F3494" s="14">
        <v>75</v>
      </c>
      <c r="G3494" s="15">
        <v>42458</v>
      </c>
      <c r="H3494" s="98">
        <f t="shared" si="158"/>
        <v>75</v>
      </c>
      <c r="I3494" s="140">
        <f t="shared" si="160"/>
        <v>0</v>
      </c>
      <c r="J3494" s="125"/>
      <c r="K3494" s="2"/>
    </row>
    <row r="3495" spans="1:11" x14ac:dyDescent="0.25">
      <c r="A3495" s="17">
        <v>42458</v>
      </c>
      <c r="B3495" s="18">
        <f t="shared" si="159"/>
        <v>10358</v>
      </c>
      <c r="C3495" s="11" t="s">
        <v>787</v>
      </c>
      <c r="D3495" s="12">
        <v>60358</v>
      </c>
      <c r="E3495" s="47" t="s">
        <v>9035</v>
      </c>
      <c r="F3495" s="14">
        <v>2998.8</v>
      </c>
      <c r="G3495" s="15">
        <v>42459</v>
      </c>
      <c r="H3495" s="98">
        <v>2998.8</v>
      </c>
      <c r="I3495" s="140">
        <f t="shared" si="160"/>
        <v>0</v>
      </c>
      <c r="J3495" s="125"/>
      <c r="K3495" s="2"/>
    </row>
    <row r="3496" spans="1:11" x14ac:dyDescent="0.25">
      <c r="A3496" s="17">
        <v>42458</v>
      </c>
      <c r="B3496" s="18">
        <f t="shared" si="159"/>
        <v>10359</v>
      </c>
      <c r="C3496" s="11" t="s">
        <v>787</v>
      </c>
      <c r="D3496" s="113">
        <v>60359</v>
      </c>
      <c r="E3496" s="42" t="s">
        <v>9103</v>
      </c>
      <c r="F3496" s="19">
        <v>196280</v>
      </c>
      <c r="G3496" s="88">
        <v>42480</v>
      </c>
      <c r="H3496" s="101">
        <v>196280</v>
      </c>
      <c r="I3496" s="140">
        <f t="shared" si="160"/>
        <v>0</v>
      </c>
      <c r="J3496" s="125"/>
      <c r="K3496" s="2"/>
    </row>
    <row r="3497" spans="1:11" x14ac:dyDescent="0.25">
      <c r="A3497" s="17">
        <v>42458</v>
      </c>
      <c r="B3497" s="18">
        <f t="shared" si="159"/>
        <v>10360</v>
      </c>
      <c r="C3497" s="11" t="s">
        <v>787</v>
      </c>
      <c r="D3497" s="141">
        <v>60360</v>
      </c>
      <c r="E3497" s="43" t="s">
        <v>9033</v>
      </c>
      <c r="F3497" s="142">
        <v>114222</v>
      </c>
      <c r="G3497" s="88">
        <v>42475</v>
      </c>
      <c r="H3497" s="101">
        <v>114222</v>
      </c>
      <c r="I3497" s="140">
        <f t="shared" si="160"/>
        <v>0</v>
      </c>
      <c r="J3497" s="125"/>
      <c r="K3497" s="2"/>
    </row>
    <row r="3498" spans="1:11" x14ac:dyDescent="0.25">
      <c r="A3498" s="17">
        <v>42458</v>
      </c>
      <c r="B3498" s="18">
        <f t="shared" si="159"/>
        <v>10361</v>
      </c>
      <c r="C3498" s="11" t="s">
        <v>787</v>
      </c>
      <c r="D3498" s="20">
        <v>60361</v>
      </c>
      <c r="E3498" s="45" t="s">
        <v>9033</v>
      </c>
      <c r="F3498" s="22">
        <v>55580</v>
      </c>
      <c r="G3498" s="88">
        <v>42475</v>
      </c>
      <c r="H3498" s="101">
        <v>55580</v>
      </c>
      <c r="I3498" s="140">
        <f t="shared" si="160"/>
        <v>0</v>
      </c>
      <c r="J3498" s="125"/>
      <c r="K3498" s="2"/>
    </row>
    <row r="3499" spans="1:11" x14ac:dyDescent="0.25">
      <c r="A3499" s="17">
        <v>42459</v>
      </c>
      <c r="B3499" s="18">
        <f t="shared" si="159"/>
        <v>10362</v>
      </c>
      <c r="C3499" s="11" t="s">
        <v>787</v>
      </c>
      <c r="D3499" s="12">
        <v>60362</v>
      </c>
      <c r="E3499" s="47" t="s">
        <v>9104</v>
      </c>
      <c r="F3499" s="14">
        <v>75376.5</v>
      </c>
      <c r="G3499" s="88">
        <v>42481</v>
      </c>
      <c r="H3499" s="101">
        <v>75376.5</v>
      </c>
      <c r="I3499" s="140">
        <f t="shared" si="160"/>
        <v>0</v>
      </c>
      <c r="J3499" s="125"/>
      <c r="K3499" s="2"/>
    </row>
    <row r="3500" spans="1:11" x14ac:dyDescent="0.25">
      <c r="A3500" s="17">
        <v>42459</v>
      </c>
      <c r="B3500" s="18">
        <f t="shared" si="159"/>
        <v>10363</v>
      </c>
      <c r="C3500" s="11" t="s">
        <v>787</v>
      </c>
      <c r="D3500" s="12">
        <v>60363</v>
      </c>
      <c r="E3500" s="47" t="s">
        <v>9105</v>
      </c>
      <c r="F3500" s="14">
        <v>3816</v>
      </c>
      <c r="G3500" s="15">
        <v>42460</v>
      </c>
      <c r="H3500" s="98">
        <v>3816</v>
      </c>
      <c r="I3500" s="140">
        <f t="shared" si="160"/>
        <v>0</v>
      </c>
      <c r="J3500" s="125"/>
      <c r="K3500" s="2"/>
    </row>
    <row r="3501" spans="1:11" x14ac:dyDescent="0.25">
      <c r="A3501" s="17">
        <v>42459</v>
      </c>
      <c r="B3501" s="18">
        <f t="shared" si="159"/>
        <v>10364</v>
      </c>
      <c r="C3501" s="11" t="s">
        <v>787</v>
      </c>
      <c r="D3501" s="12">
        <v>60364</v>
      </c>
      <c r="E3501" s="47" t="s">
        <v>9106</v>
      </c>
      <c r="F3501" s="14">
        <v>14762.5</v>
      </c>
      <c r="G3501" s="15">
        <v>42459</v>
      </c>
      <c r="H3501" s="98">
        <f t="shared" si="158"/>
        <v>14762.5</v>
      </c>
      <c r="I3501" s="140">
        <f t="shared" si="160"/>
        <v>0</v>
      </c>
      <c r="J3501" s="125"/>
      <c r="K3501" s="2"/>
    </row>
    <row r="3502" spans="1:11" x14ac:dyDescent="0.25">
      <c r="A3502" s="17">
        <v>42459</v>
      </c>
      <c r="B3502" s="18">
        <f t="shared" si="159"/>
        <v>10365</v>
      </c>
      <c r="C3502" s="11" t="s">
        <v>787</v>
      </c>
      <c r="D3502" s="12">
        <v>60365</v>
      </c>
      <c r="E3502" s="47" t="s">
        <v>9107</v>
      </c>
      <c r="F3502" s="14">
        <v>6220.8</v>
      </c>
      <c r="G3502" s="15">
        <v>42459</v>
      </c>
      <c r="H3502" s="98">
        <f t="shared" si="158"/>
        <v>6220.8</v>
      </c>
      <c r="I3502" s="140">
        <f t="shared" si="160"/>
        <v>0</v>
      </c>
      <c r="J3502" s="125"/>
      <c r="K3502" s="2"/>
    </row>
    <row r="3503" spans="1:11" x14ac:dyDescent="0.25">
      <c r="A3503" s="17">
        <v>42459</v>
      </c>
      <c r="B3503" s="18">
        <f t="shared" si="159"/>
        <v>10366</v>
      </c>
      <c r="C3503" s="11" t="s">
        <v>787</v>
      </c>
      <c r="D3503" s="12">
        <v>60366</v>
      </c>
      <c r="E3503" s="47" t="s">
        <v>9105</v>
      </c>
      <c r="F3503" s="14">
        <v>20319</v>
      </c>
      <c r="G3503" s="15">
        <v>42460</v>
      </c>
      <c r="H3503" s="98">
        <v>20319</v>
      </c>
      <c r="I3503" s="140">
        <f t="shared" si="160"/>
        <v>0</v>
      </c>
      <c r="J3503" s="125"/>
      <c r="K3503" s="2"/>
    </row>
    <row r="3504" spans="1:11" x14ac:dyDescent="0.25">
      <c r="A3504" s="17">
        <v>42459</v>
      </c>
      <c r="B3504" s="18">
        <f t="shared" si="159"/>
        <v>10367</v>
      </c>
      <c r="C3504" s="11" t="s">
        <v>787</v>
      </c>
      <c r="D3504" s="12">
        <v>60367</v>
      </c>
      <c r="E3504" s="47" t="s">
        <v>9108</v>
      </c>
      <c r="F3504" s="14">
        <v>2598</v>
      </c>
      <c r="G3504" s="15">
        <v>42459</v>
      </c>
      <c r="H3504" s="98">
        <f t="shared" si="158"/>
        <v>2598</v>
      </c>
      <c r="I3504" s="140">
        <f t="shared" si="160"/>
        <v>0</v>
      </c>
      <c r="J3504" s="125"/>
      <c r="K3504" s="2"/>
    </row>
    <row r="3505" spans="1:11" x14ac:dyDescent="0.25">
      <c r="A3505" s="17">
        <v>42459</v>
      </c>
      <c r="B3505" s="18">
        <f t="shared" si="159"/>
        <v>10368</v>
      </c>
      <c r="C3505" s="11" t="s">
        <v>787</v>
      </c>
      <c r="D3505" s="12">
        <v>60368</v>
      </c>
      <c r="E3505" s="47" t="s">
        <v>9109</v>
      </c>
      <c r="F3505" s="14">
        <v>2436</v>
      </c>
      <c r="G3505" s="15">
        <v>42459</v>
      </c>
      <c r="H3505" s="98">
        <f t="shared" si="158"/>
        <v>2436</v>
      </c>
      <c r="I3505" s="140">
        <f t="shared" si="160"/>
        <v>0</v>
      </c>
      <c r="J3505" s="125"/>
      <c r="K3505" s="2"/>
    </row>
    <row r="3506" spans="1:11" x14ac:dyDescent="0.25">
      <c r="A3506" s="17">
        <v>42459</v>
      </c>
      <c r="B3506" s="18">
        <f t="shared" si="159"/>
        <v>10369</v>
      </c>
      <c r="C3506" s="11" t="s">
        <v>787</v>
      </c>
      <c r="D3506" s="12">
        <v>60369</v>
      </c>
      <c r="E3506" s="47" t="s">
        <v>9110</v>
      </c>
      <c r="F3506" s="14">
        <v>7840.8</v>
      </c>
      <c r="G3506" s="15">
        <v>42459</v>
      </c>
      <c r="H3506" s="98">
        <f t="shared" si="158"/>
        <v>7840.8</v>
      </c>
      <c r="I3506" s="140">
        <f t="shared" si="160"/>
        <v>0</v>
      </c>
      <c r="J3506" s="125"/>
      <c r="K3506" s="2"/>
    </row>
    <row r="3507" spans="1:11" x14ac:dyDescent="0.25">
      <c r="A3507" s="17">
        <v>42459</v>
      </c>
      <c r="B3507" s="18">
        <f t="shared" si="159"/>
        <v>10370</v>
      </c>
      <c r="C3507" s="11" t="s">
        <v>787</v>
      </c>
      <c r="D3507" s="12">
        <v>60370</v>
      </c>
      <c r="E3507" s="47" t="s">
        <v>9111</v>
      </c>
      <c r="F3507" s="14">
        <v>2059.6999999999998</v>
      </c>
      <c r="G3507" s="107">
        <v>42462</v>
      </c>
      <c r="H3507" s="166">
        <v>2059.6999999999998</v>
      </c>
      <c r="I3507" s="140">
        <f t="shared" si="160"/>
        <v>0</v>
      </c>
      <c r="J3507" s="125"/>
      <c r="K3507" s="2"/>
    </row>
    <row r="3508" spans="1:11" x14ac:dyDescent="0.25">
      <c r="A3508" s="17">
        <v>42459</v>
      </c>
      <c r="B3508" s="18">
        <f t="shared" si="159"/>
        <v>10371</v>
      </c>
      <c r="C3508" s="11" t="s">
        <v>787</v>
      </c>
      <c r="D3508" s="12">
        <v>60371</v>
      </c>
      <c r="E3508" s="47" t="s">
        <v>9108</v>
      </c>
      <c r="F3508" s="14">
        <v>16148</v>
      </c>
      <c r="G3508" s="15">
        <v>42459</v>
      </c>
      <c r="H3508" s="98">
        <f t="shared" si="158"/>
        <v>16148</v>
      </c>
      <c r="I3508" s="140">
        <f t="shared" si="160"/>
        <v>0</v>
      </c>
      <c r="J3508" s="125"/>
      <c r="K3508" s="2"/>
    </row>
    <row r="3509" spans="1:11" x14ac:dyDescent="0.25">
      <c r="A3509" s="17">
        <v>42459</v>
      </c>
      <c r="B3509" s="18">
        <f t="shared" si="159"/>
        <v>10372</v>
      </c>
      <c r="C3509" s="11" t="s">
        <v>787</v>
      </c>
      <c r="D3509" s="12">
        <v>60372</v>
      </c>
      <c r="E3509" s="47" t="s">
        <v>9112</v>
      </c>
      <c r="F3509" s="14">
        <v>10896</v>
      </c>
      <c r="G3509" s="15">
        <v>42460</v>
      </c>
      <c r="H3509" s="98">
        <v>10896</v>
      </c>
      <c r="I3509" s="140">
        <f t="shared" si="160"/>
        <v>0</v>
      </c>
      <c r="J3509" s="125"/>
      <c r="K3509" s="2"/>
    </row>
    <row r="3510" spans="1:11" x14ac:dyDescent="0.25">
      <c r="A3510" s="17">
        <v>42459</v>
      </c>
      <c r="B3510" s="18">
        <f t="shared" si="159"/>
        <v>10373</v>
      </c>
      <c r="C3510" s="11" t="s">
        <v>787</v>
      </c>
      <c r="D3510" s="12">
        <v>60373</v>
      </c>
      <c r="E3510" s="47" t="s">
        <v>9113</v>
      </c>
      <c r="F3510" s="14">
        <v>7553.7</v>
      </c>
      <c r="G3510" s="15">
        <v>42459</v>
      </c>
      <c r="H3510" s="98">
        <f t="shared" si="158"/>
        <v>7553.7</v>
      </c>
      <c r="I3510" s="140">
        <f t="shared" si="160"/>
        <v>0</v>
      </c>
      <c r="J3510" s="125"/>
      <c r="K3510" s="2"/>
    </row>
    <row r="3511" spans="1:11" x14ac:dyDescent="0.25">
      <c r="A3511" s="17">
        <v>42459</v>
      </c>
      <c r="B3511" s="18">
        <f t="shared" si="159"/>
        <v>10374</v>
      </c>
      <c r="C3511" s="11" t="s">
        <v>787</v>
      </c>
      <c r="D3511" s="12">
        <v>60374</v>
      </c>
      <c r="E3511" s="47" t="s">
        <v>9114</v>
      </c>
      <c r="F3511" s="14">
        <v>2327.4</v>
      </c>
      <c r="G3511" s="15">
        <v>42459</v>
      </c>
      <c r="H3511" s="98">
        <f t="shared" si="158"/>
        <v>2327.4</v>
      </c>
      <c r="I3511" s="140">
        <f t="shared" si="160"/>
        <v>0</v>
      </c>
      <c r="J3511" s="125"/>
      <c r="K3511" s="2"/>
    </row>
    <row r="3512" spans="1:11" x14ac:dyDescent="0.25">
      <c r="A3512" s="17">
        <v>42459</v>
      </c>
      <c r="B3512" s="18">
        <f t="shared" si="159"/>
        <v>10375</v>
      </c>
      <c r="C3512" s="11" t="s">
        <v>787</v>
      </c>
      <c r="D3512" s="12">
        <v>60375</v>
      </c>
      <c r="E3512" s="47" t="s">
        <v>9115</v>
      </c>
      <c r="F3512" s="14">
        <v>5577</v>
      </c>
      <c r="G3512" s="107">
        <v>42463</v>
      </c>
      <c r="H3512" s="166">
        <v>5577</v>
      </c>
      <c r="I3512" s="140">
        <f t="shared" si="160"/>
        <v>0</v>
      </c>
      <c r="J3512" s="125"/>
      <c r="K3512" s="2"/>
    </row>
    <row r="3513" spans="1:11" x14ac:dyDescent="0.25">
      <c r="A3513" s="17">
        <v>42459</v>
      </c>
      <c r="B3513" s="18">
        <f t="shared" si="159"/>
        <v>10376</v>
      </c>
      <c r="C3513" s="11" t="s">
        <v>787</v>
      </c>
      <c r="D3513" s="12">
        <v>60376</v>
      </c>
      <c r="E3513" s="47" t="s">
        <v>9116</v>
      </c>
      <c r="F3513" s="14">
        <v>6132</v>
      </c>
      <c r="G3513" s="15">
        <v>42459</v>
      </c>
      <c r="H3513" s="98">
        <f t="shared" si="158"/>
        <v>6132</v>
      </c>
      <c r="I3513" s="140">
        <f t="shared" si="160"/>
        <v>0</v>
      </c>
      <c r="J3513" s="125"/>
      <c r="K3513" s="2"/>
    </row>
    <row r="3514" spans="1:11" x14ac:dyDescent="0.25">
      <c r="A3514" s="17">
        <v>42459</v>
      </c>
      <c r="B3514" s="18">
        <f t="shared" si="159"/>
        <v>10377</v>
      </c>
      <c r="C3514" s="11" t="s">
        <v>787</v>
      </c>
      <c r="D3514" s="12">
        <v>60377</v>
      </c>
      <c r="E3514" s="47" t="s">
        <v>9117</v>
      </c>
      <c r="F3514" s="14">
        <v>1520</v>
      </c>
      <c r="G3514" s="15">
        <v>42459</v>
      </c>
      <c r="H3514" s="98">
        <f t="shared" si="158"/>
        <v>1520</v>
      </c>
      <c r="I3514" s="140">
        <f t="shared" si="160"/>
        <v>0</v>
      </c>
      <c r="J3514" s="125"/>
      <c r="K3514" s="2"/>
    </row>
    <row r="3515" spans="1:11" x14ac:dyDescent="0.25">
      <c r="A3515" s="17">
        <v>42459</v>
      </c>
      <c r="B3515" s="18">
        <f t="shared" si="159"/>
        <v>10378</v>
      </c>
      <c r="C3515" s="11" t="s">
        <v>787</v>
      </c>
      <c r="D3515" s="12">
        <v>60378</v>
      </c>
      <c r="E3515" s="47" t="s">
        <v>9118</v>
      </c>
      <c r="F3515" s="14">
        <v>2568.3000000000002</v>
      </c>
      <c r="G3515" s="107">
        <v>42462</v>
      </c>
      <c r="H3515" s="166">
        <v>2568.3000000000002</v>
      </c>
      <c r="I3515" s="140">
        <f t="shared" si="160"/>
        <v>0</v>
      </c>
      <c r="J3515" s="125"/>
      <c r="K3515" s="2"/>
    </row>
    <row r="3516" spans="1:11" x14ac:dyDescent="0.25">
      <c r="A3516" s="17">
        <v>42459</v>
      </c>
      <c r="B3516" s="18">
        <f t="shared" si="159"/>
        <v>10379</v>
      </c>
      <c r="C3516" s="11" t="s">
        <v>787</v>
      </c>
      <c r="D3516" s="12">
        <v>60379</v>
      </c>
      <c r="E3516" s="47" t="s">
        <v>9112</v>
      </c>
      <c r="F3516" s="14">
        <v>864</v>
      </c>
      <c r="G3516" s="15">
        <v>42459</v>
      </c>
      <c r="H3516" s="98">
        <f t="shared" si="158"/>
        <v>864</v>
      </c>
      <c r="I3516" s="140">
        <f t="shared" si="160"/>
        <v>0</v>
      </c>
      <c r="J3516" s="125"/>
      <c r="K3516" s="2"/>
    </row>
    <row r="3517" spans="1:11" x14ac:dyDescent="0.25">
      <c r="A3517" s="17">
        <v>42459</v>
      </c>
      <c r="B3517" s="18">
        <f t="shared" si="159"/>
        <v>10380</v>
      </c>
      <c r="C3517" s="11" t="s">
        <v>787</v>
      </c>
      <c r="D3517" s="12">
        <v>60380</v>
      </c>
      <c r="E3517" s="47" t="s">
        <v>9119</v>
      </c>
      <c r="F3517" s="14">
        <v>2145.1999999999998</v>
      </c>
      <c r="G3517" s="88">
        <v>42475</v>
      </c>
      <c r="H3517" s="101">
        <v>2145.1999999999998</v>
      </c>
      <c r="I3517" s="140">
        <f t="shared" si="160"/>
        <v>0</v>
      </c>
      <c r="J3517" s="125"/>
      <c r="K3517" s="2"/>
    </row>
    <row r="3518" spans="1:11" x14ac:dyDescent="0.25">
      <c r="A3518" s="17">
        <v>42459</v>
      </c>
      <c r="B3518" s="18">
        <f t="shared" si="159"/>
        <v>10381</v>
      </c>
      <c r="C3518" s="11" t="s">
        <v>787</v>
      </c>
      <c r="D3518" s="12">
        <v>60381</v>
      </c>
      <c r="E3518" s="47" t="s">
        <v>9113</v>
      </c>
      <c r="F3518" s="14">
        <v>327.60000000000002</v>
      </c>
      <c r="G3518" s="15">
        <v>42459</v>
      </c>
      <c r="H3518" s="98">
        <f t="shared" si="158"/>
        <v>327.60000000000002</v>
      </c>
      <c r="I3518" s="140">
        <f t="shared" si="160"/>
        <v>0</v>
      </c>
      <c r="J3518" s="125"/>
      <c r="K3518" s="2"/>
    </row>
    <row r="3519" spans="1:11" x14ac:dyDescent="0.25">
      <c r="A3519" s="17">
        <v>42459</v>
      </c>
      <c r="B3519" s="18">
        <f t="shared" si="159"/>
        <v>10382</v>
      </c>
      <c r="C3519" s="11" t="s">
        <v>787</v>
      </c>
      <c r="D3519" s="12">
        <v>60382</v>
      </c>
      <c r="E3519" s="47" t="s">
        <v>9120</v>
      </c>
      <c r="F3519" s="14">
        <v>3108</v>
      </c>
      <c r="G3519" s="15">
        <v>42459</v>
      </c>
      <c r="H3519" s="98">
        <f t="shared" si="158"/>
        <v>3108</v>
      </c>
      <c r="I3519" s="140">
        <f t="shared" si="160"/>
        <v>0</v>
      </c>
      <c r="J3519" s="125"/>
      <c r="K3519" s="2"/>
    </row>
    <row r="3520" spans="1:11" x14ac:dyDescent="0.25">
      <c r="A3520" s="17">
        <v>42459</v>
      </c>
      <c r="B3520" s="18">
        <f t="shared" si="159"/>
        <v>10383</v>
      </c>
      <c r="C3520" s="11" t="s">
        <v>787</v>
      </c>
      <c r="D3520" s="12">
        <v>60383</v>
      </c>
      <c r="E3520" s="47" t="s">
        <v>9121</v>
      </c>
      <c r="F3520" s="14">
        <v>9474.5</v>
      </c>
      <c r="G3520" s="15">
        <v>42460</v>
      </c>
      <c r="H3520" s="98">
        <v>9474.5</v>
      </c>
      <c r="I3520" s="140">
        <f t="shared" si="160"/>
        <v>0</v>
      </c>
      <c r="J3520" s="125"/>
      <c r="K3520" s="2"/>
    </row>
    <row r="3521" spans="1:11" x14ac:dyDescent="0.25">
      <c r="A3521" s="17">
        <v>42459</v>
      </c>
      <c r="B3521" s="18">
        <f t="shared" si="159"/>
        <v>10384</v>
      </c>
      <c r="C3521" s="11" t="s">
        <v>787</v>
      </c>
      <c r="D3521" s="12">
        <v>60384</v>
      </c>
      <c r="E3521" s="47" t="s">
        <v>9122</v>
      </c>
      <c r="F3521" s="14">
        <v>4283.7</v>
      </c>
      <c r="G3521" s="15">
        <v>42459</v>
      </c>
      <c r="H3521" s="98">
        <f t="shared" si="158"/>
        <v>4283.7</v>
      </c>
      <c r="I3521" s="140">
        <f t="shared" si="160"/>
        <v>0</v>
      </c>
      <c r="J3521" s="125"/>
      <c r="K3521" s="2"/>
    </row>
    <row r="3522" spans="1:11" x14ac:dyDescent="0.25">
      <c r="A3522" s="17">
        <v>42459</v>
      </c>
      <c r="B3522" s="18">
        <f t="shared" si="159"/>
        <v>10385</v>
      </c>
      <c r="C3522" s="11" t="s">
        <v>787</v>
      </c>
      <c r="D3522" s="12">
        <v>60385</v>
      </c>
      <c r="E3522" s="47" t="s">
        <v>9123</v>
      </c>
      <c r="F3522" s="14">
        <v>12987.8</v>
      </c>
      <c r="G3522" s="15">
        <v>42459</v>
      </c>
      <c r="H3522" s="98">
        <f t="shared" si="158"/>
        <v>12987.8</v>
      </c>
      <c r="I3522" s="140">
        <f t="shared" si="160"/>
        <v>0</v>
      </c>
      <c r="J3522" s="125"/>
      <c r="K3522" s="2"/>
    </row>
    <row r="3523" spans="1:11" x14ac:dyDescent="0.25">
      <c r="A3523" s="17">
        <v>42459</v>
      </c>
      <c r="B3523" s="18">
        <f t="shared" si="159"/>
        <v>10386</v>
      </c>
      <c r="C3523" s="11" t="s">
        <v>787</v>
      </c>
      <c r="D3523" s="12">
        <v>60386</v>
      </c>
      <c r="E3523" s="47" t="s">
        <v>9124</v>
      </c>
      <c r="F3523" s="14">
        <v>37638.800000000003</v>
      </c>
      <c r="G3523" s="15">
        <v>42460</v>
      </c>
      <c r="H3523" s="98">
        <v>37638.800000000003</v>
      </c>
      <c r="I3523" s="140">
        <f t="shared" si="160"/>
        <v>0</v>
      </c>
      <c r="J3523" s="125"/>
      <c r="K3523" s="2"/>
    </row>
    <row r="3524" spans="1:11" x14ac:dyDescent="0.25">
      <c r="A3524" s="17">
        <v>42459</v>
      </c>
      <c r="B3524" s="18">
        <f t="shared" si="159"/>
        <v>10387</v>
      </c>
      <c r="C3524" s="11" t="s">
        <v>787</v>
      </c>
      <c r="D3524" s="12">
        <v>60387</v>
      </c>
      <c r="E3524" s="47" t="s">
        <v>9125</v>
      </c>
      <c r="F3524" s="14">
        <v>27776</v>
      </c>
      <c r="G3524" s="107">
        <v>42464</v>
      </c>
      <c r="H3524" s="166">
        <v>27776</v>
      </c>
      <c r="I3524" s="140">
        <f t="shared" si="160"/>
        <v>0</v>
      </c>
      <c r="J3524" s="125"/>
      <c r="K3524" s="2"/>
    </row>
    <row r="3525" spans="1:11" x14ac:dyDescent="0.25">
      <c r="A3525" s="17">
        <v>42459</v>
      </c>
      <c r="B3525" s="18">
        <f t="shared" si="159"/>
        <v>10388</v>
      </c>
      <c r="C3525" s="11" t="s">
        <v>787</v>
      </c>
      <c r="D3525" s="12">
        <v>60388</v>
      </c>
      <c r="E3525" s="47" t="s">
        <v>9126</v>
      </c>
      <c r="F3525" s="14">
        <v>26287.7</v>
      </c>
      <c r="G3525" s="107">
        <v>42464</v>
      </c>
      <c r="H3525" s="166">
        <v>26287.7</v>
      </c>
      <c r="I3525" s="140">
        <f t="shared" si="160"/>
        <v>0</v>
      </c>
      <c r="J3525" s="125"/>
      <c r="K3525" s="2"/>
    </row>
    <row r="3526" spans="1:11" x14ac:dyDescent="0.25">
      <c r="A3526" s="17">
        <v>42459</v>
      </c>
      <c r="B3526" s="18">
        <f t="shared" ref="B3526:B3589" si="161">B3525+1</f>
        <v>10389</v>
      </c>
      <c r="C3526" s="11" t="s">
        <v>787</v>
      </c>
      <c r="D3526" s="12">
        <v>60389</v>
      </c>
      <c r="E3526" s="47" t="s">
        <v>9127</v>
      </c>
      <c r="F3526" s="14">
        <v>15495.66</v>
      </c>
      <c r="G3526" s="107">
        <v>42464</v>
      </c>
      <c r="H3526" s="166">
        <v>15495.66</v>
      </c>
      <c r="I3526" s="140">
        <f t="shared" si="160"/>
        <v>0</v>
      </c>
      <c r="J3526" s="125"/>
      <c r="K3526" s="2"/>
    </row>
    <row r="3527" spans="1:11" x14ac:dyDescent="0.25">
      <c r="A3527" s="17">
        <v>42459</v>
      </c>
      <c r="B3527" s="18">
        <f t="shared" si="161"/>
        <v>10390</v>
      </c>
      <c r="C3527" s="11" t="s">
        <v>787</v>
      </c>
      <c r="D3527" s="12">
        <v>60390</v>
      </c>
      <c r="E3527" s="47" t="s">
        <v>9128</v>
      </c>
      <c r="F3527" s="14">
        <v>9402</v>
      </c>
      <c r="G3527" s="107">
        <v>42464</v>
      </c>
      <c r="H3527" s="166">
        <v>9402</v>
      </c>
      <c r="I3527" s="140">
        <f t="shared" si="160"/>
        <v>0</v>
      </c>
      <c r="J3527" s="125"/>
      <c r="K3527" s="2"/>
    </row>
    <row r="3528" spans="1:11" x14ac:dyDescent="0.25">
      <c r="A3528" s="17">
        <v>42459</v>
      </c>
      <c r="B3528" s="18">
        <f t="shared" si="161"/>
        <v>10391</v>
      </c>
      <c r="C3528" s="11" t="s">
        <v>787</v>
      </c>
      <c r="D3528" s="12">
        <v>60391</v>
      </c>
      <c r="E3528" s="47" t="s">
        <v>9129</v>
      </c>
      <c r="F3528" s="14">
        <v>7758</v>
      </c>
      <c r="G3528" s="107">
        <v>42464</v>
      </c>
      <c r="H3528" s="166">
        <v>7758</v>
      </c>
      <c r="I3528" s="140">
        <f t="shared" si="160"/>
        <v>0</v>
      </c>
      <c r="J3528" s="125"/>
      <c r="K3528" s="2"/>
    </row>
    <row r="3529" spans="1:11" x14ac:dyDescent="0.25">
      <c r="A3529" s="17">
        <v>42459</v>
      </c>
      <c r="B3529" s="18">
        <f t="shared" si="161"/>
        <v>10392</v>
      </c>
      <c r="C3529" s="11" t="s">
        <v>787</v>
      </c>
      <c r="D3529" s="12">
        <v>60392</v>
      </c>
      <c r="E3529" s="47" t="s">
        <v>9130</v>
      </c>
      <c r="F3529" s="14">
        <v>2424</v>
      </c>
      <c r="G3529" s="107">
        <v>42464</v>
      </c>
      <c r="H3529" s="166">
        <v>2424</v>
      </c>
      <c r="I3529" s="140">
        <f t="shared" si="160"/>
        <v>0</v>
      </c>
      <c r="J3529" s="125"/>
      <c r="K3529" s="2"/>
    </row>
    <row r="3530" spans="1:11" x14ac:dyDescent="0.25">
      <c r="A3530" s="17">
        <v>42459</v>
      </c>
      <c r="B3530" s="18">
        <f t="shared" si="161"/>
        <v>10393</v>
      </c>
      <c r="C3530" s="11" t="s">
        <v>787</v>
      </c>
      <c r="D3530" s="12">
        <v>60393</v>
      </c>
      <c r="E3530" s="47" t="s">
        <v>9131</v>
      </c>
      <c r="F3530" s="14">
        <v>2371.1999999999998</v>
      </c>
      <c r="G3530" s="107">
        <v>42464</v>
      </c>
      <c r="H3530" s="166">
        <v>2371.1999999999998</v>
      </c>
      <c r="I3530" s="140">
        <f t="shared" si="160"/>
        <v>0</v>
      </c>
      <c r="J3530" s="125"/>
      <c r="K3530" s="2"/>
    </row>
    <row r="3531" spans="1:11" x14ac:dyDescent="0.25">
      <c r="A3531" s="17">
        <v>42459</v>
      </c>
      <c r="B3531" s="18">
        <f t="shared" si="161"/>
        <v>10394</v>
      </c>
      <c r="C3531" s="11" t="s">
        <v>787</v>
      </c>
      <c r="D3531" s="12">
        <v>60394</v>
      </c>
      <c r="E3531" s="47" t="s">
        <v>9132</v>
      </c>
      <c r="F3531" s="14">
        <v>3368.4</v>
      </c>
      <c r="G3531" s="15">
        <v>42459</v>
      </c>
      <c r="H3531" s="98">
        <f t="shared" ref="H3531:H3591" si="162">F3531</f>
        <v>3368.4</v>
      </c>
      <c r="I3531" s="140">
        <f t="shared" si="160"/>
        <v>0</v>
      </c>
      <c r="J3531" s="125"/>
      <c r="K3531" s="2"/>
    </row>
    <row r="3532" spans="1:11" x14ac:dyDescent="0.25">
      <c r="A3532" s="17">
        <v>42459</v>
      </c>
      <c r="B3532" s="18">
        <f t="shared" si="161"/>
        <v>10395</v>
      </c>
      <c r="C3532" s="11" t="s">
        <v>787</v>
      </c>
      <c r="D3532" s="12">
        <v>60395</v>
      </c>
      <c r="E3532" s="47" t="s">
        <v>9133</v>
      </c>
      <c r="F3532" s="14">
        <v>2889.2</v>
      </c>
      <c r="G3532" s="15">
        <v>42459</v>
      </c>
      <c r="H3532" s="98">
        <f t="shared" si="162"/>
        <v>2889.2</v>
      </c>
      <c r="I3532" s="140">
        <f t="shared" si="160"/>
        <v>0</v>
      </c>
      <c r="J3532" s="125"/>
      <c r="K3532" s="2"/>
    </row>
    <row r="3533" spans="1:11" x14ac:dyDescent="0.25">
      <c r="A3533" s="17">
        <v>42459</v>
      </c>
      <c r="B3533" s="18">
        <f t="shared" si="161"/>
        <v>10396</v>
      </c>
      <c r="C3533" s="11" t="s">
        <v>787</v>
      </c>
      <c r="D3533" s="12">
        <v>60396</v>
      </c>
      <c r="E3533" s="47" t="s">
        <v>9134</v>
      </c>
      <c r="F3533" s="14">
        <v>36950.400000000001</v>
      </c>
      <c r="G3533" s="107">
        <v>42463</v>
      </c>
      <c r="H3533" s="166">
        <v>36950.400000000001</v>
      </c>
      <c r="I3533" s="140">
        <f t="shared" si="160"/>
        <v>0</v>
      </c>
      <c r="J3533" s="125"/>
      <c r="K3533" s="2"/>
    </row>
    <row r="3534" spans="1:11" x14ac:dyDescent="0.25">
      <c r="A3534" s="17">
        <v>42459</v>
      </c>
      <c r="B3534" s="18">
        <f t="shared" si="161"/>
        <v>10397</v>
      </c>
      <c r="C3534" s="11" t="s">
        <v>787</v>
      </c>
      <c r="D3534" s="12">
        <v>60397</v>
      </c>
      <c r="E3534" s="47" t="s">
        <v>9135</v>
      </c>
      <c r="F3534" s="14">
        <v>2430.3000000000002</v>
      </c>
      <c r="G3534" s="15">
        <v>42459</v>
      </c>
      <c r="H3534" s="98">
        <f t="shared" si="162"/>
        <v>2430.3000000000002</v>
      </c>
      <c r="I3534" s="140">
        <f t="shared" si="160"/>
        <v>0</v>
      </c>
      <c r="J3534" s="125"/>
      <c r="K3534" s="2"/>
    </row>
    <row r="3535" spans="1:11" x14ac:dyDescent="0.25">
      <c r="A3535" s="17">
        <v>42459</v>
      </c>
      <c r="B3535" s="18">
        <f t="shared" si="161"/>
        <v>10398</v>
      </c>
      <c r="C3535" s="11" t="s">
        <v>787</v>
      </c>
      <c r="D3535" s="12">
        <v>60398</v>
      </c>
      <c r="E3535" s="47" t="s">
        <v>9119</v>
      </c>
      <c r="F3535" s="14">
        <v>291.2</v>
      </c>
      <c r="G3535" s="107">
        <v>42475</v>
      </c>
      <c r="H3535" s="166">
        <v>291.2</v>
      </c>
      <c r="I3535" s="140">
        <f t="shared" si="160"/>
        <v>0</v>
      </c>
      <c r="J3535" s="125"/>
      <c r="K3535" s="2"/>
    </row>
    <row r="3536" spans="1:11" x14ac:dyDescent="0.25">
      <c r="A3536" s="17">
        <v>42459</v>
      </c>
      <c r="B3536" s="18">
        <f t="shared" si="161"/>
        <v>10399</v>
      </c>
      <c r="C3536" s="11" t="s">
        <v>787</v>
      </c>
      <c r="D3536" s="12">
        <v>60399</v>
      </c>
      <c r="E3536" s="47" t="s">
        <v>9136</v>
      </c>
      <c r="F3536" s="14">
        <v>8509.6</v>
      </c>
      <c r="G3536" s="15">
        <v>42459</v>
      </c>
      <c r="H3536" s="98">
        <f t="shared" si="162"/>
        <v>8509.6</v>
      </c>
      <c r="I3536" s="140">
        <f t="shared" si="160"/>
        <v>0</v>
      </c>
      <c r="J3536" s="125"/>
      <c r="K3536" s="2"/>
    </row>
    <row r="3537" spans="1:11" x14ac:dyDescent="0.25">
      <c r="A3537" s="17">
        <v>42459</v>
      </c>
      <c r="B3537" s="18">
        <f t="shared" si="161"/>
        <v>10400</v>
      </c>
      <c r="C3537" s="11" t="s">
        <v>787</v>
      </c>
      <c r="D3537" s="12">
        <v>60400</v>
      </c>
      <c r="E3537" s="47" t="s">
        <v>9137</v>
      </c>
      <c r="F3537" s="14">
        <v>6461.6</v>
      </c>
      <c r="G3537" s="15">
        <v>42459</v>
      </c>
      <c r="H3537" s="98">
        <f t="shared" si="162"/>
        <v>6461.6</v>
      </c>
      <c r="I3537" s="140">
        <f t="shared" si="160"/>
        <v>0</v>
      </c>
      <c r="J3537" s="125"/>
      <c r="K3537" s="2"/>
    </row>
    <row r="3538" spans="1:11" x14ac:dyDescent="0.25">
      <c r="A3538" s="17">
        <v>42459</v>
      </c>
      <c r="B3538" s="18">
        <f t="shared" si="161"/>
        <v>10401</v>
      </c>
      <c r="C3538" s="11" t="s">
        <v>787</v>
      </c>
      <c r="D3538" s="12">
        <v>60401</v>
      </c>
      <c r="E3538" s="47" t="s">
        <v>9138</v>
      </c>
      <c r="F3538" s="14">
        <v>195</v>
      </c>
      <c r="G3538" s="15">
        <v>42459</v>
      </c>
      <c r="H3538" s="98">
        <f t="shared" si="162"/>
        <v>195</v>
      </c>
      <c r="I3538" s="140">
        <f t="shared" si="160"/>
        <v>0</v>
      </c>
      <c r="J3538" s="125"/>
      <c r="K3538" s="2"/>
    </row>
    <row r="3539" spans="1:11" x14ac:dyDescent="0.25">
      <c r="A3539" s="17">
        <v>42459</v>
      </c>
      <c r="B3539" s="18">
        <f t="shared" si="161"/>
        <v>10402</v>
      </c>
      <c r="C3539" s="11" t="s">
        <v>787</v>
      </c>
      <c r="D3539" s="12">
        <v>60402</v>
      </c>
      <c r="E3539" s="47" t="s">
        <v>9138</v>
      </c>
      <c r="F3539" s="14">
        <v>427.5</v>
      </c>
      <c r="G3539" s="15">
        <v>42459</v>
      </c>
      <c r="H3539" s="98">
        <f t="shared" si="162"/>
        <v>427.5</v>
      </c>
      <c r="I3539" s="140">
        <f t="shared" si="160"/>
        <v>0</v>
      </c>
      <c r="J3539" s="125"/>
      <c r="K3539" s="2"/>
    </row>
    <row r="3540" spans="1:11" x14ac:dyDescent="0.25">
      <c r="A3540" s="17">
        <v>42459</v>
      </c>
      <c r="B3540" s="18">
        <f t="shared" si="161"/>
        <v>10403</v>
      </c>
      <c r="C3540" s="11" t="s">
        <v>787</v>
      </c>
      <c r="D3540" s="12">
        <v>60403</v>
      </c>
      <c r="E3540" s="47" t="s">
        <v>9139</v>
      </c>
      <c r="F3540" s="14">
        <v>6737.3</v>
      </c>
      <c r="G3540" s="15">
        <v>42460</v>
      </c>
      <c r="H3540" s="98">
        <v>6737.3</v>
      </c>
      <c r="I3540" s="140">
        <f t="shared" si="160"/>
        <v>0</v>
      </c>
      <c r="J3540" s="125"/>
      <c r="K3540" s="2"/>
    </row>
    <row r="3541" spans="1:11" x14ac:dyDescent="0.25">
      <c r="A3541" s="17">
        <v>42459</v>
      </c>
      <c r="B3541" s="18">
        <f t="shared" si="161"/>
        <v>10404</v>
      </c>
      <c r="C3541" s="11" t="s">
        <v>787</v>
      </c>
      <c r="D3541" s="113">
        <v>60404</v>
      </c>
      <c r="E3541" s="42" t="s">
        <v>9140</v>
      </c>
      <c r="F3541" s="19">
        <v>10002.799999999999</v>
      </c>
      <c r="G3541" s="15">
        <v>42460</v>
      </c>
      <c r="H3541" s="98">
        <v>10002.799999999999</v>
      </c>
      <c r="I3541" s="140">
        <f t="shared" si="160"/>
        <v>0</v>
      </c>
      <c r="J3541" s="125"/>
      <c r="K3541" s="2"/>
    </row>
    <row r="3542" spans="1:11" x14ac:dyDescent="0.25">
      <c r="A3542" s="17">
        <v>42459</v>
      </c>
      <c r="B3542" s="18">
        <f t="shared" si="161"/>
        <v>10405</v>
      </c>
      <c r="C3542" s="11" t="s">
        <v>787</v>
      </c>
      <c r="D3542" s="141">
        <v>60405</v>
      </c>
      <c r="E3542" s="43" t="s">
        <v>9141</v>
      </c>
      <c r="F3542" s="142">
        <v>1383.2</v>
      </c>
      <c r="G3542" s="15">
        <v>42460</v>
      </c>
      <c r="H3542" s="98">
        <v>1383.2</v>
      </c>
      <c r="I3542" s="140">
        <f t="shared" ref="I3542:I3608" si="163">F3542-H3542</f>
        <v>0</v>
      </c>
      <c r="J3542" s="125"/>
      <c r="K3542" s="2"/>
    </row>
    <row r="3543" spans="1:11" x14ac:dyDescent="0.25">
      <c r="A3543" s="17">
        <v>42459</v>
      </c>
      <c r="B3543" s="18">
        <f t="shared" si="161"/>
        <v>10406</v>
      </c>
      <c r="C3543" s="11" t="s">
        <v>787</v>
      </c>
      <c r="D3543" s="20">
        <v>60406</v>
      </c>
      <c r="E3543" s="45" t="s">
        <v>9142</v>
      </c>
      <c r="F3543" s="22">
        <v>2172.3000000000002</v>
      </c>
      <c r="G3543" s="107">
        <v>42462</v>
      </c>
      <c r="H3543" s="166">
        <v>2172.3000000000002</v>
      </c>
      <c r="I3543" s="140">
        <f t="shared" si="163"/>
        <v>0</v>
      </c>
      <c r="J3543" s="125"/>
      <c r="K3543" s="2"/>
    </row>
    <row r="3544" spans="1:11" x14ac:dyDescent="0.25">
      <c r="A3544" s="17">
        <v>42459</v>
      </c>
      <c r="B3544" s="18">
        <f t="shared" si="161"/>
        <v>10407</v>
      </c>
      <c r="C3544" s="11" t="s">
        <v>787</v>
      </c>
      <c r="D3544" s="12">
        <v>60407</v>
      </c>
      <c r="E3544" s="47" t="s">
        <v>9143</v>
      </c>
      <c r="F3544" s="14">
        <v>4099.2</v>
      </c>
      <c r="G3544" s="15">
        <v>42460</v>
      </c>
      <c r="H3544" s="98">
        <v>4099.2</v>
      </c>
      <c r="I3544" s="140">
        <f t="shared" si="163"/>
        <v>0</v>
      </c>
      <c r="J3544" s="125"/>
      <c r="K3544" s="2"/>
    </row>
    <row r="3545" spans="1:11" x14ac:dyDescent="0.25">
      <c r="A3545" s="17">
        <v>42459</v>
      </c>
      <c r="B3545" s="18">
        <f t="shared" si="161"/>
        <v>10408</v>
      </c>
      <c r="C3545" s="11" t="s">
        <v>787</v>
      </c>
      <c r="D3545" s="12">
        <v>60408</v>
      </c>
      <c r="E3545" s="47" t="s">
        <v>9113</v>
      </c>
      <c r="F3545" s="14">
        <v>1203.8</v>
      </c>
      <c r="G3545" s="15">
        <v>42460</v>
      </c>
      <c r="H3545" s="98">
        <v>1203.8</v>
      </c>
      <c r="I3545" s="140">
        <f t="shared" si="163"/>
        <v>0</v>
      </c>
      <c r="J3545" s="125"/>
      <c r="K3545" s="2"/>
    </row>
    <row r="3546" spans="1:11" x14ac:dyDescent="0.25">
      <c r="A3546" s="17">
        <v>42459</v>
      </c>
      <c r="B3546" s="18">
        <f t="shared" si="161"/>
        <v>10409</v>
      </c>
      <c r="C3546" s="11" t="s">
        <v>787</v>
      </c>
      <c r="D3546" s="12">
        <v>60409</v>
      </c>
      <c r="E3546" s="47" t="s">
        <v>9144</v>
      </c>
      <c r="F3546" s="14">
        <v>898.1</v>
      </c>
      <c r="G3546" s="15">
        <v>42460</v>
      </c>
      <c r="H3546" s="98">
        <v>898.1</v>
      </c>
      <c r="I3546" s="140">
        <f t="shared" si="163"/>
        <v>0</v>
      </c>
      <c r="J3546" s="125"/>
      <c r="K3546" s="2"/>
    </row>
    <row r="3547" spans="1:11" x14ac:dyDescent="0.25">
      <c r="A3547" s="17">
        <v>42459</v>
      </c>
      <c r="B3547" s="18">
        <f t="shared" si="161"/>
        <v>10410</v>
      </c>
      <c r="C3547" s="11" t="s">
        <v>787</v>
      </c>
      <c r="D3547" s="12">
        <v>60410</v>
      </c>
      <c r="E3547" s="47" t="s">
        <v>9145</v>
      </c>
      <c r="F3547" s="14">
        <v>2444.6</v>
      </c>
      <c r="G3547" s="15">
        <v>42460</v>
      </c>
      <c r="H3547" s="98">
        <v>2444.6</v>
      </c>
      <c r="I3547" s="140">
        <f t="shared" si="163"/>
        <v>0</v>
      </c>
      <c r="J3547" s="125"/>
      <c r="K3547" s="2"/>
    </row>
    <row r="3548" spans="1:11" x14ac:dyDescent="0.25">
      <c r="A3548" s="17">
        <v>42459</v>
      </c>
      <c r="B3548" s="18">
        <f t="shared" si="161"/>
        <v>10411</v>
      </c>
      <c r="C3548" s="11" t="s">
        <v>787</v>
      </c>
      <c r="D3548" s="12">
        <v>60411</v>
      </c>
      <c r="E3548" s="47" t="s">
        <v>9146</v>
      </c>
      <c r="F3548" s="14">
        <v>3921.6</v>
      </c>
      <c r="G3548" s="15">
        <v>42460</v>
      </c>
      <c r="H3548" s="98">
        <v>3921.6</v>
      </c>
      <c r="I3548" s="140">
        <f t="shared" si="163"/>
        <v>0</v>
      </c>
      <c r="J3548" s="125"/>
      <c r="K3548" s="2"/>
    </row>
    <row r="3549" spans="1:11" x14ac:dyDescent="0.25">
      <c r="A3549" s="17">
        <v>42459</v>
      </c>
      <c r="B3549" s="18">
        <f t="shared" si="161"/>
        <v>10412</v>
      </c>
      <c r="C3549" s="11" t="s">
        <v>787</v>
      </c>
      <c r="D3549" s="12">
        <v>60412</v>
      </c>
      <c r="E3549" s="47" t="s">
        <v>9147</v>
      </c>
      <c r="F3549" s="14">
        <v>2996</v>
      </c>
      <c r="G3549" s="15">
        <v>42460</v>
      </c>
      <c r="H3549" s="98">
        <v>2996</v>
      </c>
      <c r="I3549" s="140">
        <f t="shared" si="163"/>
        <v>0</v>
      </c>
      <c r="J3549" s="125"/>
      <c r="K3549" s="2"/>
    </row>
    <row r="3550" spans="1:11" x14ac:dyDescent="0.25">
      <c r="A3550" s="17">
        <v>42459</v>
      </c>
      <c r="B3550" s="18">
        <f t="shared" si="161"/>
        <v>10413</v>
      </c>
      <c r="C3550" s="11" t="s">
        <v>787</v>
      </c>
      <c r="D3550" s="12">
        <v>60413</v>
      </c>
      <c r="E3550" s="47" t="s">
        <v>9148</v>
      </c>
      <c r="F3550" s="14">
        <v>5468.4</v>
      </c>
      <c r="G3550" s="107">
        <v>42462</v>
      </c>
      <c r="H3550" s="166">
        <v>5468.4</v>
      </c>
      <c r="I3550" s="140">
        <f t="shared" si="163"/>
        <v>0</v>
      </c>
      <c r="J3550" s="125"/>
      <c r="K3550" s="2"/>
    </row>
    <row r="3551" spans="1:11" x14ac:dyDescent="0.25">
      <c r="A3551" s="17">
        <v>42459</v>
      </c>
      <c r="B3551" s="18">
        <f t="shared" si="161"/>
        <v>10414</v>
      </c>
      <c r="C3551" s="11" t="s">
        <v>787</v>
      </c>
      <c r="D3551" s="12">
        <v>60414</v>
      </c>
      <c r="E3551" s="49" t="s">
        <v>8692</v>
      </c>
      <c r="F3551" s="14">
        <v>0</v>
      </c>
      <c r="G3551" s="15"/>
      <c r="H3551" s="98"/>
      <c r="I3551" s="140">
        <f t="shared" si="163"/>
        <v>0</v>
      </c>
      <c r="J3551" s="125"/>
      <c r="K3551" s="2"/>
    </row>
    <row r="3552" spans="1:11" x14ac:dyDescent="0.25">
      <c r="A3552" s="17">
        <v>42459</v>
      </c>
      <c r="B3552" s="18">
        <f t="shared" si="161"/>
        <v>10415</v>
      </c>
      <c r="C3552" s="11" t="s">
        <v>787</v>
      </c>
      <c r="D3552" s="12">
        <v>60415</v>
      </c>
      <c r="E3552" s="47" t="s">
        <v>9148</v>
      </c>
      <c r="F3552" s="14">
        <v>250</v>
      </c>
      <c r="G3552" s="107">
        <v>42462</v>
      </c>
      <c r="H3552" s="166">
        <v>250</v>
      </c>
      <c r="I3552" s="140">
        <f t="shared" si="163"/>
        <v>0</v>
      </c>
      <c r="J3552" s="125"/>
      <c r="K3552" s="2"/>
    </row>
    <row r="3553" spans="1:11" x14ac:dyDescent="0.25">
      <c r="A3553" s="17">
        <v>42459</v>
      </c>
      <c r="B3553" s="18">
        <f t="shared" si="161"/>
        <v>10416</v>
      </c>
      <c r="C3553" s="11" t="s">
        <v>787</v>
      </c>
      <c r="D3553" s="12">
        <v>60416</v>
      </c>
      <c r="E3553" s="47" t="s">
        <v>9147</v>
      </c>
      <c r="F3553" s="14">
        <v>96.8</v>
      </c>
      <c r="G3553" s="15">
        <v>42460</v>
      </c>
      <c r="H3553" s="98">
        <v>96.8</v>
      </c>
      <c r="I3553" s="140">
        <f t="shared" si="163"/>
        <v>0</v>
      </c>
      <c r="J3553" s="125"/>
      <c r="K3553" s="2"/>
    </row>
    <row r="3554" spans="1:11" x14ac:dyDescent="0.25">
      <c r="A3554" s="17">
        <v>42459</v>
      </c>
      <c r="B3554" s="18">
        <f t="shared" si="161"/>
        <v>10417</v>
      </c>
      <c r="C3554" s="11" t="s">
        <v>787</v>
      </c>
      <c r="D3554" s="12">
        <v>60417</v>
      </c>
      <c r="E3554" s="47" t="s">
        <v>9149</v>
      </c>
      <c r="F3554" s="14">
        <v>17772.7</v>
      </c>
      <c r="G3554" s="15">
        <v>42460</v>
      </c>
      <c r="H3554" s="98">
        <v>17772.7</v>
      </c>
      <c r="I3554" s="140">
        <f t="shared" si="163"/>
        <v>0</v>
      </c>
      <c r="J3554" s="125"/>
      <c r="K3554" s="2"/>
    </row>
    <row r="3555" spans="1:11" x14ac:dyDescent="0.25">
      <c r="A3555" s="17">
        <v>42459</v>
      </c>
      <c r="B3555" s="18">
        <f t="shared" si="161"/>
        <v>10418</v>
      </c>
      <c r="C3555" s="11" t="s">
        <v>787</v>
      </c>
      <c r="D3555" s="12">
        <v>60418</v>
      </c>
      <c r="E3555" s="47" t="s">
        <v>9150</v>
      </c>
      <c r="F3555" s="14">
        <v>2439.6999999999998</v>
      </c>
      <c r="G3555" s="15">
        <v>42460</v>
      </c>
      <c r="H3555" s="98">
        <v>2439.6999999999998</v>
      </c>
      <c r="I3555" s="140">
        <f t="shared" si="163"/>
        <v>0</v>
      </c>
      <c r="J3555" s="125"/>
      <c r="K3555" s="2"/>
    </row>
    <row r="3556" spans="1:11" x14ac:dyDescent="0.25">
      <c r="A3556" s="17">
        <v>42459</v>
      </c>
      <c r="B3556" s="18">
        <f t="shared" si="161"/>
        <v>10419</v>
      </c>
      <c r="C3556" s="11" t="s">
        <v>787</v>
      </c>
      <c r="D3556" s="12">
        <v>60419</v>
      </c>
      <c r="E3556" s="47" t="s">
        <v>9151</v>
      </c>
      <c r="F3556" s="14">
        <v>5340</v>
      </c>
      <c r="G3556" s="15">
        <v>42460</v>
      </c>
      <c r="H3556" s="98">
        <v>5340</v>
      </c>
      <c r="I3556" s="140">
        <f t="shared" si="163"/>
        <v>0</v>
      </c>
      <c r="J3556" s="125"/>
      <c r="K3556" s="2"/>
    </row>
    <row r="3557" spans="1:11" x14ac:dyDescent="0.25">
      <c r="A3557" s="17">
        <v>42459</v>
      </c>
      <c r="B3557" s="18">
        <f t="shared" si="161"/>
        <v>10420</v>
      </c>
      <c r="C3557" s="11" t="s">
        <v>787</v>
      </c>
      <c r="D3557" s="12">
        <v>60420</v>
      </c>
      <c r="E3557" s="47" t="s">
        <v>9152</v>
      </c>
      <c r="F3557" s="14">
        <v>19244.400000000001</v>
      </c>
      <c r="G3557" s="88">
        <v>42471</v>
      </c>
      <c r="H3557" s="101">
        <v>19244.400000000001</v>
      </c>
      <c r="I3557" s="140">
        <f t="shared" si="163"/>
        <v>0</v>
      </c>
      <c r="J3557" s="125"/>
      <c r="K3557" s="2"/>
    </row>
    <row r="3558" spans="1:11" x14ac:dyDescent="0.25">
      <c r="A3558" s="17">
        <v>42459</v>
      </c>
      <c r="B3558" s="18">
        <f t="shared" si="161"/>
        <v>10421</v>
      </c>
      <c r="C3558" s="11" t="s">
        <v>787</v>
      </c>
      <c r="D3558" s="12">
        <v>60421</v>
      </c>
      <c r="E3558" s="47" t="s">
        <v>9153</v>
      </c>
      <c r="F3558" s="14">
        <v>3128.2</v>
      </c>
      <c r="G3558" s="15">
        <v>42460</v>
      </c>
      <c r="H3558" s="98">
        <v>3128.2</v>
      </c>
      <c r="I3558" s="140">
        <f t="shared" si="163"/>
        <v>0</v>
      </c>
      <c r="J3558" s="125"/>
      <c r="K3558" s="2"/>
    </row>
    <row r="3559" spans="1:11" x14ac:dyDescent="0.25">
      <c r="A3559" s="17">
        <v>42459</v>
      </c>
      <c r="B3559" s="18">
        <f t="shared" si="161"/>
        <v>10422</v>
      </c>
      <c r="C3559" s="11" t="s">
        <v>787</v>
      </c>
      <c r="D3559" s="12">
        <v>60422</v>
      </c>
      <c r="E3559" s="47" t="s">
        <v>9154</v>
      </c>
      <c r="F3559" s="14">
        <v>8323.7999999999993</v>
      </c>
      <c r="G3559" s="15">
        <v>42460</v>
      </c>
      <c r="H3559" s="98">
        <v>8323.7999999999993</v>
      </c>
      <c r="I3559" s="140">
        <f t="shared" si="163"/>
        <v>0</v>
      </c>
      <c r="J3559" s="125"/>
      <c r="K3559" s="2"/>
    </row>
    <row r="3560" spans="1:11" x14ac:dyDescent="0.25">
      <c r="A3560" s="17">
        <v>42459</v>
      </c>
      <c r="B3560" s="18">
        <f t="shared" si="161"/>
        <v>10423</v>
      </c>
      <c r="C3560" s="11" t="s">
        <v>787</v>
      </c>
      <c r="D3560" s="12">
        <v>60423</v>
      </c>
      <c r="E3560" s="47" t="s">
        <v>9155</v>
      </c>
      <c r="F3560" s="14">
        <v>1225.8</v>
      </c>
      <c r="G3560" s="15">
        <v>42460</v>
      </c>
      <c r="H3560" s="98">
        <v>1225.8</v>
      </c>
      <c r="I3560" s="140">
        <f t="shared" si="163"/>
        <v>0</v>
      </c>
      <c r="J3560" s="125"/>
      <c r="K3560" s="2"/>
    </row>
    <row r="3561" spans="1:11" x14ac:dyDescent="0.25">
      <c r="A3561" s="17">
        <v>42459</v>
      </c>
      <c r="B3561" s="18">
        <f t="shared" si="161"/>
        <v>10424</v>
      </c>
      <c r="C3561" s="11" t="s">
        <v>787</v>
      </c>
      <c r="D3561" s="12">
        <v>60424</v>
      </c>
      <c r="E3561" s="47" t="s">
        <v>9156</v>
      </c>
      <c r="F3561" s="14">
        <v>15120.8</v>
      </c>
      <c r="G3561" s="15">
        <v>42460</v>
      </c>
      <c r="H3561" s="98">
        <v>15120.8</v>
      </c>
      <c r="I3561" s="140">
        <f t="shared" si="163"/>
        <v>0</v>
      </c>
      <c r="J3561" s="125"/>
      <c r="K3561" s="2"/>
    </row>
    <row r="3562" spans="1:11" x14ac:dyDescent="0.25">
      <c r="A3562" s="17">
        <v>42459</v>
      </c>
      <c r="B3562" s="18">
        <f t="shared" si="161"/>
        <v>10425</v>
      </c>
      <c r="C3562" s="11" t="s">
        <v>787</v>
      </c>
      <c r="D3562" s="12">
        <v>60425</v>
      </c>
      <c r="E3562" s="47" t="s">
        <v>9157</v>
      </c>
      <c r="F3562" s="14">
        <v>2172.3000000000002</v>
      </c>
      <c r="G3562" s="15">
        <v>42460</v>
      </c>
      <c r="H3562" s="98">
        <v>2172.3000000000002</v>
      </c>
      <c r="I3562" s="140">
        <f t="shared" si="163"/>
        <v>0</v>
      </c>
      <c r="J3562" s="125"/>
      <c r="K3562" s="2"/>
    </row>
    <row r="3563" spans="1:11" x14ac:dyDescent="0.25">
      <c r="A3563" s="17">
        <v>42459</v>
      </c>
      <c r="B3563" s="18">
        <f t="shared" si="161"/>
        <v>10426</v>
      </c>
      <c r="C3563" s="11" t="s">
        <v>787</v>
      </c>
      <c r="D3563" s="12">
        <v>60426</v>
      </c>
      <c r="E3563" s="47" t="s">
        <v>9152</v>
      </c>
      <c r="F3563" s="14">
        <v>4653</v>
      </c>
      <c r="G3563" s="88">
        <v>42471</v>
      </c>
      <c r="H3563" s="101">
        <v>4653</v>
      </c>
      <c r="I3563" s="140">
        <f t="shared" si="163"/>
        <v>0</v>
      </c>
      <c r="J3563" s="125"/>
      <c r="K3563" s="2"/>
    </row>
    <row r="3564" spans="1:11" x14ac:dyDescent="0.25">
      <c r="A3564" s="17">
        <v>42459</v>
      </c>
      <c r="B3564" s="18">
        <f t="shared" si="161"/>
        <v>10427</v>
      </c>
      <c r="C3564" s="11" t="s">
        <v>787</v>
      </c>
      <c r="D3564" s="12">
        <v>60427</v>
      </c>
      <c r="E3564" s="47" t="s">
        <v>9158</v>
      </c>
      <c r="F3564" s="14">
        <v>6105.6</v>
      </c>
      <c r="G3564" s="15">
        <v>42460</v>
      </c>
      <c r="H3564" s="98">
        <v>6105.6</v>
      </c>
      <c r="I3564" s="140">
        <f t="shared" si="163"/>
        <v>0</v>
      </c>
      <c r="J3564" s="125"/>
      <c r="K3564" s="2"/>
    </row>
    <row r="3565" spans="1:11" x14ac:dyDescent="0.25">
      <c r="A3565" s="17">
        <v>42459</v>
      </c>
      <c r="B3565" s="18">
        <f t="shared" si="161"/>
        <v>10428</v>
      </c>
      <c r="C3565" s="11" t="s">
        <v>787</v>
      </c>
      <c r="D3565" s="12">
        <v>60428</v>
      </c>
      <c r="E3565" s="47" t="s">
        <v>9159</v>
      </c>
      <c r="F3565" s="14">
        <v>4188.3999999999996</v>
      </c>
      <c r="G3565" s="88">
        <v>42464</v>
      </c>
      <c r="H3565" s="101">
        <v>4188.3999999999996</v>
      </c>
      <c r="I3565" s="140">
        <f t="shared" si="163"/>
        <v>0</v>
      </c>
      <c r="J3565" s="125"/>
      <c r="K3565" s="2"/>
    </row>
    <row r="3566" spans="1:11" x14ac:dyDescent="0.25">
      <c r="A3566" s="17">
        <v>42459</v>
      </c>
      <c r="B3566" s="18">
        <f t="shared" si="161"/>
        <v>10429</v>
      </c>
      <c r="C3566" s="11" t="s">
        <v>787</v>
      </c>
      <c r="D3566" s="12">
        <v>60429</v>
      </c>
      <c r="E3566" s="47" t="s">
        <v>9160</v>
      </c>
      <c r="F3566" s="14">
        <v>7580.6</v>
      </c>
      <c r="G3566" s="15">
        <v>42459</v>
      </c>
      <c r="H3566" s="98">
        <f t="shared" si="162"/>
        <v>7580.6</v>
      </c>
      <c r="I3566" s="140">
        <f t="shared" si="163"/>
        <v>0</v>
      </c>
      <c r="J3566" s="125"/>
      <c r="K3566" s="2"/>
    </row>
    <row r="3567" spans="1:11" x14ac:dyDescent="0.25">
      <c r="A3567" s="17">
        <v>42459</v>
      </c>
      <c r="B3567" s="18">
        <f t="shared" si="161"/>
        <v>10430</v>
      </c>
      <c r="C3567" s="11" t="s">
        <v>787</v>
      </c>
      <c r="D3567" s="12">
        <v>60430</v>
      </c>
      <c r="E3567" s="47" t="s">
        <v>9157</v>
      </c>
      <c r="F3567" s="14">
        <v>204.6</v>
      </c>
      <c r="G3567" s="15">
        <v>42460</v>
      </c>
      <c r="H3567" s="98">
        <v>204.6</v>
      </c>
      <c r="I3567" s="140">
        <f t="shared" si="163"/>
        <v>0</v>
      </c>
      <c r="J3567" s="125"/>
      <c r="K3567" s="2"/>
    </row>
    <row r="3568" spans="1:11" x14ac:dyDescent="0.25">
      <c r="A3568" s="17">
        <v>42459</v>
      </c>
      <c r="B3568" s="18">
        <f t="shared" si="161"/>
        <v>10431</v>
      </c>
      <c r="C3568" s="11" t="s">
        <v>787</v>
      </c>
      <c r="D3568" s="12">
        <v>60431</v>
      </c>
      <c r="E3568" s="47" t="s">
        <v>9161</v>
      </c>
      <c r="F3568" s="14">
        <v>2880</v>
      </c>
      <c r="G3568" s="107" t="s">
        <v>9332</v>
      </c>
      <c r="H3568" s="166">
        <f>1500+1380</f>
        <v>2880</v>
      </c>
      <c r="I3568" s="140">
        <f t="shared" si="163"/>
        <v>0</v>
      </c>
      <c r="J3568" s="125"/>
      <c r="K3568" s="2"/>
    </row>
    <row r="3569" spans="1:11" x14ac:dyDescent="0.25">
      <c r="A3569" s="17">
        <v>42459</v>
      </c>
      <c r="B3569" s="18">
        <f t="shared" si="161"/>
        <v>10432</v>
      </c>
      <c r="C3569" s="11" t="s">
        <v>787</v>
      </c>
      <c r="D3569" s="12">
        <v>60432</v>
      </c>
      <c r="E3569" s="47" t="s">
        <v>9162</v>
      </c>
      <c r="F3569" s="14">
        <v>1724</v>
      </c>
      <c r="G3569" s="15">
        <v>42459</v>
      </c>
      <c r="H3569" s="98">
        <f t="shared" si="162"/>
        <v>1724</v>
      </c>
      <c r="I3569" s="140">
        <f t="shared" si="163"/>
        <v>0</v>
      </c>
      <c r="J3569" s="125"/>
      <c r="K3569" s="2"/>
    </row>
    <row r="3570" spans="1:11" x14ac:dyDescent="0.25">
      <c r="A3570" s="17">
        <v>42459</v>
      </c>
      <c r="B3570" s="18">
        <f t="shared" si="161"/>
        <v>10433</v>
      </c>
      <c r="C3570" s="11" t="s">
        <v>787</v>
      </c>
      <c r="D3570" s="12">
        <v>60433</v>
      </c>
      <c r="E3570" s="13" t="s">
        <v>9163</v>
      </c>
      <c r="F3570" s="14">
        <v>1650</v>
      </c>
      <c r="G3570" s="15">
        <v>42459</v>
      </c>
      <c r="H3570" s="98">
        <f t="shared" si="162"/>
        <v>1650</v>
      </c>
      <c r="I3570" s="140">
        <f t="shared" si="163"/>
        <v>0</v>
      </c>
      <c r="J3570" s="125"/>
      <c r="K3570" s="2"/>
    </row>
    <row r="3571" spans="1:11" x14ac:dyDescent="0.25">
      <c r="A3571" s="17">
        <v>42459</v>
      </c>
      <c r="B3571" s="18">
        <f t="shared" si="161"/>
        <v>10434</v>
      </c>
      <c r="C3571" s="11" t="s">
        <v>787</v>
      </c>
      <c r="D3571" s="12">
        <v>60434</v>
      </c>
      <c r="E3571" s="47" t="s">
        <v>9164</v>
      </c>
      <c r="F3571" s="14">
        <v>1520</v>
      </c>
      <c r="G3571" s="15">
        <v>42459</v>
      </c>
      <c r="H3571" s="98">
        <f t="shared" si="162"/>
        <v>1520</v>
      </c>
      <c r="I3571" s="140">
        <f t="shared" si="163"/>
        <v>0</v>
      </c>
      <c r="J3571" s="125"/>
      <c r="K3571" s="2"/>
    </row>
    <row r="3572" spans="1:11" x14ac:dyDescent="0.25">
      <c r="A3572" s="17">
        <v>42459</v>
      </c>
      <c r="B3572" s="18">
        <f t="shared" si="161"/>
        <v>10435</v>
      </c>
      <c r="C3572" s="11" t="s">
        <v>787</v>
      </c>
      <c r="D3572" s="12">
        <v>60435</v>
      </c>
      <c r="E3572" s="47" t="s">
        <v>9165</v>
      </c>
      <c r="F3572" s="14">
        <v>2264.4</v>
      </c>
      <c r="G3572" s="15">
        <v>42459</v>
      </c>
      <c r="H3572" s="98">
        <f t="shared" si="162"/>
        <v>2264.4</v>
      </c>
      <c r="I3572" s="140">
        <f t="shared" si="163"/>
        <v>0</v>
      </c>
      <c r="J3572" s="125"/>
      <c r="K3572" s="2"/>
    </row>
    <row r="3573" spans="1:11" x14ac:dyDescent="0.25">
      <c r="A3573" s="17">
        <v>42459</v>
      </c>
      <c r="B3573" s="18">
        <f t="shared" si="161"/>
        <v>10436</v>
      </c>
      <c r="C3573" s="11" t="s">
        <v>787</v>
      </c>
      <c r="D3573" s="12">
        <v>60436</v>
      </c>
      <c r="E3573" s="47" t="s">
        <v>9166</v>
      </c>
      <c r="F3573" s="14">
        <v>2031</v>
      </c>
      <c r="G3573" s="15">
        <v>42459</v>
      </c>
      <c r="H3573" s="98">
        <f t="shared" si="162"/>
        <v>2031</v>
      </c>
      <c r="I3573" s="140">
        <f t="shared" si="163"/>
        <v>0</v>
      </c>
      <c r="J3573" s="125"/>
      <c r="K3573" s="2"/>
    </row>
    <row r="3574" spans="1:11" x14ac:dyDescent="0.25">
      <c r="A3574" s="17">
        <v>42459</v>
      </c>
      <c r="B3574" s="18">
        <f t="shared" si="161"/>
        <v>10437</v>
      </c>
      <c r="C3574" s="11" t="s">
        <v>787</v>
      </c>
      <c r="D3574" s="12">
        <v>60437</v>
      </c>
      <c r="E3574" s="47" t="s">
        <v>9167</v>
      </c>
      <c r="F3574" s="14">
        <v>5124.3</v>
      </c>
      <c r="G3574" s="15">
        <v>42459</v>
      </c>
      <c r="H3574" s="98">
        <f t="shared" si="162"/>
        <v>5124.3</v>
      </c>
      <c r="I3574" s="140">
        <f t="shared" si="163"/>
        <v>0</v>
      </c>
      <c r="J3574" s="125"/>
      <c r="K3574" s="2"/>
    </row>
    <row r="3575" spans="1:11" x14ac:dyDescent="0.25">
      <c r="A3575" s="17">
        <v>42459</v>
      </c>
      <c r="B3575" s="18">
        <f t="shared" si="161"/>
        <v>10438</v>
      </c>
      <c r="C3575" s="11" t="s">
        <v>787</v>
      </c>
      <c r="D3575" s="12">
        <v>60438</v>
      </c>
      <c r="E3575" s="47" t="s">
        <v>9168</v>
      </c>
      <c r="F3575" s="14">
        <v>956.6</v>
      </c>
      <c r="G3575" s="15">
        <v>42459</v>
      </c>
      <c r="H3575" s="98">
        <f t="shared" si="162"/>
        <v>956.6</v>
      </c>
      <c r="I3575" s="140">
        <f t="shared" si="163"/>
        <v>0</v>
      </c>
      <c r="J3575" s="125"/>
      <c r="K3575" s="2"/>
    </row>
    <row r="3576" spans="1:11" x14ac:dyDescent="0.25">
      <c r="A3576" s="17">
        <v>42459</v>
      </c>
      <c r="B3576" s="18">
        <f t="shared" si="161"/>
        <v>10439</v>
      </c>
      <c r="C3576" s="11" t="s">
        <v>787</v>
      </c>
      <c r="D3576" s="12">
        <v>60439</v>
      </c>
      <c r="E3576" s="47" t="s">
        <v>9113</v>
      </c>
      <c r="F3576" s="14">
        <v>754</v>
      </c>
      <c r="G3576" s="15">
        <v>42459</v>
      </c>
      <c r="H3576" s="98">
        <f t="shared" si="162"/>
        <v>754</v>
      </c>
      <c r="I3576" s="140">
        <f t="shared" si="163"/>
        <v>0</v>
      </c>
      <c r="J3576" s="125"/>
      <c r="K3576" s="2"/>
    </row>
    <row r="3577" spans="1:11" x14ac:dyDescent="0.25">
      <c r="A3577" s="17">
        <v>42459</v>
      </c>
      <c r="B3577" s="18">
        <f t="shared" si="161"/>
        <v>10440</v>
      </c>
      <c r="C3577" s="11" t="s">
        <v>787</v>
      </c>
      <c r="D3577" s="12">
        <v>60440</v>
      </c>
      <c r="E3577" s="47" t="s">
        <v>9169</v>
      </c>
      <c r="F3577" s="14">
        <v>1492</v>
      </c>
      <c r="G3577" s="107">
        <v>42462</v>
      </c>
      <c r="H3577" s="166">
        <v>1492</v>
      </c>
      <c r="I3577" s="140">
        <f t="shared" si="163"/>
        <v>0</v>
      </c>
      <c r="J3577" s="125"/>
      <c r="K3577" s="2"/>
    </row>
    <row r="3578" spans="1:11" x14ac:dyDescent="0.25">
      <c r="A3578" s="17">
        <v>42459</v>
      </c>
      <c r="B3578" s="18">
        <f t="shared" si="161"/>
        <v>10441</v>
      </c>
      <c r="C3578" s="11" t="s">
        <v>787</v>
      </c>
      <c r="D3578" s="12">
        <v>60441</v>
      </c>
      <c r="E3578" s="47" t="s">
        <v>9170</v>
      </c>
      <c r="F3578" s="14">
        <v>1482</v>
      </c>
      <c r="G3578" s="15">
        <v>42459</v>
      </c>
      <c r="H3578" s="98">
        <f t="shared" si="162"/>
        <v>1482</v>
      </c>
      <c r="I3578" s="140">
        <f t="shared" si="163"/>
        <v>0</v>
      </c>
      <c r="J3578" s="125"/>
      <c r="K3578" s="2"/>
    </row>
    <row r="3579" spans="1:11" x14ac:dyDescent="0.25">
      <c r="A3579" s="17">
        <v>42459</v>
      </c>
      <c r="B3579" s="18">
        <f t="shared" si="161"/>
        <v>10442</v>
      </c>
      <c r="C3579" s="11" t="s">
        <v>787</v>
      </c>
      <c r="D3579" s="12">
        <v>60442</v>
      </c>
      <c r="E3579" s="47" t="s">
        <v>9171</v>
      </c>
      <c r="F3579" s="14">
        <v>3040</v>
      </c>
      <c r="G3579" s="15">
        <v>42459</v>
      </c>
      <c r="H3579" s="98">
        <f t="shared" si="162"/>
        <v>3040</v>
      </c>
      <c r="I3579" s="140">
        <f t="shared" si="163"/>
        <v>0</v>
      </c>
      <c r="J3579" s="125"/>
      <c r="K3579" s="2"/>
    </row>
    <row r="3580" spans="1:11" x14ac:dyDescent="0.25">
      <c r="A3580" s="17">
        <v>42459</v>
      </c>
      <c r="B3580" s="18">
        <f t="shared" si="161"/>
        <v>10443</v>
      </c>
      <c r="C3580" s="11" t="s">
        <v>787</v>
      </c>
      <c r="D3580" s="12">
        <v>60443</v>
      </c>
      <c r="E3580" s="47" t="s">
        <v>9172</v>
      </c>
      <c r="F3580" s="14">
        <v>4968</v>
      </c>
      <c r="G3580" s="15">
        <v>42459</v>
      </c>
      <c r="H3580" s="98">
        <f t="shared" si="162"/>
        <v>4968</v>
      </c>
      <c r="I3580" s="140">
        <f t="shared" si="163"/>
        <v>0</v>
      </c>
      <c r="J3580" s="125"/>
      <c r="K3580" s="2"/>
    </row>
    <row r="3581" spans="1:11" x14ac:dyDescent="0.25">
      <c r="A3581" s="17">
        <v>42459</v>
      </c>
      <c r="B3581" s="18">
        <f t="shared" si="161"/>
        <v>10444</v>
      </c>
      <c r="C3581" s="11" t="s">
        <v>787</v>
      </c>
      <c r="D3581" s="12">
        <v>60444</v>
      </c>
      <c r="E3581" s="47" t="s">
        <v>9173</v>
      </c>
      <c r="F3581" s="14">
        <v>1626</v>
      </c>
      <c r="G3581" s="15">
        <v>42459</v>
      </c>
      <c r="H3581" s="98">
        <f t="shared" si="162"/>
        <v>1626</v>
      </c>
      <c r="I3581" s="140">
        <f t="shared" si="163"/>
        <v>0</v>
      </c>
      <c r="J3581" s="125"/>
      <c r="K3581" s="2"/>
    </row>
    <row r="3582" spans="1:11" x14ac:dyDescent="0.25">
      <c r="A3582" s="17">
        <v>42459</v>
      </c>
      <c r="B3582" s="18">
        <f t="shared" si="161"/>
        <v>10445</v>
      </c>
      <c r="C3582" s="11" t="s">
        <v>787</v>
      </c>
      <c r="D3582" s="12">
        <v>60445</v>
      </c>
      <c r="E3582" s="47" t="s">
        <v>9174</v>
      </c>
      <c r="F3582" s="14">
        <v>48533.34</v>
      </c>
      <c r="G3582" s="107">
        <v>42462</v>
      </c>
      <c r="H3582" s="166">
        <v>48533.34</v>
      </c>
      <c r="I3582" s="140">
        <f t="shared" si="163"/>
        <v>0</v>
      </c>
      <c r="J3582" s="125"/>
      <c r="K3582" s="2"/>
    </row>
    <row r="3583" spans="1:11" x14ac:dyDescent="0.25">
      <c r="A3583" s="17">
        <v>42459</v>
      </c>
      <c r="B3583" s="18">
        <f t="shared" si="161"/>
        <v>10446</v>
      </c>
      <c r="C3583" s="11" t="s">
        <v>787</v>
      </c>
      <c r="D3583" s="12">
        <v>60446</v>
      </c>
      <c r="E3583" s="49" t="s">
        <v>8692</v>
      </c>
      <c r="F3583" s="14">
        <v>0</v>
      </c>
      <c r="G3583" s="15"/>
      <c r="H3583" s="98"/>
      <c r="I3583" s="140">
        <f t="shared" si="163"/>
        <v>0</v>
      </c>
      <c r="J3583" s="125"/>
      <c r="K3583" s="2"/>
    </row>
    <row r="3584" spans="1:11" x14ac:dyDescent="0.25">
      <c r="A3584" s="17">
        <v>42459</v>
      </c>
      <c r="B3584" s="18">
        <f t="shared" si="161"/>
        <v>10447</v>
      </c>
      <c r="C3584" s="11" t="s">
        <v>787</v>
      </c>
      <c r="D3584" s="12">
        <v>60447</v>
      </c>
      <c r="E3584" s="47" t="s">
        <v>9175</v>
      </c>
      <c r="F3584" s="14">
        <v>1663.5</v>
      </c>
      <c r="G3584" s="107">
        <v>42462</v>
      </c>
      <c r="H3584" s="166">
        <v>1663.5</v>
      </c>
      <c r="I3584" s="140">
        <f t="shared" si="163"/>
        <v>0</v>
      </c>
      <c r="J3584" s="125"/>
      <c r="K3584" s="2"/>
    </row>
    <row r="3585" spans="1:11" x14ac:dyDescent="0.25">
      <c r="A3585" s="17">
        <v>42459</v>
      </c>
      <c r="B3585" s="18">
        <f t="shared" si="161"/>
        <v>10448</v>
      </c>
      <c r="C3585" s="11" t="s">
        <v>787</v>
      </c>
      <c r="D3585" s="12">
        <v>60448</v>
      </c>
      <c r="E3585" s="47" t="s">
        <v>9176</v>
      </c>
      <c r="F3585" s="14">
        <v>25477.4</v>
      </c>
      <c r="G3585" s="15">
        <v>42459</v>
      </c>
      <c r="H3585" s="98">
        <f t="shared" si="162"/>
        <v>25477.4</v>
      </c>
      <c r="I3585" s="140">
        <f t="shared" si="163"/>
        <v>0</v>
      </c>
      <c r="J3585" s="125"/>
      <c r="K3585" s="2"/>
    </row>
    <row r="3586" spans="1:11" x14ac:dyDescent="0.25">
      <c r="A3586" s="17">
        <v>42459</v>
      </c>
      <c r="B3586" s="18">
        <f t="shared" si="161"/>
        <v>10449</v>
      </c>
      <c r="C3586" s="11" t="s">
        <v>787</v>
      </c>
      <c r="D3586" s="12">
        <v>60449</v>
      </c>
      <c r="E3586" s="47" t="s">
        <v>9177</v>
      </c>
      <c r="F3586" s="14">
        <v>2800.6</v>
      </c>
      <c r="G3586" s="15">
        <v>42459</v>
      </c>
      <c r="H3586" s="98">
        <f t="shared" si="162"/>
        <v>2800.6</v>
      </c>
      <c r="I3586" s="140">
        <f t="shared" si="163"/>
        <v>0</v>
      </c>
      <c r="J3586" s="125"/>
      <c r="K3586" s="2"/>
    </row>
    <row r="3587" spans="1:11" x14ac:dyDescent="0.25">
      <c r="A3587" s="17">
        <v>42459</v>
      </c>
      <c r="B3587" s="18">
        <f t="shared" si="161"/>
        <v>10450</v>
      </c>
      <c r="C3587" s="11" t="s">
        <v>787</v>
      </c>
      <c r="D3587" s="12">
        <v>60450</v>
      </c>
      <c r="E3587" s="47" t="s">
        <v>9178</v>
      </c>
      <c r="F3587" s="14">
        <v>2243</v>
      </c>
      <c r="G3587" s="15">
        <v>42459</v>
      </c>
      <c r="H3587" s="98">
        <f t="shared" si="162"/>
        <v>2243</v>
      </c>
      <c r="I3587" s="140">
        <f t="shared" si="163"/>
        <v>0</v>
      </c>
      <c r="J3587" s="125"/>
      <c r="K3587" s="2"/>
    </row>
    <row r="3588" spans="1:11" x14ac:dyDescent="0.25">
      <c r="A3588" s="17">
        <v>42459</v>
      </c>
      <c r="B3588" s="18">
        <f t="shared" si="161"/>
        <v>10451</v>
      </c>
      <c r="C3588" s="11" t="s">
        <v>787</v>
      </c>
      <c r="D3588" s="113">
        <v>60451</v>
      </c>
      <c r="E3588" s="42" t="s">
        <v>9179</v>
      </c>
      <c r="F3588" s="19">
        <v>390</v>
      </c>
      <c r="G3588" s="15">
        <v>42459</v>
      </c>
      <c r="H3588" s="98">
        <f t="shared" si="162"/>
        <v>390</v>
      </c>
      <c r="I3588" s="140">
        <f t="shared" si="163"/>
        <v>0</v>
      </c>
      <c r="J3588" s="125"/>
      <c r="K3588" s="2"/>
    </row>
    <row r="3589" spans="1:11" x14ac:dyDescent="0.25">
      <c r="A3589" s="17">
        <v>42459</v>
      </c>
      <c r="B3589" s="18">
        <f t="shared" si="161"/>
        <v>10452</v>
      </c>
      <c r="C3589" s="11" t="s">
        <v>787</v>
      </c>
      <c r="D3589" s="141">
        <v>60452</v>
      </c>
      <c r="E3589" s="43" t="s">
        <v>9180</v>
      </c>
      <c r="F3589" s="142">
        <v>390</v>
      </c>
      <c r="G3589" s="15">
        <v>42459</v>
      </c>
      <c r="H3589" s="98">
        <f t="shared" si="162"/>
        <v>390</v>
      </c>
      <c r="I3589" s="140">
        <f t="shared" si="163"/>
        <v>0</v>
      </c>
      <c r="J3589" s="125"/>
      <c r="K3589" s="2"/>
    </row>
    <row r="3590" spans="1:11" x14ac:dyDescent="0.25">
      <c r="A3590" s="17">
        <v>42459</v>
      </c>
      <c r="B3590" s="18">
        <f t="shared" ref="B3590:B3653" si="164">B3589+1</f>
        <v>10453</v>
      </c>
      <c r="C3590" s="11" t="s">
        <v>787</v>
      </c>
      <c r="D3590" s="20">
        <v>60453</v>
      </c>
      <c r="E3590" s="45" t="s">
        <v>9111</v>
      </c>
      <c r="F3590" s="22">
        <v>4944</v>
      </c>
      <c r="G3590" s="107">
        <v>42462</v>
      </c>
      <c r="H3590" s="166">
        <v>4944</v>
      </c>
      <c r="I3590" s="140">
        <f t="shared" si="163"/>
        <v>0</v>
      </c>
      <c r="J3590" s="125"/>
      <c r="K3590" s="2"/>
    </row>
    <row r="3591" spans="1:11" x14ac:dyDescent="0.25">
      <c r="A3591" s="17">
        <v>42459</v>
      </c>
      <c r="B3591" s="18">
        <f t="shared" si="164"/>
        <v>10454</v>
      </c>
      <c r="C3591" s="11" t="s">
        <v>787</v>
      </c>
      <c r="D3591" s="12">
        <v>60454</v>
      </c>
      <c r="E3591" s="47" t="s">
        <v>9105</v>
      </c>
      <c r="F3591" s="14">
        <v>2623</v>
      </c>
      <c r="G3591" s="15">
        <v>42459</v>
      </c>
      <c r="H3591" s="98">
        <f t="shared" si="162"/>
        <v>2623</v>
      </c>
      <c r="I3591" s="140">
        <f t="shared" si="163"/>
        <v>0</v>
      </c>
      <c r="J3591" s="125"/>
      <c r="K3591" s="2"/>
    </row>
    <row r="3592" spans="1:11" x14ac:dyDescent="0.25">
      <c r="A3592" s="17">
        <v>42459</v>
      </c>
      <c r="B3592" s="18">
        <f t="shared" si="164"/>
        <v>10455</v>
      </c>
      <c r="C3592" s="11" t="s">
        <v>787</v>
      </c>
      <c r="D3592" s="12">
        <v>60455</v>
      </c>
      <c r="E3592" s="47" t="s">
        <v>9104</v>
      </c>
      <c r="F3592" s="14">
        <v>4018.3</v>
      </c>
      <c r="G3592" s="88">
        <v>42481</v>
      </c>
      <c r="H3592" s="101">
        <v>4018.3</v>
      </c>
      <c r="I3592" s="140">
        <f t="shared" si="163"/>
        <v>0</v>
      </c>
      <c r="J3592" s="125"/>
      <c r="K3592" s="2"/>
    </row>
    <row r="3593" spans="1:11" x14ac:dyDescent="0.25">
      <c r="A3593" s="17">
        <v>42459</v>
      </c>
      <c r="B3593" s="18">
        <f t="shared" si="164"/>
        <v>10456</v>
      </c>
      <c r="C3593" s="11" t="s">
        <v>787</v>
      </c>
      <c r="D3593" s="12">
        <v>60456</v>
      </c>
      <c r="E3593" s="47" t="s">
        <v>9181</v>
      </c>
      <c r="F3593" s="14">
        <v>125517</v>
      </c>
      <c r="G3593" s="88">
        <v>42478</v>
      </c>
      <c r="H3593" s="101">
        <v>125517</v>
      </c>
      <c r="I3593" s="140">
        <f t="shared" si="163"/>
        <v>0</v>
      </c>
      <c r="J3593" s="125"/>
      <c r="K3593" s="2"/>
    </row>
    <row r="3594" spans="1:11" x14ac:dyDescent="0.25">
      <c r="A3594" s="17">
        <v>42459</v>
      </c>
      <c r="B3594" s="18">
        <f t="shared" si="164"/>
        <v>10457</v>
      </c>
      <c r="C3594" s="11" t="s">
        <v>787</v>
      </c>
      <c r="D3594" s="12">
        <v>60457</v>
      </c>
      <c r="E3594" s="47" t="s">
        <v>9182</v>
      </c>
      <c r="F3594" s="14">
        <v>2378.4</v>
      </c>
      <c r="G3594" s="88">
        <v>42465</v>
      </c>
      <c r="H3594" s="101">
        <v>2378.4</v>
      </c>
      <c r="I3594" s="140">
        <f t="shared" si="163"/>
        <v>0</v>
      </c>
      <c r="J3594" s="125"/>
      <c r="K3594" s="2"/>
    </row>
    <row r="3595" spans="1:11" x14ac:dyDescent="0.25">
      <c r="A3595" s="17">
        <v>42459</v>
      </c>
      <c r="B3595" s="18">
        <f t="shared" si="164"/>
        <v>10458</v>
      </c>
      <c r="C3595" s="11" t="s">
        <v>787</v>
      </c>
      <c r="D3595" s="12">
        <v>60458</v>
      </c>
      <c r="E3595" s="47" t="s">
        <v>9183</v>
      </c>
      <c r="F3595" s="14">
        <v>1984.4</v>
      </c>
      <c r="G3595" s="15">
        <v>42459</v>
      </c>
      <c r="H3595" s="98">
        <f t="shared" ref="H3595:H3654" si="165">F3595</f>
        <v>1984.4</v>
      </c>
      <c r="I3595" s="140">
        <f t="shared" si="163"/>
        <v>0</v>
      </c>
      <c r="J3595" s="125"/>
      <c r="K3595" s="2"/>
    </row>
    <row r="3596" spans="1:11" x14ac:dyDescent="0.25">
      <c r="A3596" s="17">
        <v>42459</v>
      </c>
      <c r="B3596" s="18">
        <f t="shared" si="164"/>
        <v>10459</v>
      </c>
      <c r="C3596" s="11" t="s">
        <v>787</v>
      </c>
      <c r="D3596" s="12">
        <v>60459</v>
      </c>
      <c r="E3596" s="47" t="s">
        <v>9119</v>
      </c>
      <c r="F3596" s="14">
        <v>1023.4</v>
      </c>
      <c r="G3596" s="88">
        <v>42475</v>
      </c>
      <c r="H3596" s="101">
        <v>1023.4</v>
      </c>
      <c r="I3596" s="140">
        <f t="shared" si="163"/>
        <v>0</v>
      </c>
      <c r="J3596" s="125"/>
      <c r="K3596" s="2"/>
    </row>
    <row r="3597" spans="1:11" x14ac:dyDescent="0.25">
      <c r="A3597" s="17">
        <v>42459</v>
      </c>
      <c r="B3597" s="18">
        <f t="shared" si="164"/>
        <v>10460</v>
      </c>
      <c r="C3597" s="11" t="s">
        <v>787</v>
      </c>
      <c r="D3597" s="12">
        <v>60460</v>
      </c>
      <c r="E3597" s="47" t="s">
        <v>9119</v>
      </c>
      <c r="F3597" s="14">
        <v>207327.12</v>
      </c>
      <c r="G3597" s="88">
        <v>42475</v>
      </c>
      <c r="H3597" s="101">
        <v>207327.12</v>
      </c>
      <c r="I3597" s="140">
        <f t="shared" si="163"/>
        <v>0</v>
      </c>
      <c r="J3597" s="125"/>
      <c r="K3597" s="2"/>
    </row>
    <row r="3598" spans="1:11" x14ac:dyDescent="0.25">
      <c r="A3598" s="17">
        <v>42459</v>
      </c>
      <c r="B3598" s="18">
        <f t="shared" si="164"/>
        <v>10461</v>
      </c>
      <c r="C3598" s="11" t="s">
        <v>787</v>
      </c>
      <c r="D3598" s="12">
        <v>60461</v>
      </c>
      <c r="E3598" s="47" t="s">
        <v>9184</v>
      </c>
      <c r="F3598" s="14">
        <v>2963.1</v>
      </c>
      <c r="G3598" s="15">
        <v>42459</v>
      </c>
      <c r="H3598" s="98">
        <f t="shared" si="165"/>
        <v>2963.1</v>
      </c>
      <c r="I3598" s="140">
        <f t="shared" si="163"/>
        <v>0</v>
      </c>
      <c r="J3598" s="125"/>
      <c r="K3598" s="2"/>
    </row>
    <row r="3599" spans="1:11" x14ac:dyDescent="0.25">
      <c r="A3599" s="17">
        <v>42459</v>
      </c>
      <c r="B3599" s="18">
        <f t="shared" si="164"/>
        <v>10462</v>
      </c>
      <c r="C3599" s="11" t="s">
        <v>787</v>
      </c>
      <c r="D3599" s="12">
        <v>60462</v>
      </c>
      <c r="E3599" s="47" t="s">
        <v>9185</v>
      </c>
      <c r="F3599" s="14">
        <v>2770.2</v>
      </c>
      <c r="G3599" s="15">
        <v>42459</v>
      </c>
      <c r="H3599" s="98">
        <f t="shared" si="165"/>
        <v>2770.2</v>
      </c>
      <c r="I3599" s="140">
        <f t="shared" si="163"/>
        <v>0</v>
      </c>
      <c r="J3599" s="125"/>
      <c r="K3599" s="2"/>
    </row>
    <row r="3600" spans="1:11" x14ac:dyDescent="0.25">
      <c r="A3600" s="17">
        <v>42459</v>
      </c>
      <c r="B3600" s="18">
        <f t="shared" si="164"/>
        <v>10463</v>
      </c>
      <c r="C3600" s="11" t="s">
        <v>787</v>
      </c>
      <c r="D3600" s="12">
        <v>60463</v>
      </c>
      <c r="E3600" s="47" t="s">
        <v>9186</v>
      </c>
      <c r="F3600" s="14">
        <v>564.20000000000005</v>
      </c>
      <c r="G3600" s="15">
        <v>42459</v>
      </c>
      <c r="H3600" s="98">
        <f t="shared" si="165"/>
        <v>564.20000000000005</v>
      </c>
      <c r="I3600" s="140">
        <f t="shared" si="163"/>
        <v>0</v>
      </c>
      <c r="J3600" s="125"/>
      <c r="K3600" s="2"/>
    </row>
    <row r="3601" spans="1:11" x14ac:dyDescent="0.25">
      <c r="A3601" s="17">
        <v>42459</v>
      </c>
      <c r="B3601" s="18">
        <f t="shared" si="164"/>
        <v>10464</v>
      </c>
      <c r="C3601" s="11" t="s">
        <v>787</v>
      </c>
      <c r="D3601" s="12">
        <v>60464</v>
      </c>
      <c r="E3601" s="47" t="s">
        <v>9187</v>
      </c>
      <c r="F3601" s="14">
        <v>3388</v>
      </c>
      <c r="G3601" s="15">
        <v>42459</v>
      </c>
      <c r="H3601" s="98">
        <f t="shared" si="165"/>
        <v>3388</v>
      </c>
      <c r="I3601" s="140">
        <f t="shared" si="163"/>
        <v>0</v>
      </c>
      <c r="J3601" s="125"/>
      <c r="K3601" s="2"/>
    </row>
    <row r="3602" spans="1:11" x14ac:dyDescent="0.25">
      <c r="A3602" s="17">
        <v>42459</v>
      </c>
      <c r="B3602" s="18">
        <f t="shared" si="164"/>
        <v>10465</v>
      </c>
      <c r="C3602" s="11" t="s">
        <v>787</v>
      </c>
      <c r="D3602" s="12">
        <v>60465</v>
      </c>
      <c r="E3602" s="47" t="s">
        <v>9188</v>
      </c>
      <c r="F3602" s="14">
        <v>430</v>
      </c>
      <c r="G3602" s="15">
        <v>42459</v>
      </c>
      <c r="H3602" s="98">
        <f t="shared" si="165"/>
        <v>430</v>
      </c>
      <c r="I3602" s="140">
        <f t="shared" si="163"/>
        <v>0</v>
      </c>
      <c r="J3602" s="125"/>
      <c r="K3602" s="2"/>
    </row>
    <row r="3603" spans="1:11" x14ac:dyDescent="0.25">
      <c r="A3603" s="17">
        <v>42459</v>
      </c>
      <c r="B3603" s="18">
        <f t="shared" si="164"/>
        <v>10466</v>
      </c>
      <c r="C3603" s="11" t="s">
        <v>787</v>
      </c>
      <c r="D3603" s="12">
        <v>60466</v>
      </c>
      <c r="E3603" s="47" t="s">
        <v>9188</v>
      </c>
      <c r="F3603" s="14">
        <v>331.2</v>
      </c>
      <c r="G3603" s="15">
        <v>42459</v>
      </c>
      <c r="H3603" s="98">
        <f t="shared" si="165"/>
        <v>331.2</v>
      </c>
      <c r="I3603" s="140">
        <f t="shared" si="163"/>
        <v>0</v>
      </c>
      <c r="J3603" s="125"/>
      <c r="K3603" s="2"/>
    </row>
    <row r="3604" spans="1:11" x14ac:dyDescent="0.25">
      <c r="A3604" s="17">
        <v>42459</v>
      </c>
      <c r="B3604" s="18">
        <f t="shared" si="164"/>
        <v>10467</v>
      </c>
      <c r="C3604" s="11" t="s">
        <v>787</v>
      </c>
      <c r="D3604" s="12">
        <v>60467</v>
      </c>
      <c r="E3604" s="47" t="s">
        <v>9189</v>
      </c>
      <c r="F3604" s="14">
        <v>122929.43</v>
      </c>
      <c r="G3604" s="107">
        <v>42461</v>
      </c>
      <c r="H3604" s="166">
        <v>122929.43</v>
      </c>
      <c r="I3604" s="140">
        <f t="shared" si="163"/>
        <v>0</v>
      </c>
      <c r="J3604" s="125"/>
      <c r="K3604" s="2"/>
    </row>
    <row r="3605" spans="1:11" x14ac:dyDescent="0.25">
      <c r="A3605" s="17">
        <v>42459</v>
      </c>
      <c r="B3605" s="18">
        <f t="shared" si="164"/>
        <v>10468</v>
      </c>
      <c r="C3605" s="11" t="s">
        <v>787</v>
      </c>
      <c r="D3605" s="12">
        <v>60468</v>
      </c>
      <c r="E3605" s="47" t="s">
        <v>9190</v>
      </c>
      <c r="F3605" s="14">
        <v>39795.599999999999</v>
      </c>
      <c r="G3605" s="15">
        <v>42460</v>
      </c>
      <c r="H3605" s="98">
        <v>39795.599999999999</v>
      </c>
      <c r="I3605" s="140">
        <f t="shared" si="163"/>
        <v>0</v>
      </c>
      <c r="J3605" s="125"/>
      <c r="K3605" s="2"/>
    </row>
    <row r="3606" spans="1:11" x14ac:dyDescent="0.25">
      <c r="A3606" s="17">
        <v>42459</v>
      </c>
      <c r="B3606" s="18">
        <f t="shared" si="164"/>
        <v>10469</v>
      </c>
      <c r="C3606" s="11" t="s">
        <v>787</v>
      </c>
      <c r="D3606" s="12">
        <v>60469</v>
      </c>
      <c r="E3606" s="47" t="s">
        <v>9107</v>
      </c>
      <c r="F3606" s="14">
        <v>122913</v>
      </c>
      <c r="G3606" s="88"/>
      <c r="H3606" s="101"/>
      <c r="I3606" s="140">
        <f t="shared" si="163"/>
        <v>122913</v>
      </c>
      <c r="J3606" s="125"/>
      <c r="K3606" s="2"/>
    </row>
    <row r="3607" spans="1:11" x14ac:dyDescent="0.25">
      <c r="A3607" s="17">
        <v>42459</v>
      </c>
      <c r="B3607" s="18">
        <f t="shared" si="164"/>
        <v>10470</v>
      </c>
      <c r="C3607" s="11" t="s">
        <v>787</v>
      </c>
      <c r="D3607" s="12">
        <v>60470</v>
      </c>
      <c r="E3607" s="47" t="s">
        <v>9191</v>
      </c>
      <c r="F3607" s="14">
        <v>9157.2000000000007</v>
      </c>
      <c r="G3607" s="15">
        <v>42460</v>
      </c>
      <c r="H3607" s="98">
        <v>9157.2000000000007</v>
      </c>
      <c r="I3607" s="140">
        <f t="shared" si="163"/>
        <v>0</v>
      </c>
      <c r="J3607" s="125"/>
      <c r="K3607" s="2"/>
    </row>
    <row r="3608" spans="1:11" x14ac:dyDescent="0.25">
      <c r="A3608" s="17">
        <v>42459</v>
      </c>
      <c r="B3608" s="18">
        <f t="shared" si="164"/>
        <v>10471</v>
      </c>
      <c r="C3608" s="11" t="s">
        <v>787</v>
      </c>
      <c r="D3608" s="12">
        <v>60471</v>
      </c>
      <c r="E3608" s="47" t="s">
        <v>9192</v>
      </c>
      <c r="F3608" s="14">
        <v>2948</v>
      </c>
      <c r="G3608" s="88"/>
      <c r="H3608" s="101"/>
      <c r="I3608" s="140">
        <f t="shared" si="163"/>
        <v>2948</v>
      </c>
      <c r="J3608" s="125"/>
      <c r="K3608" s="2"/>
    </row>
    <row r="3609" spans="1:11" x14ac:dyDescent="0.25">
      <c r="A3609" s="17">
        <v>42459</v>
      </c>
      <c r="B3609" s="18">
        <f t="shared" si="164"/>
        <v>10472</v>
      </c>
      <c r="C3609" s="11" t="s">
        <v>787</v>
      </c>
      <c r="D3609" s="12">
        <v>60472</v>
      </c>
      <c r="E3609" s="47" t="s">
        <v>9193</v>
      </c>
      <c r="F3609" s="14">
        <v>3062.8</v>
      </c>
      <c r="G3609" s="15">
        <v>42460</v>
      </c>
      <c r="H3609" s="98">
        <v>3062.8</v>
      </c>
      <c r="I3609" s="140">
        <f t="shared" ref="I3609:I3674" si="166">F3609-H3609</f>
        <v>0</v>
      </c>
      <c r="J3609" s="125"/>
      <c r="K3609" s="2"/>
    </row>
    <row r="3610" spans="1:11" x14ac:dyDescent="0.25">
      <c r="A3610" s="17">
        <v>42459</v>
      </c>
      <c r="B3610" s="18">
        <f t="shared" si="164"/>
        <v>10473</v>
      </c>
      <c r="C3610" s="11" t="s">
        <v>787</v>
      </c>
      <c r="D3610" s="12">
        <v>60473</v>
      </c>
      <c r="E3610" s="47" t="s">
        <v>9194</v>
      </c>
      <c r="F3610" s="14">
        <v>28670.7</v>
      </c>
      <c r="G3610" s="88">
        <v>42469</v>
      </c>
      <c r="H3610" s="101">
        <v>28670.7</v>
      </c>
      <c r="I3610" s="140">
        <f t="shared" si="166"/>
        <v>0</v>
      </c>
      <c r="J3610" s="125"/>
      <c r="K3610" s="2"/>
    </row>
    <row r="3611" spans="1:11" x14ac:dyDescent="0.25">
      <c r="A3611" s="17">
        <v>42459</v>
      </c>
      <c r="B3611" s="18">
        <f t="shared" si="164"/>
        <v>10474</v>
      </c>
      <c r="C3611" s="11" t="s">
        <v>787</v>
      </c>
      <c r="D3611" s="12">
        <v>60474</v>
      </c>
      <c r="E3611" s="47" t="s">
        <v>9195</v>
      </c>
      <c r="F3611" s="14">
        <v>9211.7999999999993</v>
      </c>
      <c r="G3611" s="15">
        <v>42460</v>
      </c>
      <c r="H3611" s="98">
        <v>9211.7999999999993</v>
      </c>
      <c r="I3611" s="140">
        <f t="shared" si="166"/>
        <v>0</v>
      </c>
      <c r="J3611" s="125"/>
      <c r="K3611" s="2"/>
    </row>
    <row r="3612" spans="1:11" x14ac:dyDescent="0.25">
      <c r="A3612" s="17">
        <v>42459</v>
      </c>
      <c r="B3612" s="18">
        <f t="shared" si="164"/>
        <v>10475</v>
      </c>
      <c r="C3612" s="11" t="s">
        <v>787</v>
      </c>
      <c r="D3612" s="12">
        <v>60475</v>
      </c>
      <c r="E3612" s="47" t="s">
        <v>9191</v>
      </c>
      <c r="F3612" s="14">
        <v>3112.2</v>
      </c>
      <c r="G3612" s="15">
        <v>42460</v>
      </c>
      <c r="H3612" s="98">
        <v>3112.2</v>
      </c>
      <c r="I3612" s="140">
        <f t="shared" si="166"/>
        <v>0</v>
      </c>
      <c r="J3612" s="125"/>
      <c r="K3612" s="2"/>
    </row>
    <row r="3613" spans="1:11" x14ac:dyDescent="0.25">
      <c r="A3613" s="17">
        <v>42459</v>
      </c>
      <c r="B3613" s="18">
        <f t="shared" si="164"/>
        <v>10476</v>
      </c>
      <c r="C3613" s="11" t="s">
        <v>787</v>
      </c>
      <c r="D3613" s="12">
        <v>60476</v>
      </c>
      <c r="E3613" s="47" t="s">
        <v>9196</v>
      </c>
      <c r="F3613" s="14">
        <v>18578</v>
      </c>
      <c r="G3613" s="107">
        <v>42463</v>
      </c>
      <c r="H3613" s="166">
        <v>18578</v>
      </c>
      <c r="I3613" s="140">
        <f t="shared" si="166"/>
        <v>0</v>
      </c>
      <c r="J3613" s="125"/>
      <c r="K3613" s="2"/>
    </row>
    <row r="3614" spans="1:11" x14ac:dyDescent="0.25">
      <c r="A3614" s="17">
        <v>42459</v>
      </c>
      <c r="B3614" s="18">
        <f t="shared" si="164"/>
        <v>10477</v>
      </c>
      <c r="C3614" s="11" t="s">
        <v>787</v>
      </c>
      <c r="D3614" s="12">
        <v>60477</v>
      </c>
      <c r="E3614" s="47" t="s">
        <v>9197</v>
      </c>
      <c r="F3614" s="14">
        <v>22460.400000000001</v>
      </c>
      <c r="G3614" s="15">
        <v>42460</v>
      </c>
      <c r="H3614" s="98">
        <v>22460.400000000001</v>
      </c>
      <c r="I3614" s="140">
        <f t="shared" si="166"/>
        <v>0</v>
      </c>
      <c r="J3614" s="125"/>
      <c r="K3614" s="2"/>
    </row>
    <row r="3615" spans="1:11" x14ac:dyDescent="0.25">
      <c r="A3615" s="17">
        <v>42459</v>
      </c>
      <c r="B3615" s="18">
        <f t="shared" si="164"/>
        <v>10478</v>
      </c>
      <c r="C3615" s="11" t="s">
        <v>787</v>
      </c>
      <c r="D3615" s="12">
        <v>60478</v>
      </c>
      <c r="E3615" s="47" t="s">
        <v>9198</v>
      </c>
      <c r="F3615" s="14">
        <v>18692.7</v>
      </c>
      <c r="G3615" s="107" t="s">
        <v>9338</v>
      </c>
      <c r="H3615" s="166">
        <f>14692.7+4000</f>
        <v>18692.7</v>
      </c>
      <c r="I3615" s="140">
        <f t="shared" si="166"/>
        <v>0</v>
      </c>
      <c r="J3615" s="125"/>
      <c r="K3615" s="2"/>
    </row>
    <row r="3616" spans="1:11" x14ac:dyDescent="0.25">
      <c r="A3616" s="17">
        <v>42459</v>
      </c>
      <c r="B3616" s="18">
        <f t="shared" si="164"/>
        <v>10479</v>
      </c>
      <c r="C3616" s="11" t="s">
        <v>787</v>
      </c>
      <c r="D3616" s="12">
        <v>60479</v>
      </c>
      <c r="E3616" s="47" t="s">
        <v>9199</v>
      </c>
      <c r="F3616" s="14">
        <v>23425.9</v>
      </c>
      <c r="G3616" s="107">
        <v>42476</v>
      </c>
      <c r="H3616" s="166">
        <v>23425.9</v>
      </c>
      <c r="I3616" s="140">
        <f t="shared" si="166"/>
        <v>0</v>
      </c>
      <c r="J3616" s="125"/>
      <c r="K3616" s="2"/>
    </row>
    <row r="3617" spans="1:11" x14ac:dyDescent="0.25">
      <c r="A3617" s="17">
        <v>42459</v>
      </c>
      <c r="B3617" s="18">
        <f t="shared" si="164"/>
        <v>10480</v>
      </c>
      <c r="C3617" s="11" t="s">
        <v>787</v>
      </c>
      <c r="D3617" s="12">
        <v>60480</v>
      </c>
      <c r="E3617" s="47" t="s">
        <v>9200</v>
      </c>
      <c r="F3617" s="14">
        <v>5446</v>
      </c>
      <c r="G3617" s="107">
        <v>42462</v>
      </c>
      <c r="H3617" s="166">
        <v>5446</v>
      </c>
      <c r="I3617" s="140">
        <f t="shared" si="166"/>
        <v>0</v>
      </c>
      <c r="J3617" s="125"/>
      <c r="K3617" s="2"/>
    </row>
    <row r="3618" spans="1:11" x14ac:dyDescent="0.25">
      <c r="A3618" s="17">
        <v>42459</v>
      </c>
      <c r="B3618" s="18">
        <f t="shared" si="164"/>
        <v>10481</v>
      </c>
      <c r="C3618" s="11" t="s">
        <v>787</v>
      </c>
      <c r="D3618" s="12">
        <v>60481</v>
      </c>
      <c r="E3618" s="47" t="s">
        <v>9201</v>
      </c>
      <c r="F3618" s="14">
        <v>948.6</v>
      </c>
      <c r="G3618" s="15">
        <v>42460</v>
      </c>
      <c r="H3618" s="98">
        <v>948.6</v>
      </c>
      <c r="I3618" s="140">
        <f t="shared" si="166"/>
        <v>0</v>
      </c>
      <c r="J3618" s="125"/>
      <c r="K3618" s="2"/>
    </row>
    <row r="3619" spans="1:11" x14ac:dyDescent="0.25">
      <c r="A3619" s="17">
        <v>42459</v>
      </c>
      <c r="B3619" s="18">
        <f t="shared" si="164"/>
        <v>10482</v>
      </c>
      <c r="C3619" s="11" t="s">
        <v>787</v>
      </c>
      <c r="D3619" s="12">
        <v>60482</v>
      </c>
      <c r="E3619" s="47" t="s">
        <v>9202</v>
      </c>
      <c r="F3619" s="14">
        <v>4586.3</v>
      </c>
      <c r="G3619" s="15">
        <v>42460</v>
      </c>
      <c r="H3619" s="98">
        <v>4586.3</v>
      </c>
      <c r="I3619" s="140">
        <f t="shared" si="166"/>
        <v>0</v>
      </c>
      <c r="J3619" s="125"/>
      <c r="K3619" s="2"/>
    </row>
    <row r="3620" spans="1:11" x14ac:dyDescent="0.25">
      <c r="A3620" s="17">
        <v>42459</v>
      </c>
      <c r="B3620" s="18">
        <f t="shared" si="164"/>
        <v>10483</v>
      </c>
      <c r="C3620" s="11" t="s">
        <v>787</v>
      </c>
      <c r="D3620" s="12">
        <v>60483</v>
      </c>
      <c r="E3620" s="47" t="s">
        <v>9203</v>
      </c>
      <c r="F3620" s="14">
        <v>1919</v>
      </c>
      <c r="G3620" s="15">
        <v>42459</v>
      </c>
      <c r="H3620" s="98">
        <f t="shared" si="165"/>
        <v>1919</v>
      </c>
      <c r="I3620" s="140">
        <f t="shared" si="166"/>
        <v>0</v>
      </c>
      <c r="J3620" s="125"/>
      <c r="K3620" s="2"/>
    </row>
    <row r="3621" spans="1:11" x14ac:dyDescent="0.25">
      <c r="A3621" s="17">
        <v>42459</v>
      </c>
      <c r="B3621" s="18">
        <f t="shared" si="164"/>
        <v>10484</v>
      </c>
      <c r="C3621" s="11" t="s">
        <v>787</v>
      </c>
      <c r="D3621" s="12">
        <v>60484</v>
      </c>
      <c r="E3621" s="47" t="s">
        <v>9204</v>
      </c>
      <c r="F3621" s="14">
        <v>943.8</v>
      </c>
      <c r="G3621" s="15">
        <v>42459</v>
      </c>
      <c r="H3621" s="98">
        <f t="shared" si="165"/>
        <v>943.8</v>
      </c>
      <c r="I3621" s="140">
        <f t="shared" si="166"/>
        <v>0</v>
      </c>
      <c r="J3621" s="125"/>
      <c r="K3621" s="2"/>
    </row>
    <row r="3622" spans="1:11" x14ac:dyDescent="0.25">
      <c r="A3622" s="17">
        <v>42459</v>
      </c>
      <c r="B3622" s="18">
        <f t="shared" si="164"/>
        <v>10485</v>
      </c>
      <c r="C3622" s="11" t="s">
        <v>787</v>
      </c>
      <c r="D3622" s="12">
        <v>60485</v>
      </c>
      <c r="E3622" s="47" t="s">
        <v>9119</v>
      </c>
      <c r="F3622" s="14">
        <v>64162.58</v>
      </c>
      <c r="G3622" s="88">
        <v>42475</v>
      </c>
      <c r="H3622" s="101">
        <v>64162.58</v>
      </c>
      <c r="I3622" s="140">
        <f t="shared" si="166"/>
        <v>0</v>
      </c>
      <c r="J3622" s="125"/>
      <c r="K3622" s="2"/>
    </row>
    <row r="3623" spans="1:11" x14ac:dyDescent="0.25">
      <c r="A3623" s="17">
        <v>42459</v>
      </c>
      <c r="B3623" s="18">
        <f t="shared" si="164"/>
        <v>10486</v>
      </c>
      <c r="C3623" s="11" t="s">
        <v>787</v>
      </c>
      <c r="D3623" s="12">
        <v>60486</v>
      </c>
      <c r="E3623" s="47" t="s">
        <v>9205</v>
      </c>
      <c r="F3623" s="14">
        <v>3571.8</v>
      </c>
      <c r="G3623" s="15">
        <v>42460</v>
      </c>
      <c r="H3623" s="98">
        <v>3571.8</v>
      </c>
      <c r="I3623" s="140">
        <f t="shared" si="166"/>
        <v>0</v>
      </c>
      <c r="J3623" s="125"/>
      <c r="K3623" s="2"/>
    </row>
    <row r="3624" spans="1:11" x14ac:dyDescent="0.25">
      <c r="A3624" s="17">
        <v>42459</v>
      </c>
      <c r="B3624" s="18">
        <f t="shared" si="164"/>
        <v>10487</v>
      </c>
      <c r="C3624" s="11" t="s">
        <v>787</v>
      </c>
      <c r="D3624" s="12">
        <v>60487</v>
      </c>
      <c r="E3624" s="47" t="s">
        <v>9205</v>
      </c>
      <c r="F3624" s="14">
        <v>1838.56</v>
      </c>
      <c r="G3624" s="15">
        <v>42460</v>
      </c>
      <c r="H3624" s="98">
        <v>1838.56</v>
      </c>
      <c r="I3624" s="140">
        <f t="shared" si="166"/>
        <v>0</v>
      </c>
      <c r="J3624" s="125"/>
      <c r="K3624" s="2"/>
    </row>
    <row r="3625" spans="1:11" x14ac:dyDescent="0.25">
      <c r="A3625" s="17">
        <v>42459</v>
      </c>
      <c r="B3625" s="18">
        <f t="shared" si="164"/>
        <v>10488</v>
      </c>
      <c r="C3625" s="11" t="s">
        <v>787</v>
      </c>
      <c r="D3625" s="12">
        <v>60488</v>
      </c>
      <c r="E3625" s="47" t="s">
        <v>9206</v>
      </c>
      <c r="F3625" s="14">
        <v>2029.2</v>
      </c>
      <c r="G3625" s="15">
        <v>42460</v>
      </c>
      <c r="H3625" s="98">
        <v>2029.2</v>
      </c>
      <c r="I3625" s="140">
        <f t="shared" si="166"/>
        <v>0</v>
      </c>
      <c r="J3625" s="125"/>
      <c r="K3625" s="2"/>
    </row>
    <row r="3626" spans="1:11" x14ac:dyDescent="0.25">
      <c r="A3626" s="17">
        <v>42459</v>
      </c>
      <c r="B3626" s="18">
        <f t="shared" si="164"/>
        <v>10489</v>
      </c>
      <c r="C3626" s="11" t="s">
        <v>787</v>
      </c>
      <c r="D3626" s="12">
        <v>60489</v>
      </c>
      <c r="E3626" s="47" t="s">
        <v>9121</v>
      </c>
      <c r="F3626" s="14">
        <v>16661.5</v>
      </c>
      <c r="G3626" s="15">
        <v>42460</v>
      </c>
      <c r="H3626" s="98">
        <v>16661.5</v>
      </c>
      <c r="I3626" s="140">
        <f t="shared" si="166"/>
        <v>0</v>
      </c>
      <c r="J3626" s="125"/>
      <c r="K3626" s="2"/>
    </row>
    <row r="3627" spans="1:11" x14ac:dyDescent="0.25">
      <c r="A3627" s="17">
        <v>42459</v>
      </c>
      <c r="B3627" s="18">
        <f t="shared" si="164"/>
        <v>10490</v>
      </c>
      <c r="C3627" s="11" t="s">
        <v>787</v>
      </c>
      <c r="D3627" s="12">
        <v>60490</v>
      </c>
      <c r="E3627" s="47" t="s">
        <v>9207</v>
      </c>
      <c r="F3627" s="14">
        <v>665</v>
      </c>
      <c r="G3627" s="15">
        <v>42460</v>
      </c>
      <c r="H3627" s="98">
        <v>665</v>
      </c>
      <c r="I3627" s="140">
        <f t="shared" si="166"/>
        <v>0</v>
      </c>
      <c r="J3627" s="125"/>
      <c r="K3627" s="2"/>
    </row>
    <row r="3628" spans="1:11" x14ac:dyDescent="0.25">
      <c r="A3628" s="17">
        <v>42459</v>
      </c>
      <c r="B3628" s="18">
        <f t="shared" si="164"/>
        <v>10491</v>
      </c>
      <c r="C3628" s="11" t="s">
        <v>787</v>
      </c>
      <c r="D3628" s="12">
        <v>60491</v>
      </c>
      <c r="E3628" s="47" t="s">
        <v>9208</v>
      </c>
      <c r="F3628" s="14">
        <v>4596.2</v>
      </c>
      <c r="G3628" s="15">
        <v>42460</v>
      </c>
      <c r="H3628" s="98">
        <v>4596.2</v>
      </c>
      <c r="I3628" s="140">
        <f t="shared" si="166"/>
        <v>0</v>
      </c>
      <c r="J3628" s="125"/>
      <c r="K3628" s="2"/>
    </row>
    <row r="3629" spans="1:11" x14ac:dyDescent="0.25">
      <c r="A3629" s="17">
        <v>42459</v>
      </c>
      <c r="B3629" s="18">
        <f t="shared" si="164"/>
        <v>10492</v>
      </c>
      <c r="C3629" s="11" t="s">
        <v>787</v>
      </c>
      <c r="D3629" s="12">
        <v>60492</v>
      </c>
      <c r="E3629" s="47" t="s">
        <v>9113</v>
      </c>
      <c r="F3629" s="14">
        <v>7711.6</v>
      </c>
      <c r="G3629" s="15">
        <v>42459</v>
      </c>
      <c r="H3629" s="98">
        <f t="shared" si="165"/>
        <v>7711.6</v>
      </c>
      <c r="I3629" s="140">
        <f t="shared" si="166"/>
        <v>0</v>
      </c>
      <c r="J3629" s="125"/>
      <c r="K3629" s="2"/>
    </row>
    <row r="3630" spans="1:11" x14ac:dyDescent="0.25">
      <c r="A3630" s="17">
        <v>42459</v>
      </c>
      <c r="B3630" s="18">
        <f t="shared" si="164"/>
        <v>10493</v>
      </c>
      <c r="C3630" s="11" t="s">
        <v>787</v>
      </c>
      <c r="D3630" s="12">
        <v>60493</v>
      </c>
      <c r="E3630" s="47" t="s">
        <v>9209</v>
      </c>
      <c r="F3630" s="14">
        <v>1059.0999999999999</v>
      </c>
      <c r="G3630" s="15">
        <v>42460</v>
      </c>
      <c r="H3630" s="98">
        <v>1059.0999999999999</v>
      </c>
      <c r="I3630" s="140">
        <f t="shared" si="166"/>
        <v>0</v>
      </c>
      <c r="J3630" s="125"/>
      <c r="K3630" s="2"/>
    </row>
    <row r="3631" spans="1:11" x14ac:dyDescent="0.25">
      <c r="A3631" s="17">
        <v>42459</v>
      </c>
      <c r="B3631" s="18">
        <f t="shared" si="164"/>
        <v>10494</v>
      </c>
      <c r="C3631" s="11" t="s">
        <v>787</v>
      </c>
      <c r="D3631" s="12">
        <v>60494</v>
      </c>
      <c r="E3631" s="47" t="s">
        <v>9210</v>
      </c>
      <c r="F3631" s="14">
        <v>27376.2</v>
      </c>
      <c r="G3631" s="15">
        <v>42460</v>
      </c>
      <c r="H3631" s="98">
        <v>27376.2</v>
      </c>
      <c r="I3631" s="140">
        <f t="shared" si="166"/>
        <v>0</v>
      </c>
      <c r="J3631" s="125"/>
      <c r="K3631" s="2"/>
    </row>
    <row r="3632" spans="1:11" x14ac:dyDescent="0.25">
      <c r="A3632" s="17">
        <v>42459</v>
      </c>
      <c r="B3632" s="18">
        <f t="shared" si="164"/>
        <v>10495</v>
      </c>
      <c r="C3632" s="11" t="s">
        <v>787</v>
      </c>
      <c r="D3632" s="12">
        <v>60495</v>
      </c>
      <c r="E3632" s="47" t="s">
        <v>9211</v>
      </c>
      <c r="F3632" s="14">
        <v>6592.8</v>
      </c>
      <c r="G3632" s="15">
        <v>42459</v>
      </c>
      <c r="H3632" s="98">
        <f t="shared" si="165"/>
        <v>6592.8</v>
      </c>
      <c r="I3632" s="140">
        <f t="shared" si="166"/>
        <v>0</v>
      </c>
      <c r="J3632" s="125"/>
      <c r="K3632" s="2"/>
    </row>
    <row r="3633" spans="1:11" x14ac:dyDescent="0.25">
      <c r="A3633" s="17">
        <v>42459</v>
      </c>
      <c r="B3633" s="18">
        <f t="shared" si="164"/>
        <v>10496</v>
      </c>
      <c r="C3633" s="11" t="s">
        <v>787</v>
      </c>
      <c r="D3633" s="12">
        <v>60496</v>
      </c>
      <c r="E3633" s="47" t="s">
        <v>9209</v>
      </c>
      <c r="F3633" s="14">
        <v>8367.4</v>
      </c>
      <c r="G3633" s="15">
        <v>42460</v>
      </c>
      <c r="H3633" s="98">
        <v>8367.4</v>
      </c>
      <c r="I3633" s="140">
        <f t="shared" si="166"/>
        <v>0</v>
      </c>
      <c r="J3633" s="125"/>
      <c r="K3633" s="2"/>
    </row>
    <row r="3634" spans="1:11" x14ac:dyDescent="0.25">
      <c r="A3634" s="17">
        <v>42459</v>
      </c>
      <c r="B3634" s="18">
        <f t="shared" si="164"/>
        <v>10497</v>
      </c>
      <c r="C3634" s="11" t="s">
        <v>787</v>
      </c>
      <c r="D3634" s="113">
        <v>60497</v>
      </c>
      <c r="E3634" s="42" t="s">
        <v>9212</v>
      </c>
      <c r="F3634" s="19">
        <v>35671.08</v>
      </c>
      <c r="G3634" s="88">
        <v>42474</v>
      </c>
      <c r="H3634" s="101">
        <v>35671.08</v>
      </c>
      <c r="I3634" s="140">
        <f t="shared" si="166"/>
        <v>0</v>
      </c>
      <c r="J3634" s="125"/>
      <c r="K3634" s="2"/>
    </row>
    <row r="3635" spans="1:11" x14ac:dyDescent="0.25">
      <c r="A3635" s="17">
        <v>42459</v>
      </c>
      <c r="B3635" s="18">
        <f t="shared" si="164"/>
        <v>10498</v>
      </c>
      <c r="C3635" s="11" t="s">
        <v>787</v>
      </c>
      <c r="D3635" s="141">
        <v>60498</v>
      </c>
      <c r="E3635" s="43" t="s">
        <v>9113</v>
      </c>
      <c r="F3635" s="142">
        <v>1468.8</v>
      </c>
      <c r="G3635" s="15">
        <v>42460</v>
      </c>
      <c r="H3635" s="98">
        <v>1468.8</v>
      </c>
      <c r="I3635" s="140">
        <f t="shared" si="166"/>
        <v>0</v>
      </c>
      <c r="J3635" s="125"/>
      <c r="K3635" s="2"/>
    </row>
    <row r="3636" spans="1:11" x14ac:dyDescent="0.25">
      <c r="A3636" s="17">
        <v>42459</v>
      </c>
      <c r="B3636" s="18">
        <f t="shared" si="164"/>
        <v>10499</v>
      </c>
      <c r="C3636" s="11" t="s">
        <v>787</v>
      </c>
      <c r="D3636" s="20">
        <v>60499</v>
      </c>
      <c r="E3636" s="45" t="s">
        <v>9113</v>
      </c>
      <c r="F3636" s="22">
        <v>111</v>
      </c>
      <c r="G3636" s="15">
        <v>42459</v>
      </c>
      <c r="H3636" s="98">
        <f t="shared" si="165"/>
        <v>111</v>
      </c>
      <c r="I3636" s="140">
        <f t="shared" si="166"/>
        <v>0</v>
      </c>
      <c r="J3636" s="125"/>
      <c r="K3636" s="2"/>
    </row>
    <row r="3637" spans="1:11" x14ac:dyDescent="0.25">
      <c r="A3637" s="17">
        <v>42459</v>
      </c>
      <c r="B3637" s="18">
        <f t="shared" si="164"/>
        <v>10500</v>
      </c>
      <c r="C3637" s="11" t="s">
        <v>787</v>
      </c>
      <c r="D3637" s="12">
        <v>60500</v>
      </c>
      <c r="E3637" s="49" t="s">
        <v>8692</v>
      </c>
      <c r="F3637" s="14">
        <v>0</v>
      </c>
      <c r="G3637" s="15"/>
      <c r="H3637" s="98"/>
      <c r="I3637" s="140">
        <f t="shared" si="166"/>
        <v>0</v>
      </c>
      <c r="J3637" s="125"/>
      <c r="K3637" s="2"/>
    </row>
    <row r="3638" spans="1:11" x14ac:dyDescent="0.25">
      <c r="A3638" s="17">
        <v>42459</v>
      </c>
      <c r="B3638" s="18">
        <f t="shared" si="164"/>
        <v>10501</v>
      </c>
      <c r="C3638" s="11" t="s">
        <v>787</v>
      </c>
      <c r="D3638" s="12">
        <v>60501</v>
      </c>
      <c r="E3638" s="47" t="s">
        <v>9119</v>
      </c>
      <c r="F3638" s="14">
        <v>7211.2</v>
      </c>
      <c r="G3638" s="88">
        <v>42475</v>
      </c>
      <c r="H3638" s="101">
        <v>7211.2</v>
      </c>
      <c r="I3638" s="140">
        <f t="shared" si="166"/>
        <v>0</v>
      </c>
      <c r="J3638" s="125"/>
      <c r="K3638" s="2"/>
    </row>
    <row r="3639" spans="1:11" x14ac:dyDescent="0.25">
      <c r="A3639" s="17">
        <v>42459</v>
      </c>
      <c r="B3639" s="18">
        <f t="shared" si="164"/>
        <v>10502</v>
      </c>
      <c r="C3639" s="11" t="s">
        <v>787</v>
      </c>
      <c r="D3639" s="12">
        <v>60502</v>
      </c>
      <c r="E3639" s="47" t="s">
        <v>9181</v>
      </c>
      <c r="F3639" s="14">
        <v>2356</v>
      </c>
      <c r="G3639" s="88">
        <v>42478</v>
      </c>
      <c r="H3639" s="101">
        <v>2356</v>
      </c>
      <c r="I3639" s="140">
        <f t="shared" si="166"/>
        <v>0</v>
      </c>
      <c r="J3639" s="125"/>
      <c r="K3639" s="2"/>
    </row>
    <row r="3640" spans="1:11" x14ac:dyDescent="0.25">
      <c r="A3640" s="17">
        <v>42459</v>
      </c>
      <c r="B3640" s="18">
        <f t="shared" si="164"/>
        <v>10503</v>
      </c>
      <c r="C3640" s="11" t="s">
        <v>787</v>
      </c>
      <c r="D3640" s="12">
        <v>60503</v>
      </c>
      <c r="E3640" s="47" t="s">
        <v>9213</v>
      </c>
      <c r="F3640" s="14">
        <v>6695</v>
      </c>
      <c r="G3640" s="15">
        <v>42460</v>
      </c>
      <c r="H3640" s="98">
        <v>6695</v>
      </c>
      <c r="I3640" s="140">
        <f t="shared" si="166"/>
        <v>0</v>
      </c>
      <c r="J3640" s="125"/>
      <c r="K3640" s="2"/>
    </row>
    <row r="3641" spans="1:11" x14ac:dyDescent="0.25">
      <c r="A3641" s="17">
        <v>42460</v>
      </c>
      <c r="B3641" s="18">
        <f t="shared" si="164"/>
        <v>10504</v>
      </c>
      <c r="C3641" s="11" t="s">
        <v>787</v>
      </c>
      <c r="D3641" s="12">
        <v>60504</v>
      </c>
      <c r="E3641" s="47" t="s">
        <v>9214</v>
      </c>
      <c r="F3641" s="14">
        <v>4248</v>
      </c>
      <c r="G3641" s="107">
        <v>42461</v>
      </c>
      <c r="H3641" s="166">
        <v>4248</v>
      </c>
      <c r="I3641" s="140">
        <f t="shared" si="166"/>
        <v>0</v>
      </c>
      <c r="J3641" s="125"/>
      <c r="K3641" s="2"/>
    </row>
    <row r="3642" spans="1:11" x14ac:dyDescent="0.25">
      <c r="A3642" s="17">
        <v>42460</v>
      </c>
      <c r="B3642" s="18">
        <f t="shared" si="164"/>
        <v>10505</v>
      </c>
      <c r="C3642" s="11" t="s">
        <v>787</v>
      </c>
      <c r="D3642" s="12">
        <v>60505</v>
      </c>
      <c r="E3642" s="47" t="s">
        <v>9215</v>
      </c>
      <c r="F3642" s="14">
        <v>380.4</v>
      </c>
      <c r="G3642" s="15">
        <v>42460</v>
      </c>
      <c r="H3642" s="98">
        <f t="shared" si="165"/>
        <v>380.4</v>
      </c>
      <c r="I3642" s="140">
        <f t="shared" si="166"/>
        <v>0</v>
      </c>
      <c r="J3642" s="125"/>
      <c r="K3642" s="2"/>
    </row>
    <row r="3643" spans="1:11" x14ac:dyDescent="0.25">
      <c r="A3643" s="17">
        <v>42460</v>
      </c>
      <c r="B3643" s="18">
        <f t="shared" si="164"/>
        <v>10506</v>
      </c>
      <c r="C3643" s="11" t="s">
        <v>787</v>
      </c>
      <c r="D3643" s="12">
        <v>60506</v>
      </c>
      <c r="E3643" s="47" t="s">
        <v>9214</v>
      </c>
      <c r="F3643" s="14">
        <v>16197</v>
      </c>
      <c r="G3643" s="107">
        <v>42461</v>
      </c>
      <c r="H3643" s="166">
        <v>16197</v>
      </c>
      <c r="I3643" s="140">
        <f t="shared" si="166"/>
        <v>0</v>
      </c>
      <c r="J3643" s="125"/>
      <c r="K3643" s="2"/>
    </row>
    <row r="3644" spans="1:11" x14ac:dyDescent="0.25">
      <c r="A3644" s="17">
        <v>42460</v>
      </c>
      <c r="B3644" s="18">
        <f t="shared" si="164"/>
        <v>10507</v>
      </c>
      <c r="C3644" s="11" t="s">
        <v>787</v>
      </c>
      <c r="D3644" s="12">
        <v>60507</v>
      </c>
      <c r="E3644" s="47" t="s">
        <v>9216</v>
      </c>
      <c r="F3644" s="14">
        <v>73157.100000000006</v>
      </c>
      <c r="G3644" s="107">
        <v>42486</v>
      </c>
      <c r="H3644" s="166">
        <v>73157.100000000006</v>
      </c>
      <c r="I3644" s="140">
        <f t="shared" si="166"/>
        <v>0</v>
      </c>
      <c r="J3644" s="125"/>
      <c r="K3644" s="2"/>
    </row>
    <row r="3645" spans="1:11" x14ac:dyDescent="0.25">
      <c r="A3645" s="17">
        <v>42460</v>
      </c>
      <c r="B3645" s="18">
        <f t="shared" si="164"/>
        <v>10508</v>
      </c>
      <c r="C3645" s="11" t="s">
        <v>787</v>
      </c>
      <c r="D3645" s="12">
        <v>60508</v>
      </c>
      <c r="E3645" s="47" t="s">
        <v>9217</v>
      </c>
      <c r="F3645" s="14">
        <v>26806.400000000001</v>
      </c>
      <c r="G3645" s="15">
        <v>42460</v>
      </c>
      <c r="H3645" s="98">
        <f t="shared" si="165"/>
        <v>26806.400000000001</v>
      </c>
      <c r="I3645" s="140">
        <f t="shared" si="166"/>
        <v>0</v>
      </c>
      <c r="J3645" s="125"/>
      <c r="K3645" s="2"/>
    </row>
    <row r="3646" spans="1:11" x14ac:dyDescent="0.25">
      <c r="A3646" s="17">
        <v>42460</v>
      </c>
      <c r="B3646" s="18">
        <f t="shared" si="164"/>
        <v>10509</v>
      </c>
      <c r="C3646" s="11" t="s">
        <v>787</v>
      </c>
      <c r="D3646" s="12">
        <v>60509</v>
      </c>
      <c r="E3646" s="47" t="s">
        <v>9218</v>
      </c>
      <c r="F3646" s="14">
        <v>25625.32</v>
      </c>
      <c r="G3646" s="15">
        <v>42460</v>
      </c>
      <c r="H3646" s="98">
        <f t="shared" si="165"/>
        <v>25625.32</v>
      </c>
      <c r="I3646" s="140">
        <f t="shared" si="166"/>
        <v>0</v>
      </c>
      <c r="J3646" s="125"/>
      <c r="K3646" s="2"/>
    </row>
    <row r="3647" spans="1:11" x14ac:dyDescent="0.25">
      <c r="A3647" s="17">
        <v>42460</v>
      </c>
      <c r="B3647" s="18">
        <f t="shared" si="164"/>
        <v>10510</v>
      </c>
      <c r="C3647" s="11" t="s">
        <v>787</v>
      </c>
      <c r="D3647" s="12">
        <v>60510</v>
      </c>
      <c r="E3647" s="47" t="s">
        <v>9219</v>
      </c>
      <c r="F3647" s="14">
        <v>2113.8000000000002</v>
      </c>
      <c r="G3647" s="15">
        <v>42460</v>
      </c>
      <c r="H3647" s="98">
        <f t="shared" si="165"/>
        <v>2113.8000000000002</v>
      </c>
      <c r="I3647" s="140">
        <f t="shared" si="166"/>
        <v>0</v>
      </c>
      <c r="J3647" s="125"/>
      <c r="K3647" s="2"/>
    </row>
    <row r="3648" spans="1:11" x14ac:dyDescent="0.25">
      <c r="A3648" s="17">
        <v>42460</v>
      </c>
      <c r="B3648" s="18">
        <f t="shared" si="164"/>
        <v>10511</v>
      </c>
      <c r="C3648" s="11" t="s">
        <v>787</v>
      </c>
      <c r="D3648" s="12">
        <v>60511</v>
      </c>
      <c r="E3648" s="47" t="s">
        <v>9220</v>
      </c>
      <c r="F3648" s="14">
        <v>5015.3999999999996</v>
      </c>
      <c r="G3648" s="15">
        <v>42460</v>
      </c>
      <c r="H3648" s="98">
        <f t="shared" si="165"/>
        <v>5015.3999999999996</v>
      </c>
      <c r="I3648" s="140">
        <f t="shared" si="166"/>
        <v>0</v>
      </c>
      <c r="J3648" s="125"/>
      <c r="K3648" s="2"/>
    </row>
    <row r="3649" spans="1:11" x14ac:dyDescent="0.25">
      <c r="A3649" s="17">
        <v>42460</v>
      </c>
      <c r="B3649" s="18">
        <f t="shared" si="164"/>
        <v>10512</v>
      </c>
      <c r="C3649" s="11" t="s">
        <v>787</v>
      </c>
      <c r="D3649" s="12">
        <v>60512</v>
      </c>
      <c r="E3649" s="47" t="s">
        <v>9221</v>
      </c>
      <c r="F3649" s="14">
        <v>10724</v>
      </c>
      <c r="G3649" s="15">
        <v>42460</v>
      </c>
      <c r="H3649" s="98">
        <f t="shared" si="165"/>
        <v>10724</v>
      </c>
      <c r="I3649" s="140">
        <f t="shared" si="166"/>
        <v>0</v>
      </c>
      <c r="J3649" s="125"/>
      <c r="K3649" s="2"/>
    </row>
    <row r="3650" spans="1:11" x14ac:dyDescent="0.25">
      <c r="A3650" s="17">
        <v>42460</v>
      </c>
      <c r="B3650" s="18">
        <f t="shared" si="164"/>
        <v>10513</v>
      </c>
      <c r="C3650" s="11" t="s">
        <v>787</v>
      </c>
      <c r="D3650" s="12">
        <v>60513</v>
      </c>
      <c r="E3650" s="47" t="s">
        <v>9222</v>
      </c>
      <c r="F3650" s="14">
        <v>1686.5</v>
      </c>
      <c r="G3650" s="107">
        <v>42461</v>
      </c>
      <c r="H3650" s="166">
        <v>1686.5</v>
      </c>
      <c r="I3650" s="140">
        <f t="shared" si="166"/>
        <v>0</v>
      </c>
      <c r="J3650" s="125"/>
      <c r="K3650" s="2"/>
    </row>
    <row r="3651" spans="1:11" x14ac:dyDescent="0.25">
      <c r="A3651" s="17">
        <v>42460</v>
      </c>
      <c r="B3651" s="18">
        <f t="shared" si="164"/>
        <v>10514</v>
      </c>
      <c r="C3651" s="11" t="s">
        <v>787</v>
      </c>
      <c r="D3651" s="12">
        <v>60514</v>
      </c>
      <c r="E3651" s="47" t="s">
        <v>9223</v>
      </c>
      <c r="F3651" s="14">
        <v>2154</v>
      </c>
      <c r="G3651" s="107">
        <v>42461</v>
      </c>
      <c r="H3651" s="166">
        <v>2154</v>
      </c>
      <c r="I3651" s="140">
        <f t="shared" si="166"/>
        <v>0</v>
      </c>
      <c r="J3651" s="125"/>
      <c r="K3651" s="2"/>
    </row>
    <row r="3652" spans="1:11" x14ac:dyDescent="0.25">
      <c r="A3652" s="17">
        <v>42460</v>
      </c>
      <c r="B3652" s="18">
        <f t="shared" si="164"/>
        <v>10515</v>
      </c>
      <c r="C3652" s="11" t="s">
        <v>787</v>
      </c>
      <c r="D3652" s="12">
        <v>60515</v>
      </c>
      <c r="E3652" s="47" t="s">
        <v>9224</v>
      </c>
      <c r="F3652" s="14">
        <v>81660.2</v>
      </c>
      <c r="G3652" s="107">
        <v>42481</v>
      </c>
      <c r="H3652" s="166">
        <v>81660.2</v>
      </c>
      <c r="I3652" s="140">
        <f t="shared" si="166"/>
        <v>0</v>
      </c>
      <c r="J3652" s="125"/>
      <c r="K3652" s="2"/>
    </row>
    <row r="3653" spans="1:11" x14ac:dyDescent="0.25">
      <c r="A3653" s="17">
        <v>42460</v>
      </c>
      <c r="B3653" s="18">
        <f t="shared" si="164"/>
        <v>10516</v>
      </c>
      <c r="C3653" s="11" t="s">
        <v>787</v>
      </c>
      <c r="D3653" s="12">
        <v>60516</v>
      </c>
      <c r="E3653" s="47" t="s">
        <v>9225</v>
      </c>
      <c r="F3653" s="14">
        <v>15816</v>
      </c>
      <c r="G3653" s="107">
        <v>42461</v>
      </c>
      <c r="H3653" s="166">
        <v>15816</v>
      </c>
      <c r="I3653" s="140">
        <f t="shared" si="166"/>
        <v>0</v>
      </c>
      <c r="J3653" s="125"/>
      <c r="K3653" s="2"/>
    </row>
    <row r="3654" spans="1:11" x14ac:dyDescent="0.25">
      <c r="A3654" s="17">
        <v>42460</v>
      </c>
      <c r="B3654" s="18">
        <f t="shared" ref="B3654:B3717" si="167">B3653+1</f>
        <v>10517</v>
      </c>
      <c r="C3654" s="11" t="s">
        <v>787</v>
      </c>
      <c r="D3654" s="12">
        <v>60517</v>
      </c>
      <c r="E3654" s="47" t="s">
        <v>9226</v>
      </c>
      <c r="F3654" s="14">
        <v>8676</v>
      </c>
      <c r="G3654" s="15">
        <v>42460</v>
      </c>
      <c r="H3654" s="98">
        <f t="shared" si="165"/>
        <v>8676</v>
      </c>
      <c r="I3654" s="140">
        <f t="shared" si="166"/>
        <v>0</v>
      </c>
      <c r="J3654" s="125"/>
      <c r="K3654" s="2"/>
    </row>
    <row r="3655" spans="1:11" x14ac:dyDescent="0.25">
      <c r="A3655" s="17">
        <v>42460</v>
      </c>
      <c r="B3655" s="18">
        <f t="shared" si="167"/>
        <v>10518</v>
      </c>
      <c r="C3655" s="11" t="s">
        <v>787</v>
      </c>
      <c r="D3655" s="12">
        <v>60518</v>
      </c>
      <c r="E3655" s="47" t="s">
        <v>9227</v>
      </c>
      <c r="F3655" s="14">
        <v>13782</v>
      </c>
      <c r="G3655" s="107">
        <v>42464</v>
      </c>
      <c r="H3655" s="166">
        <v>13782</v>
      </c>
      <c r="I3655" s="140">
        <f t="shared" si="166"/>
        <v>0</v>
      </c>
      <c r="J3655" s="125"/>
      <c r="K3655" s="2"/>
    </row>
    <row r="3656" spans="1:11" x14ac:dyDescent="0.25">
      <c r="A3656" s="17">
        <v>42460</v>
      </c>
      <c r="B3656" s="18">
        <f t="shared" si="167"/>
        <v>10519</v>
      </c>
      <c r="C3656" s="11" t="s">
        <v>787</v>
      </c>
      <c r="D3656" s="12">
        <v>60519</v>
      </c>
      <c r="E3656" s="47" t="s">
        <v>9228</v>
      </c>
      <c r="F3656" s="14">
        <v>2433</v>
      </c>
      <c r="G3656" s="15">
        <v>42460</v>
      </c>
      <c r="H3656" s="98">
        <f t="shared" ref="H3656:H3721" si="168">F3656</f>
        <v>2433</v>
      </c>
      <c r="I3656" s="140">
        <f t="shared" si="166"/>
        <v>0</v>
      </c>
      <c r="J3656" s="125"/>
      <c r="K3656" s="2"/>
    </row>
    <row r="3657" spans="1:11" x14ac:dyDescent="0.25">
      <c r="A3657" s="17">
        <v>42460</v>
      </c>
      <c r="B3657" s="18">
        <f t="shared" si="167"/>
        <v>10520</v>
      </c>
      <c r="C3657" s="11" t="s">
        <v>787</v>
      </c>
      <c r="D3657" s="12">
        <v>60520</v>
      </c>
      <c r="E3657" s="47" t="s">
        <v>9229</v>
      </c>
      <c r="F3657" s="14">
        <v>5955.9</v>
      </c>
      <c r="G3657" s="107">
        <v>42464</v>
      </c>
      <c r="H3657" s="166">
        <v>5955.9</v>
      </c>
      <c r="I3657" s="140">
        <f t="shared" si="166"/>
        <v>0</v>
      </c>
      <c r="J3657" s="125"/>
      <c r="K3657" s="2"/>
    </row>
    <row r="3658" spans="1:11" x14ac:dyDescent="0.25">
      <c r="A3658" s="17">
        <v>42460</v>
      </c>
      <c r="B3658" s="18">
        <f t="shared" si="167"/>
        <v>10521</v>
      </c>
      <c r="C3658" s="11" t="s">
        <v>787</v>
      </c>
      <c r="D3658" s="12">
        <v>60521</v>
      </c>
      <c r="E3658" s="47" t="s">
        <v>9230</v>
      </c>
      <c r="F3658" s="14">
        <v>2951</v>
      </c>
      <c r="G3658" s="107">
        <v>42475</v>
      </c>
      <c r="H3658" s="166">
        <v>2951</v>
      </c>
      <c r="I3658" s="140">
        <f t="shared" si="166"/>
        <v>0</v>
      </c>
      <c r="J3658" s="125"/>
      <c r="K3658" s="2"/>
    </row>
    <row r="3659" spans="1:11" x14ac:dyDescent="0.25">
      <c r="A3659" s="17">
        <v>42460</v>
      </c>
      <c r="B3659" s="18">
        <f t="shared" si="167"/>
        <v>10522</v>
      </c>
      <c r="C3659" s="11" t="s">
        <v>787</v>
      </c>
      <c r="D3659" s="12">
        <v>60522</v>
      </c>
      <c r="E3659" s="47" t="s">
        <v>9231</v>
      </c>
      <c r="F3659" s="14">
        <v>1710</v>
      </c>
      <c r="G3659" s="15">
        <v>42460</v>
      </c>
      <c r="H3659" s="98">
        <f t="shared" si="168"/>
        <v>1710</v>
      </c>
      <c r="I3659" s="140">
        <f t="shared" si="166"/>
        <v>0</v>
      </c>
      <c r="J3659" s="125"/>
      <c r="K3659" s="2"/>
    </row>
    <row r="3660" spans="1:11" x14ac:dyDescent="0.25">
      <c r="A3660" s="17">
        <v>42460</v>
      </c>
      <c r="B3660" s="18">
        <f t="shared" si="167"/>
        <v>10523</v>
      </c>
      <c r="C3660" s="11" t="s">
        <v>787</v>
      </c>
      <c r="D3660" s="12">
        <v>60523</v>
      </c>
      <c r="E3660" s="47" t="s">
        <v>9232</v>
      </c>
      <c r="F3660" s="14">
        <v>2108</v>
      </c>
      <c r="G3660" s="15">
        <v>42460</v>
      </c>
      <c r="H3660" s="98">
        <f t="shared" si="168"/>
        <v>2108</v>
      </c>
      <c r="I3660" s="140">
        <f t="shared" si="166"/>
        <v>0</v>
      </c>
      <c r="J3660" s="125"/>
      <c r="K3660" s="2"/>
    </row>
    <row r="3661" spans="1:11" x14ac:dyDescent="0.25">
      <c r="A3661" s="17">
        <v>42460</v>
      </c>
      <c r="B3661" s="18">
        <f t="shared" si="167"/>
        <v>10524</v>
      </c>
      <c r="C3661" s="11" t="s">
        <v>787</v>
      </c>
      <c r="D3661" s="12">
        <v>60524</v>
      </c>
      <c r="E3661" s="47" t="s">
        <v>9233</v>
      </c>
      <c r="F3661" s="14">
        <v>6415.7</v>
      </c>
      <c r="G3661" s="107">
        <v>42462</v>
      </c>
      <c r="H3661" s="166">
        <v>6415.7</v>
      </c>
      <c r="I3661" s="140">
        <f t="shared" si="166"/>
        <v>0</v>
      </c>
      <c r="J3661" s="125"/>
      <c r="K3661" s="2"/>
    </row>
    <row r="3662" spans="1:11" x14ac:dyDescent="0.25">
      <c r="A3662" s="17">
        <v>42460</v>
      </c>
      <c r="B3662" s="18">
        <f t="shared" si="167"/>
        <v>10525</v>
      </c>
      <c r="C3662" s="11" t="s">
        <v>787</v>
      </c>
      <c r="D3662" s="12">
        <v>60525</v>
      </c>
      <c r="E3662" s="47" t="s">
        <v>9234</v>
      </c>
      <c r="F3662" s="14">
        <v>19845</v>
      </c>
      <c r="G3662" s="15">
        <v>42460</v>
      </c>
      <c r="H3662" s="98">
        <f t="shared" si="168"/>
        <v>19845</v>
      </c>
      <c r="I3662" s="140">
        <f t="shared" si="166"/>
        <v>0</v>
      </c>
      <c r="J3662" s="125"/>
      <c r="K3662" s="2"/>
    </row>
    <row r="3663" spans="1:11" x14ac:dyDescent="0.25">
      <c r="A3663" s="17">
        <v>42460</v>
      </c>
      <c r="B3663" s="18">
        <f t="shared" si="167"/>
        <v>10526</v>
      </c>
      <c r="C3663" s="11" t="s">
        <v>787</v>
      </c>
      <c r="D3663" s="12">
        <v>60526</v>
      </c>
      <c r="E3663" s="47" t="s">
        <v>9235</v>
      </c>
      <c r="F3663" s="14">
        <v>1269.0999999999999</v>
      </c>
      <c r="G3663" s="15">
        <v>42460</v>
      </c>
      <c r="H3663" s="98">
        <f t="shared" si="168"/>
        <v>1269.0999999999999</v>
      </c>
      <c r="I3663" s="140">
        <f t="shared" si="166"/>
        <v>0</v>
      </c>
      <c r="J3663" s="125"/>
      <c r="K3663" s="2"/>
    </row>
    <row r="3664" spans="1:11" x14ac:dyDescent="0.25">
      <c r="A3664" s="17">
        <v>42460</v>
      </c>
      <c r="B3664" s="18">
        <f t="shared" si="167"/>
        <v>10527</v>
      </c>
      <c r="C3664" s="11" t="s">
        <v>787</v>
      </c>
      <c r="D3664" s="12">
        <v>60527</v>
      </c>
      <c r="E3664" s="47" t="s">
        <v>9236</v>
      </c>
      <c r="F3664" s="14">
        <v>26476.240000000002</v>
      </c>
      <c r="G3664" s="107">
        <v>42472</v>
      </c>
      <c r="H3664" s="166">
        <v>26476.240000000002</v>
      </c>
      <c r="I3664" s="140">
        <f t="shared" si="166"/>
        <v>0</v>
      </c>
      <c r="J3664" s="125"/>
      <c r="K3664" s="2"/>
    </row>
    <row r="3665" spans="1:11" x14ac:dyDescent="0.25">
      <c r="A3665" s="17">
        <v>42460</v>
      </c>
      <c r="B3665" s="18">
        <f t="shared" si="167"/>
        <v>10528</v>
      </c>
      <c r="C3665" s="11" t="s">
        <v>787</v>
      </c>
      <c r="D3665" s="12">
        <v>60528</v>
      </c>
      <c r="E3665" s="47" t="s">
        <v>9236</v>
      </c>
      <c r="F3665" s="14">
        <v>25295.200000000001</v>
      </c>
      <c r="G3665" s="107">
        <v>42472</v>
      </c>
      <c r="H3665" s="166">
        <v>25295.200000000001</v>
      </c>
      <c r="I3665" s="140">
        <f t="shared" si="166"/>
        <v>0</v>
      </c>
      <c r="J3665" s="125"/>
      <c r="K3665" s="2"/>
    </row>
    <row r="3666" spans="1:11" x14ac:dyDescent="0.25">
      <c r="A3666" s="17">
        <v>42460</v>
      </c>
      <c r="B3666" s="18">
        <f t="shared" si="167"/>
        <v>10529</v>
      </c>
      <c r="C3666" s="11" t="s">
        <v>787</v>
      </c>
      <c r="D3666" s="12">
        <v>60529</v>
      </c>
      <c r="E3666" s="47" t="s">
        <v>9237</v>
      </c>
      <c r="F3666" s="14">
        <v>3420</v>
      </c>
      <c r="G3666" s="107">
        <v>42461</v>
      </c>
      <c r="H3666" s="166">
        <v>3420</v>
      </c>
      <c r="I3666" s="140">
        <f t="shared" si="166"/>
        <v>0</v>
      </c>
      <c r="J3666" s="125"/>
      <c r="K3666" s="2"/>
    </row>
    <row r="3667" spans="1:11" x14ac:dyDescent="0.25">
      <c r="A3667" s="17">
        <v>42460</v>
      </c>
      <c r="B3667" s="18">
        <f t="shared" si="167"/>
        <v>10530</v>
      </c>
      <c r="C3667" s="11" t="s">
        <v>787</v>
      </c>
      <c r="D3667" s="12">
        <v>60530</v>
      </c>
      <c r="E3667" s="47" t="s">
        <v>9238</v>
      </c>
      <c r="F3667" s="14">
        <v>195</v>
      </c>
      <c r="G3667" s="15">
        <v>42460</v>
      </c>
      <c r="H3667" s="98">
        <f t="shared" si="168"/>
        <v>195</v>
      </c>
      <c r="I3667" s="140">
        <f t="shared" si="166"/>
        <v>0</v>
      </c>
      <c r="J3667" s="125"/>
      <c r="K3667" s="2"/>
    </row>
    <row r="3668" spans="1:11" x14ac:dyDescent="0.25">
      <c r="A3668" s="17">
        <v>42460</v>
      </c>
      <c r="B3668" s="18">
        <f t="shared" si="167"/>
        <v>10531</v>
      </c>
      <c r="C3668" s="11" t="s">
        <v>787</v>
      </c>
      <c r="D3668" s="12">
        <v>60531</v>
      </c>
      <c r="E3668" s="47" t="s">
        <v>9239</v>
      </c>
      <c r="F3668" s="14">
        <v>2035.2</v>
      </c>
      <c r="G3668" s="15">
        <v>42460</v>
      </c>
      <c r="H3668" s="98">
        <f t="shared" si="168"/>
        <v>2035.2</v>
      </c>
      <c r="I3668" s="140">
        <f t="shared" si="166"/>
        <v>0</v>
      </c>
      <c r="J3668" s="125"/>
      <c r="K3668" s="2"/>
    </row>
    <row r="3669" spans="1:11" x14ac:dyDescent="0.25">
      <c r="A3669" s="17">
        <v>42460</v>
      </c>
      <c r="B3669" s="18">
        <f t="shared" si="167"/>
        <v>10532</v>
      </c>
      <c r="C3669" s="11" t="s">
        <v>787</v>
      </c>
      <c r="D3669" s="12">
        <v>60532</v>
      </c>
      <c r="E3669" s="47" t="s">
        <v>9240</v>
      </c>
      <c r="F3669" s="14">
        <v>13217.56</v>
      </c>
      <c r="G3669" s="107">
        <v>42461</v>
      </c>
      <c r="H3669" s="166">
        <v>13217.56</v>
      </c>
      <c r="I3669" s="140">
        <f t="shared" si="166"/>
        <v>0</v>
      </c>
      <c r="J3669" s="125"/>
      <c r="K3669" s="2"/>
    </row>
    <row r="3670" spans="1:11" x14ac:dyDescent="0.25">
      <c r="A3670" s="17">
        <v>42460</v>
      </c>
      <c r="B3670" s="18">
        <f t="shared" si="167"/>
        <v>10533</v>
      </c>
      <c r="C3670" s="11" t="s">
        <v>787</v>
      </c>
      <c r="D3670" s="12">
        <v>60533</v>
      </c>
      <c r="E3670" s="47" t="s">
        <v>9241</v>
      </c>
      <c r="F3670" s="14">
        <v>2237.1</v>
      </c>
      <c r="G3670" s="107">
        <v>42461</v>
      </c>
      <c r="H3670" s="166">
        <v>2237.1</v>
      </c>
      <c r="I3670" s="140">
        <f t="shared" si="166"/>
        <v>0</v>
      </c>
      <c r="J3670" s="125"/>
      <c r="K3670" s="2"/>
    </row>
    <row r="3671" spans="1:11" x14ac:dyDescent="0.25">
      <c r="A3671" s="17">
        <v>42460</v>
      </c>
      <c r="B3671" s="18">
        <f>B3670+1</f>
        <v>10534</v>
      </c>
      <c r="C3671" s="11" t="s">
        <v>787</v>
      </c>
      <c r="D3671" s="12">
        <v>60534</v>
      </c>
      <c r="E3671" s="47" t="s">
        <v>9242</v>
      </c>
      <c r="F3671" s="14">
        <v>3400.19</v>
      </c>
      <c r="G3671" s="107">
        <v>42478</v>
      </c>
      <c r="H3671" s="166">
        <v>3400.19</v>
      </c>
      <c r="I3671" s="140">
        <f t="shared" si="166"/>
        <v>0</v>
      </c>
      <c r="J3671" s="125"/>
      <c r="K3671" s="2"/>
    </row>
    <row r="3672" spans="1:11" x14ac:dyDescent="0.25">
      <c r="A3672" s="17">
        <v>42460</v>
      </c>
      <c r="B3672" s="18">
        <f t="shared" ref="B3672:B3673" si="169">B3671+1</f>
        <v>10535</v>
      </c>
      <c r="C3672" s="11" t="s">
        <v>787</v>
      </c>
      <c r="D3672" s="12">
        <v>60535</v>
      </c>
      <c r="E3672" s="49" t="s">
        <v>8692</v>
      </c>
      <c r="F3672" s="14">
        <v>0</v>
      </c>
      <c r="G3672" s="107"/>
      <c r="H3672" s="166"/>
      <c r="I3672" s="140">
        <f t="shared" si="166"/>
        <v>0</v>
      </c>
      <c r="J3672" s="125"/>
      <c r="K3672" s="2"/>
    </row>
    <row r="3673" spans="1:11" x14ac:dyDescent="0.25">
      <c r="A3673" s="17">
        <v>42460</v>
      </c>
      <c r="B3673" s="18">
        <f t="shared" si="169"/>
        <v>10536</v>
      </c>
      <c r="C3673" s="11" t="s">
        <v>787</v>
      </c>
      <c r="D3673" s="12">
        <v>60536</v>
      </c>
      <c r="E3673" s="47" t="s">
        <v>9243</v>
      </c>
      <c r="F3673" s="14">
        <v>2782.8</v>
      </c>
      <c r="G3673" s="107">
        <v>42461</v>
      </c>
      <c r="H3673" s="166">
        <v>2782.8</v>
      </c>
      <c r="I3673" s="140">
        <f t="shared" si="166"/>
        <v>0</v>
      </c>
      <c r="J3673" s="125"/>
      <c r="K3673" s="2"/>
    </row>
    <row r="3674" spans="1:11" x14ac:dyDescent="0.25">
      <c r="A3674" s="17">
        <v>42460</v>
      </c>
      <c r="B3674" s="18">
        <f t="shared" si="167"/>
        <v>10537</v>
      </c>
      <c r="C3674" s="11" t="s">
        <v>787</v>
      </c>
      <c r="D3674" s="12">
        <v>60537</v>
      </c>
      <c r="E3674" s="47" t="s">
        <v>9244</v>
      </c>
      <c r="F3674" s="14">
        <v>2948.4</v>
      </c>
      <c r="G3674" s="107">
        <v>42464</v>
      </c>
      <c r="H3674" s="166">
        <v>2948.4</v>
      </c>
      <c r="I3674" s="140">
        <f t="shared" si="166"/>
        <v>0</v>
      </c>
      <c r="J3674" s="125"/>
      <c r="K3674" s="2"/>
    </row>
    <row r="3675" spans="1:11" x14ac:dyDescent="0.25">
      <c r="A3675" s="17">
        <v>42460</v>
      </c>
      <c r="B3675" s="18">
        <f t="shared" si="167"/>
        <v>10538</v>
      </c>
      <c r="C3675" s="11" t="s">
        <v>787</v>
      </c>
      <c r="D3675" s="12">
        <v>60538</v>
      </c>
      <c r="E3675" s="47" t="s">
        <v>9245</v>
      </c>
      <c r="F3675" s="14">
        <v>4805.84</v>
      </c>
      <c r="G3675" s="107">
        <v>42464</v>
      </c>
      <c r="H3675" s="166">
        <v>4805.84</v>
      </c>
      <c r="I3675" s="140">
        <f t="shared" ref="I3675:I3741" si="170">F3675-H3675</f>
        <v>0</v>
      </c>
      <c r="J3675" s="125"/>
      <c r="K3675" s="2"/>
    </row>
    <row r="3676" spans="1:11" x14ac:dyDescent="0.25">
      <c r="A3676" s="17">
        <v>42460</v>
      </c>
      <c r="B3676" s="18">
        <f t="shared" si="167"/>
        <v>10539</v>
      </c>
      <c r="C3676" s="11" t="s">
        <v>787</v>
      </c>
      <c r="D3676" s="12">
        <v>60539</v>
      </c>
      <c r="E3676" s="47" t="s">
        <v>9246</v>
      </c>
      <c r="F3676" s="14">
        <v>10040.9</v>
      </c>
      <c r="G3676" s="107">
        <v>42464</v>
      </c>
      <c r="H3676" s="166">
        <v>10040.9</v>
      </c>
      <c r="I3676" s="140">
        <f t="shared" si="170"/>
        <v>0</v>
      </c>
      <c r="J3676" s="125"/>
      <c r="K3676" s="2"/>
    </row>
    <row r="3677" spans="1:11" x14ac:dyDescent="0.25">
      <c r="A3677" s="17">
        <v>42460</v>
      </c>
      <c r="B3677" s="18">
        <f t="shared" si="167"/>
        <v>10540</v>
      </c>
      <c r="C3677" s="11" t="s">
        <v>787</v>
      </c>
      <c r="D3677" s="12">
        <v>60540</v>
      </c>
      <c r="E3677" s="47" t="s">
        <v>9247</v>
      </c>
      <c r="F3677" s="14">
        <v>3440</v>
      </c>
      <c r="G3677" s="107">
        <v>42464</v>
      </c>
      <c r="H3677" s="166">
        <v>3440</v>
      </c>
      <c r="I3677" s="140">
        <f t="shared" si="170"/>
        <v>0</v>
      </c>
      <c r="J3677" s="125"/>
      <c r="K3677" s="2"/>
    </row>
    <row r="3678" spans="1:11" x14ac:dyDescent="0.25">
      <c r="A3678" s="17">
        <v>42460</v>
      </c>
      <c r="B3678" s="18">
        <f t="shared" si="167"/>
        <v>10541</v>
      </c>
      <c r="C3678" s="11" t="s">
        <v>787</v>
      </c>
      <c r="D3678" s="12">
        <v>60541</v>
      </c>
      <c r="E3678" s="47" t="s">
        <v>9248</v>
      </c>
      <c r="F3678" s="14">
        <v>14835</v>
      </c>
      <c r="G3678" s="107">
        <v>42464</v>
      </c>
      <c r="H3678" s="166">
        <v>14835</v>
      </c>
      <c r="I3678" s="140">
        <f t="shared" si="170"/>
        <v>0</v>
      </c>
      <c r="J3678" s="125"/>
      <c r="K3678" s="2"/>
    </row>
    <row r="3679" spans="1:11" x14ac:dyDescent="0.25">
      <c r="A3679" s="17">
        <v>42460</v>
      </c>
      <c r="B3679" s="18">
        <f t="shared" si="167"/>
        <v>10542</v>
      </c>
      <c r="C3679" s="11" t="s">
        <v>787</v>
      </c>
      <c r="D3679" s="12">
        <v>60542</v>
      </c>
      <c r="E3679" s="47" t="s">
        <v>9249</v>
      </c>
      <c r="F3679" s="14">
        <v>2092.8000000000002</v>
      </c>
      <c r="G3679" s="15">
        <v>42460</v>
      </c>
      <c r="H3679" s="98">
        <f t="shared" si="168"/>
        <v>2092.8000000000002</v>
      </c>
      <c r="I3679" s="140">
        <f t="shared" si="170"/>
        <v>0</v>
      </c>
      <c r="J3679" s="125"/>
      <c r="K3679" s="2"/>
    </row>
    <row r="3680" spans="1:11" x14ac:dyDescent="0.25">
      <c r="A3680" s="17">
        <v>42460</v>
      </c>
      <c r="B3680" s="18">
        <f t="shared" si="167"/>
        <v>10543</v>
      </c>
      <c r="C3680" s="11" t="s">
        <v>787</v>
      </c>
      <c r="D3680" s="12">
        <v>60543</v>
      </c>
      <c r="E3680" s="47" t="s">
        <v>9250</v>
      </c>
      <c r="F3680" s="14">
        <v>1965.6</v>
      </c>
      <c r="G3680" s="107">
        <v>42461</v>
      </c>
      <c r="H3680" s="166">
        <v>1965.6</v>
      </c>
      <c r="I3680" s="140">
        <f t="shared" si="170"/>
        <v>0</v>
      </c>
      <c r="J3680" s="125"/>
      <c r="K3680" s="2"/>
    </row>
    <row r="3681" spans="1:11" x14ac:dyDescent="0.25">
      <c r="A3681" s="17">
        <v>42460</v>
      </c>
      <c r="B3681" s="18">
        <f t="shared" si="167"/>
        <v>10544</v>
      </c>
      <c r="C3681" s="11" t="s">
        <v>787</v>
      </c>
      <c r="D3681" s="113">
        <v>60544</v>
      </c>
      <c r="E3681" s="42" t="s">
        <v>9251</v>
      </c>
      <c r="F3681" s="19">
        <v>2499</v>
      </c>
      <c r="G3681" s="107">
        <v>42461</v>
      </c>
      <c r="H3681" s="166">
        <v>2499</v>
      </c>
      <c r="I3681" s="140">
        <f t="shared" si="170"/>
        <v>0</v>
      </c>
      <c r="J3681" s="125"/>
      <c r="K3681" s="2"/>
    </row>
    <row r="3682" spans="1:11" x14ac:dyDescent="0.25">
      <c r="A3682" s="17">
        <v>42460</v>
      </c>
      <c r="B3682" s="18">
        <f t="shared" si="167"/>
        <v>10545</v>
      </c>
      <c r="C3682" s="11" t="s">
        <v>787</v>
      </c>
      <c r="D3682" s="141">
        <v>60545</v>
      </c>
      <c r="E3682" s="43" t="s">
        <v>9252</v>
      </c>
      <c r="F3682" s="142">
        <v>51063.6</v>
      </c>
      <c r="G3682" s="107">
        <v>42462</v>
      </c>
      <c r="H3682" s="166">
        <v>51063.6</v>
      </c>
      <c r="I3682" s="140">
        <f t="shared" si="170"/>
        <v>0</v>
      </c>
      <c r="J3682" s="125"/>
      <c r="K3682" s="2"/>
    </row>
    <row r="3683" spans="1:11" x14ac:dyDescent="0.25">
      <c r="A3683" s="17">
        <v>42460</v>
      </c>
      <c r="B3683" s="18">
        <f t="shared" si="167"/>
        <v>10546</v>
      </c>
      <c r="C3683" s="11" t="s">
        <v>787</v>
      </c>
      <c r="D3683" s="20">
        <v>60546</v>
      </c>
      <c r="E3683" s="152" t="s">
        <v>8692</v>
      </c>
      <c r="F3683" s="22">
        <v>0</v>
      </c>
      <c r="G3683" s="107"/>
      <c r="H3683" s="166"/>
      <c r="I3683" s="140">
        <f t="shared" si="170"/>
        <v>0</v>
      </c>
      <c r="J3683" s="125"/>
      <c r="K3683" s="2"/>
    </row>
    <row r="3684" spans="1:11" x14ac:dyDescent="0.25">
      <c r="A3684" s="17">
        <v>42460</v>
      </c>
      <c r="B3684" s="18">
        <f t="shared" si="167"/>
        <v>10547</v>
      </c>
      <c r="C3684" s="11" t="s">
        <v>787</v>
      </c>
      <c r="D3684" s="20">
        <v>60547</v>
      </c>
      <c r="E3684" s="45" t="s">
        <v>9253</v>
      </c>
      <c r="F3684" s="22">
        <v>2727.8</v>
      </c>
      <c r="G3684" s="107">
        <v>42461</v>
      </c>
      <c r="H3684" s="166">
        <v>2727.8</v>
      </c>
      <c r="I3684" s="140">
        <f t="shared" si="170"/>
        <v>0</v>
      </c>
      <c r="J3684" s="125"/>
      <c r="K3684" s="2"/>
    </row>
    <row r="3685" spans="1:11" x14ac:dyDescent="0.25">
      <c r="A3685" s="17">
        <v>42460</v>
      </c>
      <c r="B3685" s="18">
        <f t="shared" si="167"/>
        <v>10548</v>
      </c>
      <c r="C3685" s="11" t="s">
        <v>787</v>
      </c>
      <c r="D3685" s="12">
        <v>60548</v>
      </c>
      <c r="E3685" s="47" t="s">
        <v>9254</v>
      </c>
      <c r="F3685" s="14">
        <v>2078.6999999999998</v>
      </c>
      <c r="G3685" s="107">
        <v>42462</v>
      </c>
      <c r="H3685" s="166">
        <v>2078.6999999999998</v>
      </c>
      <c r="I3685" s="140">
        <f t="shared" si="170"/>
        <v>0</v>
      </c>
      <c r="J3685" s="125"/>
      <c r="K3685" s="2"/>
    </row>
    <row r="3686" spans="1:11" x14ac:dyDescent="0.25">
      <c r="A3686" s="17">
        <v>42460</v>
      </c>
      <c r="B3686" s="18">
        <f t="shared" si="167"/>
        <v>10549</v>
      </c>
      <c r="C3686" s="11" t="s">
        <v>787</v>
      </c>
      <c r="D3686" s="12">
        <v>60549</v>
      </c>
      <c r="E3686" s="47" t="s">
        <v>9255</v>
      </c>
      <c r="F3686" s="14">
        <v>1168.2</v>
      </c>
      <c r="G3686" s="107">
        <v>42461</v>
      </c>
      <c r="H3686" s="166">
        <v>1168.2</v>
      </c>
      <c r="I3686" s="140">
        <f t="shared" si="170"/>
        <v>0</v>
      </c>
      <c r="J3686" s="125"/>
      <c r="K3686" s="2"/>
    </row>
    <row r="3687" spans="1:11" x14ac:dyDescent="0.25">
      <c r="A3687" s="17">
        <v>42460</v>
      </c>
      <c r="B3687" s="18">
        <f t="shared" si="167"/>
        <v>10550</v>
      </c>
      <c r="C3687" s="11" t="s">
        <v>787</v>
      </c>
      <c r="D3687" s="12">
        <v>60550</v>
      </c>
      <c r="E3687" s="47" t="s">
        <v>9254</v>
      </c>
      <c r="F3687" s="14">
        <v>348.3</v>
      </c>
      <c r="G3687" s="107">
        <v>42462</v>
      </c>
      <c r="H3687" s="166">
        <v>348.3</v>
      </c>
      <c r="I3687" s="140">
        <f t="shared" si="170"/>
        <v>0</v>
      </c>
      <c r="J3687" s="125"/>
      <c r="K3687" s="2"/>
    </row>
    <row r="3688" spans="1:11" x14ac:dyDescent="0.25">
      <c r="A3688" s="17">
        <v>42460</v>
      </c>
      <c r="B3688" s="18">
        <f t="shared" si="167"/>
        <v>10551</v>
      </c>
      <c r="C3688" s="11" t="s">
        <v>787</v>
      </c>
      <c r="D3688" s="12">
        <v>60551</v>
      </c>
      <c r="E3688" s="47" t="s">
        <v>9256</v>
      </c>
      <c r="F3688" s="14">
        <v>694.8</v>
      </c>
      <c r="G3688" s="15">
        <v>42460</v>
      </c>
      <c r="H3688" s="98">
        <f t="shared" si="168"/>
        <v>694.8</v>
      </c>
      <c r="I3688" s="140">
        <f t="shared" si="170"/>
        <v>0</v>
      </c>
      <c r="J3688" s="125"/>
      <c r="K3688" s="2"/>
    </row>
    <row r="3689" spans="1:11" x14ac:dyDescent="0.25">
      <c r="A3689" s="17">
        <v>42460</v>
      </c>
      <c r="B3689" s="18">
        <f t="shared" si="167"/>
        <v>10552</v>
      </c>
      <c r="C3689" s="11" t="s">
        <v>787</v>
      </c>
      <c r="D3689" s="12">
        <v>60552</v>
      </c>
      <c r="E3689" s="47" t="s">
        <v>9257</v>
      </c>
      <c r="F3689" s="14">
        <v>1447.7</v>
      </c>
      <c r="G3689" s="15">
        <v>42460</v>
      </c>
      <c r="H3689" s="98">
        <f t="shared" si="168"/>
        <v>1447.7</v>
      </c>
      <c r="I3689" s="140">
        <f t="shared" si="170"/>
        <v>0</v>
      </c>
      <c r="J3689" s="125"/>
      <c r="K3689" s="2"/>
    </row>
    <row r="3690" spans="1:11" x14ac:dyDescent="0.25">
      <c r="A3690" s="17">
        <v>42460</v>
      </c>
      <c r="B3690" s="18">
        <f t="shared" si="167"/>
        <v>10553</v>
      </c>
      <c r="C3690" s="11" t="s">
        <v>787</v>
      </c>
      <c r="D3690" s="12">
        <v>60553</v>
      </c>
      <c r="E3690" s="47" t="s">
        <v>9258</v>
      </c>
      <c r="F3690" s="14">
        <v>1627.3</v>
      </c>
      <c r="G3690" s="15">
        <v>42460</v>
      </c>
      <c r="H3690" s="98">
        <f t="shared" si="168"/>
        <v>1627.3</v>
      </c>
      <c r="I3690" s="140">
        <f t="shared" si="170"/>
        <v>0</v>
      </c>
      <c r="J3690" s="125"/>
      <c r="K3690" s="2"/>
    </row>
    <row r="3691" spans="1:11" x14ac:dyDescent="0.25">
      <c r="A3691" s="17">
        <v>42460</v>
      </c>
      <c r="B3691" s="18">
        <f t="shared" si="167"/>
        <v>10554</v>
      </c>
      <c r="C3691" s="11" t="s">
        <v>787</v>
      </c>
      <c r="D3691" s="12">
        <v>60554</v>
      </c>
      <c r="E3691" s="47" t="s">
        <v>9259</v>
      </c>
      <c r="F3691" s="14">
        <v>648.20000000000005</v>
      </c>
      <c r="G3691" s="15">
        <v>42460</v>
      </c>
      <c r="H3691" s="98">
        <f t="shared" si="168"/>
        <v>648.20000000000005</v>
      </c>
      <c r="I3691" s="140">
        <f t="shared" si="170"/>
        <v>0</v>
      </c>
      <c r="J3691" s="125"/>
      <c r="K3691" s="2"/>
    </row>
    <row r="3692" spans="1:11" x14ac:dyDescent="0.25">
      <c r="A3692" s="17">
        <v>42460</v>
      </c>
      <c r="B3692" s="18">
        <f t="shared" si="167"/>
        <v>10555</v>
      </c>
      <c r="C3692" s="11" t="s">
        <v>787</v>
      </c>
      <c r="D3692" s="12">
        <v>60555</v>
      </c>
      <c r="E3692" s="47" t="s">
        <v>9260</v>
      </c>
      <c r="F3692" s="14">
        <v>1365</v>
      </c>
      <c r="G3692" s="107">
        <v>42461</v>
      </c>
      <c r="H3692" s="166">
        <v>1365</v>
      </c>
      <c r="I3692" s="140">
        <f t="shared" si="170"/>
        <v>0</v>
      </c>
      <c r="J3692" s="125"/>
      <c r="K3692" s="2"/>
    </row>
    <row r="3693" spans="1:11" x14ac:dyDescent="0.25">
      <c r="A3693" s="17">
        <v>42460</v>
      </c>
      <c r="B3693" s="18">
        <f t="shared" si="167"/>
        <v>10556</v>
      </c>
      <c r="C3693" s="11" t="s">
        <v>787</v>
      </c>
      <c r="D3693" s="12">
        <v>60556</v>
      </c>
      <c r="E3693" s="47" t="s">
        <v>9261</v>
      </c>
      <c r="F3693" s="14">
        <v>3272.3</v>
      </c>
      <c r="G3693" s="107">
        <v>42461</v>
      </c>
      <c r="H3693" s="166">
        <v>3272.3</v>
      </c>
      <c r="I3693" s="140">
        <f t="shared" si="170"/>
        <v>0</v>
      </c>
      <c r="J3693" s="125"/>
      <c r="K3693" s="2"/>
    </row>
    <row r="3694" spans="1:11" x14ac:dyDescent="0.25">
      <c r="A3694" s="17">
        <v>42460</v>
      </c>
      <c r="B3694" s="18">
        <f t="shared" si="167"/>
        <v>10557</v>
      </c>
      <c r="C3694" s="11" t="s">
        <v>787</v>
      </c>
      <c r="D3694" s="12">
        <v>60557</v>
      </c>
      <c r="E3694" s="47" t="s">
        <v>9262</v>
      </c>
      <c r="F3694" s="14">
        <v>51036.75</v>
      </c>
      <c r="G3694" s="15">
        <v>42460</v>
      </c>
      <c r="H3694" s="98">
        <f t="shared" si="168"/>
        <v>51036.75</v>
      </c>
      <c r="I3694" s="140">
        <f t="shared" si="170"/>
        <v>0</v>
      </c>
      <c r="J3694" s="125"/>
      <c r="K3694" s="2"/>
    </row>
    <row r="3695" spans="1:11" x14ac:dyDescent="0.25">
      <c r="A3695" s="17">
        <v>42460</v>
      </c>
      <c r="B3695" s="18">
        <f t="shared" si="167"/>
        <v>10558</v>
      </c>
      <c r="C3695" s="11" t="s">
        <v>787</v>
      </c>
      <c r="D3695" s="12">
        <v>60558</v>
      </c>
      <c r="E3695" s="47" t="s">
        <v>9235</v>
      </c>
      <c r="F3695" s="14">
        <v>15011.5</v>
      </c>
      <c r="G3695" s="107">
        <v>42463</v>
      </c>
      <c r="H3695" s="166">
        <v>15011.5</v>
      </c>
      <c r="I3695" s="140">
        <f t="shared" si="170"/>
        <v>0</v>
      </c>
      <c r="J3695" s="125"/>
      <c r="K3695" s="2"/>
    </row>
    <row r="3696" spans="1:11" x14ac:dyDescent="0.25">
      <c r="A3696" s="17">
        <v>42460</v>
      </c>
      <c r="B3696" s="18">
        <f t="shared" si="167"/>
        <v>10559</v>
      </c>
      <c r="C3696" s="11" t="s">
        <v>787</v>
      </c>
      <c r="D3696" s="12">
        <v>60559</v>
      </c>
      <c r="E3696" s="47" t="s">
        <v>9263</v>
      </c>
      <c r="F3696" s="14">
        <v>1984.4</v>
      </c>
      <c r="G3696" s="15">
        <v>42460</v>
      </c>
      <c r="H3696" s="98">
        <f t="shared" si="168"/>
        <v>1984.4</v>
      </c>
      <c r="I3696" s="140">
        <f t="shared" si="170"/>
        <v>0</v>
      </c>
      <c r="J3696" s="125"/>
      <c r="K3696" s="2"/>
    </row>
    <row r="3697" spans="1:11" x14ac:dyDescent="0.25">
      <c r="A3697" s="17">
        <v>42460</v>
      </c>
      <c r="B3697" s="18">
        <f t="shared" si="167"/>
        <v>10560</v>
      </c>
      <c r="C3697" s="11" t="s">
        <v>787</v>
      </c>
      <c r="D3697" s="12">
        <v>60560</v>
      </c>
      <c r="E3697" s="47" t="s">
        <v>9264</v>
      </c>
      <c r="F3697" s="14">
        <v>27224.62</v>
      </c>
      <c r="G3697" s="88">
        <v>42464</v>
      </c>
      <c r="H3697" s="101">
        <v>27224.62</v>
      </c>
      <c r="I3697" s="140">
        <f t="shared" si="170"/>
        <v>0</v>
      </c>
      <c r="J3697" s="125"/>
      <c r="K3697" s="2"/>
    </row>
    <row r="3698" spans="1:11" x14ac:dyDescent="0.25">
      <c r="A3698" s="17">
        <v>42460</v>
      </c>
      <c r="B3698" s="18">
        <f t="shared" si="167"/>
        <v>10561</v>
      </c>
      <c r="C3698" s="11" t="s">
        <v>787</v>
      </c>
      <c r="D3698" s="12">
        <v>60561</v>
      </c>
      <c r="E3698" s="47" t="s">
        <v>9265</v>
      </c>
      <c r="F3698" s="14">
        <v>583.1</v>
      </c>
      <c r="G3698" s="15">
        <v>42460</v>
      </c>
      <c r="H3698" s="98">
        <f t="shared" si="168"/>
        <v>583.1</v>
      </c>
      <c r="I3698" s="140">
        <f t="shared" si="170"/>
        <v>0</v>
      </c>
      <c r="J3698" s="125"/>
      <c r="K3698" s="2"/>
    </row>
    <row r="3699" spans="1:11" x14ac:dyDescent="0.25">
      <c r="A3699" s="17">
        <v>42460</v>
      </c>
      <c r="B3699" s="18">
        <f t="shared" si="167"/>
        <v>10562</v>
      </c>
      <c r="C3699" s="11" t="s">
        <v>787</v>
      </c>
      <c r="D3699" s="12">
        <v>60562</v>
      </c>
      <c r="E3699" s="47" t="s">
        <v>9266</v>
      </c>
      <c r="F3699" s="14">
        <v>5176.3</v>
      </c>
      <c r="G3699" s="88">
        <v>42464</v>
      </c>
      <c r="H3699" s="101">
        <v>5176.3</v>
      </c>
      <c r="I3699" s="140">
        <f t="shared" si="170"/>
        <v>0</v>
      </c>
      <c r="J3699" s="125"/>
      <c r="K3699" s="2"/>
    </row>
    <row r="3700" spans="1:11" x14ac:dyDescent="0.25">
      <c r="A3700" s="17">
        <v>42460</v>
      </c>
      <c r="B3700" s="18">
        <f t="shared" si="167"/>
        <v>10563</v>
      </c>
      <c r="C3700" s="11" t="s">
        <v>787</v>
      </c>
      <c r="D3700" s="12">
        <v>60563</v>
      </c>
      <c r="E3700" s="47" t="s">
        <v>9217</v>
      </c>
      <c r="F3700" s="14">
        <v>1964.7</v>
      </c>
      <c r="G3700" s="15">
        <v>42460</v>
      </c>
      <c r="H3700" s="98">
        <f t="shared" si="168"/>
        <v>1964.7</v>
      </c>
      <c r="I3700" s="140">
        <f t="shared" si="170"/>
        <v>0</v>
      </c>
      <c r="J3700" s="125"/>
      <c r="K3700" s="2"/>
    </row>
    <row r="3701" spans="1:11" x14ac:dyDescent="0.25">
      <c r="A3701" s="17">
        <v>42460</v>
      </c>
      <c r="B3701" s="18">
        <f t="shared" si="167"/>
        <v>10564</v>
      </c>
      <c r="C3701" s="11" t="s">
        <v>787</v>
      </c>
      <c r="D3701" s="12">
        <v>60564</v>
      </c>
      <c r="E3701" s="47" t="s">
        <v>9267</v>
      </c>
      <c r="F3701" s="14">
        <v>25879.279999999999</v>
      </c>
      <c r="G3701" s="107">
        <v>42461</v>
      </c>
      <c r="H3701" s="166">
        <v>25879.279999999999</v>
      </c>
      <c r="I3701" s="140">
        <f t="shared" si="170"/>
        <v>0</v>
      </c>
      <c r="J3701" s="125"/>
      <c r="K3701" s="2"/>
    </row>
    <row r="3702" spans="1:11" x14ac:dyDescent="0.25">
      <c r="A3702" s="17">
        <v>42460</v>
      </c>
      <c r="B3702" s="18">
        <f t="shared" si="167"/>
        <v>10565</v>
      </c>
      <c r="C3702" s="11" t="s">
        <v>787</v>
      </c>
      <c r="D3702" s="12">
        <v>60565</v>
      </c>
      <c r="E3702" s="47" t="s">
        <v>9268</v>
      </c>
      <c r="F3702" s="14">
        <v>2409.8000000000002</v>
      </c>
      <c r="G3702" s="15">
        <v>42460</v>
      </c>
      <c r="H3702" s="98">
        <f t="shared" si="168"/>
        <v>2409.8000000000002</v>
      </c>
      <c r="I3702" s="140">
        <f t="shared" si="170"/>
        <v>0</v>
      </c>
      <c r="J3702" s="125"/>
      <c r="K3702" s="2"/>
    </row>
    <row r="3703" spans="1:11" x14ac:dyDescent="0.25">
      <c r="A3703" s="17">
        <v>42460</v>
      </c>
      <c r="B3703" s="18">
        <f t="shared" si="167"/>
        <v>10566</v>
      </c>
      <c r="C3703" s="11" t="s">
        <v>787</v>
      </c>
      <c r="D3703" s="12">
        <v>60566</v>
      </c>
      <c r="E3703" s="47" t="s">
        <v>9269</v>
      </c>
      <c r="F3703" s="14">
        <v>41597.5</v>
      </c>
      <c r="G3703" s="107">
        <v>42463</v>
      </c>
      <c r="H3703" s="166">
        <v>41597.5</v>
      </c>
      <c r="I3703" s="140">
        <f t="shared" si="170"/>
        <v>0</v>
      </c>
      <c r="J3703" s="125"/>
      <c r="K3703" s="2"/>
    </row>
    <row r="3704" spans="1:11" x14ac:dyDescent="0.25">
      <c r="A3704" s="17">
        <v>42460</v>
      </c>
      <c r="B3704" s="18">
        <f t="shared" si="167"/>
        <v>10567</v>
      </c>
      <c r="C3704" s="11" t="s">
        <v>787</v>
      </c>
      <c r="D3704" s="12">
        <v>60567</v>
      </c>
      <c r="E3704" s="47" t="s">
        <v>9270</v>
      </c>
      <c r="F3704" s="14">
        <v>2311.8000000000002</v>
      </c>
      <c r="G3704" s="107">
        <v>42464</v>
      </c>
      <c r="H3704" s="166">
        <v>2311.8000000000002</v>
      </c>
      <c r="I3704" s="140">
        <f t="shared" si="170"/>
        <v>0</v>
      </c>
      <c r="J3704" s="125"/>
      <c r="K3704" s="2"/>
    </row>
    <row r="3705" spans="1:11" x14ac:dyDescent="0.25">
      <c r="A3705" s="17">
        <v>42460</v>
      </c>
      <c r="B3705" s="18">
        <f t="shared" si="167"/>
        <v>10568</v>
      </c>
      <c r="C3705" s="11" t="s">
        <v>787</v>
      </c>
      <c r="D3705" s="12">
        <v>60568</v>
      </c>
      <c r="E3705" s="49" t="s">
        <v>8692</v>
      </c>
      <c r="F3705" s="14">
        <v>0</v>
      </c>
      <c r="G3705" s="15"/>
      <c r="H3705" s="98"/>
      <c r="I3705" s="140">
        <f t="shared" si="170"/>
        <v>0</v>
      </c>
      <c r="J3705" s="125"/>
      <c r="K3705" s="2"/>
    </row>
    <row r="3706" spans="1:11" x14ac:dyDescent="0.25">
      <c r="A3706" s="17">
        <v>42460</v>
      </c>
      <c r="B3706" s="18">
        <f t="shared" si="167"/>
        <v>10569</v>
      </c>
      <c r="C3706" s="11" t="s">
        <v>787</v>
      </c>
      <c r="D3706" s="12">
        <v>60569</v>
      </c>
      <c r="E3706" s="47" t="s">
        <v>9238</v>
      </c>
      <c r="F3706" s="14">
        <v>892.4</v>
      </c>
      <c r="G3706" s="15">
        <v>42460</v>
      </c>
      <c r="H3706" s="98">
        <f t="shared" si="168"/>
        <v>892.4</v>
      </c>
      <c r="I3706" s="140">
        <f t="shared" si="170"/>
        <v>0</v>
      </c>
      <c r="J3706" s="125"/>
      <c r="K3706" s="2"/>
    </row>
    <row r="3707" spans="1:11" x14ac:dyDescent="0.25">
      <c r="A3707" s="17">
        <v>42460</v>
      </c>
      <c r="B3707" s="18">
        <f t="shared" si="167"/>
        <v>10570</v>
      </c>
      <c r="C3707" s="11" t="s">
        <v>787</v>
      </c>
      <c r="D3707" s="12">
        <v>60570</v>
      </c>
      <c r="E3707" s="47" t="s">
        <v>9229</v>
      </c>
      <c r="F3707" s="14">
        <v>6871.8</v>
      </c>
      <c r="G3707" s="107"/>
      <c r="H3707" s="166"/>
      <c r="I3707" s="140">
        <f t="shared" si="170"/>
        <v>6871.8</v>
      </c>
      <c r="J3707" s="125"/>
      <c r="K3707" s="2"/>
    </row>
    <row r="3708" spans="1:11" x14ac:dyDescent="0.25">
      <c r="A3708" s="17">
        <v>42460</v>
      </c>
      <c r="B3708" s="18">
        <f t="shared" si="167"/>
        <v>10571</v>
      </c>
      <c r="C3708" s="11" t="s">
        <v>787</v>
      </c>
      <c r="D3708" s="12">
        <v>60571</v>
      </c>
      <c r="E3708" s="47" t="s">
        <v>9271</v>
      </c>
      <c r="F3708" s="14">
        <v>1548.2</v>
      </c>
      <c r="G3708" s="107">
        <v>42464</v>
      </c>
      <c r="H3708" s="166">
        <v>1548.2</v>
      </c>
      <c r="I3708" s="140">
        <f t="shared" si="170"/>
        <v>0</v>
      </c>
      <c r="J3708" s="125"/>
      <c r="K3708" s="2"/>
    </row>
    <row r="3709" spans="1:11" x14ac:dyDescent="0.25">
      <c r="A3709" s="17">
        <v>42460</v>
      </c>
      <c r="B3709" s="18">
        <f t="shared" si="167"/>
        <v>10572</v>
      </c>
      <c r="C3709" s="11" t="s">
        <v>787</v>
      </c>
      <c r="D3709" s="12">
        <v>60572</v>
      </c>
      <c r="E3709" s="47" t="s">
        <v>9232</v>
      </c>
      <c r="F3709" s="14">
        <v>14859.6</v>
      </c>
      <c r="G3709" s="107">
        <v>42461</v>
      </c>
      <c r="H3709" s="166">
        <v>14859.6</v>
      </c>
      <c r="I3709" s="140">
        <f t="shared" si="170"/>
        <v>0</v>
      </c>
      <c r="J3709" s="125"/>
      <c r="K3709" s="2"/>
    </row>
    <row r="3710" spans="1:11" x14ac:dyDescent="0.25">
      <c r="A3710" s="17">
        <v>42460</v>
      </c>
      <c r="B3710" s="18">
        <f t="shared" si="167"/>
        <v>10573</v>
      </c>
      <c r="C3710" s="11" t="s">
        <v>787</v>
      </c>
      <c r="D3710" s="12">
        <v>60573</v>
      </c>
      <c r="E3710" s="47" t="s">
        <v>9272</v>
      </c>
      <c r="F3710" s="14">
        <v>3483.4</v>
      </c>
      <c r="G3710" s="107">
        <v>42462</v>
      </c>
      <c r="H3710" s="166">
        <v>3483.4</v>
      </c>
      <c r="I3710" s="140">
        <f t="shared" si="170"/>
        <v>0</v>
      </c>
      <c r="J3710" s="125"/>
      <c r="K3710" s="2"/>
    </row>
    <row r="3711" spans="1:11" x14ac:dyDescent="0.25">
      <c r="A3711" s="17">
        <v>42460</v>
      </c>
      <c r="B3711" s="18">
        <f t="shared" si="167"/>
        <v>10574</v>
      </c>
      <c r="C3711" s="11" t="s">
        <v>787</v>
      </c>
      <c r="D3711" s="12">
        <v>60574</v>
      </c>
      <c r="E3711" s="47" t="s">
        <v>9273</v>
      </c>
      <c r="F3711" s="14">
        <v>37072</v>
      </c>
      <c r="G3711" s="107">
        <v>42471</v>
      </c>
      <c r="H3711" s="166">
        <v>37072</v>
      </c>
      <c r="I3711" s="140">
        <f t="shared" si="170"/>
        <v>0</v>
      </c>
      <c r="J3711" s="125"/>
      <c r="K3711" s="2"/>
    </row>
    <row r="3712" spans="1:11" x14ac:dyDescent="0.25">
      <c r="A3712" s="17">
        <v>42460</v>
      </c>
      <c r="B3712" s="18">
        <f t="shared" si="167"/>
        <v>10575</v>
      </c>
      <c r="C3712" s="11" t="s">
        <v>787</v>
      </c>
      <c r="D3712" s="12">
        <v>60575</v>
      </c>
      <c r="E3712" s="47" t="s">
        <v>9274</v>
      </c>
      <c r="F3712" s="14">
        <v>1019</v>
      </c>
      <c r="G3712" s="15">
        <v>42460</v>
      </c>
      <c r="H3712" s="98">
        <f t="shared" si="168"/>
        <v>1019</v>
      </c>
      <c r="I3712" s="140">
        <f t="shared" si="170"/>
        <v>0</v>
      </c>
      <c r="J3712" s="125"/>
      <c r="K3712" s="2"/>
    </row>
    <row r="3713" spans="1:11" x14ac:dyDescent="0.25">
      <c r="A3713" s="17">
        <v>42460</v>
      </c>
      <c r="B3713" s="18">
        <f t="shared" si="167"/>
        <v>10576</v>
      </c>
      <c r="C3713" s="11" t="s">
        <v>787</v>
      </c>
      <c r="D3713" s="12">
        <v>60576</v>
      </c>
      <c r="E3713" s="47" t="s">
        <v>9273</v>
      </c>
      <c r="F3713" s="14">
        <v>2286</v>
      </c>
      <c r="G3713" s="88">
        <v>42471</v>
      </c>
      <c r="H3713" s="101">
        <v>2286</v>
      </c>
      <c r="I3713" s="140">
        <f t="shared" si="170"/>
        <v>0</v>
      </c>
      <c r="J3713" s="125"/>
      <c r="K3713" s="2"/>
    </row>
    <row r="3714" spans="1:11" x14ac:dyDescent="0.25">
      <c r="A3714" s="17">
        <v>42460</v>
      </c>
      <c r="B3714" s="18">
        <f t="shared" si="167"/>
        <v>10577</v>
      </c>
      <c r="C3714" s="11" t="s">
        <v>787</v>
      </c>
      <c r="D3714" s="12">
        <v>60577</v>
      </c>
      <c r="E3714" s="47" t="s">
        <v>9275</v>
      </c>
      <c r="F3714" s="14">
        <v>1746.2</v>
      </c>
      <c r="G3714" s="15">
        <v>42460</v>
      </c>
      <c r="H3714" s="98">
        <f t="shared" si="168"/>
        <v>1746.2</v>
      </c>
      <c r="I3714" s="140">
        <f t="shared" si="170"/>
        <v>0</v>
      </c>
      <c r="J3714" s="125"/>
      <c r="K3714" s="2"/>
    </row>
    <row r="3715" spans="1:11" x14ac:dyDescent="0.25">
      <c r="A3715" s="17">
        <v>42460</v>
      </c>
      <c r="B3715" s="18">
        <f t="shared" si="167"/>
        <v>10578</v>
      </c>
      <c r="C3715" s="11" t="s">
        <v>787</v>
      </c>
      <c r="D3715" s="12">
        <v>60578</v>
      </c>
      <c r="E3715" s="47" t="s">
        <v>9276</v>
      </c>
      <c r="F3715" s="14">
        <v>17462.2</v>
      </c>
      <c r="G3715" s="15">
        <v>42460</v>
      </c>
      <c r="H3715" s="98">
        <f t="shared" si="168"/>
        <v>17462.2</v>
      </c>
      <c r="I3715" s="140">
        <f t="shared" si="170"/>
        <v>0</v>
      </c>
      <c r="J3715" s="125"/>
      <c r="K3715" s="2"/>
    </row>
    <row r="3716" spans="1:11" x14ac:dyDescent="0.25">
      <c r="A3716" s="17">
        <v>42460</v>
      </c>
      <c r="B3716" s="18">
        <f t="shared" si="167"/>
        <v>10579</v>
      </c>
      <c r="C3716" s="11" t="s">
        <v>787</v>
      </c>
      <c r="D3716" s="12">
        <v>60579</v>
      </c>
      <c r="E3716" s="47" t="s">
        <v>9277</v>
      </c>
      <c r="F3716" s="14">
        <v>2912</v>
      </c>
      <c r="G3716" s="88">
        <v>42464</v>
      </c>
      <c r="H3716" s="101">
        <v>2912</v>
      </c>
      <c r="I3716" s="140">
        <f t="shared" si="170"/>
        <v>0</v>
      </c>
      <c r="J3716" s="125"/>
      <c r="K3716" s="2"/>
    </row>
    <row r="3717" spans="1:11" x14ac:dyDescent="0.25">
      <c r="A3717" s="17">
        <v>42460</v>
      </c>
      <c r="B3717" s="18">
        <f t="shared" si="167"/>
        <v>10580</v>
      </c>
      <c r="C3717" s="11" t="s">
        <v>787</v>
      </c>
      <c r="D3717" s="12">
        <v>60580</v>
      </c>
      <c r="E3717" s="47" t="s">
        <v>9278</v>
      </c>
      <c r="F3717" s="14">
        <v>22271.4</v>
      </c>
      <c r="G3717" s="107">
        <v>42462</v>
      </c>
      <c r="H3717" s="166">
        <v>22271.4</v>
      </c>
      <c r="I3717" s="140">
        <f t="shared" si="170"/>
        <v>0</v>
      </c>
      <c r="J3717" s="125"/>
      <c r="K3717" s="2"/>
    </row>
    <row r="3718" spans="1:11" x14ac:dyDescent="0.25">
      <c r="A3718" s="17">
        <v>42460</v>
      </c>
      <c r="B3718" s="18">
        <f t="shared" ref="B3718:B3781" si="171">B3717+1</f>
        <v>10581</v>
      </c>
      <c r="C3718" s="11" t="s">
        <v>787</v>
      </c>
      <c r="D3718" s="12">
        <v>60581</v>
      </c>
      <c r="E3718" s="47" t="s">
        <v>9279</v>
      </c>
      <c r="F3718" s="14">
        <v>4608.8999999999996</v>
      </c>
      <c r="G3718" s="15">
        <v>42460</v>
      </c>
      <c r="H3718" s="98">
        <f t="shared" si="168"/>
        <v>4608.8999999999996</v>
      </c>
      <c r="I3718" s="140">
        <f t="shared" si="170"/>
        <v>0</v>
      </c>
      <c r="J3718" s="125"/>
      <c r="K3718" s="2"/>
    </row>
    <row r="3719" spans="1:11" x14ac:dyDescent="0.25">
      <c r="A3719" s="17">
        <v>42460</v>
      </c>
      <c r="B3719" s="18">
        <f t="shared" si="171"/>
        <v>10582</v>
      </c>
      <c r="C3719" s="11" t="s">
        <v>787</v>
      </c>
      <c r="D3719" s="12">
        <v>60582</v>
      </c>
      <c r="E3719" s="47" t="s">
        <v>9280</v>
      </c>
      <c r="F3719" s="14">
        <v>1199</v>
      </c>
      <c r="G3719" s="15">
        <v>42460</v>
      </c>
      <c r="H3719" s="98">
        <f t="shared" si="168"/>
        <v>1199</v>
      </c>
      <c r="I3719" s="140">
        <f t="shared" si="170"/>
        <v>0</v>
      </c>
      <c r="J3719" s="125"/>
      <c r="K3719" s="2"/>
    </row>
    <row r="3720" spans="1:11" x14ac:dyDescent="0.25">
      <c r="A3720" s="17">
        <v>42460</v>
      </c>
      <c r="B3720" s="18">
        <f t="shared" si="171"/>
        <v>10583</v>
      </c>
      <c r="C3720" s="11" t="s">
        <v>787</v>
      </c>
      <c r="D3720" s="12">
        <v>60583</v>
      </c>
      <c r="E3720" s="47" t="s">
        <v>9281</v>
      </c>
      <c r="F3720" s="14">
        <v>2252.6</v>
      </c>
      <c r="G3720" s="15">
        <v>42460</v>
      </c>
      <c r="H3720" s="98">
        <f t="shared" si="168"/>
        <v>2252.6</v>
      </c>
      <c r="I3720" s="140">
        <f t="shared" si="170"/>
        <v>0</v>
      </c>
      <c r="J3720" s="125"/>
      <c r="K3720" s="2"/>
    </row>
    <row r="3721" spans="1:11" x14ac:dyDescent="0.25">
      <c r="A3721" s="17">
        <v>42460</v>
      </c>
      <c r="B3721" s="18">
        <f t="shared" si="171"/>
        <v>10584</v>
      </c>
      <c r="C3721" s="11" t="s">
        <v>787</v>
      </c>
      <c r="D3721" s="12">
        <v>60584</v>
      </c>
      <c r="E3721" s="47" t="s">
        <v>9232</v>
      </c>
      <c r="F3721" s="14">
        <v>642</v>
      </c>
      <c r="G3721" s="15">
        <v>42460</v>
      </c>
      <c r="H3721" s="98">
        <f t="shared" si="168"/>
        <v>642</v>
      </c>
      <c r="I3721" s="140">
        <f t="shared" si="170"/>
        <v>0</v>
      </c>
      <c r="J3721" s="125"/>
      <c r="K3721" s="2"/>
    </row>
    <row r="3722" spans="1:11" x14ac:dyDescent="0.25">
      <c r="A3722" s="17">
        <v>42460</v>
      </c>
      <c r="B3722" s="18">
        <f t="shared" si="171"/>
        <v>10585</v>
      </c>
      <c r="C3722" s="11" t="s">
        <v>787</v>
      </c>
      <c r="D3722" s="12">
        <v>60585</v>
      </c>
      <c r="E3722" s="47" t="s">
        <v>9282</v>
      </c>
      <c r="F3722" s="14">
        <v>590.4</v>
      </c>
      <c r="G3722" s="15">
        <v>42460</v>
      </c>
      <c r="H3722" s="98">
        <f t="shared" ref="H3722:H3763" si="172">F3722</f>
        <v>590.4</v>
      </c>
      <c r="I3722" s="140">
        <f t="shared" si="170"/>
        <v>0</v>
      </c>
      <c r="J3722" s="125"/>
      <c r="K3722" s="2"/>
    </row>
    <row r="3723" spans="1:11" x14ac:dyDescent="0.25">
      <c r="A3723" s="17">
        <v>42460</v>
      </c>
      <c r="B3723" s="18">
        <f t="shared" si="171"/>
        <v>10586</v>
      </c>
      <c r="C3723" s="11" t="s">
        <v>787</v>
      </c>
      <c r="D3723" s="12">
        <v>60586</v>
      </c>
      <c r="E3723" s="47" t="s">
        <v>9283</v>
      </c>
      <c r="F3723" s="14">
        <v>4686</v>
      </c>
      <c r="G3723" s="15">
        <v>42460</v>
      </c>
      <c r="H3723" s="98">
        <f t="shared" si="172"/>
        <v>4686</v>
      </c>
      <c r="I3723" s="140">
        <f t="shared" si="170"/>
        <v>0</v>
      </c>
      <c r="J3723" s="125"/>
      <c r="K3723" s="2"/>
    </row>
    <row r="3724" spans="1:11" x14ac:dyDescent="0.25">
      <c r="A3724" s="17">
        <v>42460</v>
      </c>
      <c r="B3724" s="18">
        <f t="shared" si="171"/>
        <v>10587</v>
      </c>
      <c r="C3724" s="11" t="s">
        <v>787</v>
      </c>
      <c r="D3724" s="12">
        <v>60587</v>
      </c>
      <c r="E3724" s="47" t="s">
        <v>9284</v>
      </c>
      <c r="F3724" s="14">
        <v>3670.4</v>
      </c>
      <c r="G3724" s="15">
        <v>42460</v>
      </c>
      <c r="H3724" s="98">
        <f t="shared" si="172"/>
        <v>3670.4</v>
      </c>
      <c r="I3724" s="140">
        <f t="shared" si="170"/>
        <v>0</v>
      </c>
      <c r="J3724" s="125"/>
      <c r="K3724" s="2"/>
    </row>
    <row r="3725" spans="1:11" x14ac:dyDescent="0.25">
      <c r="A3725" s="17">
        <v>42460</v>
      </c>
      <c r="B3725" s="18">
        <f t="shared" si="171"/>
        <v>10588</v>
      </c>
      <c r="C3725" s="11" t="s">
        <v>787</v>
      </c>
      <c r="D3725" s="12">
        <v>60588</v>
      </c>
      <c r="E3725" s="47" t="s">
        <v>9285</v>
      </c>
      <c r="F3725" s="14">
        <v>6612</v>
      </c>
      <c r="G3725" s="107">
        <v>42462</v>
      </c>
      <c r="H3725" s="166">
        <v>6612</v>
      </c>
      <c r="I3725" s="140">
        <f t="shared" si="170"/>
        <v>0</v>
      </c>
      <c r="J3725" s="125"/>
      <c r="K3725" s="2"/>
    </row>
    <row r="3726" spans="1:11" x14ac:dyDescent="0.25">
      <c r="A3726" s="17">
        <v>42460</v>
      </c>
      <c r="B3726" s="18">
        <f t="shared" si="171"/>
        <v>10589</v>
      </c>
      <c r="C3726" s="11" t="s">
        <v>787</v>
      </c>
      <c r="D3726" s="12">
        <v>60589</v>
      </c>
      <c r="E3726" s="47" t="s">
        <v>9286</v>
      </c>
      <c r="F3726" s="14">
        <v>2192</v>
      </c>
      <c r="G3726" s="15">
        <v>42460</v>
      </c>
      <c r="H3726" s="98">
        <f t="shared" si="172"/>
        <v>2192</v>
      </c>
      <c r="I3726" s="140">
        <f t="shared" si="170"/>
        <v>0</v>
      </c>
      <c r="J3726" s="125"/>
      <c r="K3726" s="2"/>
    </row>
    <row r="3727" spans="1:11" x14ac:dyDescent="0.25">
      <c r="A3727" s="17">
        <v>42460</v>
      </c>
      <c r="B3727" s="18">
        <f t="shared" si="171"/>
        <v>10590</v>
      </c>
      <c r="C3727" s="11" t="s">
        <v>787</v>
      </c>
      <c r="D3727" s="12">
        <v>60590</v>
      </c>
      <c r="E3727" s="47" t="s">
        <v>9287</v>
      </c>
      <c r="F3727" s="14">
        <v>940</v>
      </c>
      <c r="G3727" s="15">
        <v>42460</v>
      </c>
      <c r="H3727" s="98">
        <f t="shared" si="172"/>
        <v>940</v>
      </c>
      <c r="I3727" s="140">
        <f t="shared" si="170"/>
        <v>0</v>
      </c>
      <c r="J3727" s="125"/>
      <c r="K3727" s="2"/>
    </row>
    <row r="3728" spans="1:11" x14ac:dyDescent="0.25">
      <c r="A3728" s="17">
        <v>42460</v>
      </c>
      <c r="B3728" s="18">
        <f t="shared" si="171"/>
        <v>10591</v>
      </c>
      <c r="C3728" s="11" t="s">
        <v>787</v>
      </c>
      <c r="D3728" s="113">
        <v>60591</v>
      </c>
      <c r="E3728" s="115" t="s">
        <v>9288</v>
      </c>
      <c r="F3728" s="19">
        <v>3289</v>
      </c>
      <c r="G3728" s="15">
        <v>42460</v>
      </c>
      <c r="H3728" s="98">
        <f t="shared" si="172"/>
        <v>3289</v>
      </c>
      <c r="I3728" s="140">
        <f t="shared" si="170"/>
        <v>0</v>
      </c>
      <c r="J3728" s="125"/>
      <c r="K3728" s="2"/>
    </row>
    <row r="3729" spans="1:11" x14ac:dyDescent="0.25">
      <c r="A3729" s="17">
        <v>42460</v>
      </c>
      <c r="B3729" s="18">
        <f t="shared" si="171"/>
        <v>10592</v>
      </c>
      <c r="C3729" s="11" t="s">
        <v>787</v>
      </c>
      <c r="D3729" s="141">
        <v>60592</v>
      </c>
      <c r="E3729" s="43" t="s">
        <v>9289</v>
      </c>
      <c r="F3729" s="142">
        <v>1503.2</v>
      </c>
      <c r="G3729" s="15">
        <v>42460</v>
      </c>
      <c r="H3729" s="98">
        <f t="shared" si="172"/>
        <v>1503.2</v>
      </c>
      <c r="I3729" s="140">
        <f t="shared" si="170"/>
        <v>0</v>
      </c>
      <c r="J3729" s="125"/>
      <c r="K3729" s="2"/>
    </row>
    <row r="3730" spans="1:11" x14ac:dyDescent="0.25">
      <c r="A3730" s="17">
        <v>42460</v>
      </c>
      <c r="B3730" s="18">
        <f t="shared" si="171"/>
        <v>10593</v>
      </c>
      <c r="C3730" s="11" t="s">
        <v>787</v>
      </c>
      <c r="D3730" s="20">
        <v>60593</v>
      </c>
      <c r="E3730" s="45" t="s">
        <v>9290</v>
      </c>
      <c r="F3730" s="22">
        <v>3024.4</v>
      </c>
      <c r="G3730" s="15">
        <v>42460</v>
      </c>
      <c r="H3730" s="98">
        <f t="shared" si="172"/>
        <v>3024.4</v>
      </c>
      <c r="I3730" s="140">
        <f t="shared" si="170"/>
        <v>0</v>
      </c>
      <c r="J3730" s="125"/>
      <c r="K3730" s="2"/>
    </row>
    <row r="3731" spans="1:11" x14ac:dyDescent="0.25">
      <c r="A3731" s="17">
        <v>42460</v>
      </c>
      <c r="B3731" s="18">
        <f t="shared" si="171"/>
        <v>10594</v>
      </c>
      <c r="C3731" s="11" t="s">
        <v>787</v>
      </c>
      <c r="D3731" s="12">
        <v>60594</v>
      </c>
      <c r="E3731" s="47" t="s">
        <v>9291</v>
      </c>
      <c r="F3731" s="14">
        <v>22750</v>
      </c>
      <c r="G3731" s="15">
        <v>42474</v>
      </c>
      <c r="H3731" s="98">
        <v>22750</v>
      </c>
      <c r="I3731" s="140">
        <f t="shared" si="170"/>
        <v>0</v>
      </c>
      <c r="J3731" s="125"/>
      <c r="K3731" s="2"/>
    </row>
    <row r="3732" spans="1:11" x14ac:dyDescent="0.25">
      <c r="A3732" s="17">
        <v>42460</v>
      </c>
      <c r="B3732" s="18">
        <f t="shared" si="171"/>
        <v>10595</v>
      </c>
      <c r="C3732" s="11" t="s">
        <v>787</v>
      </c>
      <c r="D3732" s="12">
        <v>60595</v>
      </c>
      <c r="E3732" s="47" t="s">
        <v>9292</v>
      </c>
      <c r="F3732" s="14">
        <v>990</v>
      </c>
      <c r="G3732" s="15">
        <v>42460</v>
      </c>
      <c r="H3732" s="98">
        <f t="shared" si="172"/>
        <v>990</v>
      </c>
      <c r="I3732" s="140">
        <f t="shared" si="170"/>
        <v>0</v>
      </c>
      <c r="J3732" s="125"/>
      <c r="K3732" s="2"/>
    </row>
    <row r="3733" spans="1:11" x14ac:dyDescent="0.25">
      <c r="A3733" s="17">
        <v>42460</v>
      </c>
      <c r="B3733" s="18">
        <f t="shared" si="171"/>
        <v>10596</v>
      </c>
      <c r="C3733" s="11" t="s">
        <v>787</v>
      </c>
      <c r="D3733" s="12">
        <v>60596</v>
      </c>
      <c r="E3733" s="47" t="s">
        <v>9293</v>
      </c>
      <c r="F3733" s="14">
        <v>195</v>
      </c>
      <c r="G3733" s="15">
        <v>42460</v>
      </c>
      <c r="H3733" s="98">
        <f t="shared" si="172"/>
        <v>195</v>
      </c>
      <c r="I3733" s="140">
        <f t="shared" si="170"/>
        <v>0</v>
      </c>
      <c r="J3733" s="125"/>
      <c r="K3733" s="2"/>
    </row>
    <row r="3734" spans="1:11" x14ac:dyDescent="0.25">
      <c r="A3734" s="17">
        <v>42460</v>
      </c>
      <c r="B3734" s="18">
        <f t="shared" si="171"/>
        <v>10597</v>
      </c>
      <c r="C3734" s="11" t="s">
        <v>787</v>
      </c>
      <c r="D3734" s="12">
        <v>60597</v>
      </c>
      <c r="E3734" s="47" t="s">
        <v>9294</v>
      </c>
      <c r="F3734" s="14">
        <v>2899.4</v>
      </c>
      <c r="G3734" s="15">
        <v>42460</v>
      </c>
      <c r="H3734" s="98">
        <f t="shared" si="172"/>
        <v>2899.4</v>
      </c>
      <c r="I3734" s="140">
        <f t="shared" si="170"/>
        <v>0</v>
      </c>
      <c r="J3734" s="125"/>
      <c r="K3734" s="2"/>
    </row>
    <row r="3735" spans="1:11" x14ac:dyDescent="0.25">
      <c r="A3735" s="17">
        <v>42460</v>
      </c>
      <c r="B3735" s="18">
        <f t="shared" si="171"/>
        <v>10598</v>
      </c>
      <c r="C3735" s="11" t="s">
        <v>787</v>
      </c>
      <c r="D3735" s="12">
        <v>60598</v>
      </c>
      <c r="E3735" s="47" t="s">
        <v>9295</v>
      </c>
      <c r="F3735" s="14">
        <v>605.20000000000005</v>
      </c>
      <c r="G3735" s="15">
        <v>42460</v>
      </c>
      <c r="H3735" s="98">
        <f t="shared" si="172"/>
        <v>605.20000000000005</v>
      </c>
      <c r="I3735" s="140">
        <f t="shared" si="170"/>
        <v>0</v>
      </c>
      <c r="J3735" s="125"/>
      <c r="K3735" s="2"/>
    </row>
    <row r="3736" spans="1:11" x14ac:dyDescent="0.25">
      <c r="A3736" s="17">
        <v>42460</v>
      </c>
      <c r="B3736" s="18">
        <f t="shared" si="171"/>
        <v>10599</v>
      </c>
      <c r="C3736" s="11" t="s">
        <v>787</v>
      </c>
      <c r="D3736" s="12">
        <v>60599</v>
      </c>
      <c r="E3736" s="47" t="s">
        <v>9295</v>
      </c>
      <c r="F3736" s="14">
        <v>202</v>
      </c>
      <c r="G3736" s="15">
        <v>42460</v>
      </c>
      <c r="H3736" s="98">
        <f t="shared" si="172"/>
        <v>202</v>
      </c>
      <c r="I3736" s="140">
        <f t="shared" si="170"/>
        <v>0</v>
      </c>
      <c r="J3736" s="125"/>
      <c r="K3736" s="2"/>
    </row>
    <row r="3737" spans="1:11" x14ac:dyDescent="0.25">
      <c r="A3737" s="17">
        <v>42460</v>
      </c>
      <c r="B3737" s="18">
        <f t="shared" si="171"/>
        <v>10600</v>
      </c>
      <c r="C3737" s="11" t="s">
        <v>787</v>
      </c>
      <c r="D3737" s="12">
        <v>60600</v>
      </c>
      <c r="E3737" s="47" t="s">
        <v>9296</v>
      </c>
      <c r="F3737" s="14">
        <v>6572.8</v>
      </c>
      <c r="G3737" s="15">
        <v>42460</v>
      </c>
      <c r="H3737" s="98">
        <f t="shared" si="172"/>
        <v>6572.8</v>
      </c>
      <c r="I3737" s="140">
        <f t="shared" si="170"/>
        <v>0</v>
      </c>
      <c r="J3737" s="125"/>
      <c r="K3737" s="2"/>
    </row>
    <row r="3738" spans="1:11" x14ac:dyDescent="0.25">
      <c r="A3738" s="17">
        <v>42460</v>
      </c>
      <c r="B3738" s="18">
        <f t="shared" si="171"/>
        <v>10601</v>
      </c>
      <c r="C3738" s="11" t="s">
        <v>787</v>
      </c>
      <c r="D3738" s="12">
        <v>60601</v>
      </c>
      <c r="E3738" s="49" t="s">
        <v>8692</v>
      </c>
      <c r="F3738" s="14">
        <v>0</v>
      </c>
      <c r="G3738" s="15"/>
      <c r="H3738" s="98">
        <f t="shared" si="172"/>
        <v>0</v>
      </c>
      <c r="I3738" s="140">
        <f t="shared" si="170"/>
        <v>0</v>
      </c>
      <c r="J3738" s="125"/>
      <c r="K3738" s="2"/>
    </row>
    <row r="3739" spans="1:11" x14ac:dyDescent="0.25">
      <c r="A3739" s="17">
        <v>42460</v>
      </c>
      <c r="B3739" s="18">
        <f t="shared" si="171"/>
        <v>10602</v>
      </c>
      <c r="C3739" s="11" t="s">
        <v>787</v>
      </c>
      <c r="D3739" s="12">
        <v>60602</v>
      </c>
      <c r="E3739" s="47" t="s">
        <v>9297</v>
      </c>
      <c r="F3739" s="14">
        <v>27648.6</v>
      </c>
      <c r="G3739" s="15">
        <v>42460</v>
      </c>
      <c r="H3739" s="98">
        <f t="shared" si="172"/>
        <v>27648.6</v>
      </c>
      <c r="I3739" s="140">
        <f t="shared" si="170"/>
        <v>0</v>
      </c>
      <c r="J3739" s="125"/>
      <c r="K3739" s="2"/>
    </row>
    <row r="3740" spans="1:11" x14ac:dyDescent="0.25">
      <c r="A3740" s="17">
        <v>42460</v>
      </c>
      <c r="B3740" s="18">
        <f t="shared" si="171"/>
        <v>10603</v>
      </c>
      <c r="C3740" s="11" t="s">
        <v>787</v>
      </c>
      <c r="D3740" s="12">
        <v>60603</v>
      </c>
      <c r="E3740" s="47" t="s">
        <v>9298</v>
      </c>
      <c r="F3740" s="14">
        <v>1527.6</v>
      </c>
      <c r="G3740" s="107">
        <v>42462</v>
      </c>
      <c r="H3740" s="166">
        <v>1527.6</v>
      </c>
      <c r="I3740" s="140">
        <f t="shared" si="170"/>
        <v>0</v>
      </c>
      <c r="J3740" s="125"/>
      <c r="K3740" s="2"/>
    </row>
    <row r="3741" spans="1:11" x14ac:dyDescent="0.25">
      <c r="A3741" s="17">
        <v>42460</v>
      </c>
      <c r="B3741" s="18">
        <f t="shared" si="171"/>
        <v>10604</v>
      </c>
      <c r="C3741" s="11" t="s">
        <v>787</v>
      </c>
      <c r="D3741" s="12">
        <v>60604</v>
      </c>
      <c r="E3741" s="47" t="s">
        <v>9299</v>
      </c>
      <c r="F3741" s="14">
        <v>2158.4</v>
      </c>
      <c r="G3741" s="107">
        <v>42462</v>
      </c>
      <c r="H3741" s="166">
        <v>2158.4</v>
      </c>
      <c r="I3741" s="140">
        <f t="shared" si="170"/>
        <v>0</v>
      </c>
      <c r="J3741" s="125"/>
      <c r="K3741" s="2"/>
    </row>
    <row r="3742" spans="1:11" x14ac:dyDescent="0.25">
      <c r="A3742" s="17">
        <v>42460</v>
      </c>
      <c r="B3742" s="18">
        <f t="shared" si="171"/>
        <v>10605</v>
      </c>
      <c r="C3742" s="11" t="s">
        <v>787</v>
      </c>
      <c r="D3742" s="12">
        <v>60605</v>
      </c>
      <c r="E3742" s="47" t="s">
        <v>9300</v>
      </c>
      <c r="F3742" s="14">
        <v>1970.5</v>
      </c>
      <c r="G3742" s="107">
        <v>42462</v>
      </c>
      <c r="H3742" s="166">
        <v>1970.5</v>
      </c>
      <c r="I3742" s="140">
        <f t="shared" ref="I3742:I3802" si="173">F3742-H3742</f>
        <v>0</v>
      </c>
      <c r="J3742" s="125"/>
      <c r="K3742" s="2"/>
    </row>
    <row r="3743" spans="1:11" x14ac:dyDescent="0.25">
      <c r="A3743" s="17">
        <v>42460</v>
      </c>
      <c r="B3743" s="18">
        <f t="shared" si="171"/>
        <v>10606</v>
      </c>
      <c r="C3743" s="11" t="s">
        <v>787</v>
      </c>
      <c r="D3743" s="12">
        <v>60606</v>
      </c>
      <c r="E3743" s="47" t="s">
        <v>9301</v>
      </c>
      <c r="F3743" s="14">
        <v>2506</v>
      </c>
      <c r="G3743" s="107">
        <v>42462</v>
      </c>
      <c r="H3743" s="166">
        <v>2506</v>
      </c>
      <c r="I3743" s="140">
        <f t="shared" si="173"/>
        <v>0</v>
      </c>
      <c r="J3743" s="125"/>
      <c r="K3743" s="2"/>
    </row>
    <row r="3744" spans="1:11" x14ac:dyDescent="0.25">
      <c r="A3744" s="17">
        <v>42460</v>
      </c>
      <c r="B3744" s="18">
        <f t="shared" si="171"/>
        <v>10607</v>
      </c>
      <c r="C3744" s="11" t="s">
        <v>787</v>
      </c>
      <c r="D3744" s="12">
        <v>60607</v>
      </c>
      <c r="E3744" s="47" t="s">
        <v>9302</v>
      </c>
      <c r="F3744" s="14">
        <v>8448.7999999999993</v>
      </c>
      <c r="G3744" s="107">
        <v>42464</v>
      </c>
      <c r="H3744" s="166">
        <v>8448.7999999999993</v>
      </c>
      <c r="I3744" s="140">
        <f t="shared" si="173"/>
        <v>0</v>
      </c>
      <c r="J3744" s="125"/>
      <c r="K3744" s="2"/>
    </row>
    <row r="3745" spans="1:11" x14ac:dyDescent="0.25">
      <c r="A3745" s="17">
        <v>42460</v>
      </c>
      <c r="B3745" s="18">
        <f t="shared" si="171"/>
        <v>10608</v>
      </c>
      <c r="C3745" s="11" t="s">
        <v>787</v>
      </c>
      <c r="D3745" s="12">
        <v>60608</v>
      </c>
      <c r="E3745" s="47" t="s">
        <v>9232</v>
      </c>
      <c r="F3745" s="14">
        <v>52.8</v>
      </c>
      <c r="G3745" s="107">
        <v>42462</v>
      </c>
      <c r="H3745" s="166">
        <v>52.8</v>
      </c>
      <c r="I3745" s="140">
        <f t="shared" si="173"/>
        <v>0</v>
      </c>
      <c r="J3745" s="125"/>
      <c r="K3745" s="2"/>
    </row>
    <row r="3746" spans="1:11" x14ac:dyDescent="0.25">
      <c r="A3746" s="17">
        <v>42460</v>
      </c>
      <c r="B3746" s="18">
        <f t="shared" si="171"/>
        <v>10609</v>
      </c>
      <c r="C3746" s="11" t="s">
        <v>787</v>
      </c>
      <c r="D3746" s="12">
        <v>60609</v>
      </c>
      <c r="E3746" s="47" t="s">
        <v>9230</v>
      </c>
      <c r="F3746" s="14">
        <v>199555.52</v>
      </c>
      <c r="G3746" s="107">
        <v>42475</v>
      </c>
      <c r="H3746" s="166">
        <v>199555.52</v>
      </c>
      <c r="I3746" s="140">
        <f t="shared" si="173"/>
        <v>0</v>
      </c>
      <c r="J3746" s="125"/>
      <c r="K3746" s="2"/>
    </row>
    <row r="3747" spans="1:11" x14ac:dyDescent="0.25">
      <c r="A3747" s="17">
        <v>42460</v>
      </c>
      <c r="B3747" s="18">
        <f t="shared" si="171"/>
        <v>10610</v>
      </c>
      <c r="C3747" s="11" t="s">
        <v>787</v>
      </c>
      <c r="D3747" s="12">
        <v>60610</v>
      </c>
      <c r="E3747" s="47" t="s">
        <v>9230</v>
      </c>
      <c r="F3747" s="14">
        <v>70997.7</v>
      </c>
      <c r="G3747" s="107">
        <v>42475</v>
      </c>
      <c r="H3747" s="166">
        <v>70997.7</v>
      </c>
      <c r="I3747" s="140">
        <f t="shared" si="173"/>
        <v>0</v>
      </c>
      <c r="J3747" s="125"/>
      <c r="K3747" s="2"/>
    </row>
    <row r="3748" spans="1:11" x14ac:dyDescent="0.25">
      <c r="A3748" s="17">
        <v>42460</v>
      </c>
      <c r="B3748" s="18">
        <f t="shared" si="171"/>
        <v>10611</v>
      </c>
      <c r="C3748" s="11" t="s">
        <v>787</v>
      </c>
      <c r="D3748" s="12">
        <v>60611</v>
      </c>
      <c r="E3748" s="47" t="s">
        <v>9303</v>
      </c>
      <c r="F3748" s="14">
        <v>725.4</v>
      </c>
      <c r="G3748" s="15">
        <v>42460</v>
      </c>
      <c r="H3748" s="98">
        <f t="shared" si="172"/>
        <v>725.4</v>
      </c>
      <c r="I3748" s="140">
        <f t="shared" si="173"/>
        <v>0</v>
      </c>
      <c r="J3748" s="125"/>
      <c r="K3748" s="2"/>
    </row>
    <row r="3749" spans="1:11" x14ac:dyDescent="0.25">
      <c r="A3749" s="17">
        <v>42460</v>
      </c>
      <c r="B3749" s="18">
        <f t="shared" si="171"/>
        <v>10612</v>
      </c>
      <c r="C3749" s="11" t="s">
        <v>787</v>
      </c>
      <c r="D3749" s="12">
        <v>60612</v>
      </c>
      <c r="E3749" s="47" t="s">
        <v>9304</v>
      </c>
      <c r="F3749" s="14">
        <v>3815</v>
      </c>
      <c r="G3749" s="15">
        <v>42460</v>
      </c>
      <c r="H3749" s="98">
        <f t="shared" si="172"/>
        <v>3815</v>
      </c>
      <c r="I3749" s="140">
        <f t="shared" si="173"/>
        <v>0</v>
      </c>
      <c r="J3749" s="125"/>
      <c r="K3749" s="2"/>
    </row>
    <row r="3750" spans="1:11" x14ac:dyDescent="0.25">
      <c r="A3750" s="17">
        <v>42460</v>
      </c>
      <c r="B3750" s="18">
        <f t="shared" si="171"/>
        <v>10613</v>
      </c>
      <c r="C3750" s="11" t="s">
        <v>787</v>
      </c>
      <c r="D3750" s="12">
        <v>60613</v>
      </c>
      <c r="E3750" s="47" t="s">
        <v>9219</v>
      </c>
      <c r="F3750" s="14">
        <v>1037.9000000000001</v>
      </c>
      <c r="G3750" s="15">
        <v>42460</v>
      </c>
      <c r="H3750" s="98">
        <f t="shared" si="172"/>
        <v>1037.9000000000001</v>
      </c>
      <c r="I3750" s="140">
        <f t="shared" si="173"/>
        <v>0</v>
      </c>
      <c r="J3750" s="125"/>
      <c r="K3750" s="2"/>
    </row>
    <row r="3751" spans="1:11" x14ac:dyDescent="0.25">
      <c r="A3751" s="17">
        <v>42460</v>
      </c>
      <c r="B3751" s="18">
        <f t="shared" si="171"/>
        <v>10614</v>
      </c>
      <c r="C3751" s="11" t="s">
        <v>787</v>
      </c>
      <c r="D3751" s="12">
        <v>60614</v>
      </c>
      <c r="E3751" s="47" t="s">
        <v>9305</v>
      </c>
      <c r="F3751" s="14">
        <v>1686.8</v>
      </c>
      <c r="G3751" s="15">
        <v>42460</v>
      </c>
      <c r="H3751" s="98">
        <f t="shared" si="172"/>
        <v>1686.8</v>
      </c>
      <c r="I3751" s="140">
        <f t="shared" si="173"/>
        <v>0</v>
      </c>
      <c r="J3751" s="125"/>
      <c r="K3751" s="2"/>
    </row>
    <row r="3752" spans="1:11" x14ac:dyDescent="0.25">
      <c r="A3752" s="17">
        <v>42460</v>
      </c>
      <c r="B3752" s="18">
        <f t="shared" si="171"/>
        <v>10615</v>
      </c>
      <c r="C3752" s="11" t="s">
        <v>787</v>
      </c>
      <c r="D3752" s="12">
        <v>60615</v>
      </c>
      <c r="E3752" s="47" t="s">
        <v>9291</v>
      </c>
      <c r="F3752" s="14">
        <v>6191.6</v>
      </c>
      <c r="G3752" s="107">
        <v>42474</v>
      </c>
      <c r="H3752" s="166">
        <v>6191.6</v>
      </c>
      <c r="I3752" s="140">
        <f t="shared" si="173"/>
        <v>0</v>
      </c>
      <c r="J3752" s="125"/>
      <c r="K3752" s="2"/>
    </row>
    <row r="3753" spans="1:11" x14ac:dyDescent="0.25">
      <c r="A3753" s="17">
        <v>42460</v>
      </c>
      <c r="B3753" s="18">
        <f t="shared" si="171"/>
        <v>10616</v>
      </c>
      <c r="C3753" s="11" t="s">
        <v>787</v>
      </c>
      <c r="D3753" s="12">
        <v>60616</v>
      </c>
      <c r="E3753" s="47" t="s">
        <v>9230</v>
      </c>
      <c r="F3753" s="14">
        <v>2706.4</v>
      </c>
      <c r="G3753" s="107">
        <v>42475</v>
      </c>
      <c r="H3753" s="166">
        <v>2706.4</v>
      </c>
      <c r="I3753" s="140">
        <f t="shared" si="173"/>
        <v>0</v>
      </c>
      <c r="J3753" s="125"/>
      <c r="K3753" s="2"/>
    </row>
    <row r="3754" spans="1:11" x14ac:dyDescent="0.25">
      <c r="A3754" s="17">
        <v>42460</v>
      </c>
      <c r="B3754" s="18">
        <f t="shared" si="171"/>
        <v>10617</v>
      </c>
      <c r="C3754" s="11" t="s">
        <v>787</v>
      </c>
      <c r="D3754" s="12">
        <v>60617</v>
      </c>
      <c r="E3754" s="47" t="s">
        <v>9291</v>
      </c>
      <c r="F3754" s="14">
        <v>39158</v>
      </c>
      <c r="G3754" s="107">
        <v>42474</v>
      </c>
      <c r="H3754" s="166">
        <v>39158</v>
      </c>
      <c r="I3754" s="140">
        <f t="shared" si="173"/>
        <v>0</v>
      </c>
      <c r="J3754" s="125"/>
      <c r="K3754" s="2"/>
    </row>
    <row r="3755" spans="1:11" x14ac:dyDescent="0.25">
      <c r="A3755" s="17">
        <v>42460</v>
      </c>
      <c r="B3755" s="18">
        <f t="shared" si="171"/>
        <v>10618</v>
      </c>
      <c r="C3755" s="11" t="s">
        <v>787</v>
      </c>
      <c r="D3755" s="12">
        <v>60618</v>
      </c>
      <c r="E3755" s="47" t="s">
        <v>9291</v>
      </c>
      <c r="F3755" s="14">
        <v>22820</v>
      </c>
      <c r="G3755" s="107">
        <v>42474</v>
      </c>
      <c r="H3755" s="166">
        <v>22820</v>
      </c>
      <c r="I3755" s="140">
        <f t="shared" si="173"/>
        <v>0</v>
      </c>
      <c r="J3755" s="125"/>
      <c r="K3755" s="2"/>
    </row>
    <row r="3756" spans="1:11" x14ac:dyDescent="0.25">
      <c r="A3756" s="17">
        <v>42460</v>
      </c>
      <c r="B3756" s="18">
        <f t="shared" si="171"/>
        <v>10619</v>
      </c>
      <c r="C3756" s="11" t="s">
        <v>787</v>
      </c>
      <c r="D3756" s="12">
        <v>60619</v>
      </c>
      <c r="E3756" s="47" t="s">
        <v>9306</v>
      </c>
      <c r="F3756" s="14">
        <v>1050.4000000000001</v>
      </c>
      <c r="G3756" s="15">
        <v>42460</v>
      </c>
      <c r="H3756" s="98">
        <f t="shared" si="172"/>
        <v>1050.4000000000001</v>
      </c>
      <c r="I3756" s="140">
        <f t="shared" si="173"/>
        <v>0</v>
      </c>
      <c r="J3756" s="125"/>
      <c r="K3756" s="2"/>
    </row>
    <row r="3757" spans="1:11" x14ac:dyDescent="0.25">
      <c r="A3757" s="17">
        <v>42460</v>
      </c>
      <c r="B3757" s="18">
        <f t="shared" si="171"/>
        <v>10620</v>
      </c>
      <c r="C3757" s="11" t="s">
        <v>787</v>
      </c>
      <c r="D3757" s="12">
        <v>60620</v>
      </c>
      <c r="E3757" s="49" t="s">
        <v>8692</v>
      </c>
      <c r="F3757" s="14">
        <v>0</v>
      </c>
      <c r="G3757" s="15"/>
      <c r="H3757" s="98"/>
      <c r="I3757" s="140">
        <f t="shared" si="173"/>
        <v>0</v>
      </c>
      <c r="J3757" s="125"/>
      <c r="K3757" s="2"/>
    </row>
    <row r="3758" spans="1:11" x14ac:dyDescent="0.25">
      <c r="A3758" s="17">
        <v>42460</v>
      </c>
      <c r="B3758" s="18">
        <f t="shared" si="171"/>
        <v>10621</v>
      </c>
      <c r="C3758" s="11" t="s">
        <v>787</v>
      </c>
      <c r="D3758" s="12">
        <v>60621</v>
      </c>
      <c r="E3758" s="47" t="s">
        <v>9307</v>
      </c>
      <c r="F3758" s="14">
        <v>61074</v>
      </c>
      <c r="G3758" s="107">
        <v>42466</v>
      </c>
      <c r="H3758" s="166">
        <v>61074</v>
      </c>
      <c r="I3758" s="140">
        <f t="shared" si="173"/>
        <v>0</v>
      </c>
      <c r="J3758" s="125"/>
      <c r="K3758" s="2"/>
    </row>
    <row r="3759" spans="1:11" x14ac:dyDescent="0.25">
      <c r="A3759" s="17">
        <v>42460</v>
      </c>
      <c r="B3759" s="18">
        <f t="shared" si="171"/>
        <v>10622</v>
      </c>
      <c r="C3759" s="11" t="s">
        <v>787</v>
      </c>
      <c r="D3759" s="12">
        <v>60622</v>
      </c>
      <c r="E3759" s="47" t="s">
        <v>9308</v>
      </c>
      <c r="F3759" s="14">
        <v>1544</v>
      </c>
      <c r="G3759" s="15">
        <v>42460</v>
      </c>
      <c r="H3759" s="98">
        <f t="shared" si="172"/>
        <v>1544</v>
      </c>
      <c r="I3759" s="140">
        <f t="shared" si="173"/>
        <v>0</v>
      </c>
      <c r="J3759" s="125"/>
      <c r="K3759" s="2"/>
    </row>
    <row r="3760" spans="1:11" x14ac:dyDescent="0.25">
      <c r="A3760" s="17">
        <v>42460</v>
      </c>
      <c r="B3760" s="18">
        <f t="shared" si="171"/>
        <v>10623</v>
      </c>
      <c r="C3760" s="11" t="s">
        <v>787</v>
      </c>
      <c r="D3760" s="12">
        <v>60623</v>
      </c>
      <c r="E3760" s="47" t="s">
        <v>9309</v>
      </c>
      <c r="F3760" s="14">
        <v>13177.56</v>
      </c>
      <c r="G3760" s="107">
        <v>42466</v>
      </c>
      <c r="H3760" s="166">
        <v>13177.56</v>
      </c>
      <c r="I3760" s="140">
        <f t="shared" si="173"/>
        <v>0</v>
      </c>
      <c r="J3760" s="125"/>
      <c r="K3760" s="2"/>
    </row>
    <row r="3761" spans="1:11" x14ac:dyDescent="0.25">
      <c r="A3761" s="17">
        <v>42460</v>
      </c>
      <c r="B3761" s="18">
        <f t="shared" si="171"/>
        <v>10624</v>
      </c>
      <c r="C3761" s="11" t="s">
        <v>787</v>
      </c>
      <c r="D3761" s="12">
        <v>60624</v>
      </c>
      <c r="E3761" s="47" t="s">
        <v>9310</v>
      </c>
      <c r="F3761" s="14">
        <v>1933.3</v>
      </c>
      <c r="G3761" s="107">
        <v>42462</v>
      </c>
      <c r="H3761" s="166">
        <v>1933.3</v>
      </c>
      <c r="I3761" s="140">
        <f t="shared" si="173"/>
        <v>0</v>
      </c>
      <c r="J3761" s="125"/>
      <c r="K3761" s="2"/>
    </row>
    <row r="3762" spans="1:11" x14ac:dyDescent="0.25">
      <c r="A3762" s="17">
        <v>42460</v>
      </c>
      <c r="B3762" s="18">
        <f t="shared" si="171"/>
        <v>10625</v>
      </c>
      <c r="C3762" s="11" t="s">
        <v>787</v>
      </c>
      <c r="D3762" s="12">
        <v>60625</v>
      </c>
      <c r="E3762" s="47" t="s">
        <v>9311</v>
      </c>
      <c r="F3762" s="14">
        <v>1128.4000000000001</v>
      </c>
      <c r="G3762" s="107">
        <v>42462</v>
      </c>
      <c r="H3762" s="166">
        <v>1128.4000000000001</v>
      </c>
      <c r="I3762" s="140">
        <f t="shared" si="173"/>
        <v>0</v>
      </c>
      <c r="J3762" s="125"/>
      <c r="K3762" s="2"/>
    </row>
    <row r="3763" spans="1:11" x14ac:dyDescent="0.25">
      <c r="A3763" s="17">
        <v>42460</v>
      </c>
      <c r="B3763" s="18">
        <f t="shared" si="171"/>
        <v>10626</v>
      </c>
      <c r="C3763" s="11" t="s">
        <v>787</v>
      </c>
      <c r="D3763" s="12">
        <v>60626</v>
      </c>
      <c r="E3763" s="47" t="s">
        <v>9312</v>
      </c>
      <c r="F3763" s="14">
        <v>1993.8</v>
      </c>
      <c r="G3763" s="15">
        <v>42460</v>
      </c>
      <c r="H3763" s="98">
        <f t="shared" si="172"/>
        <v>1993.8</v>
      </c>
      <c r="I3763" s="140">
        <f t="shared" si="173"/>
        <v>0</v>
      </c>
      <c r="J3763" s="125"/>
      <c r="K3763" s="2"/>
    </row>
    <row r="3764" spans="1:11" x14ac:dyDescent="0.25">
      <c r="A3764" s="17">
        <v>42460</v>
      </c>
      <c r="B3764" s="18">
        <f t="shared" si="171"/>
        <v>10627</v>
      </c>
      <c r="C3764" s="11" t="s">
        <v>787</v>
      </c>
      <c r="D3764" s="12">
        <v>60627</v>
      </c>
      <c r="E3764" s="47" t="s">
        <v>9313</v>
      </c>
      <c r="F3764" s="14">
        <v>2653</v>
      </c>
      <c r="G3764" s="107">
        <v>42462</v>
      </c>
      <c r="H3764" s="166">
        <v>2653</v>
      </c>
      <c r="I3764" s="140">
        <f t="shared" si="173"/>
        <v>0</v>
      </c>
      <c r="J3764" s="125"/>
      <c r="K3764" s="2"/>
    </row>
    <row r="3765" spans="1:11" x14ac:dyDescent="0.25">
      <c r="A3765" s="17">
        <v>42460</v>
      </c>
      <c r="B3765" s="18">
        <f t="shared" si="171"/>
        <v>10628</v>
      </c>
      <c r="C3765" s="11" t="s">
        <v>787</v>
      </c>
      <c r="D3765" s="12">
        <v>60628</v>
      </c>
      <c r="E3765" s="47" t="s">
        <v>9310</v>
      </c>
      <c r="F3765" s="14">
        <v>5430.4</v>
      </c>
      <c r="G3765" s="107">
        <v>42462</v>
      </c>
      <c r="H3765" s="166">
        <v>5430.4</v>
      </c>
      <c r="I3765" s="140">
        <f t="shared" si="173"/>
        <v>0</v>
      </c>
      <c r="J3765" s="125"/>
      <c r="K3765" s="2"/>
    </row>
    <row r="3766" spans="1:11" x14ac:dyDescent="0.25">
      <c r="A3766" s="17">
        <v>42460</v>
      </c>
      <c r="B3766" s="18">
        <f t="shared" si="171"/>
        <v>10629</v>
      </c>
      <c r="C3766" s="11" t="s">
        <v>787</v>
      </c>
      <c r="D3766" s="12">
        <v>60629</v>
      </c>
      <c r="E3766" s="47" t="s">
        <v>9314</v>
      </c>
      <c r="F3766" s="14">
        <v>218592</v>
      </c>
      <c r="G3766" s="107">
        <v>42462</v>
      </c>
      <c r="H3766" s="166">
        <v>218592</v>
      </c>
      <c r="I3766" s="140">
        <f t="shared" si="173"/>
        <v>0</v>
      </c>
      <c r="J3766" s="125"/>
      <c r="K3766" s="2"/>
    </row>
    <row r="3767" spans="1:11" x14ac:dyDescent="0.25">
      <c r="A3767" s="17">
        <v>42460</v>
      </c>
      <c r="B3767" s="18">
        <f t="shared" si="171"/>
        <v>10630</v>
      </c>
      <c r="C3767" s="11" t="s">
        <v>787</v>
      </c>
      <c r="D3767" s="12">
        <v>60630</v>
      </c>
      <c r="E3767" s="47" t="s">
        <v>9314</v>
      </c>
      <c r="F3767" s="14">
        <v>142848</v>
      </c>
      <c r="G3767" s="107">
        <v>42462</v>
      </c>
      <c r="H3767" s="166">
        <v>142848</v>
      </c>
      <c r="I3767" s="140">
        <f t="shared" si="173"/>
        <v>0</v>
      </c>
      <c r="J3767" s="125"/>
      <c r="K3767" s="2"/>
    </row>
    <row r="3768" spans="1:11" x14ac:dyDescent="0.25">
      <c r="A3768" s="17">
        <v>42460</v>
      </c>
      <c r="B3768" s="18">
        <f t="shared" si="171"/>
        <v>10631</v>
      </c>
      <c r="C3768" s="11" t="s">
        <v>787</v>
      </c>
      <c r="D3768" s="12">
        <v>60631</v>
      </c>
      <c r="E3768" s="47" t="s">
        <v>9315</v>
      </c>
      <c r="F3768" s="14">
        <v>136600.42000000001</v>
      </c>
      <c r="G3768" s="107">
        <v>42462</v>
      </c>
      <c r="H3768" s="166">
        <v>136600.42000000001</v>
      </c>
      <c r="I3768" s="140">
        <f t="shared" si="173"/>
        <v>0</v>
      </c>
      <c r="J3768" s="125"/>
      <c r="K3768" s="2"/>
    </row>
    <row r="3769" spans="1:11" x14ac:dyDescent="0.25">
      <c r="A3769" s="17">
        <v>42460</v>
      </c>
      <c r="B3769" s="18">
        <f t="shared" si="171"/>
        <v>10632</v>
      </c>
      <c r="C3769" s="11" t="s">
        <v>787</v>
      </c>
      <c r="D3769" s="12">
        <v>60632</v>
      </c>
      <c r="E3769" s="49" t="s">
        <v>8692</v>
      </c>
      <c r="F3769" s="14">
        <v>0</v>
      </c>
      <c r="G3769" s="107"/>
      <c r="H3769" s="166"/>
      <c r="I3769" s="140">
        <f t="shared" si="173"/>
        <v>0</v>
      </c>
      <c r="J3769" s="125"/>
      <c r="K3769" s="2"/>
    </row>
    <row r="3770" spans="1:11" x14ac:dyDescent="0.25">
      <c r="A3770" s="17">
        <v>42460</v>
      </c>
      <c r="B3770" s="18">
        <f t="shared" si="171"/>
        <v>10633</v>
      </c>
      <c r="C3770" s="11" t="s">
        <v>787</v>
      </c>
      <c r="D3770" s="12">
        <v>60633</v>
      </c>
      <c r="E3770" s="47" t="s">
        <v>9254</v>
      </c>
      <c r="F3770" s="14">
        <v>8375.2000000000007</v>
      </c>
      <c r="G3770" s="107">
        <v>42462</v>
      </c>
      <c r="H3770" s="166">
        <v>8375.2000000000007</v>
      </c>
      <c r="I3770" s="140">
        <f t="shared" si="173"/>
        <v>0</v>
      </c>
      <c r="J3770" s="125"/>
      <c r="K3770" s="2"/>
    </row>
    <row r="3771" spans="1:11" x14ac:dyDescent="0.25">
      <c r="A3771" s="17">
        <v>42460</v>
      </c>
      <c r="B3771" s="18">
        <f t="shared" si="171"/>
        <v>10634</v>
      </c>
      <c r="C3771" s="11" t="s">
        <v>787</v>
      </c>
      <c r="D3771" s="12">
        <v>60634</v>
      </c>
      <c r="E3771" s="47" t="s">
        <v>9316</v>
      </c>
      <c r="F3771" s="14">
        <v>7332.12</v>
      </c>
      <c r="G3771" s="107">
        <v>42462</v>
      </c>
      <c r="H3771" s="166">
        <v>7332.12</v>
      </c>
      <c r="I3771" s="140">
        <f t="shared" si="173"/>
        <v>0</v>
      </c>
      <c r="J3771" s="125"/>
      <c r="K3771" s="2"/>
    </row>
    <row r="3772" spans="1:11" x14ac:dyDescent="0.25">
      <c r="A3772" s="17">
        <v>42460</v>
      </c>
      <c r="B3772" s="18">
        <f t="shared" si="171"/>
        <v>10635</v>
      </c>
      <c r="C3772" s="11" t="s">
        <v>787</v>
      </c>
      <c r="D3772" s="12">
        <v>60635</v>
      </c>
      <c r="E3772" s="49" t="s">
        <v>8692</v>
      </c>
      <c r="F3772" s="14">
        <v>0</v>
      </c>
      <c r="G3772" s="107"/>
      <c r="H3772" s="166"/>
      <c r="I3772" s="140">
        <f t="shared" si="173"/>
        <v>0</v>
      </c>
      <c r="J3772" s="125"/>
      <c r="K3772" s="2"/>
    </row>
    <row r="3773" spans="1:11" x14ac:dyDescent="0.25">
      <c r="A3773" s="17">
        <v>42460</v>
      </c>
      <c r="B3773" s="18">
        <f t="shared" si="171"/>
        <v>10636</v>
      </c>
      <c r="C3773" s="11" t="s">
        <v>787</v>
      </c>
      <c r="D3773" s="12">
        <v>60636</v>
      </c>
      <c r="E3773" s="47" t="s">
        <v>9317</v>
      </c>
      <c r="F3773" s="14">
        <v>31769.1</v>
      </c>
      <c r="G3773" s="107">
        <v>42466</v>
      </c>
      <c r="H3773" s="166">
        <v>31769.1</v>
      </c>
      <c r="I3773" s="140">
        <f t="shared" si="173"/>
        <v>0</v>
      </c>
      <c r="J3773" s="125"/>
      <c r="K3773" s="2"/>
    </row>
    <row r="3774" spans="1:11" x14ac:dyDescent="0.25">
      <c r="A3774" s="17">
        <v>42460</v>
      </c>
      <c r="B3774" s="18">
        <f t="shared" si="171"/>
        <v>10637</v>
      </c>
      <c r="C3774" s="11" t="s">
        <v>787</v>
      </c>
      <c r="D3774" s="12">
        <v>60637</v>
      </c>
      <c r="E3774" s="47" t="s">
        <v>9242</v>
      </c>
      <c r="F3774" s="14">
        <v>25757.200000000001</v>
      </c>
      <c r="G3774" s="107">
        <v>42478</v>
      </c>
      <c r="H3774" s="166">
        <v>25757.200000000001</v>
      </c>
      <c r="I3774" s="140">
        <f t="shared" si="173"/>
        <v>0</v>
      </c>
      <c r="J3774" s="125"/>
      <c r="K3774" s="2"/>
    </row>
    <row r="3775" spans="1:11" x14ac:dyDescent="0.25">
      <c r="A3775" s="17">
        <v>42460</v>
      </c>
      <c r="B3775" s="18">
        <f t="shared" si="171"/>
        <v>10638</v>
      </c>
      <c r="C3775" s="11" t="s">
        <v>787</v>
      </c>
      <c r="D3775" s="12">
        <v>60638</v>
      </c>
      <c r="E3775" s="47" t="s">
        <v>9318</v>
      </c>
      <c r="F3775" s="14">
        <v>3267.8</v>
      </c>
      <c r="G3775" s="107">
        <v>42462</v>
      </c>
      <c r="H3775" s="166">
        <v>3267.8</v>
      </c>
      <c r="I3775" s="140">
        <f t="shared" si="173"/>
        <v>0</v>
      </c>
      <c r="J3775" s="125"/>
      <c r="K3775" s="2"/>
    </row>
    <row r="3776" spans="1:11" x14ac:dyDescent="0.25">
      <c r="A3776" s="17">
        <v>42460</v>
      </c>
      <c r="B3776" s="18">
        <f t="shared" si="171"/>
        <v>10639</v>
      </c>
      <c r="C3776" s="11" t="s">
        <v>787</v>
      </c>
      <c r="D3776" s="12">
        <v>60639</v>
      </c>
      <c r="E3776" s="47" t="s">
        <v>9319</v>
      </c>
      <c r="F3776" s="14">
        <v>1184.55</v>
      </c>
      <c r="G3776" s="107">
        <v>42462</v>
      </c>
      <c r="H3776" s="166">
        <v>1184.55</v>
      </c>
      <c r="I3776" s="140">
        <f t="shared" si="173"/>
        <v>0</v>
      </c>
      <c r="J3776" s="125"/>
      <c r="K3776" s="2"/>
    </row>
    <row r="3777" spans="1:11" x14ac:dyDescent="0.25">
      <c r="A3777" s="17">
        <v>42460</v>
      </c>
      <c r="B3777" s="18">
        <f t="shared" si="171"/>
        <v>10640</v>
      </c>
      <c r="C3777" s="11" t="s">
        <v>787</v>
      </c>
      <c r="D3777" s="113">
        <v>60640</v>
      </c>
      <c r="E3777" s="42" t="s">
        <v>9320</v>
      </c>
      <c r="F3777" s="19">
        <v>8774.4</v>
      </c>
      <c r="G3777" s="107">
        <v>42462</v>
      </c>
      <c r="H3777" s="166">
        <v>8774.4</v>
      </c>
      <c r="I3777" s="140">
        <f t="shared" si="173"/>
        <v>0</v>
      </c>
      <c r="J3777" s="125"/>
      <c r="K3777" s="2"/>
    </row>
    <row r="3778" spans="1:11" x14ac:dyDescent="0.25">
      <c r="A3778" s="17">
        <v>42460</v>
      </c>
      <c r="B3778" s="18">
        <f t="shared" si="171"/>
        <v>10641</v>
      </c>
      <c r="C3778" s="11" t="s">
        <v>787</v>
      </c>
      <c r="D3778" s="170">
        <v>60641</v>
      </c>
      <c r="E3778" s="153" t="s">
        <v>8692</v>
      </c>
      <c r="F3778" s="63">
        <v>0</v>
      </c>
      <c r="G3778" s="107"/>
      <c r="H3778" s="166"/>
      <c r="I3778" s="140">
        <f t="shared" si="173"/>
        <v>0</v>
      </c>
      <c r="J3778" s="125"/>
      <c r="K3778" s="2"/>
    </row>
    <row r="3779" spans="1:11" x14ac:dyDescent="0.25">
      <c r="A3779" s="17">
        <v>42460</v>
      </c>
      <c r="B3779" s="18">
        <f t="shared" si="171"/>
        <v>10642</v>
      </c>
      <c r="C3779" s="11" t="s">
        <v>787</v>
      </c>
      <c r="D3779" s="154">
        <v>60642</v>
      </c>
      <c r="E3779" s="155" t="s">
        <v>9321</v>
      </c>
      <c r="F3779" s="156">
        <v>19948</v>
      </c>
      <c r="G3779" s="107">
        <v>42462</v>
      </c>
      <c r="H3779" s="166">
        <v>19948</v>
      </c>
      <c r="I3779" s="140">
        <f t="shared" si="173"/>
        <v>0</v>
      </c>
      <c r="J3779" s="125"/>
      <c r="K3779" s="2"/>
    </row>
    <row r="3780" spans="1:11" x14ac:dyDescent="0.25">
      <c r="A3780" s="17">
        <v>42460</v>
      </c>
      <c r="B3780" s="18">
        <f t="shared" si="171"/>
        <v>10643</v>
      </c>
      <c r="C3780" s="11" t="s">
        <v>787</v>
      </c>
      <c r="D3780" s="157">
        <v>60643</v>
      </c>
      <c r="E3780" s="158" t="s">
        <v>9322</v>
      </c>
      <c r="F3780" s="159">
        <v>13491.4</v>
      </c>
      <c r="G3780" s="107">
        <v>42462</v>
      </c>
      <c r="H3780" s="166">
        <v>13491.4</v>
      </c>
      <c r="I3780" s="140">
        <f t="shared" si="173"/>
        <v>0</v>
      </c>
      <c r="J3780" s="125"/>
      <c r="K3780" s="2"/>
    </row>
    <row r="3781" spans="1:11" x14ac:dyDescent="0.25">
      <c r="A3781" s="17">
        <v>42460</v>
      </c>
      <c r="B3781" s="18">
        <f t="shared" si="171"/>
        <v>10644</v>
      </c>
      <c r="C3781" s="11" t="s">
        <v>787</v>
      </c>
      <c r="D3781" s="160">
        <v>60644</v>
      </c>
      <c r="E3781" s="161" t="s">
        <v>9323</v>
      </c>
      <c r="F3781" s="162">
        <v>8916.2000000000007</v>
      </c>
      <c r="G3781" s="107">
        <v>42475</v>
      </c>
      <c r="H3781" s="166">
        <v>8916.2000000000007</v>
      </c>
      <c r="I3781" s="140">
        <f t="shared" si="173"/>
        <v>0</v>
      </c>
      <c r="J3781" s="125"/>
      <c r="K3781" s="2"/>
    </row>
    <row r="3782" spans="1:11" x14ac:dyDescent="0.25">
      <c r="A3782" s="17">
        <v>42460</v>
      </c>
      <c r="B3782" s="18">
        <f t="shared" ref="B3782:B3793" si="174">B3781+1</f>
        <v>10645</v>
      </c>
      <c r="C3782" s="11" t="s">
        <v>787</v>
      </c>
      <c r="D3782" s="160">
        <v>60645</v>
      </c>
      <c r="E3782" s="161" t="s">
        <v>9324</v>
      </c>
      <c r="F3782" s="162">
        <v>51539.6</v>
      </c>
      <c r="G3782" s="107">
        <v>42478</v>
      </c>
      <c r="H3782" s="166">
        <v>51539.6</v>
      </c>
      <c r="I3782" s="140">
        <f t="shared" si="173"/>
        <v>0</v>
      </c>
      <c r="J3782" s="125"/>
      <c r="K3782" s="2"/>
    </row>
    <row r="3783" spans="1:11" x14ac:dyDescent="0.25">
      <c r="A3783" s="17">
        <v>42460</v>
      </c>
      <c r="B3783" s="18">
        <f t="shared" si="174"/>
        <v>10646</v>
      </c>
      <c r="C3783" s="11" t="s">
        <v>787</v>
      </c>
      <c r="D3783" s="160">
        <v>60646</v>
      </c>
      <c r="E3783" s="161" t="s">
        <v>9325</v>
      </c>
      <c r="F3783" s="162">
        <v>2074.6</v>
      </c>
      <c r="G3783" s="107">
        <v>42462</v>
      </c>
      <c r="H3783" s="166">
        <v>2074.6</v>
      </c>
      <c r="I3783" s="140">
        <f t="shared" si="173"/>
        <v>0</v>
      </c>
      <c r="J3783" s="125"/>
      <c r="K3783" s="2"/>
    </row>
    <row r="3784" spans="1:11" x14ac:dyDescent="0.25">
      <c r="A3784" s="17">
        <v>42460</v>
      </c>
      <c r="B3784" s="18">
        <f t="shared" si="174"/>
        <v>10647</v>
      </c>
      <c r="C3784" s="11" t="s">
        <v>787</v>
      </c>
      <c r="D3784" s="160">
        <v>60647</v>
      </c>
      <c r="E3784" s="161" t="s">
        <v>9326</v>
      </c>
      <c r="F3784" s="162">
        <v>5266.2</v>
      </c>
      <c r="G3784" s="107">
        <v>42466</v>
      </c>
      <c r="H3784" s="166">
        <v>5266.2</v>
      </c>
      <c r="I3784" s="140">
        <f t="shared" si="173"/>
        <v>0</v>
      </c>
      <c r="J3784" s="125"/>
      <c r="K3784" s="2"/>
    </row>
    <row r="3785" spans="1:11" x14ac:dyDescent="0.25">
      <c r="A3785" s="17">
        <v>42460</v>
      </c>
      <c r="B3785" s="18">
        <f t="shared" si="174"/>
        <v>10648</v>
      </c>
      <c r="C3785" s="11" t="s">
        <v>787</v>
      </c>
      <c r="D3785" s="160">
        <v>60648</v>
      </c>
      <c r="E3785" s="161" t="s">
        <v>9322</v>
      </c>
      <c r="F3785" s="162">
        <v>4624.8</v>
      </c>
      <c r="G3785" s="107">
        <v>42462</v>
      </c>
      <c r="H3785" s="166">
        <v>4624.8</v>
      </c>
      <c r="I3785" s="140">
        <f t="shared" si="173"/>
        <v>0</v>
      </c>
      <c r="J3785" s="125"/>
      <c r="K3785" s="2"/>
    </row>
    <row r="3786" spans="1:11" x14ac:dyDescent="0.25">
      <c r="A3786" s="17">
        <v>42460</v>
      </c>
      <c r="B3786" s="18">
        <f t="shared" si="174"/>
        <v>10649</v>
      </c>
      <c r="C3786" s="11" t="s">
        <v>787</v>
      </c>
      <c r="D3786" s="160">
        <v>60649</v>
      </c>
      <c r="E3786" s="161" t="s">
        <v>9327</v>
      </c>
      <c r="F3786" s="162">
        <v>1978.8</v>
      </c>
      <c r="G3786" s="107">
        <v>42462</v>
      </c>
      <c r="H3786" s="166">
        <v>1978.8</v>
      </c>
      <c r="I3786" s="140">
        <f t="shared" si="173"/>
        <v>0</v>
      </c>
      <c r="J3786" s="125"/>
      <c r="K3786" s="2"/>
    </row>
    <row r="3787" spans="1:11" x14ac:dyDescent="0.25">
      <c r="A3787" s="17">
        <v>42460</v>
      </c>
      <c r="B3787" s="18">
        <f t="shared" si="174"/>
        <v>10650</v>
      </c>
      <c r="C3787" s="11" t="s">
        <v>787</v>
      </c>
      <c r="D3787" s="160">
        <v>60650</v>
      </c>
      <c r="E3787" s="161" t="s">
        <v>9326</v>
      </c>
      <c r="F3787" s="162">
        <v>1709.8</v>
      </c>
      <c r="G3787" s="107">
        <v>42462</v>
      </c>
      <c r="H3787" s="166">
        <v>1709.8</v>
      </c>
      <c r="I3787" s="140">
        <f t="shared" si="173"/>
        <v>0</v>
      </c>
      <c r="J3787" s="125"/>
      <c r="K3787" s="2"/>
    </row>
    <row r="3788" spans="1:11" x14ac:dyDescent="0.25">
      <c r="A3788" s="17">
        <v>42460</v>
      </c>
      <c r="B3788" s="18">
        <f t="shared" si="174"/>
        <v>10651</v>
      </c>
      <c r="C3788" s="11" t="s">
        <v>787</v>
      </c>
      <c r="D3788" s="160">
        <v>60651</v>
      </c>
      <c r="E3788" s="161" t="s">
        <v>9328</v>
      </c>
      <c r="F3788" s="162">
        <v>5059.6000000000004</v>
      </c>
      <c r="G3788" s="15">
        <v>42460</v>
      </c>
      <c r="H3788" s="98">
        <v>5059.6000000000004</v>
      </c>
      <c r="I3788" s="140">
        <f t="shared" si="173"/>
        <v>0</v>
      </c>
      <c r="J3788" s="125"/>
      <c r="K3788" s="2"/>
    </row>
    <row r="3789" spans="1:11" x14ac:dyDescent="0.25">
      <c r="A3789" s="17">
        <v>42460</v>
      </c>
      <c r="B3789" s="18">
        <f t="shared" si="174"/>
        <v>10652</v>
      </c>
      <c r="C3789" s="11" t="s">
        <v>787</v>
      </c>
      <c r="D3789" s="160">
        <v>60652</v>
      </c>
      <c r="E3789" s="161" t="s">
        <v>9323</v>
      </c>
      <c r="F3789" s="162">
        <v>13799.8</v>
      </c>
      <c r="G3789" s="107">
        <v>42475</v>
      </c>
      <c r="H3789" s="166">
        <v>13799.8</v>
      </c>
      <c r="I3789" s="138">
        <f t="shared" si="173"/>
        <v>0</v>
      </c>
      <c r="J3789" s="125"/>
      <c r="K3789" s="2"/>
    </row>
    <row r="3790" spans="1:11" x14ac:dyDescent="0.25">
      <c r="A3790" s="17">
        <v>42460</v>
      </c>
      <c r="B3790" s="18">
        <f t="shared" si="174"/>
        <v>10653</v>
      </c>
      <c r="C3790" s="11" t="s">
        <v>787</v>
      </c>
      <c r="D3790" s="160">
        <v>60653</v>
      </c>
      <c r="E3790" s="161" t="s">
        <v>9329</v>
      </c>
      <c r="F3790" s="162">
        <v>2302.8000000000002</v>
      </c>
      <c r="G3790" s="15">
        <v>42460</v>
      </c>
      <c r="H3790" s="98">
        <v>2302.8000000000002</v>
      </c>
      <c r="I3790" s="138">
        <f t="shared" si="173"/>
        <v>0</v>
      </c>
      <c r="J3790" s="125"/>
      <c r="K3790" s="2"/>
    </row>
    <row r="3791" spans="1:11" x14ac:dyDescent="0.25">
      <c r="A3791" s="17">
        <v>42460</v>
      </c>
      <c r="B3791" s="18">
        <f t="shared" si="174"/>
        <v>10654</v>
      </c>
      <c r="C3791" s="11" t="s">
        <v>787</v>
      </c>
      <c r="D3791" s="160">
        <v>60654</v>
      </c>
      <c r="E3791" s="161" t="s">
        <v>9330</v>
      </c>
      <c r="F3791" s="162">
        <v>95</v>
      </c>
      <c r="G3791" s="107">
        <v>42464</v>
      </c>
      <c r="H3791" s="166">
        <v>95</v>
      </c>
      <c r="I3791" s="138">
        <f t="shared" si="173"/>
        <v>0</v>
      </c>
      <c r="J3791" s="125"/>
      <c r="K3791" s="2"/>
    </row>
    <row r="3792" spans="1:11" x14ac:dyDescent="0.25">
      <c r="A3792" s="17">
        <v>42460</v>
      </c>
      <c r="B3792" s="18">
        <f t="shared" si="174"/>
        <v>10655</v>
      </c>
      <c r="C3792" s="11" t="s">
        <v>787</v>
      </c>
      <c r="D3792" s="160">
        <v>60655</v>
      </c>
      <c r="E3792" s="161" t="s">
        <v>9330</v>
      </c>
      <c r="F3792" s="162">
        <v>188.6</v>
      </c>
      <c r="G3792" s="107">
        <v>42461</v>
      </c>
      <c r="H3792" s="166">
        <v>188.6</v>
      </c>
      <c r="I3792" s="138">
        <f t="shared" si="173"/>
        <v>0</v>
      </c>
      <c r="J3792" s="125"/>
      <c r="K3792" s="2"/>
    </row>
    <row r="3793" spans="1:11" x14ac:dyDescent="0.25">
      <c r="A3793" s="17">
        <v>42460</v>
      </c>
      <c r="B3793" s="18">
        <f t="shared" si="174"/>
        <v>10656</v>
      </c>
      <c r="C3793" s="11" t="s">
        <v>787</v>
      </c>
      <c r="D3793" s="160">
        <v>60656</v>
      </c>
      <c r="E3793" s="163" t="s">
        <v>9331</v>
      </c>
      <c r="F3793" s="164">
        <v>547.20000000000005</v>
      </c>
      <c r="G3793" s="168">
        <v>42461</v>
      </c>
      <c r="H3793" s="169">
        <v>547.20000000000005</v>
      </c>
      <c r="I3793" s="138">
        <f t="shared" si="173"/>
        <v>0</v>
      </c>
      <c r="J3793" s="125"/>
      <c r="K3793" s="2"/>
    </row>
    <row r="3794" spans="1:11" x14ac:dyDescent="0.25">
      <c r="A3794" s="17"/>
      <c r="B3794" s="11"/>
      <c r="C3794" s="11"/>
      <c r="D3794" s="11"/>
      <c r="E3794" s="62"/>
      <c r="F3794" s="63"/>
      <c r="G3794" s="15"/>
      <c r="H3794" s="98"/>
      <c r="I3794" s="138">
        <f t="shared" si="173"/>
        <v>0</v>
      </c>
      <c r="J3794" s="125"/>
      <c r="K3794" s="2"/>
    </row>
    <row r="3795" spans="1:11" x14ac:dyDescent="0.25">
      <c r="A3795" s="17"/>
      <c r="B3795" s="18"/>
      <c r="C3795" s="11"/>
      <c r="D3795" s="11"/>
      <c r="E3795" s="62"/>
      <c r="F3795" s="63"/>
      <c r="G3795" s="15"/>
      <c r="H3795" s="98"/>
      <c r="I3795" s="138">
        <f t="shared" si="173"/>
        <v>0</v>
      </c>
      <c r="J3795" s="125"/>
      <c r="K3795" s="2"/>
    </row>
    <row r="3796" spans="1:11" x14ac:dyDescent="0.25">
      <c r="A3796" s="17"/>
      <c r="B3796" s="11"/>
      <c r="C3796" s="11"/>
      <c r="D3796" s="11"/>
      <c r="E3796" s="62" t="s">
        <v>6155</v>
      </c>
      <c r="F3796" s="63"/>
      <c r="G3796" s="15"/>
      <c r="H3796" s="98"/>
      <c r="I3796" s="138">
        <f t="shared" si="173"/>
        <v>0</v>
      </c>
      <c r="J3796" s="125"/>
      <c r="K3796" s="2"/>
    </row>
    <row r="3797" spans="1:11" x14ac:dyDescent="0.25">
      <c r="A3797" s="17"/>
      <c r="B3797" s="11"/>
      <c r="C3797" s="11"/>
      <c r="D3797" s="11"/>
      <c r="E3797" s="62"/>
      <c r="F3797" s="63"/>
      <c r="G3797" s="15"/>
      <c r="H3797" s="98"/>
      <c r="I3797" s="138">
        <f t="shared" si="173"/>
        <v>0</v>
      </c>
      <c r="J3797" s="125"/>
      <c r="K3797" s="2"/>
    </row>
    <row r="3798" spans="1:11" x14ac:dyDescent="0.25">
      <c r="A3798" s="17"/>
      <c r="B3798" s="11"/>
      <c r="C3798" s="11"/>
      <c r="D3798" s="11"/>
      <c r="E3798" s="62"/>
      <c r="F3798" s="63"/>
      <c r="G3798" s="15"/>
      <c r="H3798" s="98"/>
      <c r="I3798" s="138">
        <f t="shared" si="173"/>
        <v>0</v>
      </c>
      <c r="J3798" s="125"/>
      <c r="K3798" s="2"/>
    </row>
    <row r="3799" spans="1:11" x14ac:dyDescent="0.25">
      <c r="A3799" s="17"/>
      <c r="B3799" s="11"/>
      <c r="C3799" s="11"/>
      <c r="D3799" s="11"/>
      <c r="E3799" s="62"/>
      <c r="F3799" s="63"/>
      <c r="G3799" s="15"/>
      <c r="H3799" s="98"/>
      <c r="I3799" s="138">
        <f t="shared" si="173"/>
        <v>0</v>
      </c>
      <c r="J3799" s="125"/>
      <c r="K3799" s="2"/>
    </row>
    <row r="3800" spans="1:11" x14ac:dyDescent="0.25">
      <c r="A3800" s="17"/>
      <c r="B3800" s="11"/>
      <c r="C3800" s="11"/>
      <c r="D3800" s="11"/>
      <c r="E3800" s="62"/>
      <c r="F3800" s="63"/>
      <c r="G3800" s="15"/>
      <c r="H3800" s="98"/>
      <c r="I3800" s="138">
        <f t="shared" si="173"/>
        <v>0</v>
      </c>
      <c r="J3800" s="125"/>
      <c r="K3800" s="2"/>
    </row>
    <row r="3801" spans="1:11" x14ac:dyDescent="0.25">
      <c r="A3801" s="17"/>
      <c r="B3801" s="11"/>
      <c r="C3801" s="11"/>
      <c r="D3801" s="11"/>
      <c r="E3801" s="62" t="s">
        <v>3368</v>
      </c>
      <c r="F3801" s="63"/>
      <c r="G3801" s="15"/>
      <c r="H3801" s="98"/>
      <c r="I3801" s="138">
        <f t="shared" si="173"/>
        <v>0</v>
      </c>
      <c r="J3801" s="125"/>
      <c r="K3801" s="2"/>
    </row>
    <row r="3802" spans="1:11" ht="16.5" thickBot="1" x14ac:dyDescent="0.3">
      <c r="A3802" s="17"/>
      <c r="B3802" s="11"/>
      <c r="C3802" s="11"/>
      <c r="D3802" s="11"/>
      <c r="E3802" s="64" t="s">
        <v>3368</v>
      </c>
      <c r="F3802" s="65"/>
      <c r="G3802" s="66"/>
      <c r="H3802" s="65"/>
      <c r="I3802" s="136">
        <f t="shared" si="173"/>
        <v>0</v>
      </c>
      <c r="K3802" s="2"/>
    </row>
    <row r="3803" spans="1:11" x14ac:dyDescent="0.25">
      <c r="A3803" s="68"/>
      <c r="B3803" s="69"/>
      <c r="C3803" s="69"/>
      <c r="D3803" s="70"/>
      <c r="E3803" s="71"/>
      <c r="F3803" s="72">
        <f>SUM(F4:F3802)</f>
        <v>50593609.229999959</v>
      </c>
      <c r="G3803" s="73"/>
      <c r="H3803" s="72">
        <f>SUM(H4:H3802)</f>
        <v>48517738.032999948</v>
      </c>
      <c r="K3803" s="2"/>
    </row>
    <row r="3804" spans="1:11" ht="15.75" thickBot="1" x14ac:dyDescent="0.3">
      <c r="A3804" s="68"/>
      <c r="B3804" s="69"/>
      <c r="C3804" s="69"/>
      <c r="D3804" s="70"/>
      <c r="E3804" s="71"/>
      <c r="F3804" s="76"/>
      <c r="G3804" s="73"/>
      <c r="H3804" s="76"/>
      <c r="K3804" s="2"/>
    </row>
    <row r="3805" spans="1:11" x14ac:dyDescent="0.25">
      <c r="A3805" s="68"/>
      <c r="B3805" s="69"/>
      <c r="C3805" s="69"/>
      <c r="D3805" s="70"/>
      <c r="E3805" s="71"/>
      <c r="F3805" s="78"/>
      <c r="G3805" s="73"/>
      <c r="H3805" s="78"/>
      <c r="K3805" s="2"/>
    </row>
    <row r="3806" spans="1:11" ht="31.5" x14ac:dyDescent="0.25">
      <c r="A3806" s="68"/>
      <c r="B3806" s="69"/>
      <c r="C3806" s="69"/>
      <c r="D3806" s="70"/>
      <c r="E3806" s="27"/>
      <c r="F3806" s="80" t="s">
        <v>3369</v>
      </c>
      <c r="G3806" s="73"/>
      <c r="H3806" s="80" t="s">
        <v>3370</v>
      </c>
      <c r="K3806" s="2"/>
    </row>
    <row r="3807" spans="1:11" x14ac:dyDescent="0.25">
      <c r="A3807" s="68"/>
      <c r="B3807" s="69"/>
      <c r="C3807" s="69"/>
      <c r="D3807" s="70"/>
      <c r="E3807" s="71"/>
      <c r="F3807" s="78"/>
      <c r="G3807" s="73"/>
      <c r="H3807" s="78"/>
      <c r="K3807" s="2"/>
    </row>
    <row r="3808" spans="1:11" x14ac:dyDescent="0.25">
      <c r="A3808" s="68"/>
      <c r="B3808" s="69"/>
      <c r="C3808" s="69"/>
      <c r="D3808" s="70"/>
      <c r="E3808" s="71"/>
      <c r="F3808" s="78"/>
      <c r="G3808" s="73"/>
      <c r="H3808" s="78"/>
      <c r="K3808" s="2"/>
    </row>
    <row r="3809" spans="1:11" x14ac:dyDescent="0.25">
      <c r="A3809" s="68"/>
      <c r="B3809" s="69"/>
      <c r="C3809" s="69"/>
      <c r="D3809" s="70"/>
      <c r="E3809" s="71"/>
      <c r="F3809" s="78"/>
      <c r="G3809" s="73"/>
      <c r="H3809" s="78"/>
      <c r="K3809" s="2"/>
    </row>
    <row r="3810" spans="1:11" ht="21" x14ac:dyDescent="0.35">
      <c r="A3810" s="68"/>
      <c r="B3810" s="69"/>
      <c r="C3810" s="69"/>
      <c r="D3810" s="70"/>
      <c r="E3810" s="71"/>
      <c r="F3810" s="174">
        <f>F3803-H3803</f>
        <v>2075871.1970000118</v>
      </c>
      <c r="G3810" s="178"/>
      <c r="H3810" s="178"/>
      <c r="K3810" s="2"/>
    </row>
    <row r="3811" spans="1:11" x14ac:dyDescent="0.25">
      <c r="A3811" s="68"/>
      <c r="B3811" s="69"/>
      <c r="C3811" s="69"/>
      <c r="D3811" s="70"/>
      <c r="E3811" s="71"/>
      <c r="F3811" s="78"/>
      <c r="G3811" s="73"/>
      <c r="H3811" s="78"/>
      <c r="K3811" s="2"/>
    </row>
    <row r="3812" spans="1:11" ht="18.75" x14ac:dyDescent="0.3">
      <c r="A3812" s="68"/>
      <c r="B3812" s="69"/>
      <c r="C3812" s="69"/>
      <c r="D3812" s="70"/>
      <c r="E3812" s="71"/>
      <c r="F3812" s="176" t="s">
        <v>3371</v>
      </c>
      <c r="G3812" s="176"/>
      <c r="H3812" s="176"/>
      <c r="K3812" s="2"/>
    </row>
    <row r="3813" spans="1:11" x14ac:dyDescent="0.25">
      <c r="A3813" s="68"/>
      <c r="B3813" s="69"/>
      <c r="C3813" s="69"/>
      <c r="D3813" s="70"/>
      <c r="E3813" s="71"/>
      <c r="F3813" s="78"/>
      <c r="G3813" s="73"/>
      <c r="H3813" s="78"/>
      <c r="J3813" s="2"/>
      <c r="K3813" s="2"/>
    </row>
    <row r="3814" spans="1:11" x14ac:dyDescent="0.25">
      <c r="A3814" s="68"/>
      <c r="B3814" s="69"/>
      <c r="C3814" s="69"/>
      <c r="D3814" s="70"/>
      <c r="E3814" s="71"/>
      <c r="F3814" s="78"/>
      <c r="G3814" s="73"/>
      <c r="H3814" s="78"/>
      <c r="J3814" s="2"/>
      <c r="K3814" s="2"/>
    </row>
    <row r="3815" spans="1:11" x14ac:dyDescent="0.25">
      <c r="A3815" s="68"/>
      <c r="B3815" s="69"/>
      <c r="C3815" s="69"/>
      <c r="D3815" s="70"/>
      <c r="E3815" s="71"/>
      <c r="F3815" s="78"/>
      <c r="G3815" s="73"/>
      <c r="H3815" s="78"/>
      <c r="J3815" s="2"/>
      <c r="K3815" s="2"/>
    </row>
  </sheetData>
  <mergeCells count="3">
    <mergeCell ref="A1:H1"/>
    <mergeCell ref="F3810:H3810"/>
    <mergeCell ref="F3812:H3812"/>
  </mergeCells>
  <pageMargins left="0.7" right="0.7" top="0.75" bottom="0.75" header="0.3" footer="0.3"/>
  <pageSetup orientation="portrait" horizontalDpi="4294967294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0"/>
  <sheetViews>
    <sheetView workbookViewId="0">
      <selection activeCell="B5" sqref="B5"/>
    </sheetView>
  </sheetViews>
  <sheetFormatPr baseColWidth="10" defaultRowHeight="15" x14ac:dyDescent="0.25"/>
  <cols>
    <col min="2" max="2" width="48.5703125" customWidth="1"/>
    <col min="3" max="3" width="37.7109375" customWidth="1"/>
  </cols>
  <sheetData>
    <row r="2" spans="2:3" ht="20.25" customHeight="1" x14ac:dyDescent="0.25">
      <c r="B2" s="183"/>
      <c r="C2" s="181"/>
    </row>
    <row r="3" spans="2:3" ht="20.25" customHeight="1" x14ac:dyDescent="0.25">
      <c r="B3" s="185"/>
      <c r="C3" s="179"/>
    </row>
    <row r="4" spans="2:3" ht="20.25" customHeight="1" x14ac:dyDescent="0.25">
      <c r="B4" s="185"/>
      <c r="C4" s="179"/>
    </row>
    <row r="5" spans="2:3" ht="20.25" customHeight="1" x14ac:dyDescent="0.25">
      <c r="B5" s="183"/>
      <c r="C5" s="181"/>
    </row>
    <row r="6" spans="2:3" ht="20.25" customHeight="1" x14ac:dyDescent="0.25">
      <c r="B6" s="183"/>
      <c r="C6" s="181"/>
    </row>
    <row r="7" spans="2:3" ht="20.25" customHeight="1" x14ac:dyDescent="0.25">
      <c r="B7" s="185"/>
      <c r="C7" s="179"/>
    </row>
    <row r="8" spans="2:3" ht="20.25" customHeight="1" x14ac:dyDescent="0.25">
      <c r="B8" s="185"/>
      <c r="C8" s="179"/>
    </row>
    <row r="9" spans="2:3" ht="20.25" customHeight="1" x14ac:dyDescent="0.25">
      <c r="B9" s="183"/>
      <c r="C9" s="181"/>
    </row>
    <row r="10" spans="2:3" ht="20.25" customHeight="1" x14ac:dyDescent="0.25">
      <c r="B10" s="185"/>
      <c r="C10" s="179"/>
    </row>
    <row r="11" spans="2:3" ht="20.25" customHeight="1" x14ac:dyDescent="0.25">
      <c r="B11" s="185"/>
      <c r="C11" s="179"/>
    </row>
    <row r="12" spans="2:3" ht="20.25" customHeight="1" x14ac:dyDescent="0.25">
      <c r="B12" s="183"/>
      <c r="C12" s="181"/>
    </row>
    <row r="13" spans="2:3" ht="20.25" customHeight="1" x14ac:dyDescent="0.25">
      <c r="B13" s="185"/>
      <c r="C13" s="179"/>
    </row>
    <row r="14" spans="2:3" ht="20.25" customHeight="1" x14ac:dyDescent="0.25">
      <c r="B14" s="185"/>
      <c r="C14" s="179"/>
    </row>
    <row r="15" spans="2:3" ht="18.75" x14ac:dyDescent="0.25">
      <c r="B15" s="180"/>
    </row>
    <row r="16" spans="2:3" ht="21" x14ac:dyDescent="0.25">
      <c r="B16" s="182"/>
    </row>
    <row r="17" spans="2:3" ht="21" x14ac:dyDescent="0.25">
      <c r="B17" s="182"/>
    </row>
    <row r="18" spans="2:3" ht="18.75" x14ac:dyDescent="0.25">
      <c r="C18" s="184"/>
    </row>
    <row r="19" spans="2:3" ht="23.25" x14ac:dyDescent="0.25">
      <c r="C19" s="186"/>
    </row>
    <row r="20" spans="2:3" ht="23.25" x14ac:dyDescent="0.25">
      <c r="C20" s="186"/>
    </row>
    <row r="21" spans="2:3" ht="18.75" x14ac:dyDescent="0.25">
      <c r="C21" s="184"/>
    </row>
    <row r="22" spans="2:3" ht="18.75" x14ac:dyDescent="0.25">
      <c r="C22" s="184"/>
    </row>
    <row r="23" spans="2:3" ht="23.25" x14ac:dyDescent="0.25">
      <c r="C23" s="186"/>
    </row>
    <row r="24" spans="2:3" ht="23.25" x14ac:dyDescent="0.25">
      <c r="C24" s="186"/>
    </row>
    <row r="25" spans="2:3" ht="18.75" x14ac:dyDescent="0.25">
      <c r="C25" s="184"/>
    </row>
    <row r="26" spans="2:3" ht="23.25" x14ac:dyDescent="0.25">
      <c r="C26" s="186"/>
    </row>
    <row r="27" spans="2:3" ht="23.25" x14ac:dyDescent="0.25">
      <c r="C27" s="186"/>
    </row>
    <row r="28" spans="2:3" ht="18.75" x14ac:dyDescent="0.25">
      <c r="C28" s="184"/>
    </row>
    <row r="29" spans="2:3" ht="23.25" x14ac:dyDescent="0.25">
      <c r="C29" s="186"/>
    </row>
    <row r="30" spans="2:3" ht="23.25" x14ac:dyDescent="0.25">
      <c r="C30" s="186"/>
    </row>
  </sheetData>
  <sortState ref="B2:C15">
    <sortCondition ref="B2:B15"/>
  </sortState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3" sqref="E23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REMISIONES ENERO </vt:lpstr>
      <vt:lpstr>DEUDAS DE ENERO</vt:lpstr>
      <vt:lpstr>REMISIONES FEBRERO 2016</vt:lpstr>
      <vt:lpstr>REMISIONES  MARZO 2016   </vt:lpstr>
      <vt:lpstr>Hoja5</vt:lpstr>
      <vt:lpstr>Hoja6</vt:lpstr>
      <vt:lpstr>Hoja7</vt:lpstr>
      <vt:lpstr>Hoja3</vt:lpstr>
      <vt:lpstr>Hoja8</vt:lpstr>
      <vt:lpstr>Hoja9</vt:lpstr>
      <vt:lpstr>Hoja10</vt:lpstr>
      <vt:lpstr>Hoja11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dcterms:created xsi:type="dcterms:W3CDTF">2016-04-23T19:17:55Z</dcterms:created>
  <dcterms:modified xsi:type="dcterms:W3CDTF">2016-11-09T22:42:13Z</dcterms:modified>
</cp:coreProperties>
</file>